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https://caagovlv-my.sharepoint.com/personal/mara_kompa_caa_gov_lv/Documents/L-disks/Zinojumu_rezultati/"/>
    </mc:Choice>
  </mc:AlternateContent>
  <xr:revisionPtr revIDLastSave="0" documentId="8_{2B0B2011-AE5F-4886-8E61-C455A4AEEE63}" xr6:coauthVersionLast="47" xr6:coauthVersionMax="47" xr10:uidLastSave="{00000000-0000-0000-0000-000000000000}"/>
  <workbookProtection lockStructure="1"/>
  <bookViews>
    <workbookView xWindow="-108" yWindow="-108" windowWidth="23256" windowHeight="12456" tabRatio="739" xr2:uid="{00000000-000D-0000-FFFF-FFFF00000000}"/>
  </bookViews>
  <sheets>
    <sheet name="Contents" sheetId="9" r:id="rId1"/>
    <sheet name="Guidelines and Conditions" sheetId="10" r:id="rId2"/>
    <sheet name="Identity+Description(1-3)" sheetId="33" r:id="rId3"/>
    <sheet name="Aviation Effects Overview (4-5)" sheetId="34" r:id="rId4"/>
    <sheet name="Data Gaps (6)" sheetId="52" r:id="rId5"/>
    <sheet name="Aerodrome Pair Data (7)" sheetId="38" r:id="rId6"/>
    <sheet name="State Pair Data (8)" sheetId="51" r:id="rId7"/>
    <sheet name="Aircraft Data (9)" sheetId="53" r:id="rId8"/>
    <sheet name="MS specific content (10)" sheetId="37" r:id="rId9"/>
    <sheet name="Translations" sheetId="30" state="hidden" r:id="rId10"/>
    <sheet name="EUwideConstants" sheetId="17" state="hidden" r:id="rId11"/>
    <sheet name="VersionDocumentation" sheetId="25" state="hidden" r:id="rId12"/>
    <sheet name="NEATS" sheetId="54" state="hidden" r:id="rId13"/>
  </sheets>
  <definedNames>
    <definedName name="_xlnm._FilterDatabase" localSheetId="5" hidden="1">'Aerodrome Pair Data (7)'!$C$42:$O$85</definedName>
    <definedName name="_xlnm._FilterDatabase" localSheetId="7" hidden="1">'Aircraft Data (9)'!$C$10:$J$38</definedName>
    <definedName name="_xlnm._FilterDatabase" localSheetId="4" hidden="1">'Data Gaps (6)'!$C$37:$J$48</definedName>
    <definedName name="_xlnm._FilterDatabase" localSheetId="10" hidden="1">EUwideConstants!$C$23:$E$24</definedName>
    <definedName name="_xlnm._FilterDatabase" localSheetId="6" hidden="1">'State Pair Data (8)'!$C$10:$K$21</definedName>
    <definedName name="_xlnm._FilterDatabase" localSheetId="9" hidden="1">Translations!$A$1:$D$656</definedName>
    <definedName name="CNST_12a">EUwideConstants!$E$28</definedName>
    <definedName name="CNST_12b">EUwideConstants!$E$29</definedName>
    <definedName name="CNST_AddRows">EUwideConstants!$I$20</definedName>
    <definedName name="CNST_AE_Countries_DepOutOfMRV">EUwideConstants!$A$36:$A$55</definedName>
    <definedName name="CNST_AE_Countries_EEA">EUwideConstants!$A$58:$A$87</definedName>
    <definedName name="CNST_AE_Countries_WorldAll">EUwideConstants!$A$95:$A$333</definedName>
    <definedName name="CNST_AE_DataGapLocation">EUwideConstants!$A$32:$A$33</definedName>
    <definedName name="CNST_AE_ETSSchemes">EUwideConstants!$A$19:$A$20</definedName>
    <definedName name="CNST_AE_ReportingScopes">EUwideConstants!$A$23:$A$25</definedName>
    <definedName name="CNST_AE_ReportingYears">EUwideConstants!$A$2:$A$12</definedName>
    <definedName name="CNST_AE_ScopeFull">EUwideConstants!$E$24</definedName>
    <definedName name="CNST_AE_ScopeInBetween">EUwideConstants!$E$25</definedName>
    <definedName name="CNST_AE_ScopeReduced">EUwideConstants!$E$23</definedName>
    <definedName name="CNST_AE_VerifierAccredScope">EUwideConstants!$A$28:$A$29</definedName>
    <definedName name="CNST_AE_YesNo">EUwideConstants!$A$15:$A$16</definedName>
    <definedName name="CNST_CH">EUwideConstants!$E$19</definedName>
    <definedName name="CNST_ClickToProceed">EUwideConstants!$I$21</definedName>
    <definedName name="CNST_DGL_ITTool">EUwideConstants!$E$33</definedName>
    <definedName name="CNST_DGL_PrimaryData">EUwideConstants!$E$32</definedName>
    <definedName name="CNST_EEA">EUwideConstants!$I$15</definedName>
    <definedName name="CNST_EndOfList">EUwideConstants!$I$16</definedName>
    <definedName name="CNST_EU">EUwideConstants!$E$20</definedName>
    <definedName name="CNST_NEATS">EUwideConstants!$I$18</definedName>
    <definedName name="CNST_No">EUwideConstants!$E$16</definedName>
    <definedName name="CNST_NoITTool">EUwideConstants!$I$19</definedName>
    <definedName name="CNST_Switzerland">EUwideConstants!$I$23</definedName>
    <definedName name="CNST_UnitedKingdom">EUwideConstants!$I$24</definedName>
    <definedName name="CNST_Yes">EUwideConstants!$E$15</definedName>
    <definedName name="CNTR_AE_ADPair_EmptyRow">'Aerodrome Pair Data (7)'!$S$43</definedName>
    <definedName name="CNTR_AE_ADPair_ErrorETSScheme">'Aerodrome Pair Data (7)'!$W$43</definedName>
    <definedName name="CNTR_AE_ADPair_ErrorMissingData">'Aerodrome Pair Data (7)'!$V$43</definedName>
    <definedName name="CNTR_AE_ADPair_ErrorRouteScope">'Aerodrome Pair Data (7)'!$X$43</definedName>
    <definedName name="CNTR_AE_ADPair_Errors">'Aerodrome Pair Data (7)'!$U$43</definedName>
    <definedName name="CNTR_AE_ADPair_ErrorTool">'Aerodrome Pair Data (7)'!$Y$43</definedName>
    <definedName name="CNTR_AE_ADPair_WarningETSScheme">'Aerodrome Pair Data (7)'!$AD$43</definedName>
    <definedName name="CNTR_AE_ADPair_WarningRouteScope">'Aerodrome Pair Data (7)'!$AE$43</definedName>
    <definedName name="CNTR_AE_ADPair_Warnings">'Aerodrome Pair Data (7)'!$AA$43</definedName>
    <definedName name="CNTR_AE_ADPair_WarningStateArr">'Aerodrome Pair Data (7)'!$AC$43</definedName>
    <definedName name="CNTR_AE_ADPair_WarningStateDep">'Aerodrome Pair Data (7)'!$AB$43</definedName>
    <definedName name="CNTR_AE_NumADinADPairSchemeScope">'Aerodrome Pair Data (7)'!$AG$43</definedName>
    <definedName name="CNTR_AE_Translations_L1">Translations!$D$1</definedName>
    <definedName name="INDICATOR_AdminCA">'Identity+Description(1-3)'!$F$108</definedName>
    <definedName name="INDICATOR_AdminMS">'Identity+Description(1-3)'!$F$105</definedName>
    <definedName name="INDICATOR_AE_ADPair_DataHasErrors">Contents!$E$41</definedName>
    <definedName name="INDICATOR_AE_ADPair_DataHasWarnings">Contents!$E$43</definedName>
    <definedName name="INDICATOR_AE_ADPair_ErrorETSScheme">'Aerodrome Pair Data (7)'!$I$31</definedName>
    <definedName name="INDICATOR_AE_ADPair_ErrorMissingData">'Aerodrome Pair Data (7)'!$I$30</definedName>
    <definedName name="INDICATOR_AE_ADPair_ErrorRouteScope">'Aerodrome Pair Data (7)'!$I$32</definedName>
    <definedName name="INDICATOR_AE_ADPair_ErrorTool">'Aerodrome Pair Data (7)'!$I$33</definedName>
    <definedName name="INDICATOR_AE_ADPair_WarningETSScheme">'Aerodrome Pair Data (7)'!$I$37</definedName>
    <definedName name="INDICATOR_AE_ADPair_WarningRouteScope">'Aerodrome Pair Data (7)'!$I$38</definedName>
    <definedName name="INDICATOR_AE_ADPair_WarningState">'Aerodrome Pair Data (7)'!$I$36</definedName>
    <definedName name="INDICATOR_AE_AOName">Contents!$E$27</definedName>
    <definedName name="INDICATOR_AE_AOName_1a">'Identity+Description(1-3)'!$E$84</definedName>
    <definedName name="INDICATOR_AE_AOName_2">'Identity+Description(1-3)'!$F$91</definedName>
    <definedName name="INDICATOR_AE_AOUniqueID">Contents!$E$29</definedName>
    <definedName name="INDICATOR_AE_AOUniqueID_1a">'Identity+Description(1-3)'!$H$86</definedName>
    <definedName name="INDICATOR_AE_AOUniqueID_2">'Identity+Description(1-3)'!$F$94</definedName>
    <definedName name="INDICATOR_AE_CHADPairs">'Aviation Effects Overview (4-5)'!$E$27</definedName>
    <definedName name="INDICATOR_AE_CHCO2e100">'Aviation Effects Overview (4-5)'!$I$27</definedName>
    <definedName name="INDICATOR_AE_CHCO2e20">'Aviation Effects Overview (4-5)'!$G$27</definedName>
    <definedName name="INDICATOR_AE_CHCO2e50">'Aviation Effects Overview (4-5)'!$H$27</definedName>
    <definedName name="INDICATOR_AE_CHCO2eTotal">Contents!$E$59</definedName>
    <definedName name="INDICATOR_AE_CHFlights">'Aviation Effects Overview (4-5)'!$F$27</definedName>
    <definedName name="INDICATOR_AE_CHStatePairs">'Aviation Effects Overview (4-5)'!$D$27</definedName>
    <definedName name="INDICATOR_AE_DataGapsCO2eNoFlightsPercent">'Data Gaps (6)'!$J$59</definedName>
    <definedName name="INDICATOR_AE_DataGapsCO2eYesFlightsPercent">'Data Gaps (6)'!$J$55</definedName>
    <definedName name="INDICATOR_AE_DataGapsDataNotModified">'Data Gaps (6)'!$J$13</definedName>
    <definedName name="INDICATOR_AE_DataGapsFlightsNumber">Contents!$E$75</definedName>
    <definedName name="INDICATOR_AE_DataGapsFlightsPercent">'Data Gaps (6)'!$J$51</definedName>
    <definedName name="INDICATOR_AE_DataGapsPrimaryData">'Data Gaps (6)'!$J$7</definedName>
    <definedName name="INDICATOR_AE_EUADPairs">'Aviation Effects Overview (4-5)'!$E$23</definedName>
    <definedName name="INDICATOR_AE_EUCO2e100">'Aviation Effects Overview (4-5)'!$I$23</definedName>
    <definedName name="INDICATOR_AE_EUCO2e20">'Aviation Effects Overview (4-5)'!$G$23</definedName>
    <definedName name="INDICATOR_AE_EUCO2e50">'Aviation Effects Overview (4-5)'!$H$23</definedName>
    <definedName name="INDICATOR_AE_EUCO2eTotal">Contents!$E$47</definedName>
    <definedName name="INDICATOR_AE_EUFlights">'Aviation Effects Overview (4-5)'!$F$23</definedName>
    <definedName name="INDICATOR_AE_EUStatePairs">'Aviation Effects Overview (4-5)'!$D$23</definedName>
    <definedName name="INDICATOR_AE_ITToolsDataNotModified">'Aerodrome Pair Data (7)'!$I$7</definedName>
    <definedName name="INDICATOR_AE_ITToolsUsed">Contents!$E$39</definedName>
    <definedName name="INDICATOR_AE_LanguageFilling">'Identity+Description(1-3)'!$G$12</definedName>
    <definedName name="INDICATOR_AE_MethodD">'Identity+Description(1-3)'!$H$30</definedName>
    <definedName name="INDICATOR_AE_PrimaryDataForAG12a">'Identity+Description(1-3)'!$H$74</definedName>
    <definedName name="INDICATOR_AE_PrimaryDataUsed">'Identity+Description(1-3)'!$H$64</definedName>
    <definedName name="INDICATOR_AE_ReportingScope">'Identity+Description(1-3)'!$H$34</definedName>
    <definedName name="INDICATOR_AE_ReportingYear">'Identity+Description(1-3)'!$H$6</definedName>
    <definedName name="INDICATOR_AE_ReportVersion">'Identity+Description(1-3)'!$H$9</definedName>
    <definedName name="INDICATOR_AE_ReportVersionAER">'Identity+Description(1-3)'!$H$82</definedName>
    <definedName name="INDICATOR_AE_ReuseSect1and2ofAER">'Identity+Description(1-3)'!$H$79</definedName>
    <definedName name="INDICATOR_AE_VerificationRequired">Contents!$E$35</definedName>
    <definedName name="INDICATOR_AE_VerifierActivityGroupRequired">Contents!$E$37</definedName>
    <definedName name="INDICATOR_AOAddressCity">'Identity+Description(1-3)'!$F$120</definedName>
    <definedName name="INDICATOR_AOAddressCountry">'Identity+Description(1-3)'!$F$123</definedName>
    <definedName name="INDICATOR_AOAddressEmail">'Identity+Description(1-3)'!$F$125</definedName>
    <definedName name="INDICATOR_AOAddressLine1">'Identity+Description(1-3)'!$F$118</definedName>
    <definedName name="INDICATOR_AOAddressLine2">'Identity+Description(1-3)'!$F$119</definedName>
    <definedName name="INDICATOR_AOAddressStateProvince">'Identity+Description(1-3)'!$F$121</definedName>
    <definedName name="INDICATOR_AOAddressTelephone">'Identity+Description(1-3)'!$F$124</definedName>
    <definedName name="INDICATOR_AOAddressZIP">'Identity+Description(1-3)'!$F$122</definedName>
    <definedName name="INDICATOR_AOC">'Identity+Description(1-3)'!$F$112</definedName>
    <definedName name="INDICATOR_AOCissueingAuthority">'Identity+Description(1-3)'!$F$113</definedName>
    <definedName name="INDICATOR_AOContactPersonEmail">'Identity+Description(1-3)'!$F$136</definedName>
    <definedName name="INDICATOR_AOContactPersonFirstName">'Identity+Description(1-3)'!$F$130</definedName>
    <definedName name="INDICATOR_AOContactPersonJobTitle">'Identity+Description(1-3)'!$F$132</definedName>
    <definedName name="INDICATOR_AOContactPersonOrganisation">'Identity+Description(1-3)'!$F$133</definedName>
    <definedName name="INDICATOR_AOContactPersonSurname">'Identity+Description(1-3)'!$F$131</definedName>
    <definedName name="INDICATOR_AOContactPersonTelephone">'Identity+Description(1-3)'!$F$135</definedName>
    <definedName name="INDICATOR_AOContactPersonTitle">'Identity+Description(1-3)'!$F$129</definedName>
    <definedName name="INDICATOR_AOCorrespondenceAddressLine1">'Identity+Description(1-3)'!$F$145</definedName>
    <definedName name="INDICATOR_AOCorrespondenceAddressLine2">'Identity+Description(1-3)'!$F$146</definedName>
    <definedName name="INDICATOR_AOCorrespondenceCity">'Identity+Description(1-3)'!$F$147</definedName>
    <definedName name="INDICATOR_AOCorrespondenceCountry">'Identity+Description(1-3)'!$F$150</definedName>
    <definedName name="INDICATOR_AOCorrespondenceEmail">'Identity+Description(1-3)'!$F$143</definedName>
    <definedName name="INDICATOR_AOCorrespondenceFirstName">'Identity+Description(1-3)'!$F$141</definedName>
    <definedName name="INDICATOR_AOCorrespondenceStateProvince">'Identity+Description(1-3)'!$F$148</definedName>
    <definedName name="INDICATOR_AOCorrespondenceSurname">'Identity+Description(1-3)'!$F$142</definedName>
    <definedName name="INDICATOR_AOCorrespondenceTelephone">'Identity+Description(1-3)'!$F$144</definedName>
    <definedName name="INDICATOR_AOCorrespondenceTitle">'Identity+Description(1-3)'!$F$140</definedName>
    <definedName name="INDICATOR_AOCorrespondenceZIP">'Identity+Description(1-3)'!$F$149</definedName>
    <definedName name="INDICATOR_AOLegalReprAddressLine1">'Identity+Description(1-3)'!$F$160</definedName>
    <definedName name="INDICATOR_AOLegalReprAddressLine2">'Identity+Description(1-3)'!$F$161</definedName>
    <definedName name="INDICATOR_AOLegalReprCity">'Identity+Description(1-3)'!$F$162</definedName>
    <definedName name="INDICATOR_AOLegalReprCountry">'Identity+Description(1-3)'!$F$165</definedName>
    <definedName name="INDICATOR_AOLegalReprEmail">'Identity+Description(1-3)'!$F$158</definedName>
    <definedName name="INDICATOR_AOLegalReprFirstName">'Identity+Description(1-3)'!$F$156</definedName>
    <definedName name="INDICATOR_AOLegalReprStateProvince">'Identity+Description(1-3)'!$F$163</definedName>
    <definedName name="INDICATOR_AOLegalReprSurname">'Identity+Description(1-3)'!$F$157</definedName>
    <definedName name="INDICATOR_AOLegalReprTelephone">'Identity+Description(1-3)'!$F$159</definedName>
    <definedName name="INDICATOR_AOLegalReprTitle">'Identity+Description(1-3)'!$F$155</definedName>
    <definedName name="INDICATOR_AOLegalReprZIP">'Identity+Description(1-3)'!$F$164</definedName>
    <definedName name="INDICATOR_AOnameEClist">'Identity+Description(1-3)'!$F$97</definedName>
    <definedName name="INDICATOR_Comments">'MS specific content (10)'!$B$7:$J$32</definedName>
    <definedName name="INDICATOR_ICAOcallSign">'Identity+Description(1-3)'!$F$100</definedName>
    <definedName name="INDICATOR_MPApprovalDate">'Aviation Effects Overview (4-5)'!$L$8</definedName>
    <definedName name="INDICATOR_MPDeviations">'Aviation Effects Overview (4-5)'!$L$10</definedName>
    <definedName name="INDICATOR_MPDeviationsDescription">'Aviation Effects Overview (4-5)'!$C$14:$J$16</definedName>
    <definedName name="INDICATOR_MPVersion">'Aviation Effects Overview (4-5)'!$L$6</definedName>
    <definedName name="INDICATOR_OperatingLicense">'Identity+Description(1-3)'!$F$114</definedName>
    <definedName name="INDICATOR_OperatingLicenseAuthority">'Identity+Description(1-3)'!$F$115</definedName>
    <definedName name="INDICATOR_ReferenceFileName">Contents!$D$96</definedName>
    <definedName name="INDICATOR_RegistrationMarkings">'Identity+Description(1-3)'!$F$103</definedName>
    <definedName name="INDICATOR_TemplateProvidedBy">Contents!$D$93</definedName>
    <definedName name="INDICATOR_TemplatePublicationDate">Contents!$D$94</definedName>
    <definedName name="INDICATOR_TemplateSupportedLanguages">Contents!$D$95</definedName>
    <definedName name="INDICATOR_VerifierAccredMS">'Identity+Description(1-3)'!$F$191</definedName>
    <definedName name="INDICATOR_VerifierAccredNumber">'Identity+Description(1-3)'!$F$193</definedName>
    <definedName name="INDICATOR_VerifierAccredScope">'Identity+Description(1-3)'!$F$192</definedName>
    <definedName name="INDICATOR_VerifierAdressLine1">'Identity+Description(1-3)'!$F$173</definedName>
    <definedName name="INDICATOR_VerifierAdressLine2">'Identity+Description(1-3)'!$F$174</definedName>
    <definedName name="INDICATOR_VerifierCity">'Identity+Description(1-3)'!$F$175</definedName>
    <definedName name="INDICATOR_VerifierCompany">'Identity+Description(1-3)'!$F$172</definedName>
    <definedName name="INDICATOR_VerifierContactEmail">'Identity+Description(1-3)'!$F$185</definedName>
    <definedName name="INDICATOR_VerifierContactFirstName">'Identity+Description(1-3)'!$F$183</definedName>
    <definedName name="INDICATOR_VerifierContactSurname">'Identity+Description(1-3)'!$F$184</definedName>
    <definedName name="INDICATOR_VerifierContactTelephone">'Identity+Description(1-3)'!$F$186</definedName>
    <definedName name="INDICATOR_VerifierContactTitle">'Identity+Description(1-3)'!$F$182</definedName>
    <definedName name="INDICATOR_VerifierCountry">'Identity+Description(1-3)'!$F$178</definedName>
    <definedName name="INDICATOR_VerifierStateProvince">'Identity+Description(1-3)'!$F$176</definedName>
    <definedName name="INDICATOR_VerifierZIP">'Identity+Description(1-3)'!$F$177</definedName>
    <definedName name="JUMP_0_GCs">'Guidelines and Conditions'!$B$2</definedName>
    <definedName name="JUMP_1">'Identity+Description(1-3)'!$C$4</definedName>
    <definedName name="JUMP_10">'MS specific content (10)'!$C$4</definedName>
    <definedName name="JUMP_1a">'Identity+Description(1-3)'!$C$77</definedName>
    <definedName name="JUMP_2">'Identity+Description(1-3)'!$C$89</definedName>
    <definedName name="JUMP_3">'Identity+Description(1-3)'!$C$168</definedName>
    <definedName name="JUMP_4">'Aviation Effects Overview (4-5)'!$C$4</definedName>
    <definedName name="JUMP_5">'Aviation Effects Overview (4-5)'!$C$18</definedName>
    <definedName name="JUMP_6">'Data Gaps (6)'!$C$4</definedName>
    <definedName name="JUMP_7">'Aerodrome Pair Data (7)'!$C$4</definedName>
    <definedName name="JUMP_8">'State Pair Data (8)'!$C$4</definedName>
    <definedName name="JUMP_9">'Aircraft Data (9)'!$C$4</definedName>
    <definedName name="LST_AE_Countries_EEACH">EUwideConstants!$E$58</definedName>
    <definedName name="LST_AE_Countries_EEACH_EEA">EUwideConstants!$G$58</definedName>
    <definedName name="LST_AE_Countries_FullScope">EUwideConstants!$C$95</definedName>
    <definedName name="LST_AE_Countries_InBetweenScopePairs">EUwideConstants!$E$95</definedName>
    <definedName name="LST_AE_Countries_ReducedScopeDEP">EUwideConstants!$I$58</definedName>
    <definedName name="LST_AE_Countries_ReducedScopeDES">EUwideConstants!$K$58</definedName>
    <definedName name="LST_AE_ITToolsUsed">EUwideConstants!$E$36</definedName>
    <definedName name="LST_AE_Languages">EUwideConstants!$C$58</definedName>
    <definedName name="LST_AE_RouteScopes">EUwideConstants!$C$36</definedName>
    <definedName name="_xlnm.Print_Area" localSheetId="5">'Aerodrome Pair Data (7)'!$A$1:$O$86</definedName>
    <definedName name="_xlnm.Print_Area" localSheetId="7">'Aircraft Data (9)'!$A$1:$K$41</definedName>
    <definedName name="_xlnm.Print_Area" localSheetId="3">'Aviation Effects Overview (4-5)'!$A$1:$M$36</definedName>
    <definedName name="_xlnm.Print_Area" localSheetId="0">Contents!$A$1:$H$97</definedName>
    <definedName name="_xlnm.Print_Area" localSheetId="4">'Data Gaps (6)'!$A$1:$K$64</definedName>
    <definedName name="_xlnm.Print_Area" localSheetId="1">'Guidelines and Conditions'!$A$1:$M$156</definedName>
    <definedName name="_xlnm.Print_Area" localSheetId="2">'Identity+Description(1-3)'!$A$1:$I$197</definedName>
    <definedName name="_xlnm.Print_Area" localSheetId="8">'MS specific content (10)'!$A:$K</definedName>
    <definedName name="_xlnm.Print_Area" localSheetId="6">'State Pair Data (8)'!$A:$L</definedName>
    <definedName name="TABLE_AE_ADPair">'Aerodrome Pair Data (7)'!$C$42</definedName>
    <definedName name="TABLE_AE_ADPair_ncols">EUwideConstants!$E$4</definedName>
    <definedName name="TABLE_AE_ADPair_nrows">EUwideConstants!$E$3</definedName>
    <definedName name="TABLE_AE_ADPair_ws">EUwideConstants!$E$2</definedName>
    <definedName name="TABLE_AE_DataGaps">'Data Gaps (6)'!$C$37</definedName>
    <definedName name="TABLE_AE_DataGaps_nrows">EUwideConstants!$E$8</definedName>
    <definedName name="TABLE_AE_DataGaps_ws">EUwideConstants!$E$7</definedName>
    <definedName name="TABLE_AE_InBetweenRoutes">'Identity+Description(1-3)'!$D$48</definedName>
    <definedName name="TABLE_AE_InBetweenRoutes_ncols">EUwideConstants!$I$4</definedName>
    <definedName name="TABLE_AE_InBetweenRoutes_nrows">EUwideConstants!$I$3</definedName>
    <definedName name="TABLE_AE_InBetweenRoutes_ws">EUwideConstants!$I$2</definedName>
    <definedName name="TABLE_AE_ITTools">'Identity+Description(1-3)'!$C$17</definedName>
    <definedName name="TABLE_AE_ITTools__ToolAcronymCol">'Identity+Description(1-3)'!$G$17</definedName>
    <definedName name="TABLE_AE_ITTools_nrows">EUwideConstants!$I$8</definedName>
    <definedName name="TABLE_AE_ITTools_ws">EUwideConstants!$I$7</definedName>
    <definedName name="TABLE_AE_PrimaryData">'Identity+Description(1-3)'!$C$67</definedName>
    <definedName name="TABLE_AE_PrimaryData__UsedCol">'Identity+Description(1-3)'!$H$67</definedName>
    <definedName name="TABLE_AE_SatePair">'State Pair Data (8)'!$C$11</definedName>
    <definedName name="TABLE_AE_SatePair_empty">EUwideConstants!$E$11</definedName>
    <definedName name="TABLE_AE_SatePair_ws">EUwideConstants!$E$10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5" l="1"/>
  <c r="F11" i="25"/>
  <c r="F12" i="25"/>
  <c r="F13" i="25"/>
  <c r="F9" i="25"/>
  <c r="D243" i="30"/>
  <c r="C243" i="30"/>
  <c r="D12" i="54" a="1"/>
  <c r="D14" i="54" a="1"/>
  <c r="D14" i="54" l="1"/>
  <c r="D12" i="54"/>
  <c r="D24" i="54" a="1"/>
  <c r="D24" i="54" s="1"/>
  <c r="A24" i="54"/>
  <c r="A36" i="54"/>
  <c r="A35" i="54"/>
  <c r="A34" i="54"/>
  <c r="A33" i="54"/>
  <c r="A32" i="54"/>
  <c r="A31" i="54"/>
  <c r="A30" i="54"/>
  <c r="A29" i="54"/>
  <c r="A28" i="54"/>
  <c r="A27" i="54"/>
  <c r="A26" i="54"/>
  <c r="A23" i="54"/>
  <c r="A22" i="54"/>
  <c r="A21" i="54"/>
  <c r="A20" i="54"/>
  <c r="A19" i="54"/>
  <c r="A18" i="54"/>
  <c r="A17" i="54"/>
  <c r="D17" i="54" a="1"/>
  <c r="D17" i="54" s="1"/>
  <c r="D18" i="54" a="1"/>
  <c r="D18" i="54" s="1"/>
  <c r="D19" i="54" a="1"/>
  <c r="D19" i="54" s="1"/>
  <c r="D20" i="54" a="1"/>
  <c r="D20" i="54" s="1"/>
  <c r="D21" i="54" a="1"/>
  <c r="D21" i="54" s="1"/>
  <c r="D22" i="54" a="1"/>
  <c r="D22" i="54" s="1"/>
  <c r="D23" i="54" a="1"/>
  <c r="D23" i="54" s="1"/>
  <c r="D26" i="54" a="1"/>
  <c r="D26" i="54" s="1"/>
  <c r="D27" i="54" a="1"/>
  <c r="D27" i="54" s="1"/>
  <c r="D28" i="54" a="1"/>
  <c r="D28" i="54" s="1"/>
  <c r="D29" i="54" a="1"/>
  <c r="D29" i="54" s="1"/>
  <c r="D30" i="54" a="1"/>
  <c r="D30" i="54" s="1"/>
  <c r="D31" i="54" a="1"/>
  <c r="D31" i="54" s="1"/>
  <c r="D32" i="54" a="1"/>
  <c r="D32" i="54" s="1"/>
  <c r="D33" i="54" a="1"/>
  <c r="D33" i="54" s="1"/>
  <c r="D34" i="54" a="1"/>
  <c r="D34" i="54" s="1"/>
  <c r="D35" i="54" a="1"/>
  <c r="D35" i="54" s="1"/>
  <c r="D36" i="54" a="1"/>
  <c r="D36" i="54" s="1"/>
  <c r="D13" i="54" a="1"/>
  <c r="D25" i="54" a="1"/>
  <c r="D11" i="54" a="1"/>
  <c r="D8" i="54" a="1"/>
  <c r="D10" i="54" a="1"/>
  <c r="D2" i="54" a="1"/>
  <c r="D16" i="54" a="1"/>
  <c r="D3" i="54" a="1"/>
  <c r="D6" i="54" a="1"/>
  <c r="D5" i="54" a="1"/>
  <c r="D9" i="54" a="1"/>
  <c r="D15" i="54" a="1"/>
  <c r="D4" i="54" a="1"/>
  <c r="D7" i="54" a="1"/>
  <c r="D11" i="54" l="1"/>
  <c r="D9" i="54"/>
  <c r="D7" i="54"/>
  <c r="D5" i="54"/>
  <c r="D3" i="54"/>
  <c r="D15" i="54"/>
  <c r="D25" i="54"/>
  <c r="D16" i="54"/>
  <c r="D13" i="54"/>
  <c r="D10" i="54"/>
  <c r="D8" i="54"/>
  <c r="D6" i="54"/>
  <c r="D4" i="54"/>
  <c r="D2" i="54"/>
  <c r="E33" i="9"/>
  <c r="E31" i="9"/>
  <c r="E23" i="9"/>
  <c r="F35" i="25"/>
  <c r="F34" i="25"/>
  <c r="F33" i="25"/>
  <c r="F32" i="25"/>
  <c r="F31" i="25"/>
  <c r="F30" i="25"/>
  <c r="F29" i="25"/>
  <c r="F28" i="25"/>
  <c r="F27" i="25"/>
  <c r="F26" i="25"/>
  <c r="F25" i="25"/>
  <c r="F24" i="25"/>
  <c r="F23" i="25"/>
  <c r="F22" i="25"/>
  <c r="F21" i="25"/>
  <c r="F20" i="25"/>
  <c r="F19" i="25"/>
  <c r="F18" i="25"/>
  <c r="F17" i="25"/>
  <c r="F16" i="25"/>
  <c r="F15" i="25"/>
  <c r="F14" i="25"/>
  <c r="H11" i="53"/>
  <c r="G11" i="53"/>
  <c r="J10" i="53"/>
  <c r="I10" i="53"/>
  <c r="G10" i="53"/>
  <c r="F10" i="53"/>
  <c r="E10" i="53"/>
  <c r="D10" i="53"/>
  <c r="C10" i="53"/>
  <c r="C9" i="53"/>
  <c r="C8" i="53"/>
  <c r="E10" i="51" l="1"/>
  <c r="C58" i="17" l="1" a="1"/>
  <c r="C58" i="17" l="1"/>
  <c r="B449" i="30" s="1"/>
  <c r="A96" i="17" s="1"/>
  <c r="C70" i="33"/>
  <c r="G72" i="33"/>
  <c r="G71" i="33"/>
  <c r="G70" i="33"/>
  <c r="G69" i="33"/>
  <c r="C72" i="33"/>
  <c r="C71" i="33"/>
  <c r="C69" i="33"/>
  <c r="B349" i="30" l="1"/>
  <c r="C35" i="52" s="1"/>
  <c r="B353" i="30"/>
  <c r="C57" i="52" s="1"/>
  <c r="B355" i="30"/>
  <c r="C61" i="52" s="1"/>
  <c r="B351" i="30"/>
  <c r="B324" i="30"/>
  <c r="C8" i="52" s="1"/>
  <c r="B323" i="30"/>
  <c r="C7" i="52" s="1"/>
  <c r="B141" i="30"/>
  <c r="B60" i="10" s="1"/>
  <c r="B142" i="30"/>
  <c r="B61" i="10" s="1"/>
  <c r="B143" i="30"/>
  <c r="B62" i="10" s="1"/>
  <c r="B352" i="30"/>
  <c r="B354" i="30"/>
  <c r="C59" i="52" s="1"/>
  <c r="B348" i="30"/>
  <c r="E34" i="52" s="1"/>
  <c r="B345" i="30"/>
  <c r="C33" i="52" s="1"/>
  <c r="B228" i="30"/>
  <c r="D39" i="33" s="1"/>
  <c r="B231" i="30"/>
  <c r="D42" i="33" s="1"/>
  <c r="B229" i="30"/>
  <c r="B230" i="30"/>
  <c r="B227" i="30"/>
  <c r="D38" i="33" s="1"/>
  <c r="B14" i="30"/>
  <c r="I18" i="17" s="1"/>
  <c r="B140" i="30"/>
  <c r="B97" i="30"/>
  <c r="B28" i="10" s="1"/>
  <c r="B636" i="30"/>
  <c r="A313" i="17" s="1"/>
  <c r="B552" i="30"/>
  <c r="A216" i="17" s="1"/>
  <c r="B600" i="30"/>
  <c r="A273" i="17" s="1"/>
  <c r="B620" i="30"/>
  <c r="A296" i="17" s="1"/>
  <c r="B532" i="30"/>
  <c r="A193" i="17" s="1"/>
  <c r="B464" i="30"/>
  <c r="A112" i="17" s="1"/>
  <c r="B647" i="30"/>
  <c r="A324" i="17" s="1"/>
  <c r="B615" i="30"/>
  <c r="A290" i="17" s="1"/>
  <c r="B583" i="30"/>
  <c r="A253" i="17" s="1"/>
  <c r="B648" i="30"/>
  <c r="A325" i="17" s="1"/>
  <c r="B612" i="30"/>
  <c r="A285" i="17" s="1"/>
  <c r="B564" i="30"/>
  <c r="A231" i="17" s="1"/>
  <c r="B524" i="30"/>
  <c r="A183" i="17" s="1"/>
  <c r="B476" i="30"/>
  <c r="B452" i="30"/>
  <c r="A99" i="17" s="1"/>
  <c r="B643" i="30"/>
  <c r="B627" i="30"/>
  <c r="A304" i="17" s="1"/>
  <c r="B611" i="30"/>
  <c r="A284" i="17" s="1"/>
  <c r="B595" i="30"/>
  <c r="A268" i="17" s="1"/>
  <c r="B579" i="30"/>
  <c r="A247" i="17" s="1"/>
  <c r="B563" i="30"/>
  <c r="A230" i="17" s="1"/>
  <c r="B547" i="30"/>
  <c r="A210" i="17" s="1"/>
  <c r="B531" i="30"/>
  <c r="A192" i="17" s="1"/>
  <c r="B515" i="30"/>
  <c r="A172" i="17" s="1"/>
  <c r="B499" i="30"/>
  <c r="A153" i="17" s="1"/>
  <c r="B483" i="30"/>
  <c r="A133" i="17" s="1"/>
  <c r="B467" i="30"/>
  <c r="A116" i="17" s="1"/>
  <c r="B451" i="30"/>
  <c r="A98" i="17" s="1"/>
  <c r="B608" i="30"/>
  <c r="A281" i="17" s="1"/>
  <c r="B556" i="30"/>
  <c r="A222" i="17" s="1"/>
  <c r="B504" i="30"/>
  <c r="A158" i="17" s="1"/>
  <c r="B654" i="30"/>
  <c r="A331" i="17" s="1"/>
  <c r="B638" i="30"/>
  <c r="A315" i="17" s="1"/>
  <c r="B622" i="30"/>
  <c r="A298" i="17" s="1"/>
  <c r="B606" i="30"/>
  <c r="A279" i="17" s="1"/>
  <c r="B590" i="30"/>
  <c r="A260" i="17" s="1"/>
  <c r="B574" i="30"/>
  <c r="A241" i="17" s="1"/>
  <c r="B558" i="30"/>
  <c r="A224" i="17" s="1"/>
  <c r="B542" i="30"/>
  <c r="A205" i="17" s="1"/>
  <c r="B526" i="30"/>
  <c r="A185" i="17" s="1"/>
  <c r="B510" i="30"/>
  <c r="A165" i="17" s="1"/>
  <c r="B494" i="30"/>
  <c r="A144" i="17" s="1"/>
  <c r="B478" i="30"/>
  <c r="A127" i="17" s="1"/>
  <c r="B462" i="30"/>
  <c r="A110" i="17" s="1"/>
  <c r="B656" i="30"/>
  <c r="A333" i="17" s="1"/>
  <c r="B604" i="30"/>
  <c r="A277" i="17" s="1"/>
  <c r="B560" i="30"/>
  <c r="A227" i="17" s="1"/>
  <c r="B508" i="30"/>
  <c r="B653" i="30"/>
  <c r="A330" i="17" s="1"/>
  <c r="B637" i="30"/>
  <c r="B621" i="30"/>
  <c r="A297" i="17" s="1"/>
  <c r="B605" i="30"/>
  <c r="A278" i="17" s="1"/>
  <c r="B589" i="30"/>
  <c r="A259" i="17" s="1"/>
  <c r="B573" i="30"/>
  <c r="A240" i="17" s="1"/>
  <c r="B557" i="30"/>
  <c r="A223" i="17" s="1"/>
  <c r="B541" i="30"/>
  <c r="A204" i="17" s="1"/>
  <c r="B525" i="30"/>
  <c r="A184" i="17" s="1"/>
  <c r="B509" i="30"/>
  <c r="A164" i="17" s="1"/>
  <c r="B493" i="30"/>
  <c r="A143" i="17" s="1"/>
  <c r="B477" i="30"/>
  <c r="A125" i="17" s="1"/>
  <c r="B461" i="30"/>
  <c r="A109" i="17" s="1"/>
  <c r="B472" i="30"/>
  <c r="A121" i="17" s="1"/>
  <c r="B639" i="30"/>
  <c r="A316" i="17" s="1"/>
  <c r="B607" i="30"/>
  <c r="A280" i="17" s="1"/>
  <c r="B591" i="30"/>
  <c r="A261" i="17" s="1"/>
  <c r="B559" i="30"/>
  <c r="A225" i="17" s="1"/>
  <c r="B543" i="30"/>
  <c r="A206" i="17" s="1"/>
  <c r="B527" i="30"/>
  <c r="A186" i="17" s="1"/>
  <c r="B511" i="30"/>
  <c r="A168" i="17" s="1"/>
  <c r="B495" i="30"/>
  <c r="A145" i="17" s="1"/>
  <c r="B479" i="30"/>
  <c r="A129" i="17" s="1"/>
  <c r="B463" i="30"/>
  <c r="A111" i="17" s="1"/>
  <c r="B652" i="30"/>
  <c r="A329" i="17" s="1"/>
  <c r="B592" i="30"/>
  <c r="B544" i="30"/>
  <c r="A207" i="17" s="1"/>
  <c r="B492" i="30"/>
  <c r="A142" i="17" s="1"/>
  <c r="B650" i="30"/>
  <c r="B634" i="30"/>
  <c r="A311" i="17" s="1"/>
  <c r="B618" i="30"/>
  <c r="A294" i="17" s="1"/>
  <c r="B602" i="30"/>
  <c r="A275" i="17" s="1"/>
  <c r="B586" i="30"/>
  <c r="A256" i="17" s="1"/>
  <c r="B570" i="30"/>
  <c r="A237" i="17" s="1"/>
  <c r="B554" i="30"/>
  <c r="A250" i="17" s="1"/>
  <c r="B538" i="30"/>
  <c r="A201" i="17" s="1"/>
  <c r="B522" i="30"/>
  <c r="B506" i="30"/>
  <c r="A160" i="17" s="1"/>
  <c r="B490" i="30"/>
  <c r="A140" i="17" s="1"/>
  <c r="B474" i="30"/>
  <c r="A123" i="17" s="1"/>
  <c r="B458" i="30"/>
  <c r="A105" i="17" s="1"/>
  <c r="B640" i="30"/>
  <c r="B596" i="30"/>
  <c r="A269" i="17" s="1"/>
  <c r="B548" i="30"/>
  <c r="A211" i="17" s="1"/>
  <c r="B496" i="30"/>
  <c r="A146" i="17" s="1"/>
  <c r="B649" i="30"/>
  <c r="A326" i="17" s="1"/>
  <c r="B633" i="30"/>
  <c r="A310" i="17" s="1"/>
  <c r="B617" i="30"/>
  <c r="A292" i="17" s="1"/>
  <c r="B601" i="30"/>
  <c r="A274" i="17" s="1"/>
  <c r="B585" i="30"/>
  <c r="A255" i="17" s="1"/>
  <c r="B569" i="30"/>
  <c r="B553" i="30"/>
  <c r="A220" i="17" s="1"/>
  <c r="B537" i="30"/>
  <c r="A200" i="17" s="1"/>
  <c r="B521" i="30"/>
  <c r="A180" i="17" s="1"/>
  <c r="B505" i="30"/>
  <c r="A159" i="17" s="1"/>
  <c r="B489" i="30"/>
  <c r="A139" i="17" s="1"/>
  <c r="B473" i="30"/>
  <c r="A122" i="17" s="1"/>
  <c r="B457" i="30"/>
  <c r="A104" i="17" s="1"/>
  <c r="B512" i="30"/>
  <c r="A169" i="17" s="1"/>
  <c r="B655" i="30"/>
  <c r="A332" i="17" s="1"/>
  <c r="B623" i="30"/>
  <c r="A300" i="17" s="1"/>
  <c r="B575" i="30"/>
  <c r="A242" i="17" s="1"/>
  <c r="B632" i="30"/>
  <c r="A309" i="17" s="1"/>
  <c r="B588" i="30"/>
  <c r="A258" i="17" s="1"/>
  <c r="B540" i="30"/>
  <c r="A203" i="17" s="1"/>
  <c r="B500" i="30"/>
  <c r="A154" i="17" s="1"/>
  <c r="B468" i="30"/>
  <c r="A117" i="17" s="1"/>
  <c r="B651" i="30"/>
  <c r="A328" i="17" s="1"/>
  <c r="B635" i="30"/>
  <c r="A312" i="17" s="1"/>
  <c r="B619" i="30"/>
  <c r="A295" i="17" s="1"/>
  <c r="B603" i="30"/>
  <c r="A276" i="17" s="1"/>
  <c r="B587" i="30"/>
  <c r="A257" i="17" s="1"/>
  <c r="B571" i="30"/>
  <c r="A238" i="17" s="1"/>
  <c r="B555" i="30"/>
  <c r="A221" i="17" s="1"/>
  <c r="B539" i="30"/>
  <c r="A202" i="17" s="1"/>
  <c r="B523" i="30"/>
  <c r="A182" i="17" s="1"/>
  <c r="B507" i="30"/>
  <c r="A162" i="17" s="1"/>
  <c r="B491" i="30"/>
  <c r="A141" i="17" s="1"/>
  <c r="B475" i="30"/>
  <c r="A124" i="17" s="1"/>
  <c r="B459" i="30"/>
  <c r="A106" i="17" s="1"/>
  <c r="B644" i="30"/>
  <c r="A321" i="17" s="1"/>
  <c r="B580" i="30"/>
  <c r="A248" i="17" s="1"/>
  <c r="B528" i="30"/>
  <c r="A187" i="17" s="1"/>
  <c r="B480" i="30"/>
  <c r="A130" i="17" s="1"/>
  <c r="B646" i="30"/>
  <c r="A323" i="17" s="1"/>
  <c r="B630" i="30"/>
  <c r="A307" i="17" s="1"/>
  <c r="B614" i="30"/>
  <c r="A289" i="17" s="1"/>
  <c r="B598" i="30"/>
  <c r="B582" i="30"/>
  <c r="A251" i="17" s="1"/>
  <c r="B566" i="30"/>
  <c r="A233" i="17" s="1"/>
  <c r="B550" i="30"/>
  <c r="A214" i="17" s="1"/>
  <c r="B534" i="30"/>
  <c r="B518" i="30"/>
  <c r="A177" i="17" s="1"/>
  <c r="B502" i="30"/>
  <c r="A156" i="17" s="1"/>
  <c r="B486" i="30"/>
  <c r="A136" i="17" s="1"/>
  <c r="B470" i="30"/>
  <c r="A119" i="17" s="1"/>
  <c r="B454" i="30"/>
  <c r="B628" i="30"/>
  <c r="A305" i="17" s="1"/>
  <c r="B584" i="30"/>
  <c r="A254" i="17" s="1"/>
  <c r="B536" i="30"/>
  <c r="A199" i="17" s="1"/>
  <c r="B484" i="30"/>
  <c r="A134" i="17" s="1"/>
  <c r="B645" i="30"/>
  <c r="A322" i="17" s="1"/>
  <c r="B629" i="30"/>
  <c r="A306" i="17" s="1"/>
  <c r="B613" i="30"/>
  <c r="A288" i="17" s="1"/>
  <c r="B597" i="30"/>
  <c r="A270" i="17" s="1"/>
  <c r="B581" i="30"/>
  <c r="A249" i="17" s="1"/>
  <c r="B565" i="30"/>
  <c r="A232" i="17" s="1"/>
  <c r="B549" i="30"/>
  <c r="A213" i="17" s="1"/>
  <c r="B533" i="30"/>
  <c r="A194" i="17" s="1"/>
  <c r="B517" i="30"/>
  <c r="A175" i="17" s="1"/>
  <c r="B501" i="30"/>
  <c r="A155" i="17" s="1"/>
  <c r="B485" i="30"/>
  <c r="B469" i="30"/>
  <c r="A118" i="17" s="1"/>
  <c r="B453" i="30"/>
  <c r="A100" i="17" s="1"/>
  <c r="B576" i="30"/>
  <c r="A244" i="17" s="1"/>
  <c r="B488" i="30"/>
  <c r="A138" i="17" s="1"/>
  <c r="B631" i="30"/>
  <c r="A308" i="17" s="1"/>
  <c r="B599" i="30"/>
  <c r="A272" i="17" s="1"/>
  <c r="B567" i="30"/>
  <c r="A234" i="17" s="1"/>
  <c r="B551" i="30"/>
  <c r="A215" i="17" s="1"/>
  <c r="B535" i="30"/>
  <c r="A197" i="17" s="1"/>
  <c r="B519" i="30"/>
  <c r="A178" i="17" s="1"/>
  <c r="B503" i="30"/>
  <c r="A157" i="17" s="1"/>
  <c r="B487" i="30"/>
  <c r="A137" i="17" s="1"/>
  <c r="B471" i="30"/>
  <c r="A120" i="17" s="1"/>
  <c r="B455" i="30"/>
  <c r="B624" i="30"/>
  <c r="A301" i="17" s="1"/>
  <c r="B568" i="30"/>
  <c r="A235" i="17" s="1"/>
  <c r="B516" i="30"/>
  <c r="A174" i="17" s="1"/>
  <c r="B460" i="30"/>
  <c r="A107" i="17" s="1"/>
  <c r="B642" i="30"/>
  <c r="A319" i="17" s="1"/>
  <c r="B626" i="30"/>
  <c r="A303" i="17" s="1"/>
  <c r="B610" i="30"/>
  <c r="A283" i="17" s="1"/>
  <c r="B594" i="30"/>
  <c r="A266" i="17" s="1"/>
  <c r="B578" i="30"/>
  <c r="A246" i="17" s="1"/>
  <c r="B562" i="30"/>
  <c r="A229" i="17" s="1"/>
  <c r="B546" i="30"/>
  <c r="A209" i="17" s="1"/>
  <c r="B530" i="30"/>
  <c r="A191" i="17" s="1"/>
  <c r="B514" i="30"/>
  <c r="A171" i="17" s="1"/>
  <c r="B498" i="30"/>
  <c r="A149" i="17" s="1"/>
  <c r="B482" i="30"/>
  <c r="A132" i="17" s="1"/>
  <c r="B466" i="30"/>
  <c r="A114" i="17" s="1"/>
  <c r="B450" i="30"/>
  <c r="A97" i="17" s="1"/>
  <c r="B616" i="30"/>
  <c r="B572" i="30"/>
  <c r="A239" i="17" s="1"/>
  <c r="B520" i="30"/>
  <c r="A179" i="17" s="1"/>
  <c r="B456" i="30"/>
  <c r="A103" i="17" s="1"/>
  <c r="B641" i="30"/>
  <c r="A318" i="17" s="1"/>
  <c r="B625" i="30"/>
  <c r="A302" i="17" s="1"/>
  <c r="B609" i="30"/>
  <c r="A282" i="17" s="1"/>
  <c r="B593" i="30"/>
  <c r="A265" i="17" s="1"/>
  <c r="B577" i="30"/>
  <c r="A245" i="17" s="1"/>
  <c r="B561" i="30"/>
  <c r="A228" i="17" s="1"/>
  <c r="B545" i="30"/>
  <c r="A208" i="17" s="1"/>
  <c r="B529" i="30"/>
  <c r="A188" i="17" s="1"/>
  <c r="B513" i="30"/>
  <c r="A170" i="17" s="1"/>
  <c r="B497" i="30"/>
  <c r="A148" i="17" s="1"/>
  <c r="B481" i="30"/>
  <c r="A131" i="17" s="1"/>
  <c r="B465" i="30"/>
  <c r="A113" i="17" s="1"/>
  <c r="B21" i="30"/>
  <c r="I7" i="17" s="1"/>
  <c r="B22" i="30"/>
  <c r="B27" i="30"/>
  <c r="B25" i="30"/>
  <c r="B23" i="30"/>
  <c r="B24" i="30"/>
  <c r="E2" i="17" s="1"/>
  <c r="B26" i="30"/>
  <c r="B20" i="30"/>
  <c r="B19" i="30"/>
  <c r="B416" i="30"/>
  <c r="B18" i="30"/>
  <c r="B2" i="30"/>
  <c r="B28" i="30"/>
  <c r="B447" i="30"/>
  <c r="B286" i="30"/>
  <c r="B431" i="30"/>
  <c r="A195" i="17" s="1"/>
  <c r="B3" i="30"/>
  <c r="E32" i="17" s="1"/>
  <c r="A32" i="17" s="1"/>
  <c r="B30" i="30"/>
  <c r="B46" i="30"/>
  <c r="B62" i="30"/>
  <c r="B78" i="30"/>
  <c r="B94" i="30"/>
  <c r="B110" i="30"/>
  <c r="B126" i="30"/>
  <c r="B144" i="30"/>
  <c r="B64" i="10" s="1"/>
  <c r="B160" i="30"/>
  <c r="B176" i="30"/>
  <c r="B192" i="30"/>
  <c r="B208" i="30"/>
  <c r="C15" i="33" s="1"/>
  <c r="B224" i="30"/>
  <c r="B243" i="30"/>
  <c r="B259" i="30"/>
  <c r="B275" i="30"/>
  <c r="B291" i="30"/>
  <c r="B307" i="30"/>
  <c r="B325" i="30"/>
  <c r="B341" i="30"/>
  <c r="B362" i="30"/>
  <c r="C15" i="38" s="1"/>
  <c r="B15" i="30"/>
  <c r="I19" i="17" s="1"/>
  <c r="B39" i="30"/>
  <c r="C35" i="9" s="1"/>
  <c r="B55" i="30"/>
  <c r="B71" i="30"/>
  <c r="B87" i="30"/>
  <c r="B103" i="30"/>
  <c r="B119" i="30"/>
  <c r="B43" i="10" s="1"/>
  <c r="B135" i="30"/>
  <c r="B53" i="10" s="1"/>
  <c r="B153" i="30"/>
  <c r="B169" i="30"/>
  <c r="B185" i="30"/>
  <c r="B201" i="30"/>
  <c r="B217" i="30"/>
  <c r="C30" i="33" s="1"/>
  <c r="B236" i="30"/>
  <c r="B252" i="30"/>
  <c r="B268" i="30"/>
  <c r="B11" i="30"/>
  <c r="E16" i="17" s="1"/>
  <c r="B57" i="30"/>
  <c r="B89" i="30"/>
  <c r="B121" i="30"/>
  <c r="B155" i="30"/>
  <c r="B187" i="30"/>
  <c r="E119" i="10" s="1"/>
  <c r="B219" i="30"/>
  <c r="C32" i="33" s="1"/>
  <c r="B254" i="30"/>
  <c r="B284" i="30"/>
  <c r="B305" i="30"/>
  <c r="B328" i="30"/>
  <c r="B350" i="30"/>
  <c r="B373" i="30"/>
  <c r="D21" i="38" s="1"/>
  <c r="B393" i="30"/>
  <c r="C36" i="38" s="1"/>
  <c r="B409" i="30"/>
  <c r="B425" i="30"/>
  <c r="A166" i="17" s="1"/>
  <c r="B6" i="30"/>
  <c r="E19" i="17" s="1"/>
  <c r="B52" i="30"/>
  <c r="B75" i="9" s="1"/>
  <c r="B84" i="30"/>
  <c r="B116" i="30"/>
  <c r="B150" i="30"/>
  <c r="B182" i="30"/>
  <c r="C116" i="10" s="1"/>
  <c r="B214" i="30"/>
  <c r="G18" i="33" s="1"/>
  <c r="B249" i="30"/>
  <c r="B280" i="30"/>
  <c r="B301" i="30"/>
  <c r="B322" i="30"/>
  <c r="C5" i="52" s="1"/>
  <c r="B346" i="30"/>
  <c r="E33" i="52" s="1"/>
  <c r="B370" i="30"/>
  <c r="E19" i="38" s="1"/>
  <c r="B386" i="30"/>
  <c r="E27" i="38" s="1"/>
  <c r="B402" i="30"/>
  <c r="B418" i="30"/>
  <c r="A115" i="17" s="1"/>
  <c r="B434" i="30"/>
  <c r="A217" i="17" s="1"/>
  <c r="B45" i="30"/>
  <c r="F47" i="9" s="1"/>
  <c r="B77" i="30"/>
  <c r="B109" i="30"/>
  <c r="B32" i="30"/>
  <c r="B146" i="30"/>
  <c r="B210" i="30"/>
  <c r="C17" i="33" s="1"/>
  <c r="B277" i="30"/>
  <c r="B320" i="30"/>
  <c r="B2" i="52" s="1"/>
  <c r="B368" i="30"/>
  <c r="E18" i="38" s="1"/>
  <c r="B400" i="30"/>
  <c r="B2" i="53" s="1"/>
  <c r="B440" i="30"/>
  <c r="A263" i="17" s="1"/>
  <c r="B72" i="30"/>
  <c r="B167" i="30"/>
  <c r="B234" i="30"/>
  <c r="B292" i="30"/>
  <c r="B7" i="30"/>
  <c r="I15" i="17" s="1"/>
  <c r="B34" i="30"/>
  <c r="B50" i="30"/>
  <c r="B66" i="30"/>
  <c r="B82" i="30"/>
  <c r="B98" i="30"/>
  <c r="B29" i="10" s="1"/>
  <c r="B114" i="30"/>
  <c r="B130" i="30"/>
  <c r="B148" i="30"/>
  <c r="B164" i="30"/>
  <c r="B180" i="30"/>
  <c r="B196" i="30"/>
  <c r="B212" i="30"/>
  <c r="H17" i="33" s="1"/>
  <c r="B247" i="30"/>
  <c r="B263" i="30"/>
  <c r="B279" i="30"/>
  <c r="B295" i="30"/>
  <c r="B311" i="30"/>
  <c r="B329" i="30"/>
  <c r="C22" i="52" s="1"/>
  <c r="B347" i="30"/>
  <c r="B4" i="30"/>
  <c r="B43" i="30"/>
  <c r="C43" i="9" s="1"/>
  <c r="B59" i="30"/>
  <c r="B94" i="9" s="1"/>
  <c r="B75" i="30"/>
  <c r="B91" i="30"/>
  <c r="B107" i="30"/>
  <c r="B123" i="30"/>
  <c r="B139" i="30"/>
  <c r="B58" i="10" s="1"/>
  <c r="B157" i="30"/>
  <c r="B173" i="30"/>
  <c r="B189" i="30"/>
  <c r="E121" i="10" s="1"/>
  <c r="B205" i="30"/>
  <c r="B221" i="30"/>
  <c r="C35" i="33" s="1"/>
  <c r="B240" i="30"/>
  <c r="H67" i="33" s="1"/>
  <c r="B256" i="30"/>
  <c r="B272" i="30"/>
  <c r="D163" i="33" s="1"/>
  <c r="B33" i="30"/>
  <c r="B65" i="30"/>
  <c r="B6" i="10" s="1"/>
  <c r="B129" i="30"/>
  <c r="B163" i="30"/>
  <c r="B195" i="30"/>
  <c r="B262" i="30"/>
  <c r="B289" i="30"/>
  <c r="B310" i="30"/>
  <c r="B334" i="30"/>
  <c r="E27" i="52" s="1"/>
  <c r="B360" i="30"/>
  <c r="C9" i="38" s="1"/>
  <c r="B377" i="30"/>
  <c r="D23" i="38" s="1"/>
  <c r="B397" i="30"/>
  <c r="C4" i="51" s="1"/>
  <c r="C19" i="9" s="1"/>
  <c r="B413" i="30"/>
  <c r="B429" i="30"/>
  <c r="A189" i="17" s="1"/>
  <c r="B12" i="30"/>
  <c r="E28" i="17" s="1"/>
  <c r="A28" i="17" s="1"/>
  <c r="B60" i="30"/>
  <c r="B92" i="30"/>
  <c r="B23" i="10" s="1"/>
  <c r="B124" i="30"/>
  <c r="B158" i="30"/>
  <c r="B190" i="30"/>
  <c r="B222" i="30"/>
  <c r="B257" i="30"/>
  <c r="B285" i="30"/>
  <c r="B306" i="30"/>
  <c r="B330" i="30"/>
  <c r="C24" i="52" s="1"/>
  <c r="B356" i="30"/>
  <c r="B2" i="38" s="1"/>
  <c r="B374" i="30"/>
  <c r="E21" i="38" s="1"/>
  <c r="B390" i="30"/>
  <c r="C32" i="38" s="1"/>
  <c r="B406" i="30"/>
  <c r="B422" i="30"/>
  <c r="A151" i="17" s="1"/>
  <c r="B438" i="30"/>
  <c r="A243" i="17" s="1"/>
  <c r="B9" i="30"/>
  <c r="B53" i="30"/>
  <c r="B77" i="9" s="1"/>
  <c r="B85" i="30"/>
  <c r="B117" i="30"/>
  <c r="B64" i="30"/>
  <c r="B5" i="10" s="1"/>
  <c r="B162" i="30"/>
  <c r="B226" i="30"/>
  <c r="B288" i="30"/>
  <c r="B332" i="30"/>
  <c r="B376" i="30"/>
  <c r="E22" i="38" s="1"/>
  <c r="B408" i="30"/>
  <c r="B445" i="30"/>
  <c r="A293" i="17" s="1"/>
  <c r="B38" i="30"/>
  <c r="B54" i="30"/>
  <c r="B70" i="30"/>
  <c r="B86" i="30"/>
  <c r="B102" i="30"/>
  <c r="B118" i="30"/>
  <c r="B42" i="10" s="1"/>
  <c r="B134" i="30"/>
  <c r="B52" i="10" s="1"/>
  <c r="B152" i="30"/>
  <c r="B168" i="30"/>
  <c r="B184" i="30"/>
  <c r="B200" i="30"/>
  <c r="B216" i="30"/>
  <c r="C25" i="33" s="1"/>
  <c r="B235" i="30"/>
  <c r="B251" i="30"/>
  <c r="B267" i="30"/>
  <c r="B283" i="30"/>
  <c r="B299" i="30"/>
  <c r="B315" i="30"/>
  <c r="B333" i="30"/>
  <c r="B8" i="30"/>
  <c r="D16" i="30" s="1"/>
  <c r="B31" i="30"/>
  <c r="B47" i="30"/>
  <c r="B63" i="30"/>
  <c r="B79" i="30"/>
  <c r="B95" i="30"/>
  <c r="B26" i="10" s="1"/>
  <c r="B111" i="30"/>
  <c r="B127" i="30"/>
  <c r="B145" i="30"/>
  <c r="B161" i="30"/>
  <c r="B177" i="30"/>
  <c r="B193" i="30"/>
  <c r="B209" i="30"/>
  <c r="C16" i="33" s="1"/>
  <c r="B225" i="30"/>
  <c r="B244" i="30"/>
  <c r="B260" i="30"/>
  <c r="B276" i="30"/>
  <c r="B41" i="30"/>
  <c r="C39" i="9" s="1"/>
  <c r="B73" i="30"/>
  <c r="B105" i="30"/>
  <c r="B137" i="30"/>
  <c r="B55" i="10" s="1"/>
  <c r="B171" i="30"/>
  <c r="B203" i="30"/>
  <c r="B238" i="30"/>
  <c r="C64" i="33" s="1"/>
  <c r="B270" i="30"/>
  <c r="D174" i="33" s="1"/>
  <c r="B294" i="30"/>
  <c r="B316" i="30"/>
  <c r="B339" i="30"/>
  <c r="B365" i="30"/>
  <c r="D17" i="38" s="1"/>
  <c r="B385" i="30"/>
  <c r="B401" i="30"/>
  <c r="C4" i="53" s="1"/>
  <c r="C20" i="9" s="1"/>
  <c r="B417" i="30"/>
  <c r="A108" i="17" s="1"/>
  <c r="B433" i="30"/>
  <c r="A212" i="17" s="1"/>
  <c r="B36" i="30"/>
  <c r="B68" i="30"/>
  <c r="B100" i="30"/>
  <c r="B132" i="30"/>
  <c r="B166" i="30"/>
  <c r="B198" i="30"/>
  <c r="B233" i="30"/>
  <c r="B265" i="30"/>
  <c r="B290" i="30"/>
  <c r="B312" i="30"/>
  <c r="B335" i="30"/>
  <c r="C28" i="52" s="1"/>
  <c r="D37" i="52" s="1"/>
  <c r="B361" i="30"/>
  <c r="B378" i="30"/>
  <c r="E23" i="38" s="1"/>
  <c r="B394" i="30"/>
  <c r="C37" i="38" s="1"/>
  <c r="B410" i="30"/>
  <c r="B426" i="30"/>
  <c r="A167" i="17" s="1"/>
  <c r="B442" i="30"/>
  <c r="A267" i="17" s="1"/>
  <c r="B29" i="30"/>
  <c r="B61" i="30"/>
  <c r="B93" i="30"/>
  <c r="B24" i="10" s="1"/>
  <c r="B125" i="30"/>
  <c r="B96" i="30"/>
  <c r="B27" i="10" s="1"/>
  <c r="B178" i="30"/>
  <c r="B245" i="30"/>
  <c r="B298" i="30"/>
  <c r="B343" i="30"/>
  <c r="B384" i="30"/>
  <c r="E26" i="38" s="1"/>
  <c r="B424" i="30"/>
  <c r="A161" i="17" s="1"/>
  <c r="B13" i="30"/>
  <c r="E29" i="17" s="1"/>
  <c r="A29" i="17" s="1"/>
  <c r="B42" i="30"/>
  <c r="C41" i="9" s="1"/>
  <c r="B58" i="30"/>
  <c r="B74" i="30"/>
  <c r="B90" i="30"/>
  <c r="B106" i="30"/>
  <c r="B122" i="30"/>
  <c r="B138" i="30"/>
  <c r="B56" i="10" s="1"/>
  <c r="B156" i="30"/>
  <c r="B172" i="30"/>
  <c r="B188" i="30"/>
  <c r="E120" i="10" s="1"/>
  <c r="B204" i="30"/>
  <c r="B220" i="30"/>
  <c r="B239" i="30"/>
  <c r="C66" i="33" s="1"/>
  <c r="B255" i="30"/>
  <c r="B271" i="30"/>
  <c r="D162" i="33" s="1"/>
  <c r="B287" i="30"/>
  <c r="B303" i="30"/>
  <c r="B319" i="30"/>
  <c r="B337" i="30"/>
  <c r="C29" i="52" s="1"/>
  <c r="E37" i="52" s="1"/>
  <c r="B358" i="30"/>
  <c r="C5" i="38" s="1"/>
  <c r="B10" i="30"/>
  <c r="E15" i="17" s="1"/>
  <c r="B35" i="30"/>
  <c r="B51" i="30"/>
  <c r="B73" i="9" s="1"/>
  <c r="B67" i="30"/>
  <c r="B83" i="30"/>
  <c r="B99" i="30"/>
  <c r="B115" i="30"/>
  <c r="B131" i="30"/>
  <c r="B149" i="30"/>
  <c r="B165" i="30"/>
  <c r="B181" i="30"/>
  <c r="C115" i="10" s="1"/>
  <c r="B197" i="30"/>
  <c r="B213" i="30"/>
  <c r="C18" i="33" s="1"/>
  <c r="B232" i="30"/>
  <c r="B248" i="30"/>
  <c r="B264" i="30"/>
  <c r="B5" i="30"/>
  <c r="B49" i="30"/>
  <c r="B81" i="30"/>
  <c r="B113" i="30"/>
  <c r="B147" i="30"/>
  <c r="B179" i="30"/>
  <c r="B211" i="30"/>
  <c r="G17" i="33" s="1"/>
  <c r="B246" i="30"/>
  <c r="B278" i="30"/>
  <c r="B300" i="30"/>
  <c r="B321" i="30"/>
  <c r="C4" i="52" s="1"/>
  <c r="B344" i="30"/>
  <c r="E32" i="52" s="1"/>
  <c r="B369" i="30"/>
  <c r="B389" i="30"/>
  <c r="C31" i="38" s="1"/>
  <c r="B405" i="30"/>
  <c r="B421" i="30"/>
  <c r="A150" i="17" s="1"/>
  <c r="B437" i="30"/>
  <c r="A226" i="17" s="1"/>
  <c r="B44" i="30"/>
  <c r="B76" i="30"/>
  <c r="B108" i="30"/>
  <c r="B174" i="30"/>
  <c r="B206" i="30"/>
  <c r="B241" i="30"/>
  <c r="C74" i="33" s="1"/>
  <c r="B273" i="30"/>
  <c r="D149" i="33" s="1"/>
  <c r="B296" i="30"/>
  <c r="B317" i="30"/>
  <c r="B340" i="30"/>
  <c r="E30" i="52" s="1"/>
  <c r="B366" i="30"/>
  <c r="E17" i="38" s="1"/>
  <c r="B382" i="30"/>
  <c r="E25" i="38" s="1"/>
  <c r="B398" i="30"/>
  <c r="C8" i="51" s="1"/>
  <c r="B414" i="30"/>
  <c r="B430" i="30"/>
  <c r="A190" i="17" s="1"/>
  <c r="B446" i="30"/>
  <c r="B37" i="30"/>
  <c r="C9" i="33" s="1"/>
  <c r="B69" i="30"/>
  <c r="B101" i="30"/>
  <c r="B128" i="30"/>
  <c r="B194" i="30"/>
  <c r="B130" i="10" s="1"/>
  <c r="B261" i="30"/>
  <c r="B309" i="30"/>
  <c r="B359" i="30"/>
  <c r="B392" i="30"/>
  <c r="C35" i="38" s="1"/>
  <c r="B223" i="30"/>
  <c r="B331" i="30"/>
  <c r="B423" i="30"/>
  <c r="A152" i="17" s="1"/>
  <c r="B274" i="30"/>
  <c r="D165" i="33" s="1"/>
  <c r="B444" i="30"/>
  <c r="A287" i="17" s="1"/>
  <c r="B258" i="30"/>
  <c r="B383" i="30"/>
  <c r="D26" i="38" s="1"/>
  <c r="B56" i="30"/>
  <c r="E87" i="9" s="1"/>
  <c r="B436" i="30"/>
  <c r="A219" i="17" s="1"/>
  <c r="B404" i="30"/>
  <c r="B372" i="30"/>
  <c r="E20" i="38" s="1"/>
  <c r="B327" i="30"/>
  <c r="C20" i="52" s="1"/>
  <c r="B282" i="30"/>
  <c r="B218" i="30"/>
  <c r="C31" i="33" s="1"/>
  <c r="B154" i="30"/>
  <c r="B48" i="30"/>
  <c r="B120" i="30"/>
  <c r="B427" i="30"/>
  <c r="A173" i="17" s="1"/>
  <c r="B395" i="30"/>
  <c r="C38" i="38" s="1"/>
  <c r="B363" i="30"/>
  <c r="D16" i="38" s="1"/>
  <c r="B313" i="30"/>
  <c r="B250" i="30"/>
  <c r="B151" i="30"/>
  <c r="B17" i="30"/>
  <c r="B399" i="30"/>
  <c r="B207" i="30"/>
  <c r="C13" i="33" s="1"/>
  <c r="B391" i="30"/>
  <c r="C33" i="38" s="1"/>
  <c r="B342" i="30"/>
  <c r="B428" i="30"/>
  <c r="A176" i="17" s="1"/>
  <c r="B396" i="30"/>
  <c r="B2" i="51" s="1"/>
  <c r="B364" i="30"/>
  <c r="E16" i="38" s="1"/>
  <c r="B314" i="30"/>
  <c r="B269" i="30"/>
  <c r="D173" i="33" s="1"/>
  <c r="B202" i="30"/>
  <c r="B136" i="30"/>
  <c r="B54" i="10" s="1"/>
  <c r="B191" i="30"/>
  <c r="B88" i="30"/>
  <c r="B419" i="30"/>
  <c r="A128" i="17" s="1"/>
  <c r="B387" i="30"/>
  <c r="C29" i="38" s="1"/>
  <c r="B302" i="30"/>
  <c r="C192" i="33" s="1"/>
  <c r="B215" i="30"/>
  <c r="C24" i="33" s="1"/>
  <c r="B133" i="30"/>
  <c r="B51" i="10" s="1"/>
  <c r="B175" i="30"/>
  <c r="B367" i="30"/>
  <c r="D18" i="38" s="1"/>
  <c r="B357" i="30"/>
  <c r="B439" i="30"/>
  <c r="A252" i="17" s="1"/>
  <c r="B297" i="30"/>
  <c r="B448" i="30"/>
  <c r="A95" i="17" s="1"/>
  <c r="B420" i="30"/>
  <c r="A147" i="17" s="1"/>
  <c r="B388" i="30"/>
  <c r="C30" i="38" s="1"/>
  <c r="B304" i="30"/>
  <c r="B253" i="30"/>
  <c r="B186" i="30"/>
  <c r="B112" i="30"/>
  <c r="B159" i="30"/>
  <c r="B441" i="30"/>
  <c r="A264" i="17" s="1"/>
  <c r="B411" i="30"/>
  <c r="B379" i="30"/>
  <c r="D24" i="38" s="1"/>
  <c r="B336" i="30"/>
  <c r="B281" i="30"/>
  <c r="B199" i="30"/>
  <c r="B104" i="30"/>
  <c r="B407" i="30"/>
  <c r="B375" i="30"/>
  <c r="D22" i="38" s="1"/>
  <c r="B318" i="30"/>
  <c r="D381" i="30" s="1"/>
  <c r="B308" i="30"/>
  <c r="B415" i="30"/>
  <c r="B242" i="30"/>
  <c r="B443" i="30"/>
  <c r="A286" i="17" s="1"/>
  <c r="B412" i="30"/>
  <c r="B380" i="30"/>
  <c r="E24" i="38" s="1"/>
  <c r="B338" i="30"/>
  <c r="B293" i="30"/>
  <c r="B237" i="30"/>
  <c r="B170" i="30"/>
  <c r="B80" i="30"/>
  <c r="B435" i="30"/>
  <c r="A218" i="17" s="1"/>
  <c r="B403" i="30"/>
  <c r="B371" i="30"/>
  <c r="B326" i="30"/>
  <c r="B266" i="30"/>
  <c r="B183" i="30"/>
  <c r="E116" i="10" s="1"/>
  <c r="B40" i="30"/>
  <c r="C37" i="9" s="1"/>
  <c r="B432" i="30"/>
  <c r="A198" i="17" s="1"/>
  <c r="D95" i="9"/>
  <c r="A58" i="10"/>
  <c r="A41" i="10"/>
  <c r="A9" i="10"/>
  <c r="A14" i="10" s="1"/>
  <c r="D93" i="9"/>
  <c r="C53" i="52" l="1"/>
  <c r="C21" i="52"/>
  <c r="C15" i="52"/>
  <c r="C13" i="52"/>
  <c r="B59" i="10"/>
  <c r="E10" i="17"/>
  <c r="E33" i="17"/>
  <c r="A33" i="17" s="1"/>
  <c r="E7" i="17"/>
  <c r="C55" i="52"/>
  <c r="C51" i="52"/>
  <c r="I37" i="52"/>
  <c r="D40" i="33"/>
  <c r="D37" i="33"/>
  <c r="A320" i="17"/>
  <c r="A52" i="17"/>
  <c r="A327" i="17"/>
  <c r="A53" i="17"/>
  <c r="A317" i="17"/>
  <c r="A51" i="17"/>
  <c r="A314" i="17"/>
  <c r="A50" i="17"/>
  <c r="A291" i="17"/>
  <c r="A49" i="17"/>
  <c r="A271" i="17"/>
  <c r="A48" i="17"/>
  <c r="A262" i="17"/>
  <c r="A47" i="17"/>
  <c r="A236" i="17"/>
  <c r="A46" i="17"/>
  <c r="A196" i="17"/>
  <c r="A181" i="17"/>
  <c r="A163" i="17"/>
  <c r="A41" i="17"/>
  <c r="A135" i="17"/>
  <c r="A40" i="17"/>
  <c r="A102" i="17"/>
  <c r="A37" i="17"/>
  <c r="A126" i="17"/>
  <c r="A39" i="17"/>
  <c r="A101" i="17"/>
  <c r="A36" i="17"/>
  <c r="I23" i="17"/>
  <c r="A87" i="17"/>
  <c r="A299" i="17"/>
  <c r="I24" i="17"/>
  <c r="G10" i="51"/>
  <c r="E42" i="38"/>
  <c r="I10" i="51"/>
  <c r="H10" i="51"/>
  <c r="C42" i="38"/>
  <c r="E20" i="17"/>
  <c r="I2" i="17"/>
  <c r="E35" i="9" a="1"/>
  <c r="E35" i="9" s="1"/>
  <c r="E37" i="9" s="1"/>
  <c r="A16" i="17"/>
  <c r="C168" i="33"/>
  <c r="C14" i="9" s="1"/>
  <c r="C89" i="33"/>
  <c r="C13" i="9" s="1"/>
  <c r="F59" i="9"/>
  <c r="E27" i="9" a="1"/>
  <c r="E27" i="9" s="1"/>
  <c r="E29" i="9" a="1"/>
  <c r="E29" i="9" s="1"/>
  <c r="A15" i="17"/>
  <c r="I16" i="17"/>
  <c r="C6" i="51"/>
  <c r="I21" i="17"/>
  <c r="C35" i="34" s="1"/>
  <c r="D42" i="38"/>
  <c r="C10" i="51"/>
  <c r="C7" i="38"/>
  <c r="K42" i="38"/>
  <c r="C381" i="30"/>
  <c r="D20" i="38"/>
  <c r="J42" i="38"/>
  <c r="I42" i="38"/>
  <c r="D27" i="38"/>
  <c r="M42" i="38"/>
  <c r="D19" i="38"/>
  <c r="C34" i="52"/>
  <c r="C32" i="52"/>
  <c r="H37" i="52" s="1"/>
  <c r="C31" i="52"/>
  <c r="G37" i="52" s="1"/>
  <c r="C30" i="52"/>
  <c r="F37" i="52" s="1"/>
  <c r="C25" i="52"/>
  <c r="C37" i="52" s="1"/>
  <c r="E26" i="52"/>
  <c r="E25" i="52"/>
  <c r="E28" i="52"/>
  <c r="E29" i="52"/>
  <c r="E31" i="52"/>
  <c r="C18" i="34"/>
  <c r="C16" i="9" s="1"/>
  <c r="J23" i="34"/>
  <c r="J27" i="34" s="1"/>
  <c r="K10" i="51"/>
  <c r="C20" i="34"/>
  <c r="B49" i="9"/>
  <c r="B61" i="9" s="1"/>
  <c r="C6" i="34"/>
  <c r="C13" i="34"/>
  <c r="E22" i="34"/>
  <c r="J24" i="34"/>
  <c r="C8" i="34"/>
  <c r="B55" i="9"/>
  <c r="B67" i="9" s="1"/>
  <c r="C10" i="34"/>
  <c r="B53" i="9"/>
  <c r="B65" i="9" s="1"/>
  <c r="D22" i="34"/>
  <c r="D161" i="33"/>
  <c r="I8" i="17" a="1"/>
  <c r="I8" i="17" s="1"/>
  <c r="E36" i="17" s="1" a="1"/>
  <c r="D147" i="33"/>
  <c r="D177" i="33"/>
  <c r="D164" i="33"/>
  <c r="D146" i="33"/>
  <c r="D175" i="33"/>
  <c r="F51" i="9"/>
  <c r="J22" i="34"/>
  <c r="D145" i="33"/>
  <c r="D160" i="33"/>
  <c r="D178" i="33"/>
  <c r="D150" i="33"/>
  <c r="D176" i="33"/>
  <c r="D148" i="33"/>
  <c r="C37" i="33"/>
  <c r="B51" i="9"/>
  <c r="B63" i="9" s="1"/>
  <c r="C16" i="30"/>
  <c r="C68" i="33"/>
  <c r="C67" i="33"/>
  <c r="G68" i="33"/>
  <c r="G67" i="33"/>
  <c r="A20" i="10"/>
  <c r="A23" i="10" s="1"/>
  <c r="A42" i="10"/>
  <c r="A43" i="10" s="1"/>
  <c r="C40" i="38"/>
  <c r="I48" i="52" l="1"/>
  <c r="J48" i="52"/>
  <c r="G48" i="52"/>
  <c r="H48" i="52"/>
  <c r="J37" i="52"/>
  <c r="E36" i="17"/>
  <c r="O42" i="38"/>
  <c r="G42" i="38"/>
  <c r="B381" i="30"/>
  <c r="D25" i="38" s="1"/>
  <c r="B16" i="30"/>
  <c r="G39" i="53"/>
  <c r="H39" i="53"/>
  <c r="D39" i="53"/>
  <c r="F39" i="53"/>
  <c r="I39" i="53"/>
  <c r="E48" i="52"/>
  <c r="F48" i="52"/>
  <c r="J39" i="53"/>
  <c r="C39" i="53"/>
  <c r="D48" i="52"/>
  <c r="C48" i="52"/>
  <c r="E39" i="53"/>
  <c r="F42" i="38"/>
  <c r="D10" i="51"/>
  <c r="J31" i="34"/>
  <c r="F63" i="9"/>
  <c r="F55" i="9"/>
  <c r="F53" i="9"/>
  <c r="F65" i="9"/>
  <c r="F67" i="9"/>
  <c r="A31" i="10"/>
  <c r="A37" i="10" s="1"/>
  <c r="A64" i="10"/>
  <c r="B59" i="9"/>
  <c r="B47" i="9"/>
  <c r="E8" i="17"/>
  <c r="E39" i="9" l="1"/>
  <c r="L42" i="38"/>
  <c r="E75" i="9" a="1"/>
  <c r="E75" i="9" s="1"/>
  <c r="I20" i="17"/>
  <c r="A67" i="10"/>
  <c r="C47" i="33"/>
  <c r="C46" i="33"/>
  <c r="C41" i="33"/>
  <c r="C39" i="33"/>
  <c r="C44" i="33"/>
  <c r="D48" i="33"/>
  <c r="C45" i="33"/>
  <c r="E48" i="33"/>
  <c r="C36" i="33"/>
  <c r="C49" i="52" l="1"/>
  <c r="C40" i="53"/>
  <c r="C86" i="38"/>
  <c r="D62" i="33"/>
  <c r="A70" i="10"/>
  <c r="A73" i="10" s="1"/>
  <c r="I4" i="17" a="1"/>
  <c r="I4" i="17" s="1"/>
  <c r="A80" i="10" l="1"/>
  <c r="A45" i="17"/>
  <c r="A44" i="17"/>
  <c r="A43" i="17"/>
  <c r="A42" i="17"/>
  <c r="A38" i="17"/>
  <c r="A91" i="10" l="1"/>
  <c r="A92" i="10" s="1"/>
  <c r="F10" i="51"/>
  <c r="E25" i="17"/>
  <c r="A25" i="17" s="1"/>
  <c r="E23" i="17"/>
  <c r="E24" i="17"/>
  <c r="A24" i="17" s="1"/>
  <c r="F22" i="34"/>
  <c r="G22" i="34"/>
  <c r="H22" i="34"/>
  <c r="I22" i="34"/>
  <c r="C14" i="38"/>
  <c r="C5" i="34"/>
  <c r="J25" i="34" l="1"/>
  <c r="J29" i="34" s="1"/>
  <c r="A94" i="10"/>
  <c r="A110" i="10" s="1"/>
  <c r="A133" i="10" s="1"/>
  <c r="A134" i="10" s="1"/>
  <c r="A135" i="10" s="1"/>
  <c r="A137" i="10" s="1"/>
  <c r="A141" i="10" s="1"/>
  <c r="A144" i="10" s="1"/>
  <c r="J32" i="34"/>
  <c r="J28" i="34"/>
  <c r="C27" i="34"/>
  <c r="A19" i="17"/>
  <c r="D61" i="33"/>
  <c r="E61" i="33"/>
  <c r="O85" i="38"/>
  <c r="C23" i="34"/>
  <c r="A20" i="17"/>
  <c r="C36" i="17" a="1"/>
  <c r="A23" i="17"/>
  <c r="L85" i="38"/>
  <c r="H85" i="38"/>
  <c r="D85" i="38"/>
  <c r="K85" i="38"/>
  <c r="G85" i="38"/>
  <c r="C85" i="38"/>
  <c r="M85" i="38"/>
  <c r="I85" i="38"/>
  <c r="E85" i="38"/>
  <c r="J85" i="38"/>
  <c r="F85" i="38"/>
  <c r="C31" i="34"/>
  <c r="J33" i="34" l="1"/>
  <c r="C36" i="17"/>
  <c r="C4" i="38"/>
  <c r="C63" i="52" l="1"/>
  <c r="C18" i="9"/>
  <c r="C78" i="33"/>
  <c r="C84" i="33"/>
  <c r="C85" i="33"/>
  <c r="C86" i="33"/>
  <c r="C87" i="33"/>
  <c r="C91" i="33"/>
  <c r="C82" i="33"/>
  <c r="C79" i="33"/>
  <c r="C77" i="33"/>
  <c r="C12" i="9" s="1" a="1"/>
  <c r="C12" i="9" s="1"/>
  <c r="D41" i="33"/>
  <c r="C34" i="33"/>
  <c r="I3" i="17"/>
  <c r="D100" i="10" l="1"/>
  <c r="D98" i="10"/>
  <c r="D97" i="10"/>
  <c r="D96" i="10"/>
  <c r="B68" i="10"/>
  <c r="B38" i="10"/>
  <c r="B35" i="10"/>
  <c r="B25" i="10"/>
  <c r="B16" i="10"/>
  <c r="B12" i="10"/>
  <c r="B10" i="10"/>
  <c r="B7" i="10"/>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B6" i="37"/>
  <c r="C4" i="37"/>
  <c r="C6" i="53" s="1"/>
  <c r="B2" i="37"/>
  <c r="C17" i="9"/>
  <c r="C4" i="34"/>
  <c r="C196" i="33" s="1"/>
  <c r="B2" i="34"/>
  <c r="C194" i="33"/>
  <c r="C193" i="33"/>
  <c r="C191" i="33"/>
  <c r="C190" i="33"/>
  <c r="C189" i="33"/>
  <c r="C188" i="33"/>
  <c r="D186" i="33"/>
  <c r="D185" i="33"/>
  <c r="D184" i="33"/>
  <c r="D183" i="33"/>
  <c r="D182" i="33"/>
  <c r="C181" i="33"/>
  <c r="C180" i="33"/>
  <c r="D172" i="33"/>
  <c r="C171" i="33"/>
  <c r="B170" i="33"/>
  <c r="B169" i="33"/>
  <c r="D159" i="33"/>
  <c r="D158" i="33"/>
  <c r="D157" i="33"/>
  <c r="D156" i="33"/>
  <c r="D155" i="33"/>
  <c r="C154" i="33"/>
  <c r="C153" i="33"/>
  <c r="D144" i="33"/>
  <c r="D143" i="33"/>
  <c r="D142" i="33"/>
  <c r="D141" i="33"/>
  <c r="D140" i="33"/>
  <c r="C139" i="33"/>
  <c r="C138" i="33"/>
  <c r="D136" i="33"/>
  <c r="D135" i="33"/>
  <c r="D133" i="33"/>
  <c r="D132" i="33"/>
  <c r="D131" i="33"/>
  <c r="D130" i="33"/>
  <c r="D129" i="33"/>
  <c r="C128" i="33"/>
  <c r="C127" i="33"/>
  <c r="D125" i="33"/>
  <c r="D124" i="33"/>
  <c r="D123" i="33"/>
  <c r="D122" i="33"/>
  <c r="D121" i="33"/>
  <c r="D120" i="33"/>
  <c r="D119" i="33"/>
  <c r="D118" i="33"/>
  <c r="C117" i="33"/>
  <c r="D115" i="33"/>
  <c r="D114" i="33"/>
  <c r="D113" i="33"/>
  <c r="D112" i="33"/>
  <c r="C111" i="33"/>
  <c r="C110" i="33"/>
  <c r="C109" i="33"/>
  <c r="C108" i="33"/>
  <c r="C106" i="33"/>
  <c r="C105" i="33"/>
  <c r="C103" i="33"/>
  <c r="C102" i="33"/>
  <c r="C100" i="33"/>
  <c r="C99" i="33"/>
  <c r="C97" i="33"/>
  <c r="C96" i="33"/>
  <c r="C94" i="33"/>
  <c r="C93" i="33"/>
  <c r="C92" i="33"/>
  <c r="C12" i="33"/>
  <c r="C10" i="33"/>
  <c r="C7" i="33"/>
  <c r="C6" i="33"/>
  <c r="C4" i="33"/>
  <c r="C11" i="9" s="1" a="1"/>
  <c r="C11" i="9" s="1"/>
  <c r="B2" i="33"/>
  <c r="B144" i="10"/>
  <c r="B141" i="10"/>
  <c r="B139" i="10"/>
  <c r="B137" i="10"/>
  <c r="B135" i="10"/>
  <c r="B134" i="10"/>
  <c r="B133" i="10"/>
  <c r="B126" i="10"/>
  <c r="E123" i="10"/>
  <c r="E122" i="10"/>
  <c r="E118" i="10"/>
  <c r="E117" i="10"/>
  <c r="C117" i="10"/>
  <c r="E115" i="10"/>
  <c r="B114" i="10"/>
  <c r="B113" i="10"/>
  <c r="B112" i="10"/>
  <c r="B111" i="10"/>
  <c r="B110" i="10"/>
  <c r="B106" i="10"/>
  <c r="B105" i="10"/>
  <c r="B103" i="10"/>
  <c r="B102" i="10"/>
  <c r="B99" i="10"/>
  <c r="B98" i="10"/>
  <c r="B97" i="10"/>
  <c r="B96" i="10"/>
  <c r="B95" i="10"/>
  <c r="B94" i="10"/>
  <c r="B92" i="10"/>
  <c r="B91" i="10"/>
  <c r="E82" i="10"/>
  <c r="B80" i="10"/>
  <c r="C78" i="10"/>
  <c r="C77" i="10"/>
  <c r="C76" i="10"/>
  <c r="C75" i="10"/>
  <c r="C74" i="10"/>
  <c r="B73" i="10"/>
  <c r="B71" i="10"/>
  <c r="B70" i="10"/>
  <c r="B67" i="10"/>
  <c r="B65" i="10"/>
  <c r="B50" i="10"/>
  <c r="B49" i="10"/>
  <c r="B47" i="10"/>
  <c r="B46" i="10"/>
  <c r="C45" i="10"/>
  <c r="C44" i="10"/>
  <c r="B41" i="10"/>
  <c r="B40" i="10"/>
  <c r="B37" i="10"/>
  <c r="B34" i="10"/>
  <c r="B33" i="10"/>
  <c r="B32" i="10"/>
  <c r="B31" i="10"/>
  <c r="B21" i="10"/>
  <c r="B20" i="10"/>
  <c r="B18" i="10"/>
  <c r="B17" i="10"/>
  <c r="B15" i="10"/>
  <c r="B14" i="10"/>
  <c r="B11" i="10"/>
  <c r="B9" i="10"/>
  <c r="B4" i="10"/>
  <c r="B2" i="10"/>
  <c r="C10" i="9" s="1"/>
  <c r="B95" i="9"/>
  <c r="B93" i="9"/>
  <c r="B92" i="9"/>
  <c r="B87" i="9"/>
  <c r="B81" i="9"/>
  <c r="C33" i="9"/>
  <c r="C31" i="9"/>
  <c r="C29" i="9"/>
  <c r="C27" i="9"/>
  <c r="B25" i="9"/>
  <c r="B23" i="9"/>
  <c r="B8" i="9"/>
  <c r="B6" i="9"/>
  <c r="B4" i="9"/>
  <c r="B2" i="9"/>
  <c r="E3" i="17"/>
  <c r="J59" i="52" l="1"/>
  <c r="J55" i="52"/>
  <c r="J51" i="52"/>
  <c r="E77" i="9" s="1"/>
  <c r="G58" i="17" a="1"/>
  <c r="E58" i="17" a="1"/>
  <c r="E58" i="17" s="1"/>
  <c r="C21" i="9"/>
  <c r="C15" i="9"/>
  <c r="E95" i="17" a="1"/>
  <c r="I58" i="17" a="1"/>
  <c r="C95" i="17" a="1"/>
  <c r="C95" i="17" s="1"/>
  <c r="G58" i="17" l="1"/>
  <c r="E95" i="17"/>
  <c r="I58" i="17"/>
  <c r="K58" i="17" l="1" a="1"/>
  <c r="K58" i="17" l="1"/>
  <c r="B96" i="9"/>
  <c r="D94" i="9"/>
  <c r="C3" i="25" l="1"/>
  <c r="D96" i="9" s="1"/>
  <c r="C22" i="34"/>
  <c r="J10" i="51"/>
  <c r="H42" i="38"/>
  <c r="E4" i="17" l="1" a="1"/>
  <c r="E4" i="17" s="1"/>
  <c r="S43" i="38" l="1" a="1"/>
  <c r="S43" i="38" s="1"/>
  <c r="AJ43" i="38" a="1"/>
  <c r="AG43" i="38" s="1" a="1"/>
  <c r="AG43" i="38" s="1"/>
  <c r="AB43" i="38" l="1" a="1"/>
  <c r="AB43" i="38" s="1"/>
  <c r="Y43" i="38" a="1"/>
  <c r="X43" i="38" a="1"/>
  <c r="X43" i="38" s="1"/>
  <c r="I32" i="38" s="1"/>
  <c r="V43" i="38" a="1"/>
  <c r="V43" i="38" s="1"/>
  <c r="I30" i="38" s="1"/>
  <c r="AJ43" i="38"/>
  <c r="AC43" i="38" a="1"/>
  <c r="AC43" i="38" s="1"/>
  <c r="W43" i="38" a="1"/>
  <c r="W43" i="38" s="1"/>
  <c r="AD43" i="38" s="1" a="1"/>
  <c r="Y43" i="38" l="1"/>
  <c r="I33" i="38" s="1"/>
  <c r="AE43" i="38" a="1"/>
  <c r="I36" i="38" a="1"/>
  <c r="I36" i="38" s="1"/>
  <c r="I31" i="38"/>
  <c r="AD43" i="38"/>
  <c r="I37" i="38" s="1"/>
  <c r="U43" i="38" a="1"/>
  <c r="AE43" i="38" l="1"/>
  <c r="I38" i="38" s="1"/>
  <c r="E43" i="9" s="1"/>
  <c r="E41" i="9"/>
  <c r="C11" i="51" s="1" a="1"/>
  <c r="C11" i="51" s="1"/>
  <c r="U43" i="38"/>
  <c r="AA43" i="38" a="1"/>
  <c r="AA43" i="38" s="1"/>
  <c r="E11" i="17" l="1" a="1"/>
  <c r="E11" i="17" s="1"/>
  <c r="C21" i="34" s="1"/>
  <c r="O43" i="38" a="1"/>
  <c r="O43" i="38" s="1"/>
  <c r="H33" i="34" l="1"/>
  <c r="I33" i="34"/>
  <c r="F33" i="34"/>
  <c r="G33" i="34"/>
  <c r="D33" i="34"/>
  <c r="E33" i="34"/>
  <c r="F29" i="34"/>
  <c r="H28" i="34"/>
  <c r="D28" i="34"/>
  <c r="F25" i="34"/>
  <c r="H24" i="34"/>
  <c r="D24" i="34"/>
  <c r="D32" i="34" s="1"/>
  <c r="G29" i="34"/>
  <c r="I28" i="34"/>
  <c r="E28" i="34"/>
  <c r="G25" i="34"/>
  <c r="I24" i="34"/>
  <c r="E24" i="34"/>
  <c r="D29" i="34"/>
  <c r="D25" i="34"/>
  <c r="H29" i="34"/>
  <c r="H25" i="34"/>
  <c r="I29" i="34"/>
  <c r="E29" i="34"/>
  <c r="G28" i="34"/>
  <c r="I25" i="34"/>
  <c r="E25" i="34"/>
  <c r="G24" i="34"/>
  <c r="F28" i="34"/>
  <c r="F24" i="34"/>
  <c r="H32" i="34"/>
  <c r="H31" i="34" s="1"/>
  <c r="G32" i="34"/>
  <c r="G31" i="34" s="1"/>
  <c r="F32" i="34"/>
  <c r="F31" i="34" s="1"/>
  <c r="E32" i="34"/>
  <c r="E31" i="34" s="1"/>
  <c r="I32" i="34"/>
  <c r="I31" i="34" s="1"/>
  <c r="C9" i="51"/>
  <c r="D27" i="34"/>
  <c r="E23" i="34"/>
  <c r="H23" i="34"/>
  <c r="H27" i="34"/>
  <c r="I27" i="34" l="1"/>
  <c r="E67" i="9" s="1"/>
  <c r="E27" i="34"/>
  <c r="F27" i="34"/>
  <c r="E61" i="9" s="1"/>
  <c r="G27" i="34"/>
  <c r="E63" i="9" s="1"/>
  <c r="E65" i="9"/>
  <c r="F23" i="34"/>
  <c r="E49" i="9" s="1"/>
  <c r="I23" i="34"/>
  <c r="E55" i="9" s="1"/>
  <c r="G23" i="34"/>
  <c r="E51" i="9" s="1"/>
  <c r="D23" i="34"/>
  <c r="E53" i="9"/>
  <c r="D31" i="34"/>
  <c r="E59" i="9" l="1"/>
  <c r="E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ASU</author>
  </authors>
  <commentList>
    <comment ref="B1" authorId="0" shapeId="0" xr:uid="{58BF193E-54E1-449C-9638-4EE26AB03CF7}">
      <text>
        <r>
          <rPr>
            <sz val="9"/>
            <color indexed="81"/>
            <rFont val="Tahoma"/>
            <family val="2"/>
          </rPr>
          <t>When the name range contains [xxxx], the latter indicates the name of the column in the table referred to by the name range.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<sst xmlns="http://schemas.openxmlformats.org/spreadsheetml/2006/main" count="2087" uniqueCount="875">
  <si>
    <t>1a</t>
  </si>
  <si>
    <t>%</t>
  </si>
  <si>
    <t>(I)</t>
  </si>
  <si>
    <t>(II)</t>
  </si>
  <si>
    <t xml:space="preserve">-  </t>
  </si>
  <si>
    <t>(a)</t>
  </si>
  <si>
    <t>(b)</t>
  </si>
  <si>
    <t>(c)</t>
  </si>
  <si>
    <t>(d)</t>
  </si>
  <si>
    <t>(e)</t>
  </si>
  <si>
    <t>(f)</t>
  </si>
  <si>
    <t>(g)</t>
  </si>
  <si>
    <t>Reduced</t>
  </si>
  <si>
    <t>(h)</t>
  </si>
  <si>
    <t>EEA</t>
  </si>
  <si>
    <t>Morocco</t>
  </si>
  <si>
    <t>Norway</t>
  </si>
  <si>
    <t>Bermuda</t>
  </si>
  <si>
    <t>Aruba</t>
  </si>
  <si>
    <t>Italy</t>
  </si>
  <si>
    <t xml:space="preserve">(c) </t>
  </si>
  <si>
    <t xml:space="preserve">(d) </t>
  </si>
  <si>
    <t xml:space="preserve">(e) </t>
  </si>
  <si>
    <t>Please select</t>
  </si>
  <si>
    <t>(i)</t>
  </si>
  <si>
    <t>(j)</t>
  </si>
  <si>
    <t>(k)</t>
  </si>
  <si>
    <t>(l)</t>
  </si>
  <si>
    <t>CNTR_AE_ADPair_EmptyRow</t>
  </si>
  <si>
    <t>CNTR_AE_ADPair_Errors</t>
  </si>
  <si>
    <t>CNTR_AE_ADPair_ErrorMissingData</t>
  </si>
  <si>
    <t>CNTR_AE_ADPair_ErrorETSScheme</t>
  </si>
  <si>
    <t>CNTR_AE_ADPair_ErrorRouteScope</t>
  </si>
  <si>
    <t>CNTR_AE_ADPair_ErrorTool</t>
  </si>
  <si>
    <t>CNTR_AE_ADPair_Warnings</t>
  </si>
  <si>
    <t>CNTR_AE_ADPair_WarningStateDep</t>
  </si>
  <si>
    <t>CNTR_AE_ADPair_WarningStateArr</t>
  </si>
  <si>
    <t>CNTR_AE_ADPair_WarningScheme</t>
  </si>
  <si>
    <t>CNTR_AE_ADPair_WarningRouteScope</t>
  </si>
  <si>
    <t>CNTRL_AE_NumADinADPairSchemeScope</t>
  </si>
  <si>
    <t>TEXT (English Original) - don't change!</t>
  </si>
  <si>
    <t>Address Line 1:</t>
  </si>
  <si>
    <t>Address Line 2:</t>
  </si>
  <si>
    <t>City:</t>
  </si>
  <si>
    <t>State/Province/Region:</t>
  </si>
  <si>
    <t>Postcode/ZIP:</t>
  </si>
  <si>
    <t>Country:</t>
  </si>
  <si>
    <t>Aircraft data</t>
  </si>
  <si>
    <t>Date of approval of the used monitoring plan:</t>
  </si>
  <si>
    <t>State of arrival</t>
  </si>
  <si>
    <t>State of departure</t>
  </si>
  <si>
    <t>Aircraft type (ICAO aircraft type designator)</t>
  </si>
  <si>
    <t>Aircraft subtype (as specified in the monitoring plan, if applicable)</t>
  </si>
  <si>
    <t>Aircraft registration number</t>
  </si>
  <si>
    <t>Owner of the aircraft (if known)
 In the case of leased-in aircraft, the lessor</t>
  </si>
  <si>
    <t>If the aircraft has not belonged to your fleet for the whole reporting year:</t>
  </si>
  <si>
    <t>End date</t>
  </si>
  <si>
    <t>Total number of flights</t>
  </si>
  <si>
    <t>Total non-CO2 aviation effects (in tonnes) of the aircraft operator from flights reportable under the EU ETS:</t>
  </si>
  <si>
    <t>Version number of this non-CO2 aviation effects report:</t>
  </si>
  <si>
    <t>Information about the verifier's accreditation:</t>
  </si>
  <si>
    <t>Provide details for each aircraft used during the year covered by this report for which you are the aircraft operator.</t>
  </si>
  <si>
    <t>English</t>
  </si>
  <si>
    <t>Total non-CO2 aviation effects (in tonnes) of the aircraft operator from flights reportable under the Swiss ETS:</t>
  </si>
  <si>
    <t>https://www.bafu.admin.ch/bafu/en/home/topics/climate/info-specialists/reduction-measures/ets/aviation.html</t>
  </si>
  <si>
    <t>Contents</t>
  </si>
  <si>
    <t>ANNUAL NON-CO2 AVIATION EFFECTS REPORT FOR AIRCRAFT OPERATORS</t>
  </si>
  <si>
    <t>Used for combined reporting under the EU ETS and the Swiss ETS</t>
  </si>
  <si>
    <t>CONTENTS</t>
  </si>
  <si>
    <t>Reporting year:</t>
  </si>
  <si>
    <t>Information about this report:</t>
  </si>
  <si>
    <t>Unique Identifier of the aircraft operator (CRCO No.):</t>
  </si>
  <si>
    <t>Version number of the latest approved monitoring plan:</t>
  </si>
  <si>
    <t>Report requires verification:</t>
  </si>
  <si>
    <t>The aerodrome pair data in section 7 contains errors:</t>
  </si>
  <si>
    <t>The aerodrome pair data in section 7 contains warnings:</t>
  </si>
  <si>
    <t xml:space="preserve"> t CO2(e)</t>
  </si>
  <si>
    <t>Total CO2(e)20 [tonnes]</t>
  </si>
  <si>
    <t>Total CO2(e)50 [tonnes]</t>
  </si>
  <si>
    <t>Total CO2(e)100 [tonnes]</t>
  </si>
  <si>
    <t>If your competent authority requires you to hand in a signed paper copy of the monitoring plan, please use the space below for signature:</t>
  </si>
  <si>
    <t>Date</t>
  </si>
  <si>
    <t>Name and Signature of 
legally responsible person</t>
  </si>
  <si>
    <t>Template version information:</t>
  </si>
  <si>
    <t>Template provided by:</t>
  </si>
  <si>
    <t>Publication date:</t>
  </si>
  <si>
    <t>Reference filename:</t>
  </si>
  <si>
    <t xml:space="preserve">Guidelines and conditions </t>
  </si>
  <si>
    <t>GUIDELINES AND CONDITIONS</t>
  </si>
  <si>
    <t>Legal basis</t>
  </si>
  <si>
    <t>The EU ETS Directive can be retrieved from:</t>
  </si>
  <si>
    <t>http://data.europa.eu/eli/dir/2003/87/2024-03-01</t>
  </si>
  <si>
    <t>The EU ETS Directive also provides for a support scheme for the use of certain alternative aviation fuels by allocating allowances for free pursuant to Article 3c(6) of the Directive. Relevant data need to be reported together with the annual emissions.</t>
  </si>
  <si>
    <t>Rules for the calculation of the support pursuant to Article 3c(6) are specified in Commission Delegated Regulation 2025/723 which can be downloaded from:</t>
  </si>
  <si>
    <t>http://data.europa.eu/eli/reg_del/2025/723/oj</t>
  </si>
  <si>
    <t>As Aerodromes meeting certain criteria can qualify for support of 100% of the price differential referred toin Article 3c(6) of the Directive, the European Commission regularly publishes a list containing said Aerodromes.</t>
  </si>
  <si>
    <t>An indicative list can be found under:</t>
  </si>
  <si>
    <t>https://climate.ec.europa.eu/eu-action/transport-decarbonisation/reducing-emissions-aviation_en#revision-of-the-eu-ets-directive-concerning-aviation</t>
  </si>
  <si>
    <t>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t>
  </si>
  <si>
    <t>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t>
  </si>
  <si>
    <t>In case this act is replaced by a new one, this will be mentioned in Eur-Lex (see link below). In this case, follow the link to the new legislation given on that website.</t>
  </si>
  <si>
    <t>That delegated act can be downloaded from:</t>
  </si>
  <si>
    <t>https://eur-lex.europa.eu/eli/reg_del/2019/1603/oj</t>
  </si>
  <si>
    <t>That act was published on 11 November 2024 as Commission Implementing Regulation (EU) 2024/2850 and can be downloaded from:</t>
  </si>
  <si>
    <t>http://data.europa.eu/eli/reg_impl/2024/2850/oj</t>
  </si>
  <si>
    <t>The Monitoring and Reporting Regulation (Commission Implementing Regulation (EU) No 2018/2066, as amended, hereinafter the "MRR"), defines further requirements for monitoring and reporting. The MRR can be downloaded from:</t>
  </si>
  <si>
    <t>http://data.europa.eu/eli/reg_impl/2018/2066/2025-05-27</t>
  </si>
  <si>
    <t>This template also reflects the latest amendments of the MRR by Commission Implementing Regulation (EU) 2024/2493 of 23 September 2024:</t>
  </si>
  <si>
    <t>http://data.europa.eu/eli/reg_impl/2024/2493/oj</t>
  </si>
  <si>
    <t>Linking between the EU ETS and the Swiss ETS (CH ETS)</t>
  </si>
  <si>
    <t>The EU and Switzerland have concluded an agreement on linking their respective greenhouse gas emission trading systems. The agreement, which can be found under the following internet link, has entered into force on 1 January 2020.</t>
  </si>
  <si>
    <t>http://data.europa.eu/eli/agree_internation/2017/2240/2023-11-15</t>
  </si>
  <si>
    <t>The excluded flights are covered by the Swiss ETS.</t>
  </si>
  <si>
    <t xml:space="preserve">"One-stop-shop" principle: </t>
  </si>
  <si>
    <t>Information about the Swiss ETS can be obtained from the following address:</t>
  </si>
  <si>
    <t>Brexit and the UK ETS</t>
  </si>
  <si>
    <t>Flights from the EEA to the UK are included in the EU ETS. Flights from the UK to the EEA and domestic flights in the UK are included in the UK ETS.</t>
  </si>
  <si>
    <t>The Trade and Cooperation Agreement between the EU and the UK can be downloaded here:</t>
  </si>
  <si>
    <t>https://ec.europa.eu/info/strategy/relations-non-eu-countries/relations-united-kingdom/eu-uk-trade-and-cooperation-agreement_en</t>
  </si>
  <si>
    <t>Information about the UK ETS can be obtained from the following address:</t>
  </si>
  <si>
    <t>https://www.gov.uk/guidance/complying-with-the-uk-ets-as-an-aircraft-operator</t>
  </si>
  <si>
    <t>Information on CORSIA</t>
  </si>
  <si>
    <t>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t>
  </si>
  <si>
    <t>For distinguishing the compliance mechanisms of the EU ETS and CORSIA, this template uses the following terminology:</t>
  </si>
  <si>
    <t>emissions or flights "falling under the EU ETS" means emissions or flights for which allowances have to be surrendered pursuant to Article 12(3) of the EU ETS Directive;</t>
  </si>
  <si>
    <t>emissions or flights "falling under CORSIA" means one of the following:</t>
  </si>
  <si>
    <t>emissions or flights with offsetting requirement, i.e. for which the aircraft operator shall cancel units pursuant to Article 12(9) of the EU ETS Directive;</t>
  </si>
  <si>
    <t>flights with CORSIA MRV obligation: Emissions or flights for which the aircraft operator shall monitor and report emissions in accordance with the CORSIA Delegated Act.</t>
  </si>
  <si>
    <t>https://www.icao.int/environmental-protection/CORSIA/Pages/default.aspx</t>
  </si>
  <si>
    <t>Scope and relevance</t>
  </si>
  <si>
    <t>It is also to be used for application for free allowances pursuant to Article 3c(6) of the EU ETS Directive.</t>
  </si>
  <si>
    <t>Commercial air transport operators, operating either fewer than 243 flights per period for three consecutive four-month periods, or operating flights with total annual emissions lower than 10 000 tonnes per year under the "extended full scope".</t>
  </si>
  <si>
    <t>Non-commercial air transport operators which emit less than 1 000 t CO2 per year under the "extended full scope" of the EU ETS.</t>
  </si>
  <si>
    <t>Note that for the purposes of the EU ETS, the above thresholds apply to the sum of all flights and of the related CO2 emissions within EEA, outgoing from EEA and incoming to EEA, including those incoming from Switzerland and the UK.</t>
  </si>
  <si>
    <t>For checking the compliance with the relevant thresholds, emissions have to be calculated using the preliminary emission factor, i.e. without any zero-rating of fuels.</t>
  </si>
  <si>
    <t xml:space="preserve">Scope changes from 2024: </t>
  </si>
  <si>
    <t>All flights between an aerodrome located in an outermost region and an aerodrome located in another MS of the EEA, and flights departing from an aerodrome located in an outermost region and arriving in Switzerland or the United Kingdom will be included from 2024.</t>
  </si>
  <si>
    <t>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t>
  </si>
  <si>
    <t>Note that under the EU ETS some simplified monitoring, reporting and verification requirements apply for small emitters. This template guides you whether you are allowed to use the simplified approaches (see section (6) of this template).</t>
  </si>
  <si>
    <t>For further information, in particular regarding "full" and "reduced" scope and simplified approaches, please see MRR guidance document No.2 "General guidance for Aircraft Operators", which can be downloaded under:</t>
  </si>
  <si>
    <t>https://climate.ec.europa.eu/system/files/2023-05/gd2_guidance_aircraft_en.pdf</t>
  </si>
  <si>
    <t>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</si>
  <si>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Guidance on this template</t>
  </si>
  <si>
    <t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t>
  </si>
  <si>
    <t xml:space="preserve">This reporting template represents the views of the Commission services at the time of publication. </t>
  </si>
  <si>
    <t>All Commission guidance documents on the Monitoring and Reporting Regulation can be found at:</t>
  </si>
  <si>
    <t>https://ec.europa.eu/clima/eu-action/eu-emissions-trading-system-eu-ets/monitoring-reporting-and-verification-eu-ets-emissions_en</t>
  </si>
  <si>
    <t>Accordingly, all references to Member States in this template should be interpreted as including all 30 EEA States. The EEA comprises the 27 EU Member States, Iceland, Liechtenstein and Norway.</t>
  </si>
  <si>
    <t>Before you use this file, please carry out the following steps:</t>
  </si>
  <si>
    <t>If you are not on this list, you may still be subject to EU ETS or CORSIA reporting to a Member State based on the criteria referred to under point III(4) above.</t>
  </si>
  <si>
    <t>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t>
  </si>
  <si>
    <t xml:space="preserve">Identify the Competent Authority (CA) responsible for your case in that administering Member State (there may be more than one CA per Member State). </t>
  </si>
  <si>
    <t>Check the CA's webpage or directly contact the CA in order to find out if you have the correct version of the template. The template version is clearly indicated on the cover page of this file.</t>
  </si>
  <si>
    <t>Some Member States may require you to use an alternative system, such as Internet-based forms instead of a spreadsheet. Check your administering Member State requirements. In this case the CA will provide further information to you.</t>
  </si>
  <si>
    <t>Read carefully the instructions below for filling this template.</t>
  </si>
  <si>
    <t>This emission report must be submitted to your Competent Authority ("CA") to the following address:</t>
  </si>
  <si>
    <t>Detail address to be provided by the Member State</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</si>
  <si>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</si>
  <si>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Information sources:</t>
  </si>
  <si>
    <t>EU Websites:</t>
  </si>
  <si>
    <t>EU-Legislation:</t>
  </si>
  <si>
    <t>EU ETS general:</t>
  </si>
  <si>
    <t xml:space="preserve">Aviation EU ETS: </t>
  </si>
  <si>
    <t xml:space="preserve">Monitoring and Reporting in the EU ETS: </t>
  </si>
  <si>
    <t>CORSIA Website:</t>
  </si>
  <si>
    <t xml:space="preserve">http://eur-lex.europa.eu/en/index.htm </t>
  </si>
  <si>
    <t>https://ec.europa.eu/clima/eu-action/eu-emissions-trading-system-eu-ets_en</t>
  </si>
  <si>
    <t>https://ec.europa.eu/clima/eu-action/transport-emissions/reducing-emissions-aviation_en</t>
  </si>
  <si>
    <t>Other Websites:</t>
  </si>
  <si>
    <t>&lt;to be provided by Member State&gt;</t>
  </si>
  <si>
    <t>Helpdesk:</t>
  </si>
  <si>
    <t>&lt;to be provided by Member State, if relevant&gt;</t>
  </si>
  <si>
    <t>How to use this file:</t>
  </si>
  <si>
    <t>It is recommended that you go through the file from start to end. There are a few functions which will guide you through the form which depend on previous input, such as cells changing colour if an input is not needed (see colour codes below).</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</si>
  <si>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</si>
  <si>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</si>
  <si>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</si>
  <si>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</si>
  <si>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</si>
  <si>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</si>
  <si>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</si>
  <si>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</si>
  <si>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</si>
  <si>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Sections added to the EU ETS template related to information required for CORSIA are identified by a light blue frame.</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</si>
  <si>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</si>
  <si>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</si>
  <si>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</si>
  <si>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t>
  </si>
  <si>
    <t>Note: Formulae must be checked and corrected in particular whenever rows and/or columns are added by aircraft operators.</t>
  </si>
  <si>
    <t>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t>
  </si>
  <si>
    <t>Member State-specific guidance is listed here:</t>
  </si>
  <si>
    <t>GENERAL INFORMATION ABOUT THIS REPORT</t>
  </si>
  <si>
    <t>Reporting Year and Scope</t>
  </si>
  <si>
    <t>This should be an integer number (starting from 1) helping the verifier and competent authority to identify the version of the report verified.</t>
  </si>
  <si>
    <t>Language in which this report is filled:</t>
  </si>
  <si>
    <t>For performing automated checks on the data reported, it is important that the complete report is filled consistently in one language (which may deviate from the template's language). Please confirm here the language in which you have filled the report.</t>
  </si>
  <si>
    <t>Tool full name</t>
  </si>
  <si>
    <t>Tool acronym</t>
  </si>
  <si>
    <t>Tool used</t>
  </si>
  <si>
    <t>Reporting scope for the non-CO2 aviation effects:</t>
  </si>
  <si>
    <t>The following reporting scopes are possible:</t>
  </si>
  <si>
    <t>Full</t>
  </si>
  <si>
    <t>In-between</t>
  </si>
  <si>
    <t>'In-between' reporting scope covered routes</t>
  </si>
  <si>
    <t>First state in the pair</t>
  </si>
  <si>
    <t>Second state in the pair</t>
  </si>
  <si>
    <t>Reuse of sections 2 and 3 of the Annual Emissions Report (AER) for the identification of the Aircraft Operator and of the verifier</t>
  </si>
  <si>
    <t>Please enter the name of the aircraft operator:</t>
  </si>
  <si>
    <t>This name should be the legal entity carrying out the aviation activities defined in Annex I of the EU ETS Directive.</t>
  </si>
  <si>
    <t>Unique Identifier as stated in the Commission's list of aircraft operators:</t>
  </si>
  <si>
    <t>This identifier can be found on the list published by the Commission pursuant to Article 18a(3) of the EU ETS Directive. If the aircraft operator is not yet listed, please state "NA" (not applicable).</t>
  </si>
  <si>
    <t>Identification of the Aircraft Operator</t>
  </si>
  <si>
    <t>If different to the name given in 2(a), please also enter the name of the aircraft operator as it appears on the Commission's list of operators:</t>
  </si>
  <si>
    <t>The name of the aircraft operator on the list pursuant to Article 18a(3) of the EU ETS Directive may be different to the actual aircraft operator's name entered in 2(a) above. Keep empty, if not applicable.</t>
  </si>
  <si>
    <t>Please enter the unique ICAO designator used in the call sign for Air Traffic Control (ATC) purposes, where available:</t>
  </si>
  <si>
    <t>The ICAO designator should be that specified in box 7 of the ICAO flight plan (excluding the flight identification) as specified in ICAO document 8585.  If you do not specify an ICAO designator in flight plans, please select "n.a." from the drop-down list and proceed to 2(e).</t>
  </si>
  <si>
    <t>Where a unique ICAO designator for ATC purposes is not available, please provide the aircraft registration markings used in the call sign for ATC purposes for the aircraft you operate.</t>
  </si>
  <si>
    <t>If a unique ICAO designator is not available, enter the identification for ATC purposes (tail numbers) of all the aircraft you operate as used in box 7 of the flight plan.  Please separate each registration with a semicolon (";"). Otherwise enter "n.a." and proceed.</t>
  </si>
  <si>
    <t>Please enter the administering Member State of the aircraft operator</t>
  </si>
  <si>
    <t>Competent authority in this Member State:</t>
  </si>
  <si>
    <t>In some Member States there is more than one Competent Authority dealing with the EU ETS for aircraft operators. Please enter the name of the appropriate authority, if applicable. Otherwise choose "n.a.".</t>
  </si>
  <si>
    <t>Please enter the number and issuing authority of the Air Operator Certificate (AOC) and Operating Licence granted by a Member State if available:</t>
  </si>
  <si>
    <t>If you don't find the appropriate name of the issueing authority in the drop-down list, you can enter ist name like in a normal text field.</t>
  </si>
  <si>
    <t>Air Operator Certificate:</t>
  </si>
  <si>
    <t>AOC Issuing authority:</t>
  </si>
  <si>
    <t>Operating Licence:</t>
  </si>
  <si>
    <t>Issuing authority:</t>
  </si>
  <si>
    <t>Please enter the address of the aircraft operator, including postcode and country:</t>
  </si>
  <si>
    <t>Telephone Number:</t>
  </si>
  <si>
    <t>Email address:</t>
  </si>
  <si>
    <t>It will help the competent authority to have someone who they can contact directly with any questions about your report. The person you name should have the authority to act on your behalf. This may be an agent acting on behalf of the aircraft operator.</t>
  </si>
  <si>
    <t>Title:</t>
  </si>
  <si>
    <t>First Name:</t>
  </si>
  <si>
    <t>Surname:</t>
  </si>
  <si>
    <t>Job title:</t>
  </si>
  <si>
    <t>Organisation name (if acting on behalf of the aircraft operator):</t>
  </si>
  <si>
    <t>Telephone number:</t>
  </si>
  <si>
    <t>Please provide an address for receipt of correspondence:</t>
  </si>
  <si>
    <t>You must provide an address for receipt of notices or other documents under or in connection with the EU Greenhouse Gas Emissions Trading Scheme. Please provide an electronic address and a postal address within the administering Member State.</t>
  </si>
  <si>
    <t>Legal representative of the aircraft operator</t>
  </si>
  <si>
    <t>Identification of the verifier</t>
  </si>
  <si>
    <t>: see section 3 of the AER defined in section 1a</t>
  </si>
  <si>
    <t>Name and address of the verifier of your annual emission report:</t>
  </si>
  <si>
    <t>Company Name:</t>
  </si>
  <si>
    <t>Contact person for the accredited verifier:</t>
  </si>
  <si>
    <t>It will help the competent authority to have someone who they can contact directly with any questions about verification of your report. The person you name should be familiar with this report.</t>
  </si>
  <si>
    <t>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t>
  </si>
  <si>
    <t>In such cases, "accreditation" should be read as "certification", and "accreditation body" as "national authority".</t>
  </si>
  <si>
    <t>Member State where accreditation has been granted:</t>
  </si>
  <si>
    <t>Registration number issued by the accreditation body:</t>
  </si>
  <si>
    <t>The availability of such registration information may depend on the accrediting Member State's practice of accreditation of verifiers.</t>
  </si>
  <si>
    <t>&lt;&lt;&lt; Click here to proceed to section</t>
  </si>
  <si>
    <t>NON-CO2 AVIATION EFFECTS DATA OVERVIEW</t>
  </si>
  <si>
    <t>Information about the monitoring plan</t>
  </si>
  <si>
    <t>Note: it is assumed, that one joint monitoring plan for the EU ETS, the CH ETS and CORSIA is used and that it covers both the monitoring of the emissions and of the non-CO2 aviation effects.</t>
  </si>
  <si>
    <t>Total non-CO2 aviation effects in EU ETS and CH ETS</t>
  </si>
  <si>
    <t>Non-CO2 aviation effects summary data for the reporting year. No data is displayed in case there are errors in the aerodrome-pair data or if no tool has been defined in section 1.</t>
  </si>
  <si>
    <t>Please define in section 1 the tool(s) used to produce the aerodrome-pair data provided in section 7.</t>
  </si>
  <si>
    <t>Please correct the errors identified in the aerodrome-pair data provided in section 7.</t>
  </si>
  <si>
    <t>ETS scheme</t>
  </si>
  <si>
    <t>Total number of state pairs</t>
  </si>
  <si>
    <t>Total number of aerodrome pairs</t>
  </si>
  <si>
    <t>Scope of the route</t>
  </si>
  <si>
    <t>All</t>
  </si>
  <si>
    <t>Approach for data gaps</t>
  </si>
  <si>
    <t>The table should be filled as follows:</t>
  </si>
  <si>
    <t>Reference</t>
  </si>
  <si>
    <t>Here the data gap should be specified, either by referencing the aircraft, aerodrome, flight numbers etc. for which the data gap occurred, and/or the start and end date of the period where the gap occurred.</t>
  </si>
  <si>
    <t>Reason</t>
  </si>
  <si>
    <t>Please describe here the reason why the data gap occurred.</t>
  </si>
  <si>
    <t>Type</t>
  </si>
  <si>
    <t>Replacement method</t>
  </si>
  <si>
    <t>CO2(e)20 [tonnes]</t>
  </si>
  <si>
    <t>CO2(e)50 [tonnes]</t>
  </si>
  <si>
    <t>CO2(e)100 [tonnes]</t>
  </si>
  <si>
    <t>Aerodrome‑pair non‑CO2 aviation effects (EU and Swiss ETS)</t>
  </si>
  <si>
    <t>Please provide the aggregated non‑CO2 aviation effects per aerodrome pair for all flights falling under both the EU and Swiss ETSs and under the reporting scope defined at point 1(g).</t>
  </si>
  <si>
    <t>Please report in the table below the non-CO2 aviation effects for all the flights falling under the reporting scope defined in section 1. The data is to be reported as follows, aggregated by aerodrome of departure, aerodrome of arrival, and tool:</t>
  </si>
  <si>
    <t>The 4-letter ICAO designator of the aerodrome of departure.</t>
  </si>
  <si>
    <t>The name of the state in which the aerodrome of departure is located (for EEA outermost regions, use the name of the parent state).</t>
  </si>
  <si>
    <t>The 4-letter ICAO designator of the aerodrome of arrival.</t>
  </si>
  <si>
    <t>The name of the state in which the aerodrome of arrival is located (for EEA outermost regions, use the name of the parent state).</t>
  </si>
  <si>
    <t>The total number of (non-exempt) flights operated from the aerodrome of departure to the aerodrome of arrival.</t>
  </si>
  <si>
    <t>The aggregated CO2-equivalent value for such flights, calculated using GWP20 in accordance with the requirements for non‑CO2 aviation effects set out in Regulation (EU) 2018/2066, Annex IIIa.</t>
  </si>
  <si>
    <t>The aggregated CO2-equivalent value for such flights, calculated using GWP50 in accordance with the requirements for non‑CO2 aviation effects set out in Regulation (EU) 2018/2066, Annex IIIa.</t>
  </si>
  <si>
    <t>The aggregated CO2-equivalent value for such flights, calculated using GWP100 in accordance with the requirements for non‑CO2 aviation effects set out in Regulation (EU) 2018/2066, Annex IIIa.</t>
  </si>
  <si>
    <t>The ETS scheme (EU or Swiss) under which fall the non-CO2 aviation effects for such flights.</t>
  </si>
  <si>
    <t>The scope (Reduced or, when applicable, Full or In-between) under which fall the flights operated from the aerodrome of departure to the aerodrome of arrival.</t>
  </si>
  <si>
    <t>This is a calculated field indicating if errors and or warnings have been identified in the data for that row.</t>
  </si>
  <si>
    <t>Number of rows with missing data:</t>
  </si>
  <si>
    <t>Number of rows for which the "ETS Scheme" is missing or is a value that is not allowed, i.e. different from EU or CH:</t>
  </si>
  <si>
    <t>Number of rows for which the "ETS scheme" value does not seem to be correct:</t>
  </si>
  <si>
    <t>Number of rows for which the "Scope of the route" value does not seem to be correct:</t>
  </si>
  <si>
    <t xml:space="preserve">Number of flights </t>
  </si>
  <si>
    <t>Aerodrome of departure</t>
  </si>
  <si>
    <t>Aerodrome of arrival</t>
  </si>
  <si>
    <t>Identified errors/warnings</t>
  </si>
  <si>
    <t>State‑pair non‑CO2 aviation effects (EU and Swiss ETS)</t>
  </si>
  <si>
    <t>The aggregated non‑CO2 aviation effects per state pair presented in the following table are calculated automatically from the aerodrome-pair data provided in section 7. No data is displayed in case there are errors in the aerodrome-pair data or if no tool has been defined in section 1.</t>
  </si>
  <si>
    <t>Comments</t>
  </si>
  <si>
    <t>Space for further Comments:</t>
  </si>
  <si>
    <t>Name of this sheet</t>
  </si>
  <si>
    <t>CH</t>
  </si>
  <si>
    <t>EU</t>
  </si>
  <si>
    <t>UK</t>
  </si>
  <si>
    <t>end of list</t>
  </si>
  <si>
    <t>NEATS</t>
  </si>
  <si>
    <t>Austria</t>
  </si>
  <si>
    <t>Belgium</t>
  </si>
  <si>
    <t>Bulgaria</t>
  </si>
  <si>
    <t>Croatia</t>
  </si>
  <si>
    <t>Cyprus</t>
  </si>
  <si>
    <t>Czechia</t>
  </si>
  <si>
    <t>Denmark</t>
  </si>
  <si>
    <t>Estonia</t>
  </si>
  <si>
    <t>Finland</t>
  </si>
  <si>
    <t>France</t>
  </si>
  <si>
    <t>Germany</t>
  </si>
  <si>
    <t>Greece</t>
  </si>
  <si>
    <t>Hungary</t>
  </si>
  <si>
    <t>Iceland</t>
  </si>
  <si>
    <t>Ireland</t>
  </si>
  <si>
    <t>Latvia</t>
  </si>
  <si>
    <t>Liechtenstein</t>
  </si>
  <si>
    <t>Lithuania</t>
  </si>
  <si>
    <t>Luxembourg</t>
  </si>
  <si>
    <t>Malta</t>
  </si>
  <si>
    <t>Netherlands</t>
  </si>
  <si>
    <t>Poland</t>
  </si>
  <si>
    <t>Portugal</t>
  </si>
  <si>
    <t>Romania</t>
  </si>
  <si>
    <t>Slovakia</t>
  </si>
  <si>
    <t>Slovenia</t>
  </si>
  <si>
    <t>Spain</t>
  </si>
  <si>
    <t>Sweden</t>
  </si>
  <si>
    <t>United Kingdom</t>
  </si>
  <si>
    <t>Afghanistan</t>
  </si>
  <si>
    <t>Albania</t>
  </si>
  <si>
    <t>Algeria</t>
  </si>
  <si>
    <t>American Samoa</t>
  </si>
  <si>
    <t>Andorra</t>
  </si>
  <si>
    <t>Angola</t>
  </si>
  <si>
    <t>Anguilla</t>
  </si>
  <si>
    <t>Antigua and Barbuda</t>
  </si>
  <si>
    <t>Argentina</t>
  </si>
  <si>
    <t>Armenia</t>
  </si>
  <si>
    <t>Australia</t>
  </si>
  <si>
    <t>Azerbaijan</t>
  </si>
  <si>
    <t>Bahamas</t>
  </si>
  <si>
    <t>Bahrain</t>
  </si>
  <si>
    <t>Bangladesh</t>
  </si>
  <si>
    <t>Barbados</t>
  </si>
  <si>
    <t>Belarus</t>
  </si>
  <si>
    <t>Belize</t>
  </si>
  <si>
    <t>Benin</t>
  </si>
  <si>
    <t>Bhutan</t>
  </si>
  <si>
    <t>Bolivia, Plurinational State of</t>
  </si>
  <si>
    <t>Bosnia and Herzegovina</t>
  </si>
  <si>
    <t>Botswana</t>
  </si>
  <si>
    <t>Brazil</t>
  </si>
  <si>
    <t>Brunei Darussalam</t>
  </si>
  <si>
    <t>Burkina Faso</t>
  </si>
  <si>
    <t>Burundi</t>
  </si>
  <si>
    <t>Cambodia</t>
  </si>
  <si>
    <t>Cameroon</t>
  </si>
  <si>
    <t>Canada</t>
  </si>
  <si>
    <t>Cape Verde</t>
  </si>
  <si>
    <t>Cayman Islands</t>
  </si>
  <si>
    <t>Central African Republic</t>
  </si>
  <si>
    <t>Chad</t>
  </si>
  <si>
    <t>Chile</t>
  </si>
  <si>
    <t>China</t>
  </si>
  <si>
    <t>Colombia</t>
  </si>
  <si>
    <t>Comoros</t>
  </si>
  <si>
    <t>Congo</t>
  </si>
  <si>
    <t>Congo, The Democratic Republic of the</t>
  </si>
  <si>
    <t>Cook Islands</t>
  </si>
  <si>
    <t>Costa Rica</t>
  </si>
  <si>
    <t>Côte d'Ivoire</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</si>
  <si>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</si>
  <si>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</si>
  <si>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</si>
  <si>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</si>
  <si>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</si>
  <si>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</si>
  <si>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</si>
  <si>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</si>
  <si>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</si>
  <si>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</si>
  <si>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</si>
  <si>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</si>
  <si>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</si>
  <si>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</si>
  <si>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Polynesia</t>
  </si>
  <si>
    <t>Gabon</t>
  </si>
  <si>
    <t>Gambia</t>
  </si>
  <si>
    <t>Georgia</t>
  </si>
  <si>
    <t>Ghana</t>
  </si>
  <si>
    <t>Gibraltar</t>
  </si>
  <si>
    <t>Greenland</t>
  </si>
  <si>
    <t>Grenada</t>
  </si>
  <si>
    <t>Guam</t>
  </si>
  <si>
    <t>Guatemala</t>
  </si>
  <si>
    <t>Guernsey</t>
  </si>
  <si>
    <t>Guinea</t>
  </si>
  <si>
    <t>Guinea-Bissau</t>
  </si>
  <si>
    <t>Guyana</t>
  </si>
  <si>
    <t>Haiti</t>
  </si>
  <si>
    <t>Holy See (Vatican City State)</t>
  </si>
  <si>
    <t>Honduras</t>
  </si>
  <si>
    <t>Hong Kong SAR</t>
  </si>
  <si>
    <t>India</t>
  </si>
  <si>
    <t>Indonesia</t>
  </si>
  <si>
    <t>Iran, Islamic Republic of</t>
  </si>
  <si>
    <t>Iraq</t>
  </si>
  <si>
    <t>Isle of Man</t>
  </si>
  <si>
    <t>Israel</t>
  </si>
  <si>
    <t>Jamaica</t>
  </si>
  <si>
    <t>Japan</t>
  </si>
  <si>
    <t>Jersey</t>
  </si>
  <si>
    <t>Jordan</t>
  </si>
  <si>
    <t>Kazakhstan</t>
  </si>
  <si>
    <t>Kenya</t>
  </si>
  <si>
    <t>Kiribati</t>
  </si>
  <si>
    <t>Korea, Democratic People's Republic of</t>
  </si>
  <si>
    <t>Korea, Republic of</t>
  </si>
  <si>
    <t>Kosovo, United Nations Interim Administration Mission</t>
  </si>
  <si>
    <t>Kuwait</t>
  </si>
  <si>
    <t>Kyrgyzstan</t>
  </si>
  <si>
    <t>Lao People's Democratic Republic</t>
  </si>
  <si>
    <t>Lebanon</t>
  </si>
  <si>
    <t>Lesotho</t>
  </si>
  <si>
    <t>Liberia</t>
  </si>
  <si>
    <t>Libya</t>
  </si>
  <si>
    <t>Macao SAR</t>
  </si>
  <si>
    <t>North Macedonia</t>
  </si>
  <si>
    <t>Madagascar</t>
  </si>
  <si>
    <t>Malawi</t>
  </si>
  <si>
    <t>Malaysia</t>
  </si>
  <si>
    <t>Maldives</t>
  </si>
  <si>
    <t>Mali</t>
  </si>
  <si>
    <t>Marshall Islands</t>
  </si>
  <si>
    <t>Mauritania</t>
  </si>
  <si>
    <t>Mauritius</t>
  </si>
  <si>
    <t>Mexico</t>
  </si>
  <si>
    <t>Micronesia, Federated States of</t>
  </si>
  <si>
    <t>Moldova, Republic of</t>
  </si>
  <si>
    <t>Monaco</t>
  </si>
  <si>
    <t>Mongolia</t>
  </si>
  <si>
    <t>Montenegro</t>
  </si>
  <si>
    <t>Montserrat</t>
  </si>
  <si>
    <t>Mozambique</t>
  </si>
  <si>
    <t>Myanmar</t>
  </si>
  <si>
    <t>Namibia</t>
  </si>
  <si>
    <t>Nauru</t>
  </si>
  <si>
    <t>Nepal</t>
  </si>
  <si>
    <t>New Caledonia</t>
  </si>
  <si>
    <t>New Zealand</t>
  </si>
  <si>
    <t>Nicaragua</t>
  </si>
  <si>
    <t>Niger</t>
  </si>
  <si>
    <t>Nigeria</t>
  </si>
  <si>
    <t>Niue</t>
  </si>
  <si>
    <t>Northern Mariana Islands</t>
  </si>
  <si>
    <t>Oman</t>
  </si>
  <si>
    <t>Pakistan</t>
  </si>
  <si>
    <t>Palau</t>
  </si>
  <si>
    <t>Palestinian Territory, Occupied</t>
  </si>
  <si>
    <t>Panama</t>
  </si>
  <si>
    <t>Papua New Guinea</t>
  </si>
  <si>
    <t>Paraguay</t>
  </si>
  <si>
    <t>Peru</t>
  </si>
  <si>
    <t>Philippines</t>
  </si>
  <si>
    <t>Pitcairn</t>
  </si>
  <si>
    <t>Puerto Rico</t>
  </si>
  <si>
    <t>Qatar</t>
  </si>
  <si>
    <t>Russian Federation</t>
  </si>
  <si>
    <t>Rwanda</t>
  </si>
  <si>
    <t>Saint Barthélemy</t>
  </si>
  <si>
    <t>Saint Helena, Ascension and Tristan da Cunha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</si>
  <si>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</si>
  <si>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</si>
  <si>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</si>
  <si>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</si>
  <si>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</si>
  <si>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</si>
  <si>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</si>
  <si>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</si>
  <si>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</si>
  <si>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</si>
  <si>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</si>
  <si>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</si>
  <si>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</si>
  <si>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</si>
  <si>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</si>
  <si>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</si>
  <si>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</si>
  <si>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</si>
  <si>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</si>
  <si>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</si>
  <si>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</si>
  <si>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</si>
  <si>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Swaziland</t>
  </si>
  <si>
    <t>Switzerland</t>
  </si>
  <si>
    <t>Syrian Arab Republic</t>
  </si>
  <si>
    <t>Taiwan</t>
  </si>
  <si>
    <t>Tajikistan</t>
  </si>
  <si>
    <t>Tanzania, United Republic of</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</si>
  <si>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</si>
  <si>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</si>
  <si>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</si>
  <si>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</si>
  <si>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</si>
  <si>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</si>
  <si>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</si>
  <si>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</si>
  <si>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</si>
  <si>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</si>
  <si>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</si>
  <si>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</si>
  <si>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</si>
  <si>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</si>
  <si>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States</t>
  </si>
  <si>
    <t>Uruguay</t>
  </si>
  <si>
    <t>Uzbekistan</t>
  </si>
  <si>
    <t>Vanuatu</t>
  </si>
  <si>
    <t>Venezuela, Bolivarian Republic of</t>
  </si>
  <si>
    <t>Viet Nam</t>
  </si>
  <si>
    <t>Virgin Islands, British</t>
  </si>
  <si>
    <t>Virgin Islands, U.S.</t>
  </si>
  <si>
    <t>Wallis and Futuna Islands</t>
  </si>
  <si>
    <t>Western Sahara</t>
  </si>
  <si>
    <t>Yemen</t>
  </si>
  <si>
    <t>Zambia</t>
  </si>
  <si>
    <t>Zimbabwe</t>
  </si>
  <si>
    <t>: see section 2 of the AER defined in section 1a</t>
  </si>
  <si>
    <t>CNST_CH</t>
  </si>
  <si>
    <t>CNST_EEA</t>
  </si>
  <si>
    <t>CNST_EndOfList</t>
  </si>
  <si>
    <t>CNST_EU</t>
  </si>
  <si>
    <t>CNST_ScopeFull</t>
  </si>
  <si>
    <t>CNST_ScopeInBetween</t>
  </si>
  <si>
    <t>CNST_ScopeReduced</t>
  </si>
  <si>
    <t>TABLE_AE_InBetweenRoutes_ws</t>
  </si>
  <si>
    <t>Identity+Description(1-3)</t>
  </si>
  <si>
    <t>TABLE_AE_InBetweenRoutes_nrows</t>
  </si>
  <si>
    <t>TABLE_AE_InBetweenRoutes_ncols</t>
  </si>
  <si>
    <t>TABLE_AE_ADPair_ws</t>
  </si>
  <si>
    <t>Aerodrome Pair Data (7)</t>
  </si>
  <si>
    <t>TABLE_AE_ADPair_nrows</t>
  </si>
  <si>
    <t>TABLE_AE_ADPair_ncols</t>
  </si>
  <si>
    <t>LST_AE_RouteScopes</t>
  </si>
  <si>
    <t>Info for automatic Version detection</t>
  </si>
  <si>
    <t>Template type:</t>
  </si>
  <si>
    <t>Version:</t>
  </si>
  <si>
    <t>Issued by:</t>
  </si>
  <si>
    <t>European Commission</t>
  </si>
  <si>
    <t>Language:</t>
  </si>
  <si>
    <t>Type list:</t>
  </si>
  <si>
    <t>Reference File Name</t>
  </si>
  <si>
    <t>Version comments</t>
  </si>
  <si>
    <t>COM</t>
  </si>
  <si>
    <t>Umweltbundesamt</t>
  </si>
  <si>
    <t>UBA</t>
  </si>
  <si>
    <t>AT</t>
  </si>
  <si>
    <t>BE</t>
  </si>
  <si>
    <t>BG</t>
  </si>
  <si>
    <t>HR</t>
  </si>
  <si>
    <t>CY</t>
  </si>
  <si>
    <t>CZ</t>
  </si>
  <si>
    <t>DK</t>
  </si>
  <si>
    <t>EE</t>
  </si>
  <si>
    <t>FI</t>
  </si>
  <si>
    <t>FR</t>
  </si>
  <si>
    <t>DE</t>
  </si>
  <si>
    <t>EL</t>
  </si>
  <si>
    <t>HU</t>
  </si>
  <si>
    <t>IC</t>
  </si>
  <si>
    <t>IE</t>
  </si>
  <si>
    <t>IT</t>
  </si>
  <si>
    <t>LV</t>
  </si>
  <si>
    <t>LI</t>
  </si>
  <si>
    <t>LT</t>
  </si>
  <si>
    <t>LU</t>
  </si>
  <si>
    <t>MT</t>
  </si>
  <si>
    <t>NL</t>
  </si>
  <si>
    <t>NO</t>
  </si>
  <si>
    <t>PL</t>
  </si>
  <si>
    <t>PT</t>
  </si>
  <si>
    <t>RO</t>
  </si>
  <si>
    <t>SK</t>
  </si>
  <si>
    <t>SI</t>
  </si>
  <si>
    <t>ES</t>
  </si>
  <si>
    <t>SE</t>
  </si>
  <si>
    <t>Non-CO2 aviation effects tracking system</t>
  </si>
  <si>
    <t>Information about the Swiss ETS and application of non-CO2 MRV by Switzerland</t>
  </si>
  <si>
    <t>https://www.fedlex.admin.ch/eli/cc/2012/855/en</t>
  </si>
  <si>
    <t>https://www.fedlex.admin.ch/eli/cc/2012/856/en</t>
  </si>
  <si>
    <t>The Swiss Federal Act on the Reduction of CO2 Emissions (CO2 Act) states in its Article 20, second Alinea that aircraft operators must provide the Confederation with information on the assessment of the overall climate impact of flight operations. The Federal Council shall determine the information to be provided; in doing so, it shall take account of European Union regulations. This Federal Act can be obtained from the following address:</t>
  </si>
  <si>
    <t>This template is the only template that should be used by aircraft operators for reporting their annual non-CO2 aviation effects, in line with the MRR and the AVR.</t>
  </si>
  <si>
    <t>The non-CO2 aviation effects reporting for 2025 and 2026 is only required for the reduced scope, i.e. flights operated with jet aeroplanes between two aerodromes located in the European Economic Area (EEA) (this also covers flights to, from and between outermost regions), and from an aerodrome located in the EEA and arriving to an aerodrome located in Switzerland or in the United Kingdom. Aircraft operators must indicate in their monitoring plan what is the geographical scope they choose: this is either the reduced scope (see above), the full scope (all flights departing or arriving in an aerodrome located in the EEA, except flights from Switzerland to EEA or from the United Kingdom to EEA), or any scope in between. The reporting is done accordingly. From 2027 onwards, the MRV reporting covers all flights outbound from and inbound to the EEA (with flights to and from outermost regions remaining covered).</t>
  </si>
  <si>
    <t>The aircraft operator shall submit to the competent authority under the same conditions as referred to in paragraph 1, a separate report as attachment to the annual emissions report, that covers the annual non-CO2 aviation effects.</t>
  </si>
  <si>
    <t xml:space="preserve">Article 68(6) requires: </t>
  </si>
  <si>
    <t>The separate report referred to in Article 68(5) of the MRR shall contain at least the information listed in its Annex X, Section 2a.</t>
  </si>
  <si>
    <t>Annex X, Section 2a sets the minimum content of the Annual Report.</t>
  </si>
  <si>
    <t>Furthermore, Annex IIIa, Section 2, states:</t>
  </si>
  <si>
    <t>NEATS streamlines the reporting exercise referred to in Article 68(5) of this Regulation. The tool generates automatically the XML table referred to in Annex X, Section 2a(9) to this Regulation at the end of each reporting year, minimising administrative burden associated with reporting.</t>
  </si>
  <si>
    <t>Contact your Competent Authority if you need assistance to complete your annual non-CO2 aviation effects report. Some Member States have produced guidance documents which you may find useful in addition to the Commission's guidance mentioned above.</t>
  </si>
  <si>
    <t>This template has been developed to accommodate the minimum content of an annual non-CO2 aviation effects report required by the MRR. Aircraft operators should therefore refer to the MRR and additional Member State requirements (if any) when completing.</t>
  </si>
  <si>
    <t>Sections added to this template related to information required for the Swiss ETS are identified by a light red frame.</t>
  </si>
  <si>
    <t xml:space="preserve">The EU ETS for aviation has been expanded to cover the three EEA EFTA States Iceland, Liechtenstein and Norway. This means that aircraft operators also need to monitor and report their non-CO2 aviation effects from domestic flights within the EEA EFTA States, flights between the EEA EFTA States and flights between EEA EFTA States and third countries (where full scope is required).
</t>
  </si>
  <si>
    <t>Make sure you know which Member State is responsible for administering you (the aircraft operator who submits this non-CO2 aviation effects report) with regard to EU ETS reporting. The criteria for defining the administering Member State are set out by Art. 18a of the EU ETS Directive. A list specifying the administering Member State for each aircraft operator can be found on the Commission's website (see below).</t>
  </si>
  <si>
    <t>In line with the above-mentioned Linking Agreement, every aircraft operator is assigned to one administering Member State, which is responsible for enforcing both the EU ETS and CH ETS. Consequently, it is useful to combine the annual non-CO2 aviation effects reports for both systems in one electronic template. This template serves this combined purpose. Colour indicators highlight which data are relevant under the EU ETS and which under the CH ETS (see section (III).11 below).</t>
  </si>
  <si>
    <t>(III)</t>
  </si>
  <si>
    <t>Black normal text:</t>
  </si>
  <si>
    <t>Please indicate the year in which the reported aviation activities took place, e.g. 2025 for the report which you submit in 2026.</t>
  </si>
  <si>
    <t xml:space="preserve">In accordance with Article 56a of the Monitoring and Reporting Commission Implementing Regulation (EU) 2018/2066, aircraft operators operating fewer than 243 flights per period for three consecutive four-month periods and aircraft operators operating flights with total annual emissions lower than 25 000 tonnes CO2 per year, both commercial and non-commercial, can choose to use Method D, i.e. the ‘location-based simplified approach’ to calculate the CO2(e) per flight. </t>
  </si>
  <si>
    <t>In accordance with Article 2 of the Monitoring and Reporting Commission Implementing Regulation (EU) 2018/2066, aircraft operators are required to monitor and report the non-CO2 aviation effects from aviation activities listed in Annex I to the Directive taking place in 2025 and 2026 in respect of flights between two aerodromes located in the EEA (outermost regions included), and flights departing from an aerodrome located in the EEA (outermost regions included) and arriving in Switzerland or in the United Kingdom. Aircraft operators may however monitor and report the non-CO2 aviation effects taking place from the other aviation activities listed in Annex I to the Directive on a voluntary basis.</t>
  </si>
  <si>
    <t>Please list in the below table the specific routes for which the non-CO2 aviation effects of flights operated on them have been included in this report.</t>
  </si>
  <si>
    <t>Has Method D ‘location-based simplified approach’ been used?</t>
  </si>
  <si>
    <t>Primary data used</t>
  </si>
  <si>
    <t>Please indicate in the following table for which of the IT tools used in the reporting as identified under point (d) above, primary data has been used.</t>
  </si>
  <si>
    <t>The primary data that has been used has always been limited to flight information, trajectory data, or aircraft properties, i.e. irrespective of the used IT tool:</t>
  </si>
  <si>
    <t>The information contained in sections 2 and 3 of the Annual Emissions Report (AER) submitted for the reporting year defined in point 1(a) is valid and applicable also for this non-CO2 aviation effects report:</t>
  </si>
  <si>
    <t>Version number of the Annual Emissions Report referred to in point 1a(a) above:</t>
  </si>
  <si>
    <t>Who can we contact about your non-CO2 aviation effects report?</t>
  </si>
  <si>
    <t>Please provide contact information of a representative who is legally responsible for the aircraft operator, for the purpose of compliance with the EU ETS.</t>
  </si>
  <si>
    <t>Section</t>
  </si>
  <si>
    <t>TEXT (Version in the selected language)</t>
  </si>
  <si>
    <t>LST_AE_Languages</t>
  </si>
  <si>
    <t>LST_AE_Countries_FullScope</t>
  </si>
  <si>
    <t>CNST_AE_Countries_EEA</t>
  </si>
  <si>
    <t>LST_AE_Countries_EEACH</t>
  </si>
  <si>
    <t>LST_AE_Countries_EEACH_EEA</t>
  </si>
  <si>
    <t>CNST_AE_ReportingScopes</t>
  </si>
  <si>
    <t>TABLE_AE_ITTools_ws</t>
  </si>
  <si>
    <t>TABLE_AE_ITTools_nrows</t>
  </si>
  <si>
    <t>There have been relevant changes in the operations and deviations from your approved monitoring plan during the reporting period concerning the non-CO2 aviation effects:</t>
  </si>
  <si>
    <t>In accordance with Article 66(2) of the MRR, data gaps must be closed by a method defined in the monitoring plan.</t>
  </si>
  <si>
    <t>LST_AE_ITToolsUsed</t>
  </si>
  <si>
    <t>Use of efficacy to refine the Global Warming Potential (GWP)</t>
  </si>
  <si>
    <t>EEA States</t>
  </si>
  <si>
    <t>CNST</t>
  </si>
  <si>
    <t>World States</t>
  </si>
  <si>
    <t>CNST_NoITTool</t>
  </si>
  <si>
    <t>CNST_AddRows</t>
  </si>
  <si>
    <t>Scope of accreditation of the verifier:</t>
  </si>
  <si>
    <t>CNST_AE_VerifierAccredScope</t>
  </si>
  <si>
    <t>CNST_ClickToProceed</t>
  </si>
  <si>
    <t>Location</t>
  </si>
  <si>
    <t>IT tool</t>
  </si>
  <si>
    <t>Please indicate here the number of flights which were affected by the data gap.</t>
  </si>
  <si>
    <t>List of data gaps occurred and method of determining surrogate data, when applicable.</t>
  </si>
  <si>
    <t>IT tool acronym</t>
  </si>
  <si>
    <t>Please indicate where the data gap occurred:</t>
  </si>
  <si>
    <t>- use 'Primary data' if the data gap is located in the primary data that has or should have been fed to one of the IT tools used in the reporting;</t>
  </si>
  <si>
    <t>The acronym of the IT tool, as defined under point 1(d), which has generated the data of the line.</t>
  </si>
  <si>
    <t>Please indicate for which of the used IT tools the data reported under (b) below is not identical to the data reported by the relevant tool and explain which modifications have been made.</t>
  </si>
  <si>
    <t>- use 'IT tool' if the data gap is resulting from one of the IT tools used in the reporting being unable to compute the non-CO2 aviation effects.</t>
  </si>
  <si>
    <t>The data reported under (b) below is identical to the data reported by the relevant IT tool(s) identified in the table, i.e. no data has been added, deleted or modified with respect to the data reported by such IT tool(s).</t>
  </si>
  <si>
    <t>Number of rows for which the "IT tool acronym" is missing or is a value that does not correspond to the used IT tools as specified under point 1(d):</t>
  </si>
  <si>
    <t>Errors identified in the data reported in the below table and that must be solved.</t>
  </si>
  <si>
    <t>Only when the location of the data gap is 'Primary data', please indicate the method of determining the surrogate data and specify which default value in accordance with Article IIIa is used by referencing the procedure in your monitoring plan and by specifying the applicable default value in line with Regulation (EU) 2018/2066. When the location of the data gap is 'IT tool', this field must not be filled in.</t>
  </si>
  <si>
    <t>Primary data</t>
  </si>
  <si>
    <t>CNST_AE_DataGapLocation</t>
  </si>
  <si>
    <t>CNST_DGL_PrimaryData</t>
  </si>
  <si>
    <t>CNST_DGL_ITTool</t>
  </si>
  <si>
    <t>Please describe here the type of data gap, such as "aircraft type not available", "load factor not available", "trajectory not available", or the name of the data field(s) of the flight data JSON schema for which there is a data gap.</t>
  </si>
  <si>
    <t>Number of aerodrome pairs</t>
  </si>
  <si>
    <t>The list should use the same aircraft types (ICAO type designator – DOC8643) and any subtypes defined in the monitoring plan, including owned and leased‑in aircraft. Only aircraft used for activities falling under the EU ETS, the Swiss ETS, and/or for non‑CO₂ aviation effects reporting under the MRR should be listed.</t>
  </si>
  <si>
    <t>Used for EU ETS</t>
  </si>
  <si>
    <t>Used for CH ETS</t>
  </si>
  <si>
    <t>Start date</t>
  </si>
  <si>
    <t>Non-CO2 aviation effects report</t>
  </si>
  <si>
    <t>NCO2 AER AO</t>
  </si>
  <si>
    <t>Status:</t>
  </si>
  <si>
    <t>Supported languages:</t>
  </si>
  <si>
    <t>This non-CO2 aviation effects report is submitted by:</t>
  </si>
  <si>
    <t>Data Gaps (6)</t>
  </si>
  <si>
    <t>TABLE_AE_DataGaps_ws</t>
  </si>
  <si>
    <t>TABLE_AE_DataGaps_nrows</t>
  </si>
  <si>
    <t>Data gaps occurred in the reporting under both the EU and the Swiss ETS</t>
  </si>
  <si>
    <t>Total number of flights for which there have been data gaps:</t>
  </si>
  <si>
    <t>Light yellow fields indicate fields that should be filled in by the aircraft operator.</t>
  </si>
  <si>
    <t>Orange fields indicate that the content could be incorrect and should be reviewed.</t>
  </si>
  <si>
    <t>Sections that are particularly relevant for both the EU and the Swiss ETS are marked by red shading.</t>
  </si>
  <si>
    <t>Version for non-CO2 aviation effects applicable as of the reporting year 2025</t>
  </si>
  <si>
    <t>Please indicate in the last column of the following table which of the IT tools approved by the European Commission have been used to monitor and report the non-CO2 aviation effects include in this report. Should a tool not be listed, please add its full name and an acronym for it which has to be different from the acronyms already used in the table. Please do not leave empty rows between the identified IT tools.</t>
  </si>
  <si>
    <t xml:space="preserve">To limit administrative burden, this section covers the non-CO2 aviation effects of both the EU ETS and the Swiss ETS. </t>
  </si>
  <si>
    <t>Percentage of the flights for which there have been data gaps:</t>
  </si>
  <si>
    <t>YES</t>
  </si>
  <si>
    <t>CNST_Yes</t>
  </si>
  <si>
    <t>CNST_No</t>
  </si>
  <si>
    <t>12b</t>
  </si>
  <si>
    <t>CNST_12a</t>
  </si>
  <si>
    <t>CNST_12b</t>
  </si>
  <si>
    <t>NON-CO2 AVIATION EFFECTS SHEETS CONTENT TEXT BELOW HERE</t>
  </si>
  <si>
    <t>EEA STATES NAMES BELOW HERE</t>
  </si>
  <si>
    <t>WORLDWIDE NON-EEA STATES NAMES BELOW HERE</t>
  </si>
  <si>
    <t>SHEET</t>
  </si>
  <si>
    <t>SHEETS NAMES BELOW HERE</t>
  </si>
  <si>
    <t>CONSTANTS VALUES BELOW HERE</t>
  </si>
  <si>
    <t>Guidelines and Conditions</t>
  </si>
  <si>
    <t>Aviation Effects Overview (4-5)</t>
  </si>
  <si>
    <t>State Pair Data (8)</t>
  </si>
  <si>
    <t>Aircraft Data (9)</t>
  </si>
  <si>
    <t>MS specific content (10)</t>
  </si>
  <si>
    <t>CNST_AE_ReportingYears</t>
  </si>
  <si>
    <t>CNST_AE_ETSSchemes</t>
  </si>
  <si>
    <t>Pursuant to Art. 18a of the Directive.</t>
  </si>
  <si>
    <t>If the report is automatically generated without any input or change from the aircraft operator the report is considered verified.</t>
  </si>
  <si>
    <t>Activity group number(s) required by the accredited verifier:</t>
  </si>
  <si>
    <t>12a</t>
  </si>
  <si>
    <t>CNST_AE_YesNo</t>
  </si>
  <si>
    <t>CNST_AE_Countries_WorldAll</t>
  </si>
  <si>
    <t>CNST_AE_Countries_DepOutOfMRV</t>
  </si>
  <si>
    <t>CNST_Switzerland</t>
  </si>
  <si>
    <t>CNST_UnitedKingdom</t>
  </si>
  <si>
    <t>LST_AE_Countries_ReducedScopeDES</t>
  </si>
  <si>
    <t>LST_AE_Countries_ReducedScopeDEP</t>
  </si>
  <si>
    <t>LST_AE_Countries_InBetweenScopePairs</t>
  </si>
  <si>
    <t>No IT tools defined in point 1(d)</t>
  </si>
  <si>
    <t>Non-CO2 aviation effects are to be reported for all flights departing from an aerodrome located in one of the pair of states and arriving in an aerodrome located in the other state of the pair, except for flights departing from an aerodrome located in a state that is an oversea country or territory or a Crown Dependency of the United Kingdom, flights which are out of the ETS scopes.</t>
  </si>
  <si>
    <t>INDICATOR_AE_ReportingYear</t>
  </si>
  <si>
    <t>INDICATOR_AE_ReportVersion</t>
  </si>
  <si>
    <t>Format</t>
  </si>
  <si>
    <t>INTEGER</t>
  </si>
  <si>
    <t>INDICATOR_AE_LanguageFilling</t>
  </si>
  <si>
    <t>TEXT</t>
  </si>
  <si>
    <t>TABLE_AE_ITTools__ToolAcronymCol</t>
  </si>
  <si>
    <t>INDICATOR_AE_MethodD</t>
  </si>
  <si>
    <t>Insert the reporting year (4 digits) for which the report is being produced, e.g. 2025</t>
  </si>
  <si>
    <t>Insert the version of the generated report. It must be the same as in the report version tracked of NEATS.</t>
  </si>
  <si>
    <t>INDICATOR_AE_ReportingScope</t>
  </si>
  <si>
    <t>TABLE_AE_InBetweenRoutes</t>
  </si>
  <si>
    <t>INDICATOR_AE_PrimaryDataUsed</t>
  </si>
  <si>
    <t>Insert the string: English</t>
  </si>
  <si>
    <t>Offset(1,1)
Insert the string: YES</t>
  </si>
  <si>
    <t>If the AO has opted for the Small Emitters/Method D reporting, insert: YES
Otherwise, insert the string: NO</t>
  </si>
  <si>
    <t>Insert the reporting scope decided by the AO.
Allowed string values: Reduced, Full, In-between</t>
  </si>
  <si>
    <t>If the AO has opted for the In-between scope, fill in the table by inserting the country names of NEATS' Country A in the first column, NEATS' Country B in the second column, adding rows as required.
No need to delete rows which remain empty.</t>
  </si>
  <si>
    <t>If the flights for which non-CO2 aviation effects have been calculated (and included in the report) are all from EMIS and if in the flights table there are no INVALID or ON HOLD or PYNEATS ERROR flights associated to Primary Data uploaded by the AO, insert the string: NO.
Otherwise, insert the string: YES</t>
  </si>
  <si>
    <t>TABLE_AE_PrimaryData__UsedCol</t>
  </si>
  <si>
    <t>INDICATOR_AE_PrimaryDataForAG12a</t>
  </si>
  <si>
    <t>Do the following only if INDICATOR_AE_PrimaryDataUsed = YES.
If the Primary Data uploaded by the AO for the flights which have caused the YES is not limited to Flight Information, Aircraft Properties and Trjaectory data, insert the string: YES.
Otherwise, insert the string: NO</t>
  </si>
  <si>
    <t>Do the following only if INDICATOR_AE_PrimaryDataUsed = YES.
Offset(1,0)
Insert the string: YES</t>
  </si>
  <si>
    <t>INDICATOR_AE_AOUniqueID_1a</t>
  </si>
  <si>
    <t>Insert the ETSId of the AO, e.g. 1358 or f3421</t>
  </si>
  <si>
    <t>INDICATOR_AE_AOUniqueID_2</t>
  </si>
  <si>
    <t>Location (sheetname!cell)</t>
  </si>
  <si>
    <t>TABLE_AE_DataGaps</t>
  </si>
  <si>
    <t>TABLE_AE_DataGaps[Location]</t>
  </si>
  <si>
    <t>Insert the string: IT tool</t>
  </si>
  <si>
    <t>TABLE_AE_DataGaps[IT tool acronym]</t>
  </si>
  <si>
    <t>Insert the string: NEATS</t>
  </si>
  <si>
    <t>TABLE_AE_DataGaps[Reference]</t>
  </si>
  <si>
    <t>TABLE_AE_DataGaps[Number of flights]</t>
  </si>
  <si>
    <t>Insert the number of flights affected by this data gap</t>
  </si>
  <si>
    <t>TABLE_AE_DataGaps[Reason]</t>
  </si>
  <si>
    <t>TABLE_AE_DataGaps[TYPE]</t>
  </si>
  <si>
    <t>Leave empty</t>
  </si>
  <si>
    <t>n.a.</t>
  </si>
  <si>
    <t>TABLE_AE_DataGaps[Replacement method]</t>
  </si>
  <si>
    <t>Fill in the table, adding rows to it as required and without having to delete rows which remain empty.</t>
  </si>
  <si>
    <r>
      <t xml:space="preserve">Fill in the table, adding rows to it as required and without having to delete rows which remain empty.
If the </t>
    </r>
    <r>
      <rPr>
        <i/>
        <sz val="11"/>
        <rFont val="Aptos"/>
        <family val="2"/>
      </rPr>
      <t>TABLE_AE_DataGaps[Reference]</t>
    </r>
    <r>
      <rPr>
        <sz val="11"/>
        <rFont val="Aptos"/>
        <family val="2"/>
      </rPr>
      <t xml:space="preserve"> for one line would be longer than 250 characters, split the line as many times as needed ensuring not to tuncate a call sign.</t>
    </r>
  </si>
  <si>
    <t>TABLE_AE_ADPair</t>
  </si>
  <si>
    <t>TABLE_AE_ADPair[Aerodrome of departure]</t>
  </si>
  <si>
    <t>TABLE_AE_ADPair[State of departure]</t>
  </si>
  <si>
    <t>TABLE_AE_ADPair[Aerodrome of arrival]</t>
  </si>
  <si>
    <t>TABLE_AE_ADPair[State of arrival]</t>
  </si>
  <si>
    <t>TABLE_AE_ADPair[Number of flights ]</t>
  </si>
  <si>
    <t>TABLE_AE_ADPair[CO2(e)20 [tonnes]]</t>
  </si>
  <si>
    <t>TABLE_AE_ADPair[CO2(e)50 [tonnes]]</t>
  </si>
  <si>
    <t>TABLE_AE_ADPair[CO2(e)100 [tonnes]]</t>
  </si>
  <si>
    <t>TABLE_AE_ADPair[ETS scheme]</t>
  </si>
  <si>
    <t>TABLE_AE_ADPair[Scope of the route]</t>
  </si>
  <si>
    <t>TABLE_AE_ADPair[IT tool acronym]</t>
  </si>
  <si>
    <t>Insert the ICAO code of the departure aerodrome</t>
  </si>
  <si>
    <t>Insert the ICAO code of the arrival aerodrome</t>
  </si>
  <si>
    <t>Instructions for NEATS</t>
  </si>
  <si>
    <t>Insert the name of the country in which the departure aerodrome is located</t>
  </si>
  <si>
    <t>Insert the name of the country in which the arrival aerodrome is located</t>
  </si>
  <si>
    <t>DECIMAL</t>
  </si>
  <si>
    <t>Insert the sum of the CO2(e)20 calculated for the flights operated from the departure aerodrome to the destination aerodrome and which are included in the report, i.e. are VALID in NEATS and listed in the aviation activities page. The unit is tonnes and the value must not be truncated.</t>
  </si>
  <si>
    <t>Insert the sum of the CO2(e)50 calculated for the flights operated from the departure aerodrome to the destination aerodrome and which are included in the report, i.e. are VALID in NEATS and listed in the aviation activities page. The unit is tonnes and the value must not be truncated.</t>
  </si>
  <si>
    <t>Insert the sum of the CO2(e)100 calculated for the flights operated from the departure aerodrome to the destination aerodrome and which are included in the report, i.e. are VALID in NEATS and listed in the aviation activities page. The unit is tonnes and the value must not be truncated.</t>
  </si>
  <si>
    <t>Insert the total number of flights operated from the departure aerodrome to the destination aerodrome and for which the CO2(e) are included in the report, i.e. the flights are VALID in NEATS and listed in the aviation activities page.</t>
  </si>
  <si>
    <t>Insert the ETS scheme under which the flights fall.
Insert the string EU if they depart from an aerdrome that is in the EEA or arrive to an aerodrome which is in the EEA and not having departed from CH.
Insert the string CH if the they depart from an aerdrome that is in CH or arrive to an aerodrome which is in CH and not having departing from the EEA.</t>
  </si>
  <si>
    <t>Insert the scope of the route.
Allowed string calues: Reduced, Full or In-between</t>
  </si>
  <si>
    <t>see below</t>
  </si>
  <si>
    <t>Svalbard</t>
  </si>
  <si>
    <t>Antartica (United Kingdom)</t>
  </si>
  <si>
    <t>Bonaire, Sint Eustatius And Saba</t>
  </si>
  <si>
    <t>Bouvet Island</t>
  </si>
  <si>
    <t>British Indian Ocean Territory</t>
  </si>
  <si>
    <t>French Southern Territories</t>
  </si>
  <si>
    <t>Uk Sovereign Base Areas In Cyprus</t>
  </si>
  <si>
    <t>Directive 2003/87/EC (the "EU ETS Directive") requires aircraft operators who are included in the EU Emission Trading System (the EU ETS) to monitor and report their non-CO2 aviation effects from jet aeroplanes, and to have the reports verified by an independent and accredited verifier when the aircraft operator uses also its own primary source data to determine the non-CO2 aviation effects. Verification is mandatory to check whether the primary source data is not compromised.</t>
  </si>
  <si>
    <t>Consequently, the EU ETS Directive has been amended to exclude flights arriving in an EEA country from aerodromes in Switzerland. Flights from an EEA country, its outermost regions included, to Switzerland remain included within the scope of EU ETS. This amendment is already included in the EU ETS Directive's consolidated version mentioned under point 1 above.</t>
  </si>
  <si>
    <t>The Swiss Ordinance of 30 November 2012 for the Reduction of CO2 Emissions (CO2 Ordinance) states in its Annex 17, Article 2.1 that the monitoring report for aircraft operators must contain (point j) information, broken down by departure and arrival aerodromes, on CO2 equivalents, calculated in accordance with Article 56a of Implementing Regulation (EU) 2018/2066, of other climate effects of flights operated by the operator during the calendar year for which data must be collected. This Ordinance can be obtained from the following address:</t>
  </si>
  <si>
    <t>Article 68(5) of the MRR requires:</t>
  </si>
  <si>
    <t>Red fields indicate that the content is missing or incorrect. The content must be completed or corrected.</t>
  </si>
  <si>
    <t>CNST_NEATS</t>
  </si>
  <si>
    <t>Flights that depart from an aerodrome located in the EEA or its outermost regions and arrive at an aerodrome located in the EEA, its outermost regions, Switzerland, or the United Kingdom (excluding its overseas countries, territories, and Crown Dependencies) are to be reported under the EU ETS Reduced scope.</t>
  </si>
  <si>
    <t>Flights departing from an aerodrome located in Switzerland and arriving at an aerodrome located in the EEA, its outermost regions, or the United Kingdom (excluding its overseas countries, territories, and Crown Dependencies) are to be reported under the Swiss ETS Reduced scope.</t>
  </si>
  <si>
    <t>Flights that depart from or arrive at an aerodrome located in the EEA or one of its outermost regions, except those departing from an aerodrome located in Switzerland or the United Kingdom, including its overseas countries, territories, and Crown Dependencies, are to be reported under the EU ETS Full scope.</t>
  </si>
  <si>
    <t>Flights that depart from or arrive at an aerodrome located in Switzerland, except those departing from an aerodrome located in the EEA, one of its outermost regions, or in the United Kingdom, including its overseas countries, territories, and Crown Dependencies, are to be reported under the Swiss ETS Full scope.</t>
  </si>
  <si>
    <t>Flights covered by the EU ETS Reduced scope, as well as those operating on the routes specified in point (h) with EEA or a designated EEA member state as the ‘First State in the pair’, are to be reported under the EU ETS In-between scope, except for flights departing from an aerodrome located in the United Kingdom, including its overseas countries, territories, and Crown Dependencies.</t>
  </si>
  <si>
    <t>Flights covered by the Swiss ETS Reduced scope, as well as those operating on the routes specified in point (h) with Switzerland as the ‘First State in the pair’, are to be reported under the Swiss ETS In-between scope, except for flights departing from an aerodrome located in the United Kingdom, including its overseas countries, territories, and Crown Dependencies.</t>
  </si>
  <si>
    <t>CO2(e) calculated and reported</t>
  </si>
  <si>
    <t>Percentage of the EU and Swiss ETS flights for which though data gaps occurred, CO2(e) values were calculated and included in this report in point 7(b) (rounded to nearest 0.1%):</t>
  </si>
  <si>
    <t>Percentage of the total number of EU and Swiss ETS flights for which data gaps occurred, irrespective of whether or not the related CO2(e) values have been calculated and included in this report in point 7(b) (rounded to nearest 0.1%):</t>
  </si>
  <si>
    <t>Number of rows for which the "Scope of the route" is missing or where a value was included that is not allowed with respect to what is defined in point 1(g):</t>
  </si>
  <si>
    <t>Number of rows for which the " State of departure" and/or the "State of arrival" does not seem to be correct:</t>
  </si>
  <si>
    <t>1(a)</t>
  </si>
  <si>
    <t>1(d)</t>
  </si>
  <si>
    <t>1(b)</t>
  </si>
  <si>
    <t>1(c)</t>
  </si>
  <si>
    <t>Insert the reason for the the data gap.
Possible string values are: Not processed, Weather data, Invalid, On hold, PyNEATS</t>
  </si>
  <si>
    <r>
      <t>For (reason) On hold: insert the code of the aerodrome or of the aircraft type (if both unknown, two records in the table).
For all other reasons: insert the list (</t>
    </r>
    <r>
      <rPr>
        <i/>
        <sz val="11"/>
        <rFont val="Aptos"/>
        <family val="2"/>
      </rPr>
      <t>distinct all</t>
    </r>
    <r>
      <rPr>
        <sz val="11"/>
        <rFont val="Aptos"/>
        <family val="2"/>
      </rPr>
      <t xml:space="preserve">) of the call signs of the relevant flights separated by a ",  ".
</t>
    </r>
    <r>
      <rPr>
        <i/>
        <sz val="11"/>
        <rFont val="Aptos"/>
        <family val="2"/>
      </rPr>
      <t>Note: the text must not exceed 240 characters. If it does, split over multiple lines in the table, as required.</t>
    </r>
  </si>
  <si>
    <t>1(f)</t>
  </si>
  <si>
    <t>1(g)</t>
  </si>
  <si>
    <t>1(h)</t>
  </si>
  <si>
    <t>1(i)</t>
  </si>
  <si>
    <t>1(j)</t>
  </si>
  <si>
    <t>1a(d)</t>
  </si>
  <si>
    <t>2(b)</t>
  </si>
  <si>
    <t>7(b)</t>
  </si>
  <si>
    <t>TABLE_AE_DataGaps[CO2(e) calculated and reported]</t>
  </si>
  <si>
    <t>Insert the string: NO</t>
  </si>
  <si>
    <t>Name Range (with link to)</t>
  </si>
  <si>
    <t>TABLE_AE_SatePair_ws</t>
  </si>
  <si>
    <t>TABLE_AE_SatePair_empty</t>
  </si>
  <si>
    <t>This is the final version, dated 29 April 2026, of the annual non-CO2 aviation effects template.</t>
  </si>
  <si>
    <t>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t>
  </si>
  <si>
    <t>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t>
  </si>
  <si>
    <t>Primary data has been used as input to the monitoring of the non-CO2 aviation effects for at least one of the flights covered in the information reported in section 6 or section 7:</t>
  </si>
  <si>
    <t>If you have answered "Yes", please describe all relevant changes in the operations and all deviations from your approved monitoring plan, providing information about each deviation and the consequence for the calculation of annual non-CO2 aviation effects.</t>
  </si>
  <si>
    <t>All the data reported under (c) below and for which the 'Location' is 'IT tool' is identical to the data reported by the relevant IT tool(s) identified in the table, i.e. no data has been added, deleted or modified with respect to the data reported by such IT tool(s).</t>
  </si>
  <si>
    <t>Please indicate for which of the used IT tools the data reported under (c) below is not identical to the data reported by the relevant tool and explain which modifications have been made.</t>
  </si>
  <si>
    <t>Data gaps have occurred with the primary data that has or should have been fed to one of the IT tool(s) used in this reporting.</t>
  </si>
  <si>
    <t>Please explain the reason for which the data gaps reported under (c) below and for which the location is 'Primary data' have occurred.</t>
  </si>
  <si>
    <t>Tools used to generate the data reported in 6(c) and 7(b):</t>
  </si>
  <si>
    <t>6(c)</t>
  </si>
  <si>
    <t>Percentage of the number of EU and Swiss ETS flights for which data gaps occurred and CO2(e) values could not be calculated and included in this report in point 7(b) (rounded to nearest 0.1%):</t>
  </si>
  <si>
    <t>If a flight is affected by multiple instances of data gaps, it should be listed only once in the table below to prevent double counting it under points (d), (e) and (f).</t>
  </si>
  <si>
    <t>This value is equal to the ratio between the total number of flights for which data gaps have been reported under point (c) above and for which the CO2(e) could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t>
  </si>
  <si>
    <t>This value is equal to the ratio between the total number of flights for which data gaps have been reported under point (c) above and for which the CO2(e) could not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t>
  </si>
  <si>
    <t>This value is equal to the ratio between the total number of flights for which data gaps have been reported under point (c) above and the sum of the total number of flights reported under 7(b) and the total number of flights for which data gaps have been reported in point (c) above and for which the CO2(e) could not be calculated and reported, these latter flights not being included in 7(b).</t>
  </si>
  <si>
    <t>Please indicate, using YES or NO, if the CO2(e) 20/50/100 have been calculated and reported together with the number of flights under point 7(b) for the flights affected by the data gap.</t>
  </si>
  <si>
    <r>
      <t xml:space="preserve">Please indicate the acronym </t>
    </r>
    <r>
      <rPr>
        <sz val="8"/>
        <color rgb="FF333399"/>
        <rFont val="Arial"/>
        <family val="2"/>
      </rPr>
      <t>of the IT tool, as defined in point 1(d), that is involved either because it has or should have received the primary data where the data gap occurred (the location is 'Primary data') or because it is the IT tool where the data gap occurred (the location is 'IT tool').</t>
    </r>
  </si>
  <si>
    <t>Please specify here the data gaps occurred (1) in the primary data that should have been provided according to the approved monitoring plan as input to the IT tools used in the reporting and how surrogate data was determined and (2) due to the used IT tool not being able to compute the non-CO2 aviation effects.</t>
  </si>
  <si>
    <t>The non-CO2 aviation effects report must be verified by an accredited verifier if the aircraft operator uses or one or more primary data sources to determine its non-CO2 aviation effects or changes data sources in one of the IT tools approved by the European Commission that have been used (see point 1(d)).</t>
  </si>
  <si>
    <t>IT tools approved by the European Commission for the monitoring and reporting on non-CO2 aviation effects and used for this report.</t>
  </si>
  <si>
    <t>Except than for NEATS, please specify how efficacy is applied to refine the GWP in each of the other IT tools that have been used in the reporting. If efficacy has not been applied in a tool, provide a description explaining the reasons for not applying efficacy (as required by Annex X (2a) (10) of the Monitoring and Reporting Commission Implementing Regulation (EU) 2018/2066).</t>
  </si>
  <si>
    <t>A route is defined by a pair of states. The first state of the pair must be a specific EEA state or Switzerland. EEA can be used as first state to include in a single time all EEA states. The second state must be any other state which is not an EEA state, Switzerland or the United Kingdom.</t>
  </si>
  <si>
    <t>Additionally, Article 25a(3) requires the Commission to adopt an implementing act listing States which are considered to be applying CORSIA, other than EEA countries, Switzerland and the United Kingdom.</t>
  </si>
  <si>
    <t>However, general information on CORSIA is available on ICAO's website:</t>
  </si>
  <si>
    <t>&lt;Placeholder for the inclusion of information on the automatic data that could be included in the report by another IT tool approved by the European Commission&gt;</t>
  </si>
  <si>
    <t>Issues identified in the data reported in the below table and that need to be analysed.</t>
  </si>
  <si>
    <t>An aircraft operator can obtain from the NEATS IT tool this report with the information required under the following points filled in automatically by NEATS based on the information and data available in it: 1(a), 1(b), 1(c), 1(d) for the NEATS relevant line, 1(f), 1(g), 1(h), 1(i) for the NEATS relevant line, 1(j), 1a(c), 1a(d), 2(a), 2(b), 6(c) limited to data gaps whose location is ‘IT Tool’, and 7(b). The NEATS IT tool will also generate the XML Table referred to in paragraph 2a(9) of Annex X as a separate file with respect to this report. The XML Table will contain the data related to the flights covered in the report.</t>
  </si>
  <si>
    <t>First release for 2025 onwards</t>
  </si>
  <si>
    <t>INDICATOR_AE_AOName_1a</t>
  </si>
  <si>
    <t>1a(c)</t>
  </si>
  <si>
    <t>2(a)</t>
  </si>
  <si>
    <t>Insert the name of the AO</t>
  </si>
  <si>
    <t>INDICATOR_AE_AOName_2</t>
  </si>
  <si>
    <r>
      <t>Insert the type of issue which has caused the data gap.
Possible string values are:
 - for Not processed:
         Computation of non-CO2 aviation effects not requested.
 - for Weather data:
         Weather data missing.
 - for Invalid:
         No trajectory available for reduced scope flight(s).
         No trajectory available for non-reduced scope flight(s).</t>
    </r>
    <r>
      <rPr>
        <strike/>
        <sz val="11"/>
        <rFont val="Aptos"/>
        <family val="2"/>
      </rPr>
      <t xml:space="preserve">
</t>
    </r>
    <r>
      <rPr>
        <sz val="11"/>
        <rFont val="Aptos"/>
        <family val="2"/>
      </rPr>
      <t xml:space="preserve"> - for On hold:
         Unknown departure aerodrome (see reference).
         Unkown destination aerodrome (see reference).
         Unknown aircraft type (see reference).
 - for PyNEATS:
         Computation of CO2(e) unsuccessful</t>
    </r>
  </si>
  <si>
    <t>The aircraft operator remains responsible for consolidating the reports and XML Tables generated by all IT tools (approved by the European Commission) it has used into a single report and single XML Table, ensuring their completeness, consistency and coherence prior to their submission for verification, when required, and approval by the relevant competent authority.</t>
  </si>
  <si>
    <t>Final</t>
  </si>
  <si>
    <t>DATA GAPS</t>
  </si>
  <si>
    <t>NON-CO2 AVIATION EFFECTS PER AERODROME PAIR – EU AND SWISS ETS</t>
  </si>
  <si>
    <t>NON-CO2 AVIATION EFFECTS PER STATE PAIR – EU AND SWISS ETS</t>
  </si>
  <si>
    <t>AIRCRAFT DATA</t>
  </si>
  <si>
    <t>MEMBER STATE SPECIFIC FURTHER INFORMATION</t>
  </si>
  <si>
    <t>Version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</si>
</sst>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
    <numFmt numFmtId="166" formatCode="#,##0.0"/>
  </numFmts>
  <fonts count="78"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sz val="10"/>
      <color indexed="14"/>
      <name val="Arial"/>
      <family val="2"/>
    </font>
    <font>
      <i/>
      <sz val="8"/>
      <color indexed="14"/>
      <name val="Arial"/>
      <family val="2"/>
    </font>
    <font>
      <b/>
      <u/>
      <sz val="10"/>
      <name val="Arial"/>
      <family val="2"/>
    </font>
    <font>
      <i/>
      <sz val="10"/>
      <name val="Arial"/>
      <family val="2"/>
    </font>
    <font>
      <b/>
      <sz val="12"/>
      <name val="Arial"/>
      <family val="2"/>
    </font>
    <font>
      <sz val="12"/>
      <color indexed="10"/>
      <name val="Arial"/>
      <family val="2"/>
    </font>
    <font>
      <u/>
      <sz val="10"/>
      <name val="Arial"/>
      <family val="2"/>
    </font>
    <font>
      <i/>
      <sz val="8"/>
      <name val="Arial"/>
      <family val="2"/>
    </font>
    <font>
      <b/>
      <i/>
      <sz val="8"/>
      <color indexed="18"/>
      <name val="Arial"/>
      <family val="2"/>
    </font>
    <font>
      <i/>
      <sz val="9"/>
      <color indexed="62"/>
      <name val="Arial"/>
      <family val="2"/>
    </font>
    <font>
      <sz val="9"/>
      <name val="Arial"/>
      <family val="2"/>
    </font>
    <font>
      <sz val="14"/>
      <color indexed="18"/>
      <name val="Arial"/>
      <family val="2"/>
    </font>
    <font>
      <sz val="14"/>
      <name val="Arial"/>
      <family val="2"/>
    </font>
    <font>
      <i/>
      <sz val="10"/>
      <color indexed="62"/>
      <name val="Arial"/>
      <family val="2"/>
    </font>
    <font>
      <sz val="10"/>
      <color indexed="18"/>
      <name val="Arial"/>
      <family val="2"/>
    </font>
    <font>
      <sz val="10"/>
      <color indexed="10"/>
      <name val="Arial"/>
      <family val="2"/>
    </font>
    <font>
      <b/>
      <i/>
      <sz val="8"/>
      <color indexed="62"/>
      <name val="Arial"/>
      <family val="2"/>
    </font>
    <font>
      <b/>
      <sz val="12"/>
      <color indexed="62"/>
      <name val="Arial"/>
      <family val="2"/>
    </font>
    <font>
      <b/>
      <sz val="10"/>
      <color rgb="FFFF0000"/>
      <name val="Arial"/>
      <family val="2"/>
    </font>
    <font>
      <b/>
      <sz val="12"/>
      <color rgb="FFFF0000"/>
      <name val="Arial"/>
      <family val="2"/>
    </font>
    <font>
      <i/>
      <sz val="9"/>
      <color rgb="FF333399"/>
      <name val="Arial"/>
      <family val="2"/>
    </font>
    <font>
      <b/>
      <sz val="12"/>
      <color rgb="FFFFFFFF"/>
      <name val="Arial"/>
      <family val="2"/>
    </font>
    <font>
      <i/>
      <sz val="8"/>
      <color rgb="FF333399"/>
      <name val="Arial"/>
      <family val="2"/>
    </font>
    <font>
      <sz val="8"/>
      <color rgb="FF333399"/>
      <name val="Arial"/>
      <family val="2"/>
    </font>
    <font>
      <sz val="11"/>
      <color rgb="FF000000"/>
      <name val="Calibri"/>
      <family val="2"/>
    </font>
    <font>
      <sz val="10"/>
      <color rgb="FFFF0000"/>
      <name val="Arial"/>
      <family val="2"/>
    </font>
    <font>
      <sz val="14"/>
      <color rgb="FFFF0000"/>
      <name val="Arial"/>
      <family val="2"/>
    </font>
    <font>
      <b/>
      <sz val="11"/>
      <color theme="0" tint="-0.34998626667073579"/>
      <name val="Calibri"/>
      <family val="2"/>
    </font>
    <font>
      <sz val="10"/>
      <color theme="0" tint="-0.34998626667073579"/>
      <name val="Arial"/>
      <family val="2"/>
    </font>
    <font>
      <b/>
      <u/>
      <sz val="10"/>
      <color rgb="FFFF0000"/>
      <name val="Arial"/>
      <family val="2"/>
    </font>
    <font>
      <b/>
      <i/>
      <u/>
      <sz val="8"/>
      <color indexed="62"/>
      <name val="Arial"/>
      <family val="2"/>
    </font>
    <font>
      <sz val="8"/>
      <color theme="1"/>
      <name val="Arial"/>
      <family val="2"/>
    </font>
    <font>
      <b/>
      <sz val="8"/>
      <color theme="1"/>
      <name val="Arial"/>
      <family val="2"/>
    </font>
    <font>
      <i/>
      <sz val="10"/>
      <color rgb="FF000000"/>
      <name val="Arial"/>
      <family val="2"/>
    </font>
    <font>
      <i/>
      <sz val="10"/>
      <color rgb="FF333399"/>
      <name val="Arial"/>
      <family val="2"/>
    </font>
    <font>
      <b/>
      <i/>
      <sz val="16"/>
      <color indexed="62"/>
      <name val="Arial"/>
      <family val="2"/>
    </font>
    <font>
      <b/>
      <i/>
      <sz val="9"/>
      <name val="Arial"/>
      <family val="2"/>
    </font>
    <font>
      <b/>
      <i/>
      <sz val="8"/>
      <color rgb="FF333399"/>
      <name val="Arial"/>
      <family val="2"/>
    </font>
    <font>
      <sz val="10"/>
      <color theme="0"/>
      <name val="Arial"/>
      <family val="2"/>
    </font>
    <font>
      <b/>
      <sz val="26"/>
      <color theme="0"/>
      <name val="Arial"/>
      <family val="2"/>
    </font>
    <font>
      <b/>
      <sz val="10"/>
      <color theme="0"/>
      <name val="Arial"/>
      <family val="2"/>
    </font>
    <font>
      <b/>
      <sz val="11"/>
      <name val="Aptos"/>
      <family val="2"/>
    </font>
    <font>
      <sz val="11"/>
      <name val="Arial"/>
      <family val="2"/>
    </font>
    <font>
      <sz val="11"/>
      <name val="Aptos"/>
      <family val="2"/>
    </font>
    <font>
      <i/>
      <sz val="11"/>
      <name val="Aptos"/>
      <family val="2"/>
    </font>
    <font>
      <b/>
      <i/>
      <sz val="10"/>
      <color theme="0"/>
      <name val="Arial"/>
      <family val="2"/>
    </font>
    <font>
      <sz val="9"/>
      <color indexed="81"/>
      <name val="Tahoma"/>
      <family val="2"/>
    </font>
    <font>
      <strike/>
      <sz val="11"/>
      <name val="Aptos"/>
      <family val="2"/>
    </font>
  </fonts>
  <fills count="40">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57"/>
        <bgColor indexed="64"/>
      </patternFill>
    </fill>
    <fill>
      <patternFill patternType="solid">
        <fgColor indexed="12"/>
        <bgColor indexed="64"/>
      </patternFill>
    </fill>
    <fill>
      <patternFill patternType="solid">
        <fgColor indexed="26"/>
        <bgColor indexed="64"/>
      </patternFill>
    </fill>
    <fill>
      <patternFill patternType="solid">
        <fgColor indexed="11"/>
        <bgColor indexed="64"/>
      </patternFill>
    </fill>
    <fill>
      <patternFill patternType="lightUp">
        <bgColor indexed="9"/>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
      <patternFill patternType="solid">
        <fgColor rgb="FF0000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C00000"/>
        <bgColor indexed="64"/>
      </patternFill>
    </fill>
    <fill>
      <patternFill patternType="solid">
        <fgColor theme="9"/>
        <bgColor indexed="64"/>
      </patternFill>
    </fill>
    <fill>
      <patternFill patternType="solid">
        <fgColor theme="5" tint="0.39997558519241921"/>
        <bgColor indexed="64"/>
      </patternFill>
    </fill>
    <fill>
      <patternFill patternType="lightTrellis">
        <fgColor rgb="FFFF6464"/>
        <bgColor auto="1"/>
      </patternFill>
    </fill>
    <fill>
      <patternFill patternType="solid">
        <fgColor theme="1"/>
        <bgColor indexed="64"/>
      </patternFill>
    </fill>
    <fill>
      <patternFill patternType="solid">
        <fgColor theme="3"/>
        <bgColor indexed="64"/>
      </patternFill>
    </fill>
    <fill>
      <patternFill patternType="solid">
        <fgColor rgb="FFFFC000"/>
        <bgColor indexed="64"/>
      </patternFill>
    </fill>
  </fills>
  <borders count="5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right/>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top style="hair">
        <color indexed="64"/>
      </top>
      <bottom/>
      <diagonal/>
    </border>
    <border>
      <left style="hair">
        <color auto="1"/>
      </left>
      <right/>
      <top style="hair">
        <color auto="1"/>
      </top>
      <bottom/>
      <diagonal/>
    </border>
    <border>
      <left style="hair">
        <color auto="1"/>
      </left>
      <right/>
      <top/>
      <bottom/>
      <diagonal/>
    </border>
    <border>
      <left style="hair">
        <color auto="1"/>
      </left>
      <right/>
      <top/>
      <bottom style="hair">
        <color indexed="64"/>
      </bottom>
      <diagonal/>
    </border>
    <border>
      <left style="thick">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auto="1"/>
      </right>
      <top style="hair">
        <color indexed="64"/>
      </top>
      <bottom/>
      <diagonal/>
    </border>
    <border>
      <left/>
      <right style="hair">
        <color auto="1"/>
      </right>
      <top/>
      <bottom/>
      <diagonal/>
    </border>
    <border>
      <left/>
      <right style="hair">
        <color auto="1"/>
      </right>
      <top/>
      <bottom style="hair">
        <color auto="1"/>
      </bottom>
      <diagonal/>
    </border>
  </borders>
  <cellStyleXfs count="24">
    <xf numFmtId="0" fontId="0" fillId="0" borderId="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9" borderId="0" applyNumberFormat="0" applyBorder="0" applyAlignment="0" applyProtection="0"/>
    <xf numFmtId="0" fontId="15" fillId="2" borderId="0" applyNumberFormat="0" applyBorder="0" applyAlignment="0" applyProtection="0"/>
    <xf numFmtId="0" fontId="16" fillId="10" borderId="1" applyNumberFormat="0" applyAlignment="0" applyProtection="0"/>
    <xf numFmtId="0" fontId="17" fillId="3" borderId="0" applyNumberFormat="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10" fillId="0" borderId="0" applyNumberFormat="0" applyFill="0" applyBorder="0" applyAlignment="0" applyProtection="0">
      <alignment vertical="top"/>
      <protection locked="0"/>
    </xf>
    <xf numFmtId="0" fontId="21" fillId="0" borderId="5" applyNumberFormat="0" applyFill="0" applyAlignment="0" applyProtection="0"/>
    <xf numFmtId="0" fontId="22" fillId="11" borderId="0" applyNumberFormat="0" applyBorder="0" applyAlignment="0" applyProtection="0"/>
    <xf numFmtId="0" fontId="4" fillId="12" borderId="6" applyNumberFormat="0" applyFont="0" applyAlignment="0" applyProtection="0"/>
    <xf numFmtId="0" fontId="4" fillId="0" borderId="0"/>
    <xf numFmtId="0" fontId="3" fillId="0" borderId="0"/>
    <xf numFmtId="0" fontId="23" fillId="0" borderId="0" applyNumberFormat="0" applyFill="0" applyBorder="0" applyAlignment="0" applyProtection="0"/>
    <xf numFmtId="0" fontId="2" fillId="0" borderId="0"/>
    <xf numFmtId="9" fontId="4" fillId="0" borderId="0" applyFont="0" applyFill="0" applyBorder="0" applyAlignment="0" applyProtection="0"/>
    <xf numFmtId="0" fontId="1" fillId="0" borderId="0"/>
  </cellStyleXfs>
  <cellXfs count="536">
    <xf numFmtId="0" fontId="0" fillId="0" borderId="0" xfId="0"/>
    <xf numFmtId="0" fontId="4" fillId="13" borderId="0" xfId="0" applyFont="1" applyFill="1" applyAlignment="1">
      <alignment vertical="top" wrapText="1"/>
    </xf>
    <xf numFmtId="0" fontId="0" fillId="0" borderId="0" xfId="0" applyAlignment="1">
      <alignment vertical="top" wrapText="1"/>
    </xf>
    <xf numFmtId="0" fontId="4" fillId="13" borderId="0" xfId="0" applyFont="1" applyFill="1" applyAlignment="1">
      <alignment vertical="top"/>
    </xf>
    <xf numFmtId="0" fontId="6" fillId="13" borderId="0" xfId="0" applyFont="1" applyFill="1" applyAlignment="1">
      <alignment horizontal="center" vertical="top"/>
    </xf>
    <xf numFmtId="0" fontId="4" fillId="0" borderId="0" xfId="0" applyFont="1"/>
    <xf numFmtId="0" fontId="6" fillId="0" borderId="0" xfId="0" applyFont="1" applyAlignment="1">
      <alignment horizontal="center" vertical="top"/>
    </xf>
    <xf numFmtId="0" fontId="35" fillId="0" borderId="0" xfId="0" applyFont="1"/>
    <xf numFmtId="0" fontId="0" fillId="0" borderId="0" xfId="0" applyAlignment="1">
      <alignment vertical="top"/>
    </xf>
    <xf numFmtId="0" fontId="0" fillId="16" borderId="0" xfId="0" applyFill="1"/>
    <xf numFmtId="0" fontId="36" fillId="0" borderId="0" xfId="0" applyFont="1" applyAlignment="1">
      <alignment vertical="top" wrapText="1"/>
    </xf>
    <xf numFmtId="0" fontId="0" fillId="16" borderId="7" xfId="0" applyFill="1" applyBorder="1"/>
    <xf numFmtId="0" fontId="0" fillId="16" borderId="8" xfId="0" applyFill="1" applyBorder="1"/>
    <xf numFmtId="0" fontId="6" fillId="0" borderId="0" xfId="0" applyFont="1" applyAlignment="1">
      <alignment horizontal="left" vertical="top"/>
    </xf>
    <xf numFmtId="0" fontId="4" fillId="0" borderId="0" xfId="0" applyFont="1" applyAlignment="1">
      <alignment vertical="top"/>
    </xf>
    <xf numFmtId="0" fontId="0" fillId="17" borderId="0" xfId="0" applyFill="1"/>
    <xf numFmtId="0" fontId="4" fillId="17" borderId="0" xfId="0" applyFont="1" applyFill="1"/>
    <xf numFmtId="0" fontId="4" fillId="0" borderId="0" xfId="18" applyAlignment="1">
      <alignment vertical="top" wrapText="1"/>
    </xf>
    <xf numFmtId="0" fontId="0" fillId="25" borderId="0" xfId="0" applyFill="1" applyAlignment="1">
      <alignment horizontal="center"/>
    </xf>
    <xf numFmtId="0" fontId="6" fillId="0" borderId="0" xfId="18" applyFont="1" applyAlignment="1">
      <alignment horizontal="left" vertical="top" wrapText="1"/>
    </xf>
    <xf numFmtId="0" fontId="4" fillId="0" borderId="0" xfId="18"/>
    <xf numFmtId="0" fontId="6" fillId="0" borderId="0" xfId="18" applyFont="1" applyAlignment="1">
      <alignment vertical="top"/>
    </xf>
    <xf numFmtId="0" fontId="6" fillId="13" borderId="0" xfId="18" applyFont="1" applyFill="1" applyAlignment="1">
      <alignment horizontal="left" vertical="top" wrapText="1"/>
    </xf>
    <xf numFmtId="0" fontId="4" fillId="0" borderId="0" xfId="18" applyAlignment="1">
      <alignment vertical="top"/>
    </xf>
    <xf numFmtId="0" fontId="7" fillId="0" borderId="0" xfId="18" applyFont="1" applyAlignment="1">
      <alignment horizontal="left" vertical="top" wrapText="1"/>
    </xf>
    <xf numFmtId="0" fontId="5" fillId="21" borderId="0" xfId="18" applyFont="1" applyFill="1" applyAlignment="1">
      <alignment horizontal="left"/>
    </xf>
    <xf numFmtId="0" fontId="4" fillId="22" borderId="28" xfId="18" applyFill="1" applyBorder="1" applyProtection="1">
      <protection locked="0"/>
    </xf>
    <xf numFmtId="0" fontId="4" fillId="22" borderId="30" xfId="18" applyFill="1" applyBorder="1" applyProtection="1">
      <protection locked="0"/>
    </xf>
    <xf numFmtId="0" fontId="4" fillId="22" borderId="27" xfId="18" applyFill="1" applyBorder="1" applyProtection="1">
      <protection locked="0"/>
    </xf>
    <xf numFmtId="0" fontId="4" fillId="22" borderId="25" xfId="18" applyFill="1" applyBorder="1" applyProtection="1">
      <protection locked="0"/>
    </xf>
    <xf numFmtId="0" fontId="4" fillId="22" borderId="0" xfId="18" applyFill="1" applyProtection="1">
      <protection locked="0"/>
    </xf>
    <xf numFmtId="0" fontId="4" fillId="22" borderId="24" xfId="18" applyFill="1" applyBorder="1" applyProtection="1">
      <protection locked="0"/>
    </xf>
    <xf numFmtId="0" fontId="4" fillId="22" borderId="22" xfId="18" applyFill="1" applyBorder="1" applyProtection="1">
      <protection locked="0"/>
    </xf>
    <xf numFmtId="0" fontId="4" fillId="22" borderId="31" xfId="18" applyFill="1" applyBorder="1" applyProtection="1">
      <protection locked="0"/>
    </xf>
    <xf numFmtId="0" fontId="4" fillId="22" borderId="21" xfId="18" applyFill="1" applyBorder="1" applyProtection="1">
      <protection locked="0"/>
    </xf>
    <xf numFmtId="0" fontId="8" fillId="0" borderId="0" xfId="18" applyFont="1"/>
    <xf numFmtId="0" fontId="9" fillId="0" borderId="0" xfId="18" applyFont="1" applyAlignment="1">
      <alignment vertical="top" wrapText="1"/>
    </xf>
    <xf numFmtId="0" fontId="4" fillId="0" borderId="0" xfId="18" applyAlignment="1">
      <alignment horizontal="center"/>
    </xf>
    <xf numFmtId="0" fontId="4" fillId="0" borderId="0" xfId="18" applyAlignment="1">
      <alignment vertical="center"/>
    </xf>
    <xf numFmtId="0" fontId="4" fillId="0" borderId="0" xfId="18" applyAlignment="1">
      <alignment horizontal="center" vertical="top"/>
    </xf>
    <xf numFmtId="0" fontId="4" fillId="25" borderId="0" xfId="0" applyFont="1" applyFill="1"/>
    <xf numFmtId="0" fontId="29" fillId="0" borderId="0" xfId="0" applyFont="1" applyAlignment="1">
      <alignment vertical="top"/>
    </xf>
    <xf numFmtId="0" fontId="25" fillId="0" borderId="0" xfId="0" applyFont="1" applyAlignment="1">
      <alignment horizontal="center" vertical="top"/>
    </xf>
    <xf numFmtId="0" fontId="7" fillId="13" borderId="0" xfId="18" applyFont="1" applyFill="1" applyAlignment="1">
      <alignment horizontal="left" vertical="top" wrapText="1"/>
    </xf>
    <xf numFmtId="0" fontId="13" fillId="13" borderId="0" xfId="18" applyFont="1" applyFill="1" applyAlignment="1">
      <alignment horizontal="left" vertical="top" wrapText="1"/>
    </xf>
    <xf numFmtId="0" fontId="0" fillId="0" borderId="0" xfId="0" applyAlignment="1">
      <alignment horizontal="left" vertical="top"/>
    </xf>
    <xf numFmtId="0" fontId="6" fillId="13" borderId="0" xfId="0" applyFont="1" applyFill="1" applyAlignment="1">
      <alignment horizontal="left" vertical="top"/>
    </xf>
    <xf numFmtId="0" fontId="55" fillId="0" borderId="0" xfId="0" applyFont="1"/>
    <xf numFmtId="0" fontId="0" fillId="0" borderId="0" xfId="0" applyAlignment="1">
      <alignment horizontal="left" vertical="top" wrapText="1"/>
    </xf>
    <xf numFmtId="0" fontId="6" fillId="26" borderId="0" xfId="0" applyFont="1" applyFill="1" applyAlignment="1">
      <alignment horizontal="center" vertical="top"/>
    </xf>
    <xf numFmtId="0" fontId="4" fillId="26" borderId="0" xfId="0" applyFont="1" applyFill="1" applyAlignment="1">
      <alignment horizontal="left" vertical="top"/>
    </xf>
    <xf numFmtId="0" fontId="4" fillId="13" borderId="0" xfId="0" quotePrefix="1" applyFont="1" applyFill="1" applyAlignment="1">
      <alignment horizontal="right" vertical="top"/>
    </xf>
    <xf numFmtId="0" fontId="4" fillId="13" borderId="0" xfId="0" applyFont="1" applyFill="1"/>
    <xf numFmtId="0" fontId="4" fillId="13" borderId="0" xfId="0" applyFont="1" applyFill="1" applyAlignment="1">
      <alignment horizontal="center" vertical="top" wrapText="1"/>
    </xf>
    <xf numFmtId="0" fontId="6" fillId="13" borderId="0" xfId="0" applyFont="1" applyFill="1"/>
    <xf numFmtId="0" fontId="36" fillId="13" borderId="0" xfId="14" applyFont="1" applyFill="1" applyAlignment="1" applyProtection="1"/>
    <xf numFmtId="0" fontId="4" fillId="16" borderId="0" xfId="0" applyFont="1" applyFill="1"/>
    <xf numFmtId="0" fontId="4" fillId="27" borderId="0" xfId="18" applyFill="1" applyProtection="1">
      <protection locked="0"/>
    </xf>
    <xf numFmtId="0" fontId="0" fillId="25" borderId="0" xfId="0" applyFill="1"/>
    <xf numFmtId="0" fontId="48" fillId="13" borderId="0" xfId="0" applyFont="1" applyFill="1" applyAlignment="1">
      <alignment horizontal="justify" vertical="top" wrapText="1"/>
    </xf>
    <xf numFmtId="0" fontId="4" fillId="0" borderId="0" xfId="0" applyFont="1" applyAlignment="1">
      <alignment horizontal="left" vertical="top" wrapText="1"/>
    </xf>
    <xf numFmtId="0" fontId="0" fillId="25" borderId="0" xfId="0" applyFill="1" applyAlignment="1">
      <alignment horizontal="left"/>
    </xf>
    <xf numFmtId="0" fontId="59" fillId="0" borderId="0" xfId="0" applyFont="1" applyAlignment="1">
      <alignment vertical="top"/>
    </xf>
    <xf numFmtId="0" fontId="4" fillId="13" borderId="0" xfId="14" applyFont="1" applyFill="1" applyAlignment="1" applyProtection="1">
      <alignment horizontal="left" vertical="top" wrapText="1"/>
    </xf>
    <xf numFmtId="0" fontId="6" fillId="0" borderId="0" xfId="18" applyFont="1" applyAlignment="1">
      <alignment vertical="top" wrapText="1"/>
    </xf>
    <xf numFmtId="0" fontId="6" fillId="0" borderId="0" xfId="0" applyFont="1" applyAlignment="1">
      <alignment vertical="top" wrapText="1"/>
    </xf>
    <xf numFmtId="0" fontId="4" fillId="0" borderId="0" xfId="0" applyFont="1" applyAlignment="1">
      <alignment vertical="top" wrapText="1"/>
    </xf>
    <xf numFmtId="0" fontId="59" fillId="0" borderId="0" xfId="0" applyFont="1" applyAlignment="1">
      <alignment horizontal="left" vertical="top"/>
    </xf>
    <xf numFmtId="0" fontId="55" fillId="0" borderId="0" xfId="0" applyFont="1" applyAlignment="1">
      <alignment vertical="top"/>
    </xf>
    <xf numFmtId="0" fontId="32" fillId="13" borderId="0" xfId="14" applyFont="1" applyFill="1" applyAlignment="1" applyProtection="1">
      <alignment horizontal="left" vertical="top" wrapText="1"/>
    </xf>
    <xf numFmtId="0" fontId="10" fillId="13" borderId="0" xfId="14" applyFill="1" applyAlignment="1" applyProtection="1">
      <alignment horizontal="left" vertical="top" wrapText="1"/>
    </xf>
    <xf numFmtId="0" fontId="12" fillId="13" borderId="0" xfId="18" applyFont="1" applyFill="1" applyAlignment="1">
      <alignment vertical="top" wrapText="1"/>
    </xf>
    <xf numFmtId="0" fontId="48" fillId="0" borderId="0" xfId="0" applyFont="1" applyAlignment="1">
      <alignment vertical="top"/>
    </xf>
    <xf numFmtId="0" fontId="4" fillId="13" borderId="0" xfId="0" applyFont="1" applyFill="1" applyAlignment="1">
      <alignment horizontal="justify" vertical="top" wrapText="1"/>
    </xf>
    <xf numFmtId="0" fontId="4" fillId="13" borderId="0" xfId="14" applyFont="1" applyFill="1" applyBorder="1" applyAlignment="1" applyProtection="1">
      <alignment horizontal="left" vertical="top" wrapText="1"/>
    </xf>
    <xf numFmtId="0" fontId="4" fillId="0" borderId="0" xfId="0" applyFont="1" applyAlignment="1">
      <alignment horizontal="left" vertical="top"/>
    </xf>
    <xf numFmtId="0" fontId="0" fillId="32" borderId="0" xfId="0" applyFill="1" applyAlignment="1">
      <alignment vertical="top"/>
    </xf>
    <xf numFmtId="0" fontId="40" fillId="22" borderId="29" xfId="18" applyFont="1" applyFill="1" applyBorder="1" applyAlignment="1" applyProtection="1">
      <alignment horizontal="left" vertical="center" wrapText="1"/>
      <protection locked="0"/>
    </xf>
    <xf numFmtId="0" fontId="62" fillId="26" borderId="29" xfId="18" applyFont="1" applyFill="1" applyBorder="1" applyAlignment="1">
      <alignment horizontal="left" vertical="top" wrapText="1"/>
    </xf>
    <xf numFmtId="0" fontId="62" fillId="26" borderId="29" xfId="18" applyFont="1" applyFill="1" applyBorder="1" applyAlignment="1">
      <alignment vertical="top" wrapText="1"/>
    </xf>
    <xf numFmtId="0" fontId="12" fillId="13" borderId="0" xfId="18" applyFont="1" applyFill="1" applyAlignment="1">
      <alignment vertical="center"/>
    </xf>
    <xf numFmtId="0" fontId="6" fillId="13" borderId="0" xfId="0" applyFont="1" applyFill="1" applyAlignment="1">
      <alignment vertical="top" wrapText="1"/>
    </xf>
    <xf numFmtId="0" fontId="0" fillId="0" borderId="0" xfId="18" applyFont="1" applyAlignment="1">
      <alignment vertical="top"/>
    </xf>
    <xf numFmtId="0" fontId="32" fillId="13" borderId="0" xfId="0" applyFont="1" applyFill="1" applyAlignment="1">
      <alignment horizontal="justify" vertical="top" wrapText="1"/>
    </xf>
    <xf numFmtId="0" fontId="10" fillId="0" borderId="0" xfId="14" applyAlignment="1" applyProtection="1">
      <alignment vertical="top"/>
    </xf>
    <xf numFmtId="0" fontId="10" fillId="0" borderId="0" xfId="14" applyFill="1" applyAlignment="1" applyProtection="1"/>
    <xf numFmtId="0" fontId="6" fillId="0" borderId="0" xfId="0" applyFont="1" applyAlignment="1">
      <alignment vertical="top"/>
    </xf>
    <xf numFmtId="0" fontId="12" fillId="0" borderId="0" xfId="0" applyFont="1" applyAlignment="1">
      <alignment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35" xfId="0" applyBorder="1" applyAlignment="1">
      <alignment horizontal="left" vertical="top"/>
    </xf>
    <xf numFmtId="0" fontId="0" fillId="0" borderId="32"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0" fillId="0" borderId="41" xfId="0" applyBorder="1" applyAlignment="1">
      <alignment horizontal="left" vertical="top"/>
    </xf>
    <xf numFmtId="0" fontId="0" fillId="0" borderId="51" xfId="0" applyBorder="1" applyAlignment="1">
      <alignment horizontal="left" vertical="top"/>
    </xf>
    <xf numFmtId="0" fontId="0" fillId="0" borderId="7" xfId="0" applyBorder="1" applyAlignment="1">
      <alignment horizontal="left" vertical="top"/>
    </xf>
    <xf numFmtId="0" fontId="0" fillId="0" borderId="0" xfId="0" applyAlignment="1">
      <alignment horizontal="right" vertical="top"/>
    </xf>
    <xf numFmtId="0" fontId="10" fillId="0" borderId="0" xfId="14" applyFill="1" applyAlignment="1" applyProtection="1">
      <alignment horizontal="left" vertical="top" wrapText="1"/>
    </xf>
    <xf numFmtId="0" fontId="10" fillId="0" borderId="0" xfId="14" applyFill="1" applyAlignment="1" applyProtection="1">
      <alignment vertical="top" wrapText="1"/>
    </xf>
    <xf numFmtId="0" fontId="6" fillId="0" borderId="0" xfId="0" applyFont="1" applyAlignment="1">
      <alignment vertical="center"/>
    </xf>
    <xf numFmtId="0" fontId="33" fillId="0" borderId="0" xfId="0" applyFont="1" applyAlignment="1">
      <alignment vertical="top"/>
    </xf>
    <xf numFmtId="3" fontId="6" fillId="25" borderId="34" xfId="0" applyNumberFormat="1" applyFont="1" applyFill="1" applyBorder="1" applyAlignment="1">
      <alignment horizontal="right" vertical="center"/>
    </xf>
    <xf numFmtId="3" fontId="33" fillId="25" borderId="29" xfId="0" applyNumberFormat="1" applyFont="1" applyFill="1" applyBorder="1" applyAlignment="1">
      <alignment horizontal="right" vertical="top"/>
    </xf>
    <xf numFmtId="0" fontId="6" fillId="25" borderId="29" xfId="0" applyFont="1" applyFill="1" applyBorder="1" applyAlignment="1">
      <alignment horizontal="left" vertical="top"/>
    </xf>
    <xf numFmtId="0" fontId="33" fillId="0" borderId="0" xfId="0" applyFont="1" applyAlignment="1">
      <alignment horizontal="left" vertical="top"/>
    </xf>
    <xf numFmtId="0" fontId="29" fillId="0" borderId="0" xfId="0" applyFont="1" applyAlignment="1">
      <alignment horizontal="left" vertical="top"/>
    </xf>
    <xf numFmtId="0" fontId="12" fillId="0" borderId="0" xfId="0" applyFont="1" applyAlignment="1">
      <alignment horizontal="left" vertical="top"/>
    </xf>
    <xf numFmtId="0" fontId="12" fillId="25" borderId="29" xfId="0" applyFont="1" applyFill="1" applyBorder="1" applyAlignment="1">
      <alignment horizontal="left" vertical="top"/>
    </xf>
    <xf numFmtId="1" fontId="6" fillId="25" borderId="29" xfId="0" applyNumberFormat="1" applyFont="1" applyFill="1" applyBorder="1" applyAlignment="1">
      <alignment horizontal="left" vertical="top"/>
    </xf>
    <xf numFmtId="0" fontId="12" fillId="0" borderId="0" xfId="0" applyFont="1" applyAlignment="1">
      <alignment horizontal="center" vertical="top"/>
    </xf>
    <xf numFmtId="0" fontId="42" fillId="0" borderId="0" xfId="0" applyFont="1"/>
    <xf numFmtId="0" fontId="66" fillId="0" borderId="0" xfId="0" applyFont="1"/>
    <xf numFmtId="0" fontId="32" fillId="0" borderId="0" xfId="0" applyFont="1"/>
    <xf numFmtId="0" fontId="10" fillId="0" borderId="0" xfId="14" applyAlignment="1" applyProtection="1">
      <alignment horizontal="left" vertical="top" wrapText="1"/>
    </xf>
    <xf numFmtId="0" fontId="6" fillId="13" borderId="0" xfId="0" applyFont="1" applyFill="1" applyAlignment="1">
      <alignment horizontal="left" vertical="top" wrapText="1"/>
    </xf>
    <xf numFmtId="0" fontId="5" fillId="21" borderId="0" xfId="18" applyFont="1" applyFill="1" applyAlignment="1">
      <alignment horizontal="left" vertical="top" wrapText="1"/>
    </xf>
    <xf numFmtId="0" fontId="46" fillId="13" borderId="0" xfId="18" applyFont="1" applyFill="1" applyAlignment="1">
      <alignment horizontal="left" vertical="top" wrapText="1"/>
    </xf>
    <xf numFmtId="0" fontId="8" fillId="27" borderId="29" xfId="18" quotePrefix="1" applyFont="1" applyFill="1" applyBorder="1" applyAlignment="1" applyProtection="1">
      <alignment vertical="top" wrapText="1"/>
      <protection locked="0"/>
    </xf>
    <xf numFmtId="0" fontId="8" fillId="27" borderId="29" xfId="18" quotePrefix="1" applyFont="1" applyFill="1" applyBorder="1" applyAlignment="1" applyProtection="1">
      <alignment vertical="top"/>
      <protection locked="0"/>
    </xf>
    <xf numFmtId="1" fontId="4" fillId="27" borderId="29" xfId="0" applyNumberFormat="1" applyFont="1" applyFill="1" applyBorder="1" applyAlignment="1" applyProtection="1">
      <alignment horizontal="right" vertical="top"/>
      <protection locked="0"/>
    </xf>
    <xf numFmtId="1" fontId="4" fillId="27" borderId="29" xfId="0" applyNumberFormat="1" applyFont="1" applyFill="1" applyBorder="1" applyAlignment="1" applyProtection="1">
      <alignment horizontal="center" vertical="top"/>
      <protection locked="0"/>
    </xf>
    <xf numFmtId="0" fontId="4" fillId="27" borderId="29" xfId="0" applyFont="1" applyFill="1" applyBorder="1" applyAlignment="1" applyProtection="1">
      <alignment horizontal="left" vertical="center"/>
      <protection locked="0"/>
    </xf>
    <xf numFmtId="0" fontId="4" fillId="27" borderId="29" xfId="0" applyFont="1" applyFill="1" applyBorder="1" applyAlignment="1" applyProtection="1">
      <alignment vertical="top"/>
      <protection locked="0"/>
    </xf>
    <xf numFmtId="0" fontId="4" fillId="22" borderId="29" xfId="18" applyFill="1" applyBorder="1" applyAlignment="1" applyProtection="1">
      <alignment horizontal="right" vertical="center"/>
      <protection locked="0"/>
    </xf>
    <xf numFmtId="0" fontId="8" fillId="22" borderId="29" xfId="18" applyFont="1" applyFill="1" applyBorder="1" applyAlignment="1" applyProtection="1">
      <alignment vertical="top" wrapText="1"/>
      <protection locked="0"/>
    </xf>
    <xf numFmtId="14" fontId="8" fillId="22" borderId="29" xfId="18" applyNumberFormat="1" applyFont="1" applyFill="1" applyBorder="1" applyAlignment="1" applyProtection="1">
      <alignment vertical="top" wrapText="1"/>
      <protection locked="0"/>
    </xf>
    <xf numFmtId="0" fontId="8" fillId="27" borderId="29" xfId="18" applyFont="1" applyFill="1" applyBorder="1" applyAlignment="1" applyProtection="1">
      <alignment vertical="top" wrapText="1"/>
      <protection locked="0"/>
    </xf>
    <xf numFmtId="3" fontId="8" fillId="27" borderId="29" xfId="18" quotePrefix="1" applyNumberFormat="1" applyFont="1" applyFill="1" applyBorder="1" applyAlignment="1" applyProtection="1">
      <alignment vertical="top" wrapText="1"/>
      <protection locked="0"/>
    </xf>
    <xf numFmtId="0" fontId="6" fillId="35" borderId="0" xfId="0" applyFont="1" applyFill="1" applyAlignment="1">
      <alignment horizontal="center" vertical="top"/>
    </xf>
    <xf numFmtId="0" fontId="36" fillId="35" borderId="0" xfId="0" applyFont="1" applyFill="1" applyAlignment="1">
      <alignment vertical="top" wrapText="1"/>
    </xf>
    <xf numFmtId="0" fontId="4" fillId="35" borderId="0" xfId="0" applyFont="1" applyFill="1" applyAlignment="1">
      <alignment vertical="top"/>
    </xf>
    <xf numFmtId="0" fontId="0" fillId="35" borderId="0" xfId="0" applyFill="1" applyAlignment="1">
      <alignment vertical="top"/>
    </xf>
    <xf numFmtId="0" fontId="4" fillId="35" borderId="0" xfId="0" applyFont="1" applyFill="1" applyAlignment="1">
      <alignment horizontal="left" vertical="top"/>
    </xf>
    <xf numFmtId="0" fontId="4" fillId="35" borderId="0" xfId="0" applyFont="1" applyFill="1" applyAlignment="1">
      <alignment vertical="top" wrapText="1"/>
    </xf>
    <xf numFmtId="0" fontId="0" fillId="35" borderId="0" xfId="0" applyFill="1" applyAlignment="1">
      <alignment horizontal="left" vertical="top"/>
    </xf>
    <xf numFmtId="0" fontId="0" fillId="35" borderId="0" xfId="0" applyFill="1" applyAlignment="1">
      <alignment vertical="top" wrapText="1"/>
    </xf>
    <xf numFmtId="0" fontId="32" fillId="13" borderId="0" xfId="14" applyFont="1" applyFill="1" applyBorder="1" applyAlignment="1" applyProtection="1">
      <alignment horizontal="left" vertical="top" wrapText="1"/>
    </xf>
    <xf numFmtId="0" fontId="6" fillId="13" borderId="0" xfId="14" applyFont="1" applyFill="1" applyBorder="1" applyAlignment="1" applyProtection="1">
      <alignment horizontal="left" vertical="top" wrapText="1"/>
    </xf>
    <xf numFmtId="0" fontId="6" fillId="13" borderId="0" xfId="14" applyFont="1" applyFill="1" applyBorder="1" applyAlignment="1" applyProtection="1">
      <alignment vertical="top" wrapText="1"/>
    </xf>
    <xf numFmtId="0" fontId="4" fillId="13" borderId="0" xfId="14" applyFont="1" applyFill="1" applyBorder="1" applyAlignment="1" applyProtection="1">
      <alignment vertical="top" wrapText="1"/>
    </xf>
    <xf numFmtId="14" fontId="0" fillId="0" borderId="7" xfId="0" applyNumberFormat="1" applyBorder="1" applyAlignment="1">
      <alignment horizontal="left" vertical="top"/>
    </xf>
    <xf numFmtId="0" fontId="0" fillId="0" borderId="53" xfId="0" applyBorder="1" applyAlignment="1">
      <alignment horizontal="left" vertical="top"/>
    </xf>
    <xf numFmtId="0" fontId="0" fillId="0" borderId="52" xfId="0" applyBorder="1" applyAlignment="1">
      <alignment horizontal="left" vertical="top"/>
    </xf>
    <xf numFmtId="0" fontId="0" fillId="0" borderId="54" xfId="0" applyBorder="1" applyAlignment="1">
      <alignment horizontal="left" vertical="top"/>
    </xf>
    <xf numFmtId="0" fontId="4" fillId="36" borderId="0" xfId="18" applyFill="1" applyAlignment="1">
      <alignment vertical="top"/>
    </xf>
    <xf numFmtId="0" fontId="61" fillId="22" borderId="29" xfId="18" applyFont="1" applyFill="1" applyBorder="1" applyAlignment="1" applyProtection="1">
      <alignment horizontal="left" vertical="top"/>
      <protection locked="0"/>
    </xf>
    <xf numFmtId="14" fontId="61" fillId="22" borderId="29" xfId="18" applyNumberFormat="1" applyFont="1" applyFill="1" applyBorder="1" applyAlignment="1" applyProtection="1">
      <alignment horizontal="right" vertical="top"/>
      <protection locked="0"/>
    </xf>
    <xf numFmtId="164" fontId="61" fillId="22" borderId="29" xfId="18" applyNumberFormat="1" applyFont="1" applyFill="1" applyBorder="1" applyAlignment="1" applyProtection="1">
      <alignment horizontal="center" vertical="top"/>
      <protection locked="0"/>
    </xf>
    <xf numFmtId="0" fontId="4" fillId="22" borderId="29" xfId="18" applyFill="1" applyBorder="1" applyAlignment="1" applyProtection="1">
      <alignment horizontal="right" vertical="top" wrapText="1"/>
      <protection locked="0"/>
    </xf>
    <xf numFmtId="0" fontId="4" fillId="22" borderId="29" xfId="18" applyFill="1" applyBorder="1" applyAlignment="1" applyProtection="1">
      <alignment horizontal="right" vertical="top"/>
      <protection locked="0"/>
    </xf>
    <xf numFmtId="0" fontId="75" fillId="38" borderId="0" xfId="0" applyFont="1" applyFill="1"/>
    <xf numFmtId="0" fontId="70" fillId="38" borderId="0" xfId="0" applyFont="1" applyFill="1"/>
    <xf numFmtId="0" fontId="71" fillId="0" borderId="0" xfId="0" applyFont="1" applyAlignment="1">
      <alignment vertical="top" wrapText="1"/>
    </xf>
    <xf numFmtId="0" fontId="72" fillId="0" borderId="0" xfId="0" applyFont="1" applyAlignment="1">
      <alignment vertical="top" wrapText="1"/>
    </xf>
    <xf numFmtId="0" fontId="73" fillId="0" borderId="0" xfId="0" applyFont="1" applyAlignment="1">
      <alignment vertical="top" wrapText="1"/>
    </xf>
    <xf numFmtId="0" fontId="74" fillId="0" borderId="0" xfId="0" applyFont="1" applyAlignment="1">
      <alignment vertical="top" wrapText="1"/>
    </xf>
    <xf numFmtId="0" fontId="10" fillId="0" borderId="0" xfId="14" applyAlignment="1" applyProtection="1">
      <alignment vertical="top" wrapText="1"/>
    </xf>
    <xf numFmtId="0" fontId="61" fillId="0" borderId="0" xfId="18" applyFont="1" applyAlignment="1">
      <alignment horizontal="left" vertical="top"/>
    </xf>
    <xf numFmtId="0" fontId="8" fillId="0" borderId="0" xfId="0" applyFont="1" applyAlignment="1">
      <alignment horizontal="left"/>
    </xf>
    <xf numFmtId="3" fontId="61" fillId="0" borderId="0" xfId="18" applyNumberFormat="1" applyFont="1" applyAlignment="1">
      <alignment horizontal="right" vertical="top"/>
    </xf>
    <xf numFmtId="3" fontId="8" fillId="0" borderId="0" xfId="0" applyNumberFormat="1" applyFont="1" applyAlignment="1">
      <alignment horizontal="right"/>
    </xf>
    <xf numFmtId="0" fontId="61" fillId="0" borderId="0" xfId="18" applyFont="1" applyAlignment="1">
      <alignment horizontal="center" vertical="top"/>
    </xf>
    <xf numFmtId="0" fontId="8" fillId="0" borderId="0" xfId="0" applyFont="1" applyAlignment="1">
      <alignment horizontal="center"/>
    </xf>
    <xf numFmtId="3" fontId="61" fillId="22" borderId="29" xfId="18" applyNumberFormat="1" applyFont="1" applyFill="1" applyBorder="1" applyAlignment="1" applyProtection="1">
      <alignment horizontal="right" vertical="center"/>
      <protection locked="0"/>
    </xf>
    <xf numFmtId="0" fontId="61" fillId="22" borderId="29" xfId="18" applyFont="1" applyFill="1" applyBorder="1" applyAlignment="1" applyProtection="1">
      <alignment horizontal="left" vertical="center"/>
      <protection locked="0"/>
    </xf>
    <xf numFmtId="0" fontId="61" fillId="22" borderId="29" xfId="18" applyFont="1" applyFill="1" applyBorder="1" applyAlignment="1" applyProtection="1">
      <alignment horizontal="left" vertical="center" wrapText="1"/>
      <protection locked="0"/>
    </xf>
    <xf numFmtId="0" fontId="61" fillId="27" borderId="29" xfId="18" applyFont="1" applyFill="1" applyBorder="1" applyAlignment="1" applyProtection="1">
      <alignment horizontal="center" vertical="center"/>
      <protection locked="0"/>
    </xf>
    <xf numFmtId="0" fontId="61" fillId="27" borderId="29" xfId="18" applyFont="1" applyFill="1" applyBorder="1" applyAlignment="1" applyProtection="1">
      <alignment horizontal="left" vertical="center"/>
      <protection locked="0"/>
    </xf>
    <xf numFmtId="0" fontId="0" fillId="25" borderId="0" xfId="0" applyFill="1" applyAlignment="1">
      <alignment horizontal="right"/>
    </xf>
    <xf numFmtId="0" fontId="8" fillId="0" borderId="0" xfId="18" applyFont="1" applyAlignment="1">
      <alignment vertical="top"/>
    </xf>
    <xf numFmtId="0" fontId="5" fillId="21" borderId="0" xfId="18" applyFont="1" applyFill="1" applyAlignment="1">
      <alignment horizontal="left" vertical="center"/>
    </xf>
    <xf numFmtId="0" fontId="6" fillId="13" borderId="0" xfId="18" applyFont="1" applyFill="1" applyAlignment="1">
      <alignment vertical="top"/>
    </xf>
    <xf numFmtId="0" fontId="6" fillId="13" borderId="25" xfId="18" applyFont="1" applyFill="1" applyBorder="1" applyAlignment="1">
      <alignment vertical="top"/>
    </xf>
    <xf numFmtId="0" fontId="4" fillId="0" borderId="0" xfId="18" applyAlignment="1">
      <alignment wrapText="1"/>
    </xf>
    <xf numFmtId="0" fontId="4" fillId="13" borderId="0" xfId="18" applyFill="1" applyAlignment="1">
      <alignment vertical="top"/>
    </xf>
    <xf numFmtId="0" fontId="6" fillId="13" borderId="0" xfId="0" applyFont="1" applyFill="1" applyAlignment="1">
      <alignment vertical="top"/>
    </xf>
    <xf numFmtId="0" fontId="6" fillId="13" borderId="25" xfId="0" applyFont="1" applyFill="1" applyBorder="1" applyAlignment="1">
      <alignment vertical="top"/>
    </xf>
    <xf numFmtId="0" fontId="55" fillId="0" borderId="0" xfId="18" applyFont="1"/>
    <xf numFmtId="0" fontId="13" fillId="13" borderId="0" xfId="18" applyFont="1" applyFill="1" applyAlignment="1">
      <alignment vertical="top" wrapText="1"/>
    </xf>
    <xf numFmtId="0" fontId="9" fillId="0" borderId="7" xfId="18" applyFont="1" applyBorder="1" applyAlignment="1">
      <alignment horizontal="left" vertical="center"/>
    </xf>
    <xf numFmtId="0" fontId="9" fillId="0" borderId="32" xfId="18" applyFont="1" applyBorder="1" applyAlignment="1">
      <alignment horizontal="left" vertical="center"/>
    </xf>
    <xf numFmtId="0" fontId="9" fillId="0" borderId="8" xfId="18" applyFont="1" applyBorder="1" applyAlignment="1">
      <alignment horizontal="left" vertical="center"/>
    </xf>
    <xf numFmtId="0" fontId="9" fillId="0" borderId="29" xfId="18" applyFont="1" applyBorder="1" applyAlignment="1">
      <alignment horizontal="center" vertical="center" wrapText="1"/>
    </xf>
    <xf numFmtId="0" fontId="40" fillId="0" borderId="7" xfId="18" applyFont="1" applyBorder="1" applyAlignment="1">
      <alignment horizontal="left" vertical="top"/>
    </xf>
    <xf numFmtId="0" fontId="40" fillId="0" borderId="32" xfId="18" applyFont="1" applyBorder="1" applyAlignment="1">
      <alignment horizontal="left" vertical="top"/>
    </xf>
    <xf numFmtId="0" fontId="40" fillId="0" borderId="8" xfId="18" applyFont="1" applyBorder="1" applyAlignment="1">
      <alignment horizontal="left" vertical="top"/>
    </xf>
    <xf numFmtId="0" fontId="4" fillId="0" borderId="29" xfId="18" applyBorder="1" applyAlignment="1">
      <alignment horizontal="center" vertical="top"/>
    </xf>
    <xf numFmtId="1" fontId="4" fillId="0" borderId="0" xfId="18" applyNumberFormat="1"/>
    <xf numFmtId="0" fontId="7" fillId="13" borderId="0" xfId="18" applyFont="1" applyFill="1" applyAlignment="1">
      <alignment vertical="top" wrapText="1"/>
    </xf>
    <xf numFmtId="0" fontId="38" fillId="13" borderId="0" xfId="18" applyFont="1" applyFill="1" applyAlignment="1">
      <alignment horizontal="left" vertical="top" wrapText="1" indent="1"/>
    </xf>
    <xf numFmtId="0" fontId="4" fillId="13" borderId="0" xfId="18" applyFill="1" applyAlignment="1">
      <alignment horizontal="center" vertical="top"/>
    </xf>
    <xf numFmtId="0" fontId="8" fillId="0" borderId="29" xfId="18" applyFont="1" applyBorder="1" applyAlignment="1">
      <alignment vertical="center" wrapText="1"/>
    </xf>
    <xf numFmtId="0" fontId="8" fillId="0" borderId="0" xfId="18" applyFont="1" applyAlignment="1">
      <alignment horizontal="center" vertical="top" wrapText="1"/>
    </xf>
    <xf numFmtId="0" fontId="9" fillId="0" borderId="0" xfId="18" applyFont="1" applyAlignment="1">
      <alignment vertical="top"/>
    </xf>
    <xf numFmtId="0" fontId="0" fillId="0" borderId="0" xfId="18" applyFont="1" applyAlignment="1">
      <alignment horizontal="center" vertical="top"/>
    </xf>
    <xf numFmtId="0" fontId="0" fillId="0" borderId="0" xfId="18" applyFont="1" applyAlignment="1">
      <alignment horizontal="left" vertical="top"/>
    </xf>
    <xf numFmtId="0" fontId="0" fillId="0" borderId="0" xfId="18" applyFont="1"/>
    <xf numFmtId="0" fontId="9" fillId="0" borderId="7" xfId="18" applyFont="1" applyBorder="1" applyAlignment="1">
      <alignment horizontal="left" vertical="top"/>
    </xf>
    <xf numFmtId="0" fontId="9" fillId="0" borderId="32" xfId="18" applyFont="1" applyBorder="1" applyAlignment="1">
      <alignment horizontal="left" vertical="top"/>
    </xf>
    <xf numFmtId="0" fontId="9" fillId="0" borderId="8" xfId="18" applyFont="1" applyBorder="1" applyAlignment="1">
      <alignment horizontal="left" vertical="top"/>
    </xf>
    <xf numFmtId="0" fontId="9" fillId="0" borderId="29" xfId="18" applyFont="1" applyBorder="1" applyAlignment="1">
      <alignment horizontal="center" vertical="top" wrapText="1"/>
    </xf>
    <xf numFmtId="0" fontId="40" fillId="25" borderId="7" xfId="18" applyFont="1" applyFill="1" applyBorder="1" applyAlignment="1">
      <alignment horizontal="left" vertical="top"/>
    </xf>
    <xf numFmtId="0" fontId="40" fillId="25" borderId="32" xfId="18" applyFont="1" applyFill="1" applyBorder="1" applyAlignment="1">
      <alignment horizontal="left" vertical="top" wrapText="1"/>
    </xf>
    <xf numFmtId="0" fontId="40" fillId="25" borderId="8" xfId="18" applyFont="1" applyFill="1" applyBorder="1" applyAlignment="1">
      <alignment horizontal="left" vertical="top" wrapText="1"/>
    </xf>
    <xf numFmtId="0" fontId="4" fillId="25" borderId="29" xfId="18" applyFill="1" applyBorder="1" applyAlignment="1">
      <alignment horizontal="center" vertical="top"/>
    </xf>
    <xf numFmtId="0" fontId="5" fillId="21" borderId="0" xfId="18" applyFont="1" applyFill="1" applyAlignment="1">
      <alignment horizontal="left" vertical="top"/>
    </xf>
    <xf numFmtId="0" fontId="0" fillId="0" borderId="0" xfId="18" applyFont="1" applyAlignment="1">
      <alignment wrapText="1"/>
    </xf>
    <xf numFmtId="0" fontId="0" fillId="13" borderId="0" xfId="18" applyFont="1" applyFill="1" applyAlignment="1">
      <alignment vertical="top"/>
    </xf>
    <xf numFmtId="0" fontId="0" fillId="0" borderId="25" xfId="18" applyFont="1" applyBorder="1"/>
    <xf numFmtId="0" fontId="13" fillId="13" borderId="0" xfId="18" applyFont="1" applyFill="1" applyAlignment="1">
      <alignment horizontal="left" vertical="top"/>
    </xf>
    <xf numFmtId="0" fontId="4" fillId="13" borderId="0" xfId="18" applyFill="1" applyAlignment="1">
      <alignment horizontal="left" vertical="top"/>
    </xf>
    <xf numFmtId="0" fontId="6" fillId="13" borderId="0" xfId="18" applyFont="1" applyFill="1" applyAlignment="1">
      <alignment horizontal="left" vertical="top"/>
    </xf>
    <xf numFmtId="0" fontId="7" fillId="0" borderId="0" xfId="18" applyFont="1" applyAlignment="1">
      <alignment vertical="top" wrapText="1"/>
    </xf>
    <xf numFmtId="0" fontId="31" fillId="13" borderId="0" xfId="18" applyFont="1" applyFill="1" applyAlignment="1">
      <alignment vertical="top" wrapText="1"/>
    </xf>
    <xf numFmtId="0" fontId="30" fillId="13" borderId="0" xfId="18" applyFont="1" applyFill="1" applyAlignment="1">
      <alignment vertical="top"/>
    </xf>
    <xf numFmtId="0" fontId="30" fillId="0" borderId="0" xfId="18" applyFont="1" applyAlignment="1">
      <alignment vertical="top"/>
    </xf>
    <xf numFmtId="0" fontId="6" fillId="0" borderId="0" xfId="18" applyFont="1" applyAlignment="1">
      <alignment horizontal="left" vertical="top"/>
    </xf>
    <xf numFmtId="0" fontId="31" fillId="0" borderId="0" xfId="18" applyFont="1" applyAlignment="1">
      <alignment vertical="top" wrapText="1"/>
    </xf>
    <xf numFmtId="0" fontId="8" fillId="0" borderId="0" xfId="18" applyFont="1" applyAlignment="1">
      <alignment horizontal="left" vertical="top"/>
    </xf>
    <xf numFmtId="0" fontId="37" fillId="0" borderId="0" xfId="18" applyFont="1" applyAlignment="1">
      <alignment vertical="top" wrapText="1"/>
    </xf>
    <xf numFmtId="0" fontId="6" fillId="0" borderId="0" xfId="18" applyFont="1"/>
    <xf numFmtId="0" fontId="4" fillId="0" borderId="0" xfId="18" applyAlignment="1">
      <alignment horizontal="left" vertical="top"/>
    </xf>
    <xf numFmtId="0" fontId="27" fillId="0" borderId="0" xfId="18" applyFont="1"/>
    <xf numFmtId="0" fontId="4" fillId="27" borderId="29" xfId="18" applyFill="1" applyBorder="1" applyAlignment="1" applyProtection="1">
      <alignment horizontal="center" vertical="top"/>
      <protection locked="0"/>
    </xf>
    <xf numFmtId="0" fontId="12" fillId="13" borderId="0" xfId="18" applyFont="1" applyFill="1" applyAlignment="1">
      <alignment vertical="top"/>
    </xf>
    <xf numFmtId="0" fontId="7" fillId="0" borderId="0" xfId="18" applyFont="1" applyAlignment="1">
      <alignment vertical="top"/>
    </xf>
    <xf numFmtId="0" fontId="26" fillId="0" borderId="0" xfId="18" applyFont="1" applyAlignment="1">
      <alignment vertical="top"/>
    </xf>
    <xf numFmtId="0" fontId="9" fillId="0" borderId="29" xfId="18" applyFont="1" applyBorder="1" applyAlignment="1">
      <alignment vertical="top" wrapText="1"/>
    </xf>
    <xf numFmtId="164" fontId="9" fillId="25" borderId="20" xfId="18" applyNumberFormat="1" applyFont="1" applyFill="1" applyBorder="1" applyAlignment="1">
      <alignment vertical="top"/>
    </xf>
    <xf numFmtId="164" fontId="9" fillId="25" borderId="29" xfId="18" applyNumberFormat="1" applyFont="1" applyFill="1" applyBorder="1" applyAlignment="1">
      <alignment horizontal="right" vertical="top"/>
    </xf>
    <xf numFmtId="0" fontId="9" fillId="13" borderId="29" xfId="18" applyFont="1" applyFill="1" applyBorder="1" applyAlignment="1">
      <alignment horizontal="left" vertical="top" wrapText="1"/>
    </xf>
    <xf numFmtId="164" fontId="9" fillId="25" borderId="23" xfId="18" applyNumberFormat="1" applyFont="1" applyFill="1" applyBorder="1" applyAlignment="1">
      <alignment vertical="top"/>
    </xf>
    <xf numFmtId="164" fontId="9" fillId="0" borderId="29" xfId="18" applyNumberFormat="1" applyFont="1" applyBorder="1" applyAlignment="1">
      <alignment horizontal="left" vertical="top"/>
    </xf>
    <xf numFmtId="0" fontId="4" fillId="35" borderId="0" xfId="18" applyFill="1" applyAlignment="1">
      <alignment vertical="top"/>
    </xf>
    <xf numFmtId="164" fontId="9" fillId="25" borderId="26" xfId="18" applyNumberFormat="1" applyFont="1" applyFill="1" applyBorder="1" applyAlignment="1">
      <alignment vertical="top"/>
    </xf>
    <xf numFmtId="0" fontId="38" fillId="0" borderId="0" xfId="18" applyFont="1" applyAlignment="1">
      <alignment horizontal="left" vertical="top"/>
    </xf>
    <xf numFmtId="0" fontId="13" fillId="13" borderId="0" xfId="18" applyFont="1" applyFill="1" applyAlignment="1">
      <alignment vertical="top"/>
    </xf>
    <xf numFmtId="0" fontId="13" fillId="13" borderId="0" xfId="0" applyFont="1" applyFill="1" applyAlignment="1">
      <alignment vertical="top"/>
    </xf>
    <xf numFmtId="0" fontId="46" fillId="13" borderId="46" xfId="18" applyFont="1" applyFill="1" applyBorder="1" applyAlignment="1">
      <alignment vertical="top"/>
    </xf>
    <xf numFmtId="0" fontId="0" fillId="0" borderId="55" xfId="0" applyBorder="1" applyAlignment="1">
      <alignment vertical="top" wrapText="1"/>
    </xf>
    <xf numFmtId="0" fontId="13" fillId="13" borderId="47" xfId="0" applyFont="1" applyFill="1" applyBorder="1" applyAlignment="1">
      <alignment vertical="top"/>
    </xf>
    <xf numFmtId="0" fontId="37" fillId="0" borderId="46" xfId="0" applyFont="1" applyBorder="1" applyAlignment="1">
      <alignment vertical="top" wrapText="1"/>
    </xf>
    <xf numFmtId="0" fontId="0" fillId="0" borderId="56" xfId="0" applyBorder="1" applyAlignment="1">
      <alignment horizontal="left" vertical="top" wrapText="1"/>
    </xf>
    <xf numFmtId="0" fontId="13" fillId="13" borderId="48" xfId="0" applyFont="1" applyFill="1" applyBorder="1" applyAlignment="1">
      <alignment horizontal="left" vertical="top" indent="1"/>
    </xf>
    <xf numFmtId="0" fontId="37" fillId="0" borderId="0" xfId="0" applyFont="1" applyAlignment="1">
      <alignment vertical="top" wrapText="1"/>
    </xf>
    <xf numFmtId="0" fontId="46" fillId="13" borderId="43" xfId="18" applyFont="1" applyFill="1" applyBorder="1" applyAlignment="1">
      <alignment horizontal="left" vertical="top" wrapText="1"/>
    </xf>
    <xf numFmtId="0" fontId="0" fillId="0" borderId="57" xfId="0" applyBorder="1" applyAlignment="1">
      <alignment horizontal="left" vertical="top" wrapText="1"/>
    </xf>
    <xf numFmtId="0" fontId="13" fillId="13" borderId="49" xfId="0" applyFont="1" applyFill="1" applyBorder="1" applyAlignment="1">
      <alignment horizontal="left" vertical="top" indent="1"/>
    </xf>
    <xf numFmtId="0" fontId="37" fillId="0" borderId="43" xfId="0" applyFont="1" applyBorder="1" applyAlignment="1">
      <alignment vertical="top" wrapText="1"/>
    </xf>
    <xf numFmtId="0" fontId="46" fillId="13" borderId="33" xfId="18" applyFont="1" applyFill="1" applyBorder="1" applyAlignment="1">
      <alignment vertical="top"/>
    </xf>
    <xf numFmtId="0" fontId="0" fillId="0" borderId="44" xfId="0" applyBorder="1" applyAlignment="1">
      <alignment vertical="top" wrapText="1"/>
    </xf>
    <xf numFmtId="0" fontId="13" fillId="13" borderId="45" xfId="0" applyFont="1" applyFill="1" applyBorder="1" applyAlignment="1">
      <alignment vertical="top"/>
    </xf>
    <xf numFmtId="0" fontId="37" fillId="0" borderId="33" xfId="0" applyFont="1" applyBorder="1" applyAlignment="1">
      <alignment vertical="top" wrapText="1"/>
    </xf>
    <xf numFmtId="0" fontId="9" fillId="13" borderId="29" xfId="18" applyFont="1" applyFill="1" applyBorder="1" applyAlignment="1">
      <alignment vertical="top"/>
    </xf>
    <xf numFmtId="0" fontId="9" fillId="13" borderId="29" xfId="18" applyFont="1" applyFill="1" applyBorder="1" applyAlignment="1">
      <alignment vertical="top" wrapText="1"/>
    </xf>
    <xf numFmtId="0" fontId="9" fillId="13" borderId="29" xfId="0" applyFont="1" applyFill="1" applyBorder="1" applyAlignment="1">
      <alignment vertical="top" wrapText="1"/>
    </xf>
    <xf numFmtId="0" fontId="8" fillId="26" borderId="29" xfId="18" quotePrefix="1" applyFont="1" applyFill="1" applyBorder="1" applyAlignment="1">
      <alignment vertical="top"/>
    </xf>
    <xf numFmtId="0" fontId="8" fillId="26" borderId="29" xfId="18" quotePrefix="1" applyFont="1" applyFill="1" applyBorder="1" applyAlignment="1">
      <alignment vertical="top" wrapText="1"/>
    </xf>
    <xf numFmtId="0" fontId="67" fillId="0" borderId="0" xfId="18" applyFont="1" applyAlignment="1">
      <alignment horizontal="left" vertical="top"/>
    </xf>
    <xf numFmtId="165" fontId="4" fillId="25" borderId="29" xfId="18" applyNumberFormat="1" applyFill="1" applyBorder="1" applyAlignment="1">
      <alignment vertical="top" wrapText="1"/>
    </xf>
    <xf numFmtId="165" fontId="4" fillId="0" borderId="0" xfId="18" applyNumberFormat="1" applyAlignment="1">
      <alignment vertical="top" wrapText="1"/>
    </xf>
    <xf numFmtId="0" fontId="46" fillId="0" borderId="33" xfId="18" applyFont="1" applyBorder="1" applyAlignment="1">
      <alignment vertical="top"/>
    </xf>
    <xf numFmtId="0" fontId="46" fillId="13" borderId="44" xfId="18" applyFont="1" applyFill="1" applyBorder="1" applyAlignment="1">
      <alignment horizontal="left" vertical="top" wrapText="1"/>
    </xf>
    <xf numFmtId="0" fontId="64" fillId="0" borderId="0" xfId="18" applyFont="1" applyAlignment="1">
      <alignment vertical="top"/>
    </xf>
    <xf numFmtId="0" fontId="64" fillId="0" borderId="0" xfId="18" applyFont="1" applyAlignment="1">
      <alignment vertical="top" wrapText="1"/>
    </xf>
    <xf numFmtId="0" fontId="64" fillId="0" borderId="0" xfId="18" applyFont="1" applyAlignment="1">
      <alignment horizontal="left" vertical="top" indent="1"/>
    </xf>
    <xf numFmtId="0" fontId="8" fillId="25" borderId="29" xfId="18" applyFont="1" applyFill="1" applyBorder="1" applyAlignment="1">
      <alignment vertical="top"/>
    </xf>
    <xf numFmtId="0" fontId="64" fillId="0" borderId="0" xfId="18" applyFont="1" applyAlignment="1">
      <alignment horizontal="left" vertical="top"/>
    </xf>
    <xf numFmtId="0" fontId="8" fillId="13" borderId="0" xfId="18" applyFont="1" applyFill="1" applyAlignment="1">
      <alignment vertical="top"/>
    </xf>
    <xf numFmtId="0" fontId="0" fillId="0" borderId="0" xfId="18" applyFont="1" applyAlignment="1">
      <alignment horizontal="left" vertical="top" wrapText="1"/>
    </xf>
    <xf numFmtId="0" fontId="62" fillId="26" borderId="29" xfId="0" applyFont="1" applyFill="1" applyBorder="1" applyAlignment="1">
      <alignment horizontal="left" vertical="top" wrapText="1"/>
    </xf>
    <xf numFmtId="0" fontId="62" fillId="26" borderId="50" xfId="18" applyFont="1" applyFill="1" applyBorder="1" applyAlignment="1">
      <alignment vertical="top" wrapText="1"/>
    </xf>
    <xf numFmtId="0" fontId="8" fillId="0" borderId="0" xfId="18" applyFont="1" applyAlignment="1">
      <alignment horizontal="center" vertical="center" wrapText="1"/>
    </xf>
    <xf numFmtId="0" fontId="8" fillId="25" borderId="50" xfId="18" applyFont="1" applyFill="1" applyBorder="1" applyAlignment="1">
      <alignment horizontal="center" vertical="center" wrapText="1"/>
    </xf>
    <xf numFmtId="0" fontId="8" fillId="31" borderId="0" xfId="18" applyFont="1" applyFill="1" applyAlignment="1">
      <alignment horizontal="center" vertical="top" wrapText="1"/>
    </xf>
    <xf numFmtId="0" fontId="0" fillId="31" borderId="0" xfId="18" applyFont="1" applyFill="1" applyAlignment="1">
      <alignment horizontal="left" vertical="top"/>
    </xf>
    <xf numFmtId="0" fontId="0" fillId="31" borderId="0" xfId="18" applyFont="1" applyFill="1" applyAlignment="1">
      <alignment horizontal="center" vertical="top"/>
    </xf>
    <xf numFmtId="0" fontId="8" fillId="31" borderId="0" xfId="18" applyFont="1" applyFill="1" applyAlignment="1">
      <alignment horizontal="center" vertical="top"/>
    </xf>
    <xf numFmtId="0" fontId="8" fillId="31" borderId="0" xfId="18" applyFont="1" applyFill="1" applyAlignment="1">
      <alignment horizontal="left" vertical="top" wrapText="1"/>
    </xf>
    <xf numFmtId="0" fontId="8" fillId="13" borderId="29" xfId="18" applyFont="1" applyFill="1" applyBorder="1" applyAlignment="1">
      <alignment vertical="center"/>
    </xf>
    <xf numFmtId="0" fontId="8" fillId="13" borderId="50" xfId="18" applyFont="1" applyFill="1" applyBorder="1" applyAlignment="1">
      <alignment vertical="center"/>
    </xf>
    <xf numFmtId="0" fontId="8" fillId="0" borderId="0" xfId="18" applyFont="1" applyAlignment="1">
      <alignment horizontal="center" vertical="top"/>
    </xf>
    <xf numFmtId="0" fontId="67" fillId="0" borderId="0" xfId="18" applyFont="1" applyAlignment="1">
      <alignment vertical="top"/>
    </xf>
    <xf numFmtId="0" fontId="9" fillId="0" borderId="31" xfId="18" applyFont="1" applyBorder="1" applyAlignment="1">
      <alignment vertical="top"/>
    </xf>
    <xf numFmtId="0" fontId="9" fillId="0" borderId="20" xfId="18" applyFont="1" applyBorder="1" applyAlignment="1">
      <alignment horizontal="center" vertical="top" wrapText="1"/>
    </xf>
    <xf numFmtId="0" fontId="9" fillId="35" borderId="20" xfId="18" applyFont="1" applyFill="1" applyBorder="1" applyAlignment="1">
      <alignment horizontal="center" vertical="top" wrapText="1"/>
    </xf>
    <xf numFmtId="0" fontId="4" fillId="0" borderId="26" xfId="18" applyBorder="1"/>
    <xf numFmtId="0" fontId="4" fillId="35" borderId="26" xfId="18" applyFill="1" applyBorder="1"/>
    <xf numFmtId="0" fontId="4" fillId="0" borderId="24" xfId="18" applyBorder="1"/>
    <xf numFmtId="0" fontId="6" fillId="0" borderId="0" xfId="0" applyFont="1" applyAlignment="1">
      <alignment horizontal="left" vertical="top" wrapText="1"/>
    </xf>
    <xf numFmtId="0" fontId="4" fillId="13" borderId="0" xfId="0" applyFont="1" applyFill="1" applyAlignment="1">
      <alignment horizontal="left" vertical="top" wrapText="1"/>
    </xf>
    <xf numFmtId="0" fontId="45" fillId="13" borderId="0" xfId="0" applyFont="1" applyFill="1" applyAlignment="1">
      <alignment horizontal="left" vertical="top" wrapText="1"/>
    </xf>
    <xf numFmtId="0" fontId="4" fillId="26" borderId="0" xfId="0" applyFont="1" applyFill="1" applyAlignment="1">
      <alignment horizontal="left" vertical="top" wrapText="1"/>
    </xf>
    <xf numFmtId="0" fontId="4" fillId="0" borderId="0" xfId="18" applyAlignment="1">
      <alignment horizontal="left" vertical="top" wrapText="1"/>
    </xf>
    <xf numFmtId="0" fontId="7" fillId="26" borderId="0" xfId="0" applyFont="1" applyFill="1" applyAlignment="1">
      <alignment horizontal="left" vertical="top" wrapText="1"/>
    </xf>
    <xf numFmtId="0" fontId="38" fillId="0" borderId="0" xfId="18" applyFont="1" applyAlignment="1">
      <alignment horizontal="left" vertical="top" wrapText="1"/>
    </xf>
    <xf numFmtId="166" fontId="33" fillId="25" borderId="29" xfId="0" applyNumberFormat="1" applyFont="1" applyFill="1" applyBorder="1" applyAlignment="1">
      <alignment horizontal="right" vertical="top"/>
    </xf>
    <xf numFmtId="0" fontId="46" fillId="0" borderId="0" xfId="18" applyFont="1" applyAlignment="1">
      <alignment vertical="top"/>
    </xf>
    <xf numFmtId="0" fontId="13" fillId="0" borderId="0" xfId="0" applyFont="1" applyAlignment="1">
      <alignment horizontal="left" vertical="top" wrapText="1"/>
    </xf>
    <xf numFmtId="0" fontId="4" fillId="0" borderId="0" xfId="18" applyAlignment="1" applyProtection="1">
      <alignment vertical="top"/>
      <protection locked="0"/>
    </xf>
    <xf numFmtId="0" fontId="6" fillId="0" borderId="0" xfId="0" applyFont="1" applyAlignment="1" applyProtection="1">
      <alignment vertical="top" wrapText="1"/>
      <protection locked="0"/>
    </xf>
    <xf numFmtId="0" fontId="33" fillId="13" borderId="0" xfId="0" applyFont="1" applyFill="1" applyAlignment="1" applyProtection="1">
      <alignment vertical="top" wrapText="1"/>
      <protection locked="0"/>
    </xf>
    <xf numFmtId="0" fontId="0" fillId="0" borderId="0" xfId="0" applyAlignment="1" applyProtection="1">
      <alignment vertical="top" wrapText="1"/>
      <protection locked="0"/>
    </xf>
    <xf numFmtId="0" fontId="13" fillId="13" borderId="0" xfId="0" applyFont="1" applyFill="1" applyAlignment="1" applyProtection="1">
      <alignment vertical="top" wrapText="1"/>
      <protection locked="0"/>
    </xf>
    <xf numFmtId="0" fontId="60" fillId="13" borderId="0" xfId="0" applyFont="1" applyFill="1" applyAlignment="1" applyProtection="1">
      <alignment vertical="top" wrapText="1"/>
      <protection locked="0"/>
    </xf>
    <xf numFmtId="0" fontId="0" fillId="13" borderId="0" xfId="0" applyFill="1" applyAlignment="1" applyProtection="1">
      <alignment vertical="top" wrapText="1"/>
      <protection locked="0"/>
    </xf>
    <xf numFmtId="0" fontId="5" fillId="21" borderId="0" xfId="18" applyFont="1" applyFill="1" applyAlignment="1" applyProtection="1">
      <alignment horizontal="left" vertical="top" wrapText="1"/>
      <protection locked="0"/>
    </xf>
    <xf numFmtId="0" fontId="0" fillId="0" borderId="0" xfId="18" applyFont="1" applyAlignment="1" applyProtection="1">
      <alignment vertical="top"/>
      <protection locked="0"/>
    </xf>
    <xf numFmtId="0" fontId="24" fillId="0" borderId="0" xfId="19" applyFont="1" applyAlignment="1">
      <alignment horizontal="center" vertical="top"/>
    </xf>
    <xf numFmtId="0" fontId="57" fillId="0" borderId="0" xfId="19" applyFont="1" applyAlignment="1">
      <alignment vertical="top"/>
    </xf>
    <xf numFmtId="0" fontId="24" fillId="0" borderId="0" xfId="19" applyFont="1" applyAlignment="1">
      <alignment vertical="top" wrapText="1"/>
    </xf>
    <xf numFmtId="0" fontId="57" fillId="0" borderId="0" xfId="19" applyFont="1" applyAlignment="1">
      <alignment vertical="top" wrapText="1"/>
    </xf>
    <xf numFmtId="0" fontId="68" fillId="37" borderId="0" xfId="18" applyFont="1" applyFill="1" applyAlignment="1">
      <alignment horizontal="center" vertical="center"/>
    </xf>
    <xf numFmtId="0" fontId="68" fillId="37" borderId="0" xfId="0" applyFont="1" applyFill="1" applyAlignment="1">
      <alignment horizontal="left" vertical="center"/>
    </xf>
    <xf numFmtId="0" fontId="69" fillId="37" borderId="0" xfId="18" applyFont="1" applyFill="1" applyAlignment="1">
      <alignment vertical="center"/>
    </xf>
    <xf numFmtId="0" fontId="58" fillId="0" borderId="0" xfId="0" applyFont="1" applyAlignment="1">
      <alignment horizontal="left" vertical="top"/>
    </xf>
    <xf numFmtId="0" fontId="4" fillId="0" borderId="0" xfId="18" quotePrefix="1" applyAlignment="1">
      <alignment horizontal="left" vertical="top" wrapText="1"/>
    </xf>
    <xf numFmtId="0" fontId="9" fillId="0" borderId="0" xfId="18" applyFont="1" applyAlignment="1">
      <alignment horizontal="left" vertical="top" wrapText="1"/>
    </xf>
    <xf numFmtId="0" fontId="28" fillId="0" borderId="0" xfId="0" applyFont="1" applyAlignment="1">
      <alignment horizontal="left" vertical="top" wrapText="1"/>
    </xf>
    <xf numFmtId="0" fontId="59" fillId="0" borderId="0" xfId="0" applyFont="1" applyAlignment="1">
      <alignment horizontal="left" vertical="top" wrapText="1"/>
    </xf>
    <xf numFmtId="0" fontId="12" fillId="28" borderId="0" xfId="0" applyFont="1" applyFill="1" applyAlignment="1">
      <alignment vertical="top" wrapText="1"/>
    </xf>
    <xf numFmtId="0" fontId="33" fillId="13" borderId="0" xfId="0" applyFont="1" applyFill="1" applyAlignment="1">
      <alignment horizontal="left" vertical="top" wrapText="1"/>
    </xf>
    <xf numFmtId="0" fontId="63" fillId="0" borderId="0" xfId="18" applyFont="1" applyAlignment="1">
      <alignment vertical="top" wrapText="1"/>
    </xf>
    <xf numFmtId="0" fontId="33" fillId="13" borderId="0" xfId="0" applyFont="1" applyFill="1" applyAlignment="1">
      <alignment vertical="top" wrapText="1"/>
    </xf>
    <xf numFmtId="0" fontId="4" fillId="0" borderId="0" xfId="18" applyAlignment="1">
      <alignment horizontal="center" vertical="top" wrapText="1"/>
    </xf>
    <xf numFmtId="0" fontId="12" fillId="0" borderId="0" xfId="0" applyFont="1" applyAlignment="1">
      <alignment vertical="top" wrapText="1"/>
    </xf>
    <xf numFmtId="0" fontId="13" fillId="13" borderId="0" xfId="0" applyFont="1" applyFill="1" applyAlignment="1">
      <alignment vertical="top" wrapText="1"/>
    </xf>
    <xf numFmtId="0" fontId="60" fillId="13" borderId="0" xfId="0" applyFont="1" applyFill="1" applyAlignment="1">
      <alignment vertical="top" wrapText="1"/>
    </xf>
    <xf numFmtId="0" fontId="0" fillId="13" borderId="0" xfId="0" applyFill="1" applyAlignment="1">
      <alignment vertical="top" wrapText="1"/>
    </xf>
    <xf numFmtId="0" fontId="41" fillId="15" borderId="0" xfId="0" applyFont="1" applyFill="1" applyAlignment="1">
      <alignment horizontal="left" vertical="top" wrapText="1"/>
    </xf>
    <xf numFmtId="0" fontId="4" fillId="28" borderId="0" xfId="0" applyFont="1" applyFill="1" applyAlignment="1">
      <alignment vertical="top" wrapText="1"/>
    </xf>
    <xf numFmtId="0" fontId="49" fillId="0" borderId="0" xfId="0" applyFont="1" applyAlignment="1">
      <alignment vertical="top" wrapText="1"/>
    </xf>
    <xf numFmtId="0" fontId="4" fillId="29" borderId="0" xfId="0" applyFont="1" applyFill="1" applyAlignment="1">
      <alignment vertical="top" wrapText="1"/>
    </xf>
    <xf numFmtId="0" fontId="34" fillId="0" borderId="0" xfId="0" applyFont="1" applyAlignment="1">
      <alignment vertical="top" wrapText="1"/>
    </xf>
    <xf numFmtId="0" fontId="6" fillId="28" borderId="0" xfId="0" applyFont="1" applyFill="1" applyAlignment="1">
      <alignment vertical="top" wrapText="1"/>
    </xf>
    <xf numFmtId="0" fontId="50" fillId="28" borderId="0" xfId="0" applyFont="1" applyFill="1" applyAlignment="1">
      <alignment vertical="top" wrapText="1"/>
    </xf>
    <xf numFmtId="0" fontId="6" fillId="23" borderId="0" xfId="0" applyFont="1" applyFill="1" applyAlignment="1">
      <alignment horizontal="left" vertical="top" wrapText="1"/>
    </xf>
    <xf numFmtId="0" fontId="48" fillId="13" borderId="0" xfId="0" applyFont="1" applyFill="1" applyAlignment="1">
      <alignment horizontal="left" vertical="top" wrapText="1"/>
    </xf>
    <xf numFmtId="0" fontId="4" fillId="23" borderId="0" xfId="0" applyFont="1" applyFill="1" applyAlignment="1">
      <alignment horizontal="left" vertical="top" wrapText="1"/>
    </xf>
    <xf numFmtId="0" fontId="6" fillId="0" borderId="0" xfId="18" applyFont="1" applyAlignment="1">
      <alignment horizontal="center" vertical="top"/>
    </xf>
    <xf numFmtId="0" fontId="12" fillId="13" borderId="0" xfId="18" applyFont="1" applyFill="1" applyAlignment="1">
      <alignment horizontal="left" vertical="top" wrapText="1"/>
    </xf>
    <xf numFmtId="0" fontId="43" fillId="13" borderId="0" xfId="0" applyFont="1" applyFill="1" applyAlignment="1">
      <alignment horizontal="left" vertical="top" wrapText="1"/>
    </xf>
    <xf numFmtId="0" fontId="6" fillId="0" borderId="0" xfId="18" quotePrefix="1" applyFont="1" applyAlignment="1">
      <alignment vertical="top" wrapText="1"/>
    </xf>
    <xf numFmtId="0" fontId="52" fillId="28" borderId="0" xfId="0" applyFont="1" applyFill="1" applyAlignment="1">
      <alignment vertical="top" wrapText="1"/>
    </xf>
    <xf numFmtId="0" fontId="9" fillId="0" borderId="0" xfId="0" applyFont="1" applyAlignment="1">
      <alignment vertical="top" wrapText="1"/>
    </xf>
    <xf numFmtId="0" fontId="6" fillId="13" borderId="0" xfId="18" applyFont="1" applyFill="1" applyAlignment="1">
      <alignment horizontal="center" vertical="top"/>
    </xf>
    <xf numFmtId="0" fontId="38" fillId="0" borderId="0" xfId="18" applyFont="1" applyAlignment="1">
      <alignment vertical="top" wrapText="1"/>
    </xf>
    <xf numFmtId="0" fontId="13" fillId="13" borderId="0" xfId="0" applyFont="1" applyFill="1" applyAlignment="1">
      <alignment horizontal="left" vertical="top" wrapText="1"/>
    </xf>
    <xf numFmtId="0" fontId="13" fillId="13" borderId="0" xfId="0" quotePrefix="1" applyFont="1" applyFill="1" applyAlignment="1">
      <alignment horizontal="left" vertical="top" wrapText="1"/>
    </xf>
    <xf numFmtId="0" fontId="5" fillId="21" borderId="0" xfId="18" applyFont="1" applyFill="1" applyAlignment="1">
      <alignment vertical="top" wrapText="1"/>
    </xf>
    <xf numFmtId="0" fontId="9" fillId="13" borderId="0" xfId="18" applyFont="1" applyFill="1" applyAlignment="1">
      <alignment vertical="top" wrapText="1"/>
    </xf>
    <xf numFmtId="0" fontId="51" fillId="30" borderId="0" xfId="0" applyFont="1" applyFill="1" applyAlignment="1">
      <alignment vertical="top" wrapText="1"/>
    </xf>
    <xf numFmtId="0" fontId="52" fillId="0" borderId="0" xfId="18" applyFont="1" applyAlignment="1">
      <alignment vertical="top" wrapText="1"/>
    </xf>
    <xf numFmtId="0" fontId="4" fillId="25" borderId="0" xfId="0" applyFont="1" applyFill="1" applyAlignment="1">
      <alignment vertical="top" wrapText="1"/>
    </xf>
    <xf numFmtId="0" fontId="54" fillId="25" borderId="0" xfId="0" applyFont="1" applyFill="1" applyAlignment="1">
      <alignment vertical="top" wrapText="1"/>
    </xf>
    <xf numFmtId="0" fontId="4" fillId="25" borderId="0" xfId="18" applyFill="1" applyAlignment="1">
      <alignment vertical="top" wrapText="1"/>
    </xf>
    <xf numFmtId="0" fontId="58" fillId="0" borderId="0" xfId="18" applyFont="1" applyAlignment="1">
      <alignment vertical="top"/>
    </xf>
    <xf numFmtId="0" fontId="58" fillId="0" borderId="0" xfId="18" applyFont="1" applyAlignment="1">
      <alignment vertical="top" wrapText="1"/>
    </xf>
    <xf numFmtId="0" fontId="12" fillId="0" borderId="0" xfId="0" applyFont="1" applyAlignment="1">
      <alignment wrapText="1"/>
    </xf>
    <xf numFmtId="0" fontId="0" fillId="0" borderId="9" xfId="0" applyBorder="1" applyAlignment="1">
      <alignment vertical="top"/>
    </xf>
    <xf numFmtId="0" fontId="0" fillId="19" borderId="10" xfId="0" applyFill="1" applyBorder="1" applyAlignment="1">
      <alignment vertical="top"/>
    </xf>
    <xf numFmtId="0" fontId="0" fillId="0" borderId="11" xfId="0" applyBorder="1" applyAlignment="1">
      <alignment vertical="top"/>
    </xf>
    <xf numFmtId="14" fontId="0" fillId="20" borderId="12" xfId="0" applyNumberFormat="1" applyFill="1" applyBorder="1" applyAlignment="1">
      <alignment horizontal="left" vertical="top"/>
    </xf>
    <xf numFmtId="0" fontId="0" fillId="17" borderId="13" xfId="0" applyFill="1" applyBorder="1" applyAlignment="1">
      <alignment vertical="top"/>
    </xf>
    <xf numFmtId="0" fontId="0" fillId="17" borderId="14" xfId="0" applyFill="1" applyBorder="1" applyAlignment="1">
      <alignment vertical="top"/>
    </xf>
    <xf numFmtId="0" fontId="0" fillId="17" borderId="15" xfId="0" applyFill="1" applyBorder="1" applyAlignment="1">
      <alignment vertical="top"/>
    </xf>
    <xf numFmtId="14" fontId="0" fillId="35" borderId="12" xfId="0" applyNumberFormat="1" applyFill="1" applyBorder="1" applyAlignment="1">
      <alignment horizontal="left" vertical="top"/>
    </xf>
    <xf numFmtId="0" fontId="0" fillId="0" borderId="16" xfId="0" applyBorder="1" applyAlignment="1">
      <alignment vertical="top"/>
    </xf>
    <xf numFmtId="0" fontId="0" fillId="18" borderId="17" xfId="0" applyFill="1" applyBorder="1" applyAlignment="1">
      <alignment vertical="top"/>
    </xf>
    <xf numFmtId="0" fontId="0" fillId="0" borderId="18" xfId="0" applyBorder="1" applyAlignment="1">
      <alignment vertical="top"/>
    </xf>
    <xf numFmtId="0" fontId="0" fillId="16" borderId="19" xfId="0" applyFill="1" applyBorder="1" applyAlignment="1">
      <alignment vertical="top"/>
    </xf>
    <xf numFmtId="0" fontId="4" fillId="14" borderId="0" xfId="0" applyFont="1" applyFill="1" applyAlignment="1">
      <alignment vertical="top"/>
    </xf>
    <xf numFmtId="0" fontId="0" fillId="14" borderId="0" xfId="0" applyFill="1" applyAlignment="1">
      <alignment vertical="top"/>
    </xf>
    <xf numFmtId="0" fontId="0" fillId="18" borderId="0" xfId="0" applyFill="1" applyAlignment="1">
      <alignment vertical="top"/>
    </xf>
    <xf numFmtId="14" fontId="0" fillId="20" borderId="20" xfId="0" applyNumberFormat="1" applyFill="1" applyBorder="1" applyAlignment="1">
      <alignment horizontal="center" vertical="top"/>
    </xf>
    <xf numFmtId="0" fontId="0" fillId="17" borderId="20" xfId="0" applyFill="1" applyBorder="1" applyAlignment="1">
      <alignment vertical="top"/>
    </xf>
    <xf numFmtId="0" fontId="4" fillId="17" borderId="20" xfId="0" applyFont="1" applyFill="1" applyBorder="1" applyAlignment="1">
      <alignment vertical="top"/>
    </xf>
    <xf numFmtId="14" fontId="0" fillId="20" borderId="23" xfId="0" applyNumberFormat="1" applyFill="1" applyBorder="1" applyAlignment="1">
      <alignment horizontal="center" vertical="top"/>
    </xf>
    <xf numFmtId="0" fontId="0" fillId="17" borderId="24" xfId="0" applyFill="1" applyBorder="1" applyAlignment="1">
      <alignment vertical="top"/>
    </xf>
    <xf numFmtId="0" fontId="4" fillId="17" borderId="23" xfId="0" applyFont="1" applyFill="1" applyBorder="1" applyAlignment="1">
      <alignment vertical="top" wrapText="1"/>
    </xf>
    <xf numFmtId="0" fontId="4" fillId="17" borderId="23" xfId="0" applyFont="1" applyFill="1" applyBorder="1" applyAlignment="1">
      <alignment vertical="top"/>
    </xf>
    <xf numFmtId="0" fontId="4" fillId="18" borderId="0" xfId="0" applyFont="1" applyFill="1" applyAlignment="1">
      <alignment vertical="top"/>
    </xf>
    <xf numFmtId="14" fontId="0" fillId="20" borderId="26" xfId="0" applyNumberFormat="1" applyFill="1" applyBorder="1" applyAlignment="1">
      <alignment horizontal="center" vertical="top"/>
    </xf>
    <xf numFmtId="0" fontId="0" fillId="17" borderId="27" xfId="0" applyFill="1" applyBorder="1" applyAlignment="1">
      <alignment vertical="top"/>
    </xf>
    <xf numFmtId="0" fontId="0" fillId="17" borderId="26" xfId="0" applyFill="1" applyBorder="1" applyAlignment="1">
      <alignment vertical="top"/>
    </xf>
    <xf numFmtId="0" fontId="0" fillId="0" borderId="40" xfId="0" applyBorder="1" applyAlignment="1">
      <alignment horizontal="center" vertical="top" wrapText="1"/>
    </xf>
    <xf numFmtId="0" fontId="28" fillId="0" borderId="0" xfId="0" applyFont="1" applyAlignment="1">
      <alignment horizontal="center" vertical="top" wrapText="1"/>
    </xf>
    <xf numFmtId="0" fontId="65" fillId="0" borderId="0" xfId="0" applyFont="1" applyAlignment="1">
      <alignment horizontal="center" vertical="top" wrapText="1"/>
    </xf>
    <xf numFmtId="0" fontId="0" fillId="0" borderId="40" xfId="0" applyBorder="1" applyAlignment="1">
      <alignment horizontal="center" vertical="top"/>
    </xf>
    <xf numFmtId="0" fontId="6" fillId="0" borderId="0" xfId="0" applyFont="1" applyAlignment="1">
      <alignment vertical="top" wrapText="1"/>
    </xf>
    <xf numFmtId="0" fontId="10" fillId="0" borderId="0" xfId="14" applyAlignment="1" applyProtection="1">
      <alignment horizontal="left" vertical="top" wrapText="1"/>
    </xf>
    <xf numFmtId="0" fontId="6" fillId="0" borderId="0" xfId="0" applyFont="1" applyAlignment="1">
      <alignment horizontal="left" vertical="top" wrapText="1"/>
    </xf>
    <xf numFmtId="0" fontId="33" fillId="13" borderId="0" xfId="0" applyFont="1" applyFill="1" applyAlignment="1">
      <alignment horizontal="left" vertical="top" wrapText="1" indent="2"/>
    </xf>
    <xf numFmtId="0" fontId="4" fillId="13" borderId="0" xfId="14" applyFont="1" applyFill="1" applyAlignment="1" applyProtection="1">
      <alignment horizontal="left" vertical="top" wrapText="1"/>
    </xf>
    <xf numFmtId="0" fontId="12" fillId="13" borderId="0" xfId="0" applyFont="1" applyFill="1" applyAlignment="1">
      <alignment horizontal="left" vertical="top" wrapText="1"/>
    </xf>
    <xf numFmtId="0" fontId="32" fillId="13" borderId="0" xfId="0" applyFont="1" applyFill="1" applyAlignment="1">
      <alignment horizontal="justify" vertical="top" wrapText="1"/>
    </xf>
    <xf numFmtId="0" fontId="4" fillId="0" borderId="0" xfId="0" applyFont="1" applyAlignment="1">
      <alignment horizontal="left" vertical="top" wrapText="1"/>
    </xf>
    <xf numFmtId="0" fontId="4" fillId="13" borderId="0" xfId="0" applyFont="1" applyFill="1" applyAlignment="1">
      <alignment horizontal="left" vertical="top" wrapText="1"/>
    </xf>
    <xf numFmtId="0" fontId="0" fillId="0" borderId="0" xfId="0" applyAlignment="1">
      <alignment horizontal="left" vertical="top" wrapText="1"/>
    </xf>
    <xf numFmtId="0" fontId="6" fillId="13" borderId="0" xfId="0" applyFont="1" applyFill="1" applyAlignment="1">
      <alignment horizontal="left" vertical="top" wrapText="1"/>
    </xf>
    <xf numFmtId="0" fontId="4" fillId="26" borderId="0" xfId="0" applyFont="1" applyFill="1" applyAlignment="1">
      <alignment horizontal="left" vertical="top" wrapText="1"/>
    </xf>
    <xf numFmtId="0" fontId="0" fillId="26" borderId="0" xfId="0" applyFill="1" applyAlignment="1">
      <alignment horizontal="left" vertical="top" wrapText="1"/>
    </xf>
    <xf numFmtId="0" fontId="4" fillId="13" borderId="0" xfId="0" applyFont="1" applyFill="1" applyAlignment="1">
      <alignment horizontal="justify" vertical="top" wrapText="1"/>
    </xf>
    <xf numFmtId="0" fontId="6" fillId="13" borderId="0" xfId="14" applyFont="1" applyFill="1" applyAlignment="1" applyProtection="1">
      <alignment horizontal="left" vertical="top" wrapText="1"/>
    </xf>
    <xf numFmtId="0" fontId="47" fillId="13" borderId="0" xfId="0" applyFont="1" applyFill="1" applyAlignment="1">
      <alignment horizontal="left" vertical="top" wrapText="1"/>
    </xf>
    <xf numFmtId="0" fontId="34" fillId="13" borderId="0" xfId="0" applyFont="1" applyFill="1" applyAlignment="1">
      <alignment horizontal="left" vertical="top" wrapText="1"/>
    </xf>
    <xf numFmtId="0" fontId="4" fillId="13" borderId="0" xfId="0" applyFont="1" applyFill="1" applyAlignment="1">
      <alignment vertical="top" wrapText="1"/>
    </xf>
    <xf numFmtId="0" fontId="36" fillId="13" borderId="0" xfId="0" applyFont="1" applyFill="1" applyAlignment="1">
      <alignment vertical="top" wrapText="1"/>
    </xf>
    <xf numFmtId="0" fontId="44" fillId="13" borderId="0" xfId="0" applyFont="1" applyFill="1" applyAlignment="1">
      <alignment horizontal="left" vertical="top" wrapText="1"/>
    </xf>
    <xf numFmtId="0" fontId="48" fillId="13" borderId="0" xfId="0" applyFont="1" applyFill="1" applyAlignment="1">
      <alignment horizontal="justify" vertical="top" wrapText="1"/>
    </xf>
    <xf numFmtId="164" fontId="0" fillId="22" borderId="29" xfId="0" applyNumberFormat="1" applyFill="1" applyBorder="1" applyAlignment="1">
      <alignment vertical="top" wrapText="1"/>
    </xf>
    <xf numFmtId="0" fontId="4" fillId="13" borderId="29" xfId="0" applyFont="1" applyFill="1" applyBorder="1" applyAlignment="1">
      <alignment vertical="top" wrapText="1"/>
    </xf>
    <xf numFmtId="164" fontId="0" fillId="25" borderId="29" xfId="0" applyNumberFormat="1" applyFill="1" applyBorder="1" applyAlignment="1">
      <alignment vertical="top" wrapText="1"/>
    </xf>
    <xf numFmtId="0" fontId="4" fillId="25" borderId="29" xfId="0" applyFont="1" applyFill="1" applyBorder="1" applyAlignment="1">
      <alignment vertical="top" wrapText="1"/>
    </xf>
    <xf numFmtId="0" fontId="6" fillId="23" borderId="13" xfId="0" applyFont="1" applyFill="1" applyBorder="1" applyAlignment="1">
      <alignment horizontal="left" vertical="center" wrapText="1" indent="1"/>
    </xf>
    <xf numFmtId="0" fontId="6" fillId="23" borderId="14" xfId="0" applyFont="1" applyFill="1" applyBorder="1" applyAlignment="1">
      <alignment horizontal="left" vertical="center" wrapText="1" indent="1"/>
    </xf>
    <xf numFmtId="0" fontId="4" fillId="13" borderId="15" xfId="0" applyFont="1" applyFill="1" applyBorder="1" applyAlignment="1">
      <alignment horizontal="left" vertical="center" wrapText="1" indent="1"/>
    </xf>
    <xf numFmtId="0" fontId="4" fillId="0" borderId="0" xfId="0" applyFont="1" applyAlignment="1">
      <alignment vertical="top" wrapText="1"/>
    </xf>
    <xf numFmtId="0" fontId="32" fillId="13" borderId="0" xfId="14" applyFont="1" applyFill="1" applyAlignment="1" applyProtection="1">
      <alignment horizontal="left" vertical="top" wrapText="1"/>
    </xf>
    <xf numFmtId="0" fontId="6" fillId="13" borderId="0" xfId="0" applyFont="1" applyFill="1" applyAlignment="1">
      <alignment vertical="top" wrapText="1"/>
    </xf>
    <xf numFmtId="0" fontId="45" fillId="13" borderId="0" xfId="0" applyFont="1" applyFill="1" applyAlignment="1">
      <alignment horizontal="left" vertical="top" wrapText="1"/>
    </xf>
    <xf numFmtId="0" fontId="4" fillId="0" borderId="0" xfId="14" applyFont="1" applyFill="1" applyAlignment="1" applyProtection="1">
      <alignment horizontal="left" vertical="top" wrapText="1"/>
    </xf>
    <xf numFmtId="0" fontId="4" fillId="13" borderId="0" xfId="0" applyFont="1" applyFill="1" applyAlignment="1">
      <alignment horizontal="left" vertical="top"/>
    </xf>
    <xf numFmtId="0" fontId="0" fillId="24" borderId="29" xfId="0" applyFill="1" applyBorder="1" applyAlignment="1">
      <alignment vertical="top" wrapText="1"/>
    </xf>
    <xf numFmtId="0" fontId="39" fillId="13" borderId="30" xfId="0" applyFont="1" applyFill="1" applyBorder="1" applyAlignment="1">
      <alignment vertical="top" wrapText="1"/>
    </xf>
    <xf numFmtId="0" fontId="4" fillId="0" borderId="0" xfId="0" applyFont="1" applyAlignment="1">
      <alignment horizontal="justify" vertical="top" wrapText="1"/>
    </xf>
    <xf numFmtId="0" fontId="4" fillId="23" borderId="13" xfId="0" applyFont="1" applyFill="1" applyBorder="1" applyAlignment="1">
      <alignment horizontal="left" vertical="center" wrapText="1" indent="1"/>
    </xf>
    <xf numFmtId="0" fontId="4" fillId="23" borderId="14" xfId="0" applyFont="1" applyFill="1" applyBorder="1" applyAlignment="1">
      <alignment horizontal="left" vertical="center" wrapText="1" indent="1"/>
    </xf>
    <xf numFmtId="164" fontId="0" fillId="34" borderId="29" xfId="0" applyNumberFormat="1" applyFill="1" applyBorder="1" applyAlignment="1">
      <alignment vertical="top" wrapText="1"/>
    </xf>
    <xf numFmtId="0" fontId="4" fillId="34" borderId="29" xfId="0" applyFont="1" applyFill="1" applyBorder="1" applyAlignment="1">
      <alignment vertical="top" wrapText="1"/>
    </xf>
    <xf numFmtId="164" fontId="0" fillId="33" borderId="29" xfId="0" applyNumberFormat="1" applyFill="1" applyBorder="1" applyAlignment="1">
      <alignment vertical="top" wrapText="1"/>
    </xf>
    <xf numFmtId="0" fontId="4" fillId="33" borderId="29" xfId="0" applyFont="1" applyFill="1" applyBorder="1" applyAlignment="1">
      <alignment vertical="top" wrapText="1"/>
    </xf>
    <xf numFmtId="0" fontId="41" fillId="15" borderId="0" xfId="0" applyFont="1" applyFill="1" applyAlignment="1">
      <alignment horizontal="left" vertical="center" wrapText="1"/>
    </xf>
    <xf numFmtId="0" fontId="42" fillId="15" borderId="0" xfId="0" applyFont="1" applyFill="1" applyAlignment="1">
      <alignment horizontal="left" vertical="center" wrapText="1"/>
    </xf>
    <xf numFmtId="0" fontId="0" fillId="0" borderId="0" xfId="0" applyAlignment="1">
      <alignment vertical="center" wrapText="1"/>
    </xf>
    <xf numFmtId="0" fontId="49" fillId="13" borderId="0" xfId="0" applyFont="1" applyFill="1" applyAlignment="1">
      <alignment horizontal="left" vertical="top" wrapText="1"/>
    </xf>
    <xf numFmtId="0" fontId="4" fillId="39" borderId="0" xfId="0" applyFont="1" applyFill="1" applyAlignment="1">
      <alignment horizontal="left" vertical="top" wrapText="1"/>
    </xf>
    <xf numFmtId="0" fontId="4" fillId="16" borderId="21" xfId="0" applyFont="1" applyFill="1" applyBorder="1" applyAlignment="1">
      <alignment horizontal="center" vertical="top" wrapText="1"/>
    </xf>
    <xf numFmtId="0" fontId="4" fillId="16" borderId="31" xfId="0" applyFont="1" applyFill="1" applyBorder="1" applyAlignment="1">
      <alignment horizontal="center" vertical="top" wrapText="1"/>
    </xf>
    <xf numFmtId="0" fontId="4" fillId="16" borderId="22" xfId="0" applyFont="1" applyFill="1" applyBorder="1" applyAlignment="1">
      <alignment horizontal="center" vertical="top" wrapText="1"/>
    </xf>
    <xf numFmtId="0" fontId="4" fillId="16" borderId="24" xfId="0" applyFont="1" applyFill="1" applyBorder="1" applyAlignment="1">
      <alignment horizontal="center" vertical="top" wrapText="1"/>
    </xf>
    <xf numFmtId="0" fontId="4" fillId="16" borderId="0" xfId="0" applyFont="1" applyFill="1" applyAlignment="1">
      <alignment horizontal="center" vertical="top" wrapText="1"/>
    </xf>
    <xf numFmtId="0" fontId="4" fillId="16" borderId="25" xfId="0" applyFont="1" applyFill="1" applyBorder="1" applyAlignment="1">
      <alignment horizontal="center" vertical="top" wrapText="1"/>
    </xf>
    <xf numFmtId="0" fontId="4" fillId="16" borderId="27" xfId="0" applyFont="1" applyFill="1" applyBorder="1" applyAlignment="1">
      <alignment horizontal="center" vertical="top" wrapText="1"/>
    </xf>
    <xf numFmtId="0" fontId="4" fillId="16" borderId="30" xfId="0" applyFont="1" applyFill="1" applyBorder="1" applyAlignment="1">
      <alignment horizontal="center" vertical="top" wrapText="1"/>
    </xf>
    <xf numFmtId="0" fontId="4" fillId="16" borderId="28" xfId="0" applyFont="1" applyFill="1" applyBorder="1" applyAlignment="1">
      <alignment horizontal="center" vertical="top" wrapText="1"/>
    </xf>
    <xf numFmtId="0" fontId="56" fillId="13" borderId="0" xfId="0" applyFont="1" applyFill="1" applyAlignment="1">
      <alignment horizontal="center" vertical="top" wrapText="1"/>
    </xf>
    <xf numFmtId="0" fontId="56" fillId="0" borderId="0" xfId="0" applyFont="1" applyAlignment="1">
      <alignment horizontal="center" vertical="top" wrapText="1"/>
    </xf>
    <xf numFmtId="0" fontId="13" fillId="13" borderId="0" xfId="18" applyFont="1" applyFill="1" applyAlignment="1">
      <alignment horizontal="left" vertical="top" wrapText="1"/>
    </xf>
    <xf numFmtId="0" fontId="7" fillId="13" borderId="0" xfId="18" applyFont="1" applyFill="1" applyAlignment="1">
      <alignment horizontal="left" vertical="top" wrapText="1"/>
    </xf>
    <xf numFmtId="0" fontId="12" fillId="13" borderId="0" xfId="18" applyFont="1" applyFill="1" applyAlignment="1">
      <alignment horizontal="left" vertical="center"/>
    </xf>
    <xf numFmtId="0" fontId="8" fillId="22" borderId="7" xfId="18" applyFont="1" applyFill="1" applyBorder="1" applyAlignment="1" applyProtection="1">
      <alignment horizontal="left" vertical="top" wrapText="1"/>
      <protection locked="0"/>
    </xf>
    <xf numFmtId="0" fontId="8" fillId="22" borderId="32" xfId="18" applyFont="1" applyFill="1" applyBorder="1" applyAlignment="1" applyProtection="1">
      <alignment horizontal="left" vertical="top" wrapText="1"/>
      <protection locked="0"/>
    </xf>
    <xf numFmtId="0" fontId="8" fillId="22" borderId="8" xfId="18" applyFont="1" applyFill="1" applyBorder="1" applyAlignment="1" applyProtection="1">
      <alignment horizontal="left" vertical="top" wrapText="1"/>
      <protection locked="0"/>
    </xf>
    <xf numFmtId="0" fontId="6" fillId="13" borderId="0" xfId="18" applyFont="1" applyFill="1" applyAlignment="1">
      <alignment horizontal="left" vertical="top" wrapText="1"/>
    </xf>
    <xf numFmtId="0" fontId="4" fillId="0" borderId="0" xfId="18" applyAlignment="1">
      <alignment wrapText="1"/>
    </xf>
    <xf numFmtId="0" fontId="0" fillId="0" borderId="0" xfId="0" applyAlignment="1">
      <alignment vertical="top" wrapText="1"/>
    </xf>
    <xf numFmtId="1" fontId="4" fillId="27" borderId="7" xfId="0" applyNumberFormat="1" applyFont="1" applyFill="1" applyBorder="1" applyAlignment="1" applyProtection="1">
      <alignment horizontal="right" vertical="top"/>
      <protection locked="0"/>
    </xf>
    <xf numFmtId="1" fontId="4" fillId="27" borderId="8" xfId="0" applyNumberFormat="1" applyFont="1" applyFill="1" applyBorder="1" applyAlignment="1" applyProtection="1">
      <alignment horizontal="right" vertical="top"/>
      <protection locked="0"/>
    </xf>
    <xf numFmtId="0" fontId="5" fillId="21" borderId="0" xfId="18" applyFont="1" applyFill="1" applyAlignment="1">
      <alignment horizontal="left" vertical="top" wrapText="1"/>
    </xf>
    <xf numFmtId="0" fontId="5" fillId="21" borderId="0" xfId="18" applyFont="1" applyFill="1" applyAlignment="1">
      <alignment horizontal="left" vertical="center" wrapText="1"/>
    </xf>
    <xf numFmtId="0" fontId="4" fillId="27" borderId="24" xfId="0" applyFont="1" applyFill="1" applyBorder="1" applyAlignment="1" applyProtection="1">
      <alignment horizontal="center" vertical="top" wrapText="1"/>
      <protection locked="0"/>
    </xf>
    <xf numFmtId="0" fontId="4" fillId="27" borderId="0" xfId="0" applyFont="1" applyFill="1" applyAlignment="1" applyProtection="1">
      <alignment horizontal="center" vertical="top" wrapText="1"/>
      <protection locked="0"/>
    </xf>
    <xf numFmtId="0" fontId="4" fillId="27" borderId="25" xfId="0" applyFont="1" applyFill="1" applyBorder="1" applyAlignment="1" applyProtection="1">
      <alignment horizontal="center" vertical="top" wrapText="1"/>
      <protection locked="0"/>
    </xf>
    <xf numFmtId="0" fontId="4" fillId="27" borderId="21" xfId="0" applyFont="1" applyFill="1" applyBorder="1" applyAlignment="1" applyProtection="1">
      <alignment horizontal="center" vertical="top" wrapText="1"/>
      <protection locked="0"/>
    </xf>
    <xf numFmtId="0" fontId="4" fillId="27" borderId="31" xfId="0" applyFont="1" applyFill="1" applyBorder="1" applyAlignment="1" applyProtection="1">
      <alignment horizontal="center" vertical="top" wrapText="1"/>
      <protection locked="0"/>
    </xf>
    <xf numFmtId="0" fontId="4" fillId="27" borderId="22" xfId="0" applyFont="1" applyFill="1" applyBorder="1" applyAlignment="1" applyProtection="1">
      <alignment horizontal="center" vertical="top" wrapText="1"/>
      <protection locked="0"/>
    </xf>
    <xf numFmtId="0" fontId="8" fillId="22" borderId="7" xfId="18" applyFont="1" applyFill="1" applyBorder="1" applyAlignment="1" applyProtection="1">
      <alignment horizontal="left" vertical="top"/>
      <protection locked="0"/>
    </xf>
    <xf numFmtId="0" fontId="8" fillId="22" borderId="32" xfId="18" applyFont="1" applyFill="1" applyBorder="1" applyAlignment="1" applyProtection="1">
      <alignment horizontal="left" vertical="top"/>
      <protection locked="0"/>
    </xf>
    <xf numFmtId="0" fontId="8" fillId="22" borderId="8" xfId="18" applyFont="1" applyFill="1" applyBorder="1" applyAlignment="1" applyProtection="1">
      <alignment horizontal="left" vertical="top"/>
      <protection locked="0"/>
    </xf>
    <xf numFmtId="0" fontId="8" fillId="22" borderId="7" xfId="0" applyFont="1" applyFill="1" applyBorder="1" applyAlignment="1" applyProtection="1">
      <alignment horizontal="left" vertical="top"/>
      <protection locked="0"/>
    </xf>
    <xf numFmtId="0" fontId="8" fillId="22" borderId="32" xfId="0" applyFont="1" applyFill="1" applyBorder="1" applyAlignment="1" applyProtection="1">
      <alignment horizontal="left" vertical="top"/>
      <protection locked="0"/>
    </xf>
    <xf numFmtId="0" fontId="8" fillId="22" borderId="8" xfId="0" applyFont="1" applyFill="1" applyBorder="1" applyAlignment="1" applyProtection="1">
      <alignment horizontal="left" vertical="top"/>
      <protection locked="0"/>
    </xf>
    <xf numFmtId="0" fontId="7" fillId="13" borderId="0" xfId="18" applyFont="1" applyFill="1" applyAlignment="1">
      <alignment vertical="top" wrapText="1"/>
    </xf>
    <xf numFmtId="0" fontId="7" fillId="26" borderId="0" xfId="0" applyFont="1" applyFill="1" applyAlignment="1">
      <alignment horizontal="left" vertical="top" wrapText="1"/>
    </xf>
    <xf numFmtId="0" fontId="5" fillId="21" borderId="0" xfId="18" applyFont="1" applyFill="1" applyAlignment="1">
      <alignment horizontal="left"/>
    </xf>
    <xf numFmtId="0" fontId="6" fillId="13" borderId="0" xfId="18" applyFont="1" applyFill="1" applyAlignment="1">
      <alignment horizontal="left" vertical="top"/>
    </xf>
    <xf numFmtId="0" fontId="6" fillId="13" borderId="0" xfId="18" applyFont="1" applyFill="1" applyAlignment="1">
      <alignment vertical="top" wrapText="1"/>
    </xf>
    <xf numFmtId="0" fontId="4" fillId="0" borderId="0" xfId="18" applyAlignment="1">
      <alignment horizontal="left" vertical="top" wrapText="1"/>
    </xf>
    <xf numFmtId="0" fontId="4" fillId="0" borderId="32" xfId="18" applyBorder="1" applyProtection="1">
      <protection locked="0"/>
    </xf>
    <xf numFmtId="0" fontId="4" fillId="0" borderId="8" xfId="18" applyBorder="1" applyProtection="1">
      <protection locked="0"/>
    </xf>
    <xf numFmtId="0" fontId="6" fillId="13" borderId="0" xfId="18" applyFont="1" applyFill="1" applyAlignment="1">
      <alignment vertical="top"/>
    </xf>
    <xf numFmtId="0" fontId="40" fillId="0" borderId="7" xfId="18" applyFont="1" applyBorder="1" applyAlignment="1">
      <alignment horizontal="left" vertical="top"/>
    </xf>
    <xf numFmtId="0" fontId="40" fillId="0" borderId="32" xfId="18" applyFont="1" applyBorder="1" applyAlignment="1">
      <alignment horizontal="left" vertical="top"/>
    </xf>
    <xf numFmtId="0" fontId="40" fillId="0" borderId="8" xfId="18" applyFont="1" applyBorder="1" applyAlignment="1">
      <alignment horizontal="left" vertical="top"/>
    </xf>
    <xf numFmtId="0" fontId="10" fillId="0" borderId="0" xfId="14" applyAlignment="1" applyProtection="1">
      <alignment horizontal="left" vertical="top"/>
    </xf>
    <xf numFmtId="0" fontId="7" fillId="0" borderId="0" xfId="18" applyFont="1" applyAlignment="1">
      <alignment horizontal="left" vertical="top" wrapText="1"/>
    </xf>
    <xf numFmtId="0" fontId="6" fillId="13" borderId="0" xfId="0" applyFont="1" applyFill="1" applyAlignment="1">
      <alignment horizontal="left" vertical="top"/>
    </xf>
    <xf numFmtId="0" fontId="4" fillId="27" borderId="27" xfId="0" applyFont="1" applyFill="1" applyBorder="1" applyAlignment="1" applyProtection="1">
      <alignment horizontal="center" vertical="top" wrapText="1"/>
      <protection locked="0"/>
    </xf>
    <xf numFmtId="0" fontId="4" fillId="27" borderId="30" xfId="0" applyFont="1" applyFill="1" applyBorder="1" applyAlignment="1" applyProtection="1">
      <alignment horizontal="center" vertical="top" wrapText="1"/>
      <protection locked="0"/>
    </xf>
    <xf numFmtId="0" fontId="4" fillId="27" borderId="28" xfId="0" applyFont="1" applyFill="1" applyBorder="1" applyAlignment="1" applyProtection="1">
      <alignment horizontal="center" vertical="top" wrapText="1"/>
      <protection locked="0"/>
    </xf>
    <xf numFmtId="0" fontId="7" fillId="13" borderId="0" xfId="18" applyFont="1" applyFill="1" applyAlignment="1">
      <alignment horizontal="left" vertical="top"/>
    </xf>
    <xf numFmtId="0" fontId="0" fillId="0" borderId="0" xfId="18" applyFont="1" applyAlignment="1">
      <alignment wrapText="1"/>
    </xf>
    <xf numFmtId="0" fontId="46" fillId="13" borderId="0" xfId="18" applyFont="1" applyFill="1" applyAlignment="1">
      <alignment horizontal="left" vertical="top" wrapText="1"/>
    </xf>
    <xf numFmtId="0" fontId="4" fillId="22" borderId="7" xfId="18" applyFill="1" applyBorder="1" applyAlignment="1" applyProtection="1">
      <alignment horizontal="right" vertical="top" wrapText="1"/>
      <protection locked="0"/>
    </xf>
    <xf numFmtId="0" fontId="4" fillId="22" borderId="32" xfId="18" applyFill="1" applyBorder="1" applyAlignment="1" applyProtection="1">
      <alignment horizontal="right" vertical="top" wrapText="1"/>
      <protection locked="0"/>
    </xf>
    <xf numFmtId="0" fontId="4" fillId="22" borderId="8" xfId="18" applyFill="1" applyBorder="1" applyAlignment="1" applyProtection="1">
      <alignment horizontal="right" vertical="top" wrapText="1"/>
      <protection locked="0"/>
    </xf>
    <xf numFmtId="0" fontId="40" fillId="27" borderId="7" xfId="18" applyFont="1" applyFill="1" applyBorder="1" applyAlignment="1" applyProtection="1">
      <alignment horizontal="left" vertical="top" wrapText="1"/>
      <protection locked="0"/>
    </xf>
    <xf numFmtId="0" fontId="40" fillId="27" borderId="32" xfId="18" applyFont="1" applyFill="1" applyBorder="1" applyAlignment="1" applyProtection="1">
      <alignment horizontal="left" vertical="top" wrapText="1"/>
      <protection locked="0"/>
    </xf>
    <xf numFmtId="0" fontId="40" fillId="27" borderId="8" xfId="18" applyFont="1" applyFill="1" applyBorder="1" applyAlignment="1" applyProtection="1">
      <alignment horizontal="left" vertical="top" wrapText="1"/>
      <protection locked="0"/>
    </xf>
    <xf numFmtId="0" fontId="38" fillId="0" borderId="0" xfId="18" applyFont="1" applyAlignment="1">
      <alignment horizontal="left" vertical="top" wrapText="1"/>
    </xf>
    <xf numFmtId="0" fontId="10" fillId="0" borderId="0" xfId="14" applyFill="1" applyAlignment="1" applyProtection="1"/>
    <xf numFmtId="0" fontId="8" fillId="22" borderId="21" xfId="18" applyFont="1" applyFill="1" applyBorder="1" applyAlignment="1" applyProtection="1">
      <alignment horizontal="left" vertical="top" wrapText="1"/>
      <protection locked="0"/>
    </xf>
    <xf numFmtId="0" fontId="8" fillId="22" borderId="20" xfId="18" applyFont="1" applyFill="1" applyBorder="1" applyAlignment="1" applyProtection="1">
      <alignment horizontal="left" vertical="top" wrapText="1"/>
      <protection locked="0"/>
    </xf>
    <xf numFmtId="0" fontId="6" fillId="0" borderId="0" xfId="18" applyFont="1" applyAlignment="1">
      <alignment horizontal="left" vertical="top" wrapText="1"/>
    </xf>
    <xf numFmtId="0" fontId="6" fillId="13" borderId="30" xfId="18" applyFont="1" applyFill="1" applyBorder="1" applyAlignment="1">
      <alignment horizontal="left" vertical="top" wrapText="1"/>
    </xf>
    <xf numFmtId="0" fontId="8" fillId="22" borderId="24" xfId="18" applyFont="1" applyFill="1" applyBorder="1" applyAlignment="1" applyProtection="1">
      <alignment horizontal="left" vertical="top" wrapText="1"/>
      <protection locked="0"/>
    </xf>
    <xf numFmtId="0" fontId="8" fillId="22" borderId="23" xfId="18" applyFont="1" applyFill="1" applyBorder="1" applyAlignment="1" applyProtection="1">
      <alignment horizontal="left" vertical="top" wrapText="1"/>
      <protection locked="0"/>
    </xf>
    <xf numFmtId="0" fontId="8" fillId="22" borderId="27" xfId="18" applyFont="1" applyFill="1" applyBorder="1" applyAlignment="1" applyProtection="1">
      <alignment horizontal="left" vertical="top" wrapText="1"/>
      <protection locked="0"/>
    </xf>
    <xf numFmtId="0" fontId="8" fillId="22" borderId="26" xfId="18" applyFont="1" applyFill="1" applyBorder="1" applyAlignment="1" applyProtection="1">
      <alignment horizontal="left" vertical="top" wrapText="1"/>
      <protection locked="0"/>
    </xf>
    <xf numFmtId="0" fontId="13" fillId="13" borderId="45" xfId="0" applyFont="1" applyFill="1" applyBorder="1" applyAlignment="1">
      <alignment horizontal="left" vertical="top" wrapText="1"/>
    </xf>
    <xf numFmtId="0" fontId="13" fillId="13" borderId="33" xfId="0" applyFont="1" applyFill="1" applyBorder="1" applyAlignment="1">
      <alignment horizontal="left" vertical="top" wrapText="1"/>
    </xf>
    <xf numFmtId="0" fontId="13" fillId="0" borderId="45" xfId="0" applyFont="1" applyBorder="1" applyAlignment="1">
      <alignment horizontal="left" vertical="top" wrapText="1"/>
    </xf>
    <xf numFmtId="0" fontId="13" fillId="0" borderId="33" xfId="0" applyFont="1" applyBorder="1" applyAlignment="1">
      <alignment horizontal="left" vertical="top" wrapText="1"/>
    </xf>
    <xf numFmtId="0" fontId="4" fillId="27" borderId="21" xfId="0" applyFont="1" applyFill="1" applyBorder="1" applyAlignment="1" applyProtection="1">
      <alignment horizontal="left" vertical="top" wrapText="1"/>
      <protection locked="0"/>
    </xf>
    <xf numFmtId="0" fontId="4" fillId="27" borderId="31" xfId="0" applyFont="1" applyFill="1" applyBorder="1" applyAlignment="1" applyProtection="1">
      <alignment horizontal="left" vertical="top" wrapText="1"/>
      <protection locked="0"/>
    </xf>
    <xf numFmtId="0" fontId="4" fillId="27" borderId="22" xfId="0" applyFont="1" applyFill="1" applyBorder="1" applyAlignment="1" applyProtection="1">
      <alignment horizontal="left" vertical="top" wrapText="1"/>
      <protection locked="0"/>
    </xf>
    <xf numFmtId="0" fontId="4" fillId="27" borderId="24" xfId="0" applyFont="1" applyFill="1" applyBorder="1" applyAlignment="1" applyProtection="1">
      <alignment horizontal="left" vertical="top" wrapText="1"/>
      <protection locked="0"/>
    </xf>
    <xf numFmtId="0" fontId="4" fillId="27" borderId="0" xfId="0" applyFont="1" applyFill="1" applyAlignment="1" applyProtection="1">
      <alignment horizontal="left" vertical="top" wrapText="1"/>
      <protection locked="0"/>
    </xf>
    <xf numFmtId="0" fontId="4" fillId="27" borderId="25" xfId="0" applyFont="1" applyFill="1" applyBorder="1" applyAlignment="1" applyProtection="1">
      <alignment horizontal="left" vertical="top" wrapText="1"/>
      <protection locked="0"/>
    </xf>
    <xf numFmtId="0" fontId="4" fillId="27" borderId="27" xfId="0" applyFont="1" applyFill="1" applyBorder="1" applyAlignment="1" applyProtection="1">
      <alignment horizontal="left" vertical="top" wrapText="1"/>
      <protection locked="0"/>
    </xf>
    <xf numFmtId="0" fontId="4" fillId="27" borderId="30" xfId="0" applyFont="1" applyFill="1" applyBorder="1" applyAlignment="1" applyProtection="1">
      <alignment horizontal="left" vertical="top" wrapText="1"/>
      <protection locked="0"/>
    </xf>
    <xf numFmtId="0" fontId="4" fillId="27" borderId="28" xfId="0" applyFont="1" applyFill="1" applyBorder="1" applyAlignment="1" applyProtection="1">
      <alignment horizontal="left" vertical="top" wrapText="1"/>
      <protection locked="0"/>
    </xf>
    <xf numFmtId="0" fontId="8" fillId="0" borderId="0" xfId="18" applyFont="1" applyAlignment="1">
      <alignment horizontal="center" vertical="top" wrapText="1"/>
    </xf>
    <xf numFmtId="0" fontId="9" fillId="0" borderId="0" xfId="18" applyFont="1" applyAlignment="1">
      <alignment horizontal="center" vertical="top" wrapText="1"/>
    </xf>
    <xf numFmtId="0" fontId="13" fillId="13" borderId="42" xfId="18" applyFont="1" applyFill="1" applyBorder="1" applyAlignment="1">
      <alignment horizontal="left" vertical="top" wrapText="1"/>
    </xf>
    <xf numFmtId="0" fontId="13" fillId="13" borderId="45" xfId="18" applyFont="1" applyFill="1" applyBorder="1" applyAlignment="1">
      <alignment horizontal="left" vertical="top" wrapText="1"/>
    </xf>
    <xf numFmtId="0" fontId="67" fillId="0" borderId="0" xfId="18" applyFont="1" applyAlignment="1">
      <alignment horizontal="left" vertical="top" wrapText="1"/>
    </xf>
    <xf numFmtId="0" fontId="6" fillId="0" borderId="0" xfId="18" applyFont="1" applyAlignment="1">
      <alignment vertical="top" wrapText="1"/>
    </xf>
    <xf numFmtId="0" fontId="4" fillId="0" borderId="0" xfId="18" applyAlignment="1">
      <alignment vertical="top" wrapText="1"/>
    </xf>
    <xf numFmtId="0" fontId="67" fillId="0" borderId="31" xfId="18" applyFont="1" applyBorder="1" applyAlignment="1">
      <alignment horizontal="left" vertical="top" wrapText="1"/>
    </xf>
    <xf numFmtId="0" fontId="5" fillId="21" borderId="0" xfId="18" applyFont="1" applyFill="1" applyAlignment="1">
      <alignment horizontal="left" wrapText="1"/>
    </xf>
    <xf numFmtId="0" fontId="52" fillId="0" borderId="30" xfId="18" applyFont="1" applyBorder="1" applyAlignment="1">
      <alignment horizontal="left" vertical="top" wrapText="1"/>
    </xf>
    <xf numFmtId="0" fontId="9" fillId="0" borderId="7" xfId="18" applyFont="1" applyBorder="1" applyAlignment="1">
      <alignment horizontal="center" vertical="top" wrapText="1"/>
    </xf>
    <xf numFmtId="0" fontId="9" fillId="0" borderId="8" xfId="18" applyFont="1" applyBorder="1" applyAlignment="1">
      <alignment horizontal="center" vertical="top" wrapText="1"/>
    </xf>
  </cellXfs>
  <cellStyles count="24">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te" xfId="17" xr:uid="{00000000-0005-0000-0000-000010000000}"/>
    <cellStyle name="Percent 2" xfId="22" xr:uid="{DDFE300B-13D3-4434-82BB-964F614B3DCE}"/>
    <cellStyle name="Standard 2" xfId="18" xr:uid="{00000000-0005-0000-0000-000013000000}"/>
    <cellStyle name="Standard 3" xfId="21" xr:uid="{00000000-0005-0000-0000-000014000000}"/>
    <cellStyle name="Standard 3 2" xfId="23" xr:uid="{814A47CE-F6C2-418A-A988-D60B24CCADCE}"/>
    <cellStyle name="Standard_Outline NIMs template 10-09-30" xfId="19" xr:uid="{00000000-0005-0000-0000-000015000000}"/>
    <cellStyle name="Title" xfId="20" xr:uid="{00000000-0005-0000-0000-000016000000}"/>
  </cellStyles>
  <dxfs count="58">
    <dxf>
      <font>
        <color rgb="FFFF0000"/>
      </font>
    </dxf>
    <dxf>
      <fill>
        <patternFill patternType="lightDown"/>
      </fill>
    </dxf>
    <dxf>
      <fill>
        <patternFill patternType="lightDown"/>
      </fill>
    </dxf>
    <dxf>
      <fill>
        <patternFill patternType="lightDown"/>
      </fill>
    </dxf>
    <dxf>
      <font>
        <b/>
        <i val="0"/>
        <color theme="0"/>
      </font>
      <fill>
        <patternFill>
          <bgColor rgb="FFC00000"/>
        </patternFill>
      </fill>
    </dxf>
    <dxf>
      <fill>
        <patternFill>
          <bgColor rgb="FFCCFFCC"/>
        </patternFill>
      </fill>
      <border>
        <left style="thin">
          <color auto="1"/>
        </left>
        <right style="thin">
          <color auto="1"/>
        </right>
        <top style="thin">
          <color auto="1"/>
        </top>
        <bottom style="thin">
          <color auto="1"/>
        </bottom>
        <vertical/>
        <horizontal/>
      </border>
    </dxf>
    <dxf>
      <font>
        <color rgb="FFFF0000"/>
      </font>
    </dxf>
    <dxf>
      <font>
        <b/>
        <i val="0"/>
        <color theme="0"/>
      </font>
      <fill>
        <patternFill>
          <bgColor rgb="FFC00000"/>
        </patternFill>
      </fill>
    </dxf>
    <dxf>
      <font>
        <b/>
        <i val="0"/>
      </font>
      <fill>
        <patternFill>
          <bgColor theme="9"/>
        </patternFill>
      </fill>
    </dxf>
    <dxf>
      <font>
        <b/>
        <i val="0"/>
      </font>
      <fill>
        <patternFill>
          <bgColor theme="9"/>
        </patternFill>
      </fill>
    </dxf>
    <dxf>
      <font>
        <b/>
        <i val="0"/>
        <color theme="0"/>
      </font>
      <fill>
        <patternFill>
          <bgColor rgb="FFC00000"/>
        </patternFill>
      </fill>
    </dxf>
    <dxf>
      <font>
        <b/>
        <i val="0"/>
      </font>
      <fill>
        <patternFill>
          <bgColor theme="9"/>
        </patternFill>
      </fill>
    </dxf>
    <dxf>
      <font>
        <b/>
        <i val="0"/>
      </font>
      <fill>
        <patternFill>
          <bgColor theme="9"/>
        </patternFill>
      </fill>
    </dxf>
    <dxf>
      <font>
        <b/>
        <i val="0"/>
        <color theme="0"/>
      </font>
      <fill>
        <patternFill>
          <bgColor rgb="FFC00000"/>
        </patternFill>
      </fill>
    </dxf>
    <dxf>
      <fill>
        <patternFill patternType="lightUp"/>
      </fill>
    </dxf>
    <dxf>
      <font>
        <b val="0"/>
        <i val="0"/>
        <strike/>
      </font>
    </dxf>
    <dxf>
      <font>
        <b/>
        <i val="0"/>
        <color theme="0"/>
      </font>
      <fill>
        <patternFill>
          <bgColor rgb="FFC00000"/>
        </patternFill>
      </fill>
    </dxf>
    <dxf>
      <fill>
        <patternFill patternType="lightUp"/>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ill>
        <patternFill patternType="lightUp"/>
      </fill>
    </dxf>
    <dxf>
      <font>
        <b val="0"/>
        <i val="0"/>
        <strike/>
      </font>
    </dxf>
    <dxf>
      <fill>
        <patternFill patternType="lightUp"/>
      </fill>
    </dxf>
    <dxf>
      <font>
        <b val="0"/>
        <i val="0"/>
        <strike/>
      </font>
    </dxf>
    <dxf>
      <fill>
        <patternFill patternType="lightDown"/>
      </fill>
    </dxf>
    <dxf>
      <font>
        <b val="0"/>
        <i val="0"/>
        <strike/>
      </font>
    </dxf>
    <dxf>
      <fill>
        <patternFill patternType="lightUp"/>
      </fill>
    </dxf>
    <dxf>
      <font>
        <color rgb="FFFF0000"/>
      </font>
    </dxf>
    <dxf>
      <fill>
        <patternFill patternType="lightUp"/>
      </fill>
    </dxf>
    <dxf>
      <font>
        <b/>
        <i val="0"/>
        <color theme="0"/>
      </font>
      <fill>
        <patternFill>
          <bgColor rgb="FFC00000"/>
        </patternFill>
      </fill>
    </dxf>
    <dxf>
      <fill>
        <patternFill patternType="lightUp"/>
      </fill>
    </dxf>
    <dxf>
      <fill>
        <patternFill patternType="lightUp"/>
      </fill>
    </dxf>
    <dxf>
      <fill>
        <patternFill patternType="lightUp"/>
      </fill>
    </dxf>
    <dxf>
      <font>
        <b/>
        <i val="0"/>
        <color theme="0"/>
      </font>
      <fill>
        <patternFill>
          <bgColor rgb="FFC00000"/>
        </patternFill>
      </fill>
    </dxf>
    <dxf>
      <fill>
        <patternFill patternType="lightUp"/>
      </fill>
    </dxf>
    <dxf>
      <font>
        <b/>
        <i val="0"/>
        <color theme="0"/>
      </font>
      <fill>
        <patternFill>
          <bgColor rgb="FFC00000"/>
        </patternFill>
      </fill>
    </dxf>
    <dxf>
      <fill>
        <patternFill patternType="lightUp"/>
      </fill>
    </dxf>
    <dxf>
      <font>
        <b val="0"/>
        <i val="0"/>
        <strike/>
      </font>
    </dxf>
    <dxf>
      <font>
        <b/>
        <i val="0"/>
        <color theme="0"/>
      </font>
      <fill>
        <patternFill>
          <bgColor rgb="FFC00000"/>
        </patternFill>
      </fill>
    </dxf>
    <dxf>
      <font>
        <b val="0"/>
        <i val="0"/>
        <strike/>
      </font>
      <fill>
        <patternFill patternType="none">
          <bgColor auto="1"/>
        </patternFill>
      </fill>
    </dxf>
    <dxf>
      <fill>
        <patternFill patternType="lightUp"/>
      </fill>
    </dxf>
    <dxf>
      <font>
        <b val="0"/>
        <i val="0"/>
        <strike/>
      </font>
      <fill>
        <patternFill patternType="none">
          <bgColor auto="1"/>
        </patternFill>
      </fill>
    </dxf>
    <dxf>
      <font>
        <b val="0"/>
        <i/>
        <strike/>
      </font>
    </dxf>
    <dxf>
      <font>
        <b val="0"/>
        <i val="0"/>
        <strike/>
      </font>
    </dxf>
    <dxf>
      <font>
        <b val="0"/>
        <i val="0"/>
        <strike/>
      </font>
    </dxf>
    <dxf>
      <fill>
        <patternFill patternType="lightDown"/>
      </fill>
    </dxf>
    <dxf>
      <fill>
        <patternFill patternType="lightDown"/>
      </fill>
    </dxf>
    <dxf>
      <fill>
        <patternFill patternType="lightDown"/>
      </fill>
    </dxf>
    <dxf>
      <fill>
        <patternFill patternType="lightDown"/>
      </fill>
    </dxf>
    <dxf>
      <font>
        <b val="0"/>
        <i/>
        <strike val="0"/>
        <outline val="0"/>
        <shadow val="0"/>
        <u val="none"/>
        <vertAlign val="baseline"/>
        <sz val="11"/>
        <color auto="1"/>
        <name val="Aptos"/>
        <family val="2"/>
        <scheme val="none"/>
      </font>
      <fill>
        <patternFill patternType="none">
          <fgColor indexed="64"/>
          <bgColor auto="1"/>
        </patternFill>
      </fill>
      <alignment horizontal="general" vertical="top" textRotation="0" wrapText="1" indent="0" justifyLastLine="0" shrinkToFit="0" readingOrder="0"/>
    </dxf>
    <dxf>
      <font>
        <i/>
        <strike val="0"/>
        <outline val="0"/>
        <shadow val="0"/>
        <u val="none"/>
        <vertAlign val="baseline"/>
        <sz val="11"/>
        <color auto="1"/>
        <name val="Aptos"/>
        <family val="2"/>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1"/>
        <color auto="1"/>
        <name val="Aptos"/>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general" vertical="top" textRotation="0" wrapText="1" indent="0" justifyLastLine="0" shrinkToFit="0" readingOrder="0"/>
    </dxf>
    <dxf>
      <font>
        <strike val="0"/>
        <outline val="0"/>
        <shadow val="0"/>
        <u val="none"/>
        <vertAlign val="baseline"/>
        <sz val="11"/>
        <color auto="1"/>
        <name val="Aptos"/>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Aptos"/>
        <family val="2"/>
        <scheme val="none"/>
      </font>
      <fill>
        <patternFill patternType="none">
          <fgColor indexed="64"/>
          <bgColor auto="1"/>
        </patternFill>
      </fill>
      <alignment horizontal="general" vertical="top" textRotation="0" wrapText="1" indent="0" justifyLastLine="0" shrinkToFit="0" readingOrder="0"/>
    </dxf>
  </dxfs>
  <tableStyles count="0" defaultTableStyle="TableStyleMedium9" defaultPivotStyle="PivotStyleLight16"/>
  <colors>
    <mruColors>
      <color rgb="FFCCFFCC"/>
      <color rgb="FFFFFFCC"/>
      <color rgb="FFFF7C80"/>
      <color rgb="FFFF6464"/>
      <color rgb="FFFF0000"/>
      <color rgb="FF333399"/>
      <color rgb="FFFCDC8B"/>
      <color rgb="FFBDD7EE"/>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C752D0-595E-4021-BE28-2C7AB761ABFE}" name="Table1" displayName="Table1" ref="A1:E36" totalsRowShown="0" headerRowDxfId="57" dataDxfId="56">
  <autoFilter ref="A1:E36" xr:uid="{D0C752D0-595E-4021-BE28-2C7AB761ABFE}"/>
  <tableColumns count="5">
    <tableColumn id="3" xr3:uid="{D21EF35E-6CB4-46F3-88F0-C14CB31C84E1}" name="Section" dataDxfId="55"/>
    <tableColumn id="1" xr3:uid="{E6266677-12CF-4FC1-A91C-71BA6B611D26}" name="Name Range (with link to)" dataDxfId="54"/>
    <tableColumn id="5" xr3:uid="{66A04566-8C19-4B35-AEA2-73C7AA7EF437}" name="Format" dataDxfId="53"/>
    <tableColumn id="2" xr3:uid="{D2CC7909-3E59-47D7-B5E9-6F5C947507A4}" name="Location (sheetname!cell)" dataDxfId="52">
      <calculatedColumnFormula array="1">IF(ISERROR(FIND("[",Table1[[#This Row],[Name Range (with link to)]])),_xlfn.TEXTAFTER(CELL("address",INDIRECT(Table1[[#This Row],[Name Range (with link to)]])),"]"), "n.a.")</calculatedColumnFormula>
    </tableColumn>
    <tableColumn id="4" xr3:uid="{D3EAF609-59FB-4398-9D30-ED60F1BF2671}" name="Instructions for NEATS" dataDxfId="5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96"/>
  <sheetViews>
    <sheetView showGridLines="0" tabSelected="1" zoomScale="115" zoomScaleNormal="95" zoomScaleSheetLayoutView="100" workbookViewId="0"/>
  </sheetViews>
  <sheetFormatPr defaultColWidth="11.44140625" defaultRowHeight="13.2" x14ac:dyDescent="0.25"/>
  <cols>
    <col min="1" max="1" width="3.6640625" style="8" customWidth="1"/>
    <col min="2" max="2" width="4.6640625" style="8" customWidth="1"/>
    <col min="3" max="3" width="38.33203125" style="45" customWidth="1"/>
    <col min="4" max="4" width="23.44140625" style="8" customWidth="1"/>
    <col min="5" max="5" width="31.33203125" style="8" customWidth="1"/>
    <col min="6" max="6" width="8.6640625" style="8" bestFit="1" customWidth="1"/>
    <col min="7" max="8" width="3.6640625" style="8" customWidth="1"/>
    <col min="9" max="9" width="75" style="8" bestFit="1" customWidth="1"/>
    <col min="10" max="16384" width="11.44140625" style="8"/>
  </cols>
  <sheetData>
    <row r="2" spans="1:9" ht="57" customHeight="1" x14ac:dyDescent="0.25">
      <c r="B2" s="387" t="str">
        <f ca="1">Translations!$B$29</f>
        <v>ANNUAL NON-CO2 AVIATION EFFECTS REPORT FOR AIRCRAFT OPERATORS</v>
      </c>
      <c r="C2" s="387"/>
      <c r="D2" s="387"/>
      <c r="E2" s="387"/>
      <c r="F2" s="387"/>
    </row>
    <row r="3" spans="1:9" x14ac:dyDescent="0.25">
      <c r="B3" s="41"/>
      <c r="C3" s="106"/>
    </row>
    <row r="4" spans="1:9" ht="20.399999999999999" x14ac:dyDescent="0.25">
      <c r="B4" s="388" t="str">
        <f ca="1">Translations!$B$30</f>
        <v>Used for combined reporting under the EU ETS and the Swiss ETS</v>
      </c>
      <c r="C4" s="388"/>
      <c r="D4" s="388"/>
      <c r="E4" s="388"/>
      <c r="F4" s="388"/>
    </row>
    <row r="5" spans="1:9" x14ac:dyDescent="0.25">
      <c r="B5" s="41"/>
      <c r="C5" s="106"/>
    </row>
    <row r="6" spans="1:9" ht="13.2" customHeight="1" x14ac:dyDescent="0.25">
      <c r="B6" s="62" t="str">
        <f ca="1">Translations!$B$31</f>
        <v>Version for non-CO2 aviation effects applicable as of the reporting year 2025</v>
      </c>
      <c r="C6" s="67"/>
      <c r="E6" s="72"/>
      <c r="H6" s="68"/>
      <c r="I6" s="68"/>
    </row>
    <row r="7" spans="1:9" x14ac:dyDescent="0.25">
      <c r="B7" s="41"/>
      <c r="C7" s="106"/>
    </row>
    <row r="8" spans="1:9" ht="17.399999999999999" x14ac:dyDescent="0.25">
      <c r="B8" s="87" t="str">
        <f ca="1">Translations!$B$32</f>
        <v>CONTENTS</v>
      </c>
      <c r="C8" s="107"/>
      <c r="G8" s="87"/>
    </row>
    <row r="9" spans="1:9" ht="12.75" customHeight="1" x14ac:dyDescent="0.25">
      <c r="A9" s="42"/>
    </row>
    <row r="10" spans="1:9" x14ac:dyDescent="0.25">
      <c r="A10" s="42"/>
      <c r="C10" s="84" t="str">
        <f ca="1">JUMP_0_GCs</f>
        <v>GUIDELINES AND CONDITIONS</v>
      </c>
      <c r="D10" s="84"/>
      <c r="E10" s="84"/>
      <c r="F10" s="84"/>
      <c r="G10" s="99"/>
    </row>
    <row r="11" spans="1:9" x14ac:dyDescent="0.25">
      <c r="A11" s="42"/>
      <c r="B11" s="97">
        <v>1</v>
      </c>
      <c r="C11" s="84" t="str" cm="1">
        <f t="array" aca="1" ref="C11" ca="1">JUMP_1</f>
        <v>Reporting Year and Scope</v>
      </c>
      <c r="D11" s="84"/>
      <c r="E11" s="84"/>
      <c r="F11" s="84"/>
      <c r="G11" s="99"/>
    </row>
    <row r="12" spans="1:9" ht="27" customHeight="1" x14ac:dyDescent="0.25">
      <c r="A12" s="42"/>
      <c r="B12" s="97" t="s">
        <v>0</v>
      </c>
      <c r="C12" s="391" t="str" cm="1">
        <f t="array" aca="1" ref="C12" ca="1">JUMP_1a</f>
        <v>Reuse of sections 2 and 3 of the Annual Emissions Report (AER) for the identification of the Aircraft Operator and of the verifier</v>
      </c>
      <c r="D12" s="391"/>
      <c r="E12" s="391"/>
      <c r="F12" s="391"/>
      <c r="G12" s="99"/>
    </row>
    <row r="13" spans="1:9" ht="12.75" customHeight="1" x14ac:dyDescent="0.25">
      <c r="A13" s="42"/>
      <c r="B13" s="97">
        <v>2</v>
      </c>
      <c r="C13" s="391" t="str">
        <f ca="1">JUMP_2</f>
        <v>Identification of the Aircraft Operator</v>
      </c>
      <c r="D13" s="391"/>
      <c r="E13" s="391"/>
      <c r="F13" s="391"/>
      <c r="G13" s="99"/>
    </row>
    <row r="14" spans="1:9" ht="12.75" customHeight="1" x14ac:dyDescent="0.25">
      <c r="A14" s="42"/>
      <c r="B14" s="97">
        <v>3</v>
      </c>
      <c r="C14" s="391" t="str">
        <f ca="1">JUMP_3</f>
        <v>Identification of the verifier</v>
      </c>
      <c r="D14" s="391"/>
      <c r="E14" s="391"/>
      <c r="F14" s="391"/>
      <c r="G14" s="99"/>
    </row>
    <row r="15" spans="1:9" ht="12.75" customHeight="1" x14ac:dyDescent="0.25">
      <c r="A15" s="42"/>
      <c r="B15" s="97">
        <v>4</v>
      </c>
      <c r="C15" s="98" t="str">
        <f ca="1">JUMP_4</f>
        <v>Information about the monitoring plan</v>
      </c>
      <c r="D15" s="99"/>
      <c r="E15" s="99"/>
      <c r="F15" s="99"/>
      <c r="G15" s="99"/>
    </row>
    <row r="16" spans="1:9" ht="12.75" customHeight="1" x14ac:dyDescent="0.25">
      <c r="A16" s="42"/>
      <c r="B16" s="97">
        <v>5</v>
      </c>
      <c r="C16" s="98" t="str">
        <f ca="1">JUMP_5</f>
        <v>Total non-CO2 aviation effects in EU ETS and CH ETS</v>
      </c>
      <c r="D16" s="99"/>
      <c r="E16" s="99"/>
      <c r="F16" s="99"/>
      <c r="G16" s="99"/>
    </row>
    <row r="17" spans="1:7" ht="12.75" customHeight="1" x14ac:dyDescent="0.25">
      <c r="A17" s="42"/>
      <c r="B17" s="97">
        <v>6</v>
      </c>
      <c r="C17" s="98" t="str">
        <f ca="1">JUMP_6</f>
        <v>Approach for data gaps</v>
      </c>
      <c r="D17" s="99"/>
      <c r="E17" s="99"/>
      <c r="F17" s="99"/>
      <c r="G17" s="99"/>
    </row>
    <row r="18" spans="1:7" ht="12.75" customHeight="1" x14ac:dyDescent="0.25">
      <c r="A18" s="42"/>
      <c r="B18" s="97">
        <v>7</v>
      </c>
      <c r="C18" s="98" t="str">
        <f ca="1">JUMP_7</f>
        <v>Aerodrome‑pair non‑CO2 aviation effects (EU and Swiss ETS)</v>
      </c>
      <c r="D18" s="99"/>
      <c r="E18" s="99"/>
      <c r="F18" s="99"/>
      <c r="G18" s="99"/>
    </row>
    <row r="19" spans="1:7" x14ac:dyDescent="0.25">
      <c r="A19" s="42"/>
      <c r="B19" s="97">
        <v>8</v>
      </c>
      <c r="C19" s="391" t="str">
        <f ca="1">JUMP_8</f>
        <v>State‑pair non‑CO2 aviation effects (EU and Swiss ETS)</v>
      </c>
      <c r="D19" s="391"/>
      <c r="E19" s="391"/>
      <c r="F19" s="391"/>
      <c r="G19" s="99"/>
    </row>
    <row r="20" spans="1:7" x14ac:dyDescent="0.25">
      <c r="A20" s="42"/>
      <c r="B20" s="97">
        <v>9</v>
      </c>
      <c r="C20" s="114" t="str">
        <f ca="1">JUMP_9</f>
        <v>Aircraft data</v>
      </c>
      <c r="D20" s="114"/>
      <c r="E20" s="114"/>
      <c r="F20" s="114"/>
      <c r="G20" s="99"/>
    </row>
    <row r="21" spans="1:7" x14ac:dyDescent="0.25">
      <c r="A21" s="42"/>
      <c r="B21" s="97">
        <v>10</v>
      </c>
      <c r="C21" s="98" t="str">
        <f ca="1">JUMP_10</f>
        <v>Comments</v>
      </c>
      <c r="D21" s="99"/>
      <c r="E21" s="99"/>
      <c r="F21" s="99"/>
      <c r="G21" s="99"/>
    </row>
    <row r="23" spans="1:7" ht="17.399999999999999" x14ac:dyDescent="0.25">
      <c r="A23" s="42"/>
      <c r="B23" s="87" t="str">
        <f ca="1">Translations!$B$33</f>
        <v>Reporting year:</v>
      </c>
      <c r="C23" s="107"/>
      <c r="E23" s="108" t="str">
        <f>IF(TRIM(INDICATOR_AE_ReportingYear)="","",INDICATOR_AE_ReportingYear)</f>
        <v/>
      </c>
      <c r="G23" s="14"/>
    </row>
    <row r="24" spans="1:7" ht="12.75" customHeight="1" x14ac:dyDescent="0.25">
      <c r="A24" s="14"/>
      <c r="B24" s="14"/>
      <c r="C24" s="75"/>
      <c r="D24" s="14"/>
      <c r="E24" s="14"/>
      <c r="G24" s="14"/>
    </row>
    <row r="25" spans="1:7" x14ac:dyDescent="0.25">
      <c r="A25" s="14"/>
      <c r="B25" s="86" t="str">
        <f ca="1">Translations!$B$34</f>
        <v>Information about this report:</v>
      </c>
      <c r="C25" s="13"/>
      <c r="D25" s="14"/>
      <c r="E25" s="14"/>
      <c r="G25" s="14"/>
    </row>
    <row r="26" spans="1:7" ht="4.95" customHeight="1" x14ac:dyDescent="0.25"/>
    <row r="27" spans="1:7" ht="27" customHeight="1" x14ac:dyDescent="0.25">
      <c r="A27" s="14"/>
      <c r="C27" s="75" t="str">
        <f ca="1">Translations!$B$35</f>
        <v>This non-CO2 aviation effects report is submitted by:</v>
      </c>
      <c r="D27" s="66"/>
      <c r="E27" s="104" t="str" cm="1">
        <f t="array" aca="1" ref="E27" ca="1">_xlfn.IFS(TRIM(INDICATOR_AE_ReuseSect1and2ofAER)="","",INDICATOR_AE_ReuseSect1and2ofAER=CNST_Yes,IF(TRIM(INDICATOR_AE_AOName_1a)="","",INDICATOR_AE_AOName_1a),TRUE,IF(TRIM(INDICATOR_AE_AOName_2)="","", INDICATOR_AE_AOName_2))</f>
        <v/>
      </c>
      <c r="G27" s="14"/>
    </row>
    <row r="28" spans="1:7" ht="4.95" customHeight="1" x14ac:dyDescent="0.25">
      <c r="A28" s="14"/>
      <c r="C28" s="75"/>
      <c r="D28" s="14"/>
      <c r="E28" s="14"/>
      <c r="G28" s="14"/>
    </row>
    <row r="29" spans="1:7" x14ac:dyDescent="0.25">
      <c r="A29" s="14"/>
      <c r="C29" s="75" t="str">
        <f ca="1">Translations!$B$36</f>
        <v>Unique Identifier of the aircraft operator (CRCO No.):</v>
      </c>
      <c r="D29" s="66"/>
      <c r="E29" s="109" t="str" cm="1">
        <f t="array" aca="1" ref="E29" ca="1">_xlfn.IFS(TRIM(INDICATOR_AE_ReuseSect1and2ofAER)="","",INDICATOR_AE_ReuseSect1and2ofAER=CNST_Yes,IF(TRIM(INDICATOR_AE_AOUniqueID_1a)="","",INDICATOR_AE_AOUniqueID_1a),TRUE,IF(TRIM(INDICATOR_AE_AOUniqueID_2)="","", INDICATOR_AE_AOUniqueID_2))</f>
        <v/>
      </c>
      <c r="G29" s="14"/>
    </row>
    <row r="30" spans="1:7" ht="4.95" customHeight="1" x14ac:dyDescent="0.25">
      <c r="A30" s="14"/>
      <c r="C30" s="75"/>
      <c r="D30" s="14"/>
      <c r="E30" s="14"/>
      <c r="G30" s="14"/>
    </row>
    <row r="31" spans="1:7" x14ac:dyDescent="0.25">
      <c r="A31" s="14"/>
      <c r="C31" s="75" t="str">
        <f ca="1">Translations!$B$37</f>
        <v>Version number of this non-CO2 aviation effects report:</v>
      </c>
      <c r="D31" s="66"/>
      <c r="E31" s="104" t="str">
        <f>IF(TRIM(INDICATOR_AE_ReportVersion)="","",INDICATOR_AE_ReportVersion)</f>
        <v/>
      </c>
      <c r="G31" s="14"/>
    </row>
    <row r="32" spans="1:7" ht="4.95" customHeight="1" x14ac:dyDescent="0.25">
      <c r="A32" s="14"/>
      <c r="C32" s="75"/>
      <c r="D32" s="14"/>
      <c r="E32" s="14"/>
      <c r="G32" s="14"/>
    </row>
    <row r="33" spans="1:7" x14ac:dyDescent="0.25">
      <c r="A33" s="14"/>
      <c r="C33" s="75" t="str">
        <f ca="1">Translations!$B$38</f>
        <v>Version number of the latest approved monitoring plan:</v>
      </c>
      <c r="D33" s="66"/>
      <c r="E33" s="104" t="str">
        <f>IF(TRIM(INDICATOR_MPVersion)="","",INDICATOR_MPVersion)</f>
        <v/>
      </c>
      <c r="G33" s="14"/>
    </row>
    <row r="34" spans="1:7" ht="4.95" customHeight="1" x14ac:dyDescent="0.25">
      <c r="A34" s="14"/>
      <c r="C34" s="75"/>
      <c r="D34" s="14"/>
      <c r="E34" s="14"/>
      <c r="G34" s="14"/>
    </row>
    <row r="35" spans="1:7" x14ac:dyDescent="0.25">
      <c r="A35" s="14"/>
      <c r="C35" s="75" t="str">
        <f ca="1">Translations!$B$39</f>
        <v>Report requires verification:</v>
      </c>
      <c r="D35" s="66"/>
      <c r="E35" s="104" t="str" cm="1">
        <f t="array" aca="1" ref="E35" ca="1">_xlfn.IFS(INDICATOR_AE_PrimaryDataUsed=CNST_Yes,CNST_Yes,INDICATOR_AE_DataGapsDataNotModified=CNST_No,CNST_Yes,INDICATOR_AE_ITToolsDataNotModified=CNST_No,CNST_Yes,TRUE,CNST_No)</f>
        <v>NO</v>
      </c>
      <c r="G35" s="14"/>
    </row>
    <row r="36" spans="1:7" ht="4.95" customHeight="1" x14ac:dyDescent="0.25">
      <c r="A36" s="14"/>
      <c r="C36" s="75"/>
      <c r="D36" s="14"/>
      <c r="E36" s="14"/>
      <c r="G36" s="14"/>
    </row>
    <row r="37" spans="1:7" x14ac:dyDescent="0.25">
      <c r="A37" s="14"/>
      <c r="C37" s="75" t="str">
        <f ca="1">Translations!$B$40</f>
        <v>Activity group number(s) required by the accredited verifier:</v>
      </c>
      <c r="D37" s="66"/>
      <c r="E37" s="104" t="str">
        <f ca="1">IF(INDICATOR_AE_VerificationRequired=CNST_Yes,IF(INDICATOR_AE_PrimaryDataForAG12a=CNST_Yes,CNST_12a&amp;", ","")&amp;CNST_12b,"")</f>
        <v/>
      </c>
      <c r="G37" s="14"/>
    </row>
    <row r="38" spans="1:7" ht="4.95" customHeight="1" x14ac:dyDescent="0.25">
      <c r="A38" s="14"/>
      <c r="C38" s="75"/>
      <c r="D38" s="14"/>
      <c r="E38" s="14"/>
      <c r="G38" s="14"/>
    </row>
    <row r="39" spans="1:7" x14ac:dyDescent="0.25">
      <c r="A39" s="14"/>
      <c r="C39" s="75" t="str">
        <f ca="1">Translations!$B$41</f>
        <v>Tools used to generate the data reported in 6(c) and 7(b):</v>
      </c>
      <c r="D39" s="66"/>
      <c r="E39" s="104" t="str">
        <f ca="1">IFERROR(_xlfn.TEXTJOIN(", ",TRUE,_xlfn._xlws.SORT(_xlfn.ANCHORARRAY(LST_AE_ITToolsUsed))),"")</f>
        <v>No IT tools defined in point 1(d)</v>
      </c>
      <c r="G39" s="14"/>
    </row>
    <row r="40" spans="1:7" ht="4.95" customHeight="1" x14ac:dyDescent="0.25">
      <c r="A40" s="14"/>
      <c r="C40" s="75"/>
      <c r="D40" s="14"/>
      <c r="E40" s="14"/>
      <c r="G40" s="14"/>
    </row>
    <row r="41" spans="1:7" x14ac:dyDescent="0.25">
      <c r="A41" s="14"/>
      <c r="C41" s="75" t="str">
        <f ca="1">Translations!$B$42</f>
        <v>The aerodrome pair data in section 7 contains errors:</v>
      </c>
      <c r="D41" s="66"/>
      <c r="E41" s="104" t="str">
        <f ca="1">IF((INDICATOR_AE_ADPair_ErrorMissingData+INDICATOR_AE_ADPair_ErrorETSScheme+INDICATOR_AE_ADPair_ErrorRouteScope+INDICATOR_AE_ADPair_ErrorTool)&lt;&gt;0,CNST_Yes,CNST_No)</f>
        <v>NO</v>
      </c>
      <c r="G41" s="14"/>
    </row>
    <row r="42" spans="1:7" ht="4.95" customHeight="1" x14ac:dyDescent="0.25">
      <c r="A42" s="14"/>
      <c r="C42" s="75"/>
      <c r="D42" s="14"/>
      <c r="E42" s="14"/>
      <c r="G42" s="14"/>
    </row>
    <row r="43" spans="1:7" x14ac:dyDescent="0.25">
      <c r="A43" s="14"/>
      <c r="C43" s="75" t="str">
        <f ca="1">Translations!$B$43</f>
        <v>The aerodrome pair data in section 7 contains warnings:</v>
      </c>
      <c r="D43" s="66"/>
      <c r="E43" s="104" t="str">
        <f ca="1">IF((INDICATOR_AE_ADPair_WarningState+INDICATOR_AE_ADPair_WarningETSScheme+INDICATOR_AE_ADPair_WarningRouteScope)&lt;&gt;0,CNST_Yes,CNST_No)</f>
        <v>NO</v>
      </c>
      <c r="G43" s="14"/>
    </row>
    <row r="45" spans="1:7" ht="12.75" customHeight="1" x14ac:dyDescent="0.25">
      <c r="A45" s="14"/>
      <c r="B45" s="14"/>
      <c r="C45" s="75"/>
      <c r="D45" s="14"/>
      <c r="E45" s="14"/>
      <c r="F45" s="14"/>
      <c r="G45" s="14"/>
    </row>
    <row r="46" spans="1:7" ht="12.75" customHeight="1" thickBot="1" x14ac:dyDescent="0.3"/>
    <row r="47" spans="1:7" ht="25.5" customHeight="1" thickBot="1" x14ac:dyDescent="0.3">
      <c r="A47" s="14"/>
      <c r="B47" s="390" t="str">
        <f ca="1">Translations!$B$44</f>
        <v>Total non-CO2 aviation effects (in tonnes) of the aircraft operator from flights reportable under the EU ETS:</v>
      </c>
      <c r="C47" s="390"/>
      <c r="D47" s="390"/>
      <c r="E47" s="102" t="str">
        <f ca="1">IF(TRIM(_xlfn.CONCAT(E51,E53,E55))="","",SUM(E51+E53+E55))</f>
        <v/>
      </c>
      <c r="F47" s="100" t="str">
        <f ca="1">Translations!$B$45</f>
        <v xml:space="preserve"> t CO2(e)</v>
      </c>
    </row>
    <row r="48" spans="1:7" ht="4.95" customHeight="1" x14ac:dyDescent="0.25">
      <c r="A48" s="14"/>
      <c r="B48" s="14"/>
      <c r="C48" s="75"/>
      <c r="D48" s="14"/>
      <c r="E48" s="14"/>
      <c r="F48" s="14"/>
      <c r="G48" s="14"/>
    </row>
    <row r="49" spans="1:7" x14ac:dyDescent="0.25">
      <c r="A49" s="14"/>
      <c r="B49" s="101" t="str">
        <f ca="1">Translations!$B$46 &amp; ":"</f>
        <v>Total number of flights:</v>
      </c>
      <c r="C49" s="105"/>
      <c r="D49" s="14"/>
      <c r="E49" s="103" t="str">
        <f ca="1">IF(TRIM(INDICATOR_AE_EUFlights)="","",INDICATOR_AE_EUFlights)</f>
        <v/>
      </c>
    </row>
    <row r="50" spans="1:7" ht="4.95" customHeight="1" x14ac:dyDescent="0.25">
      <c r="A50" s="14"/>
      <c r="B50" s="14"/>
      <c r="C50" s="75"/>
      <c r="D50" s="14"/>
      <c r="E50" s="14"/>
      <c r="F50" s="14"/>
      <c r="G50" s="14"/>
    </row>
    <row r="51" spans="1:7" x14ac:dyDescent="0.25">
      <c r="A51" s="14"/>
      <c r="B51" s="101" t="str">
        <f ca="1">Translations!$B$47 &amp; ":"</f>
        <v>Total CO2(e)20 [tonnes]:</v>
      </c>
      <c r="C51" s="105"/>
      <c r="D51" s="14"/>
      <c r="E51" s="103" t="str">
        <f ca="1">IF(TRIM(INDICATOR_AE_EUCO2e20)="","",INDICATOR_AE_EUCO2e20)</f>
        <v/>
      </c>
      <c r="F51" s="101" t="str">
        <f ca="1">$F$47</f>
        <v xml:space="preserve"> t CO2(e)</v>
      </c>
      <c r="G51" s="14"/>
    </row>
    <row r="52" spans="1:7" ht="4.95" customHeight="1" x14ac:dyDescent="0.25">
      <c r="A52" s="14"/>
      <c r="B52" s="14"/>
      <c r="C52" s="75"/>
      <c r="D52" s="14"/>
      <c r="E52" s="14"/>
      <c r="F52" s="14"/>
      <c r="G52" s="14"/>
    </row>
    <row r="53" spans="1:7" x14ac:dyDescent="0.25">
      <c r="A53" s="14"/>
      <c r="B53" s="101" t="str">
        <f ca="1">Translations!$B$48 &amp; ":"</f>
        <v>Total CO2(e)50 [tonnes]:</v>
      </c>
      <c r="C53" s="105"/>
      <c r="D53" s="14"/>
      <c r="E53" s="103" t="str">
        <f ca="1">IF(TRIM(INDICATOR_AE_EUCO2e50)="","",INDICATOR_AE_EUCO2e50)</f>
        <v/>
      </c>
      <c r="F53" s="101" t="str">
        <f ca="1">$F$47</f>
        <v xml:space="preserve"> t CO2(e)</v>
      </c>
      <c r="G53" s="14"/>
    </row>
    <row r="54" spans="1:7" ht="4.95" customHeight="1" x14ac:dyDescent="0.25">
      <c r="A54" s="14"/>
      <c r="B54" s="14"/>
      <c r="C54" s="75"/>
      <c r="D54" s="14"/>
      <c r="E54" s="14"/>
      <c r="F54" s="14"/>
      <c r="G54" s="14"/>
    </row>
    <row r="55" spans="1:7" x14ac:dyDescent="0.25">
      <c r="A55" s="14"/>
      <c r="B55" s="101" t="str">
        <f ca="1">Translations!$B$49 &amp; ":"</f>
        <v>Total CO2(e)100 [tonnes]:</v>
      </c>
      <c r="C55" s="105"/>
      <c r="D55" s="14"/>
      <c r="E55" s="103" t="str">
        <f ca="1">IF(TRIM(INDICATOR_AE_EUCO2e100)="","",INDICATOR_AE_EUCO2e100)</f>
        <v/>
      </c>
      <c r="F55" s="101" t="str">
        <f ca="1">$F$47</f>
        <v xml:space="preserve"> t CO2(e)</v>
      </c>
      <c r="G55" s="14"/>
    </row>
    <row r="56" spans="1:7" ht="4.95" customHeight="1" x14ac:dyDescent="0.25">
      <c r="A56" s="14"/>
      <c r="B56" s="14"/>
      <c r="C56" s="75"/>
      <c r="D56" s="14"/>
      <c r="E56" s="14"/>
      <c r="F56" s="14"/>
      <c r="G56" s="14"/>
    </row>
    <row r="57" spans="1:7" ht="12.75" customHeight="1" x14ac:dyDescent="0.25">
      <c r="A57" s="131"/>
      <c r="B57" s="131"/>
      <c r="C57" s="133"/>
      <c r="D57" s="131"/>
      <c r="E57" s="134"/>
      <c r="F57" s="131"/>
      <c r="G57" s="131"/>
    </row>
    <row r="58" spans="1:7" ht="5.0999999999999996" customHeight="1" thickBot="1" x14ac:dyDescent="0.3">
      <c r="A58" s="132"/>
      <c r="B58" s="45"/>
      <c r="D58" s="45"/>
      <c r="G58" s="132"/>
    </row>
    <row r="59" spans="1:7" ht="25.5" customHeight="1" thickBot="1" x14ac:dyDescent="0.3">
      <c r="A59" s="131"/>
      <c r="B59" s="392" t="str">
        <f ca="1">Translations!$B$50</f>
        <v>Total non-CO2 aviation effects (in tonnes) of the aircraft operator from flights reportable under the Swiss ETS:</v>
      </c>
      <c r="C59" s="392"/>
      <c r="D59" s="392"/>
      <c r="E59" s="102" t="str">
        <f ca="1">IF(TRIM(_xlfn.CONCAT(E63,E65,E67))="","",SUM(E63+E65+E67))</f>
        <v/>
      </c>
      <c r="F59" s="100" t="str">
        <f ca="1">Translations!$B$45</f>
        <v xml:space="preserve"> t CO2(e)</v>
      </c>
      <c r="G59" s="131"/>
    </row>
    <row r="60" spans="1:7" ht="4.95" customHeight="1" x14ac:dyDescent="0.25">
      <c r="A60" s="131"/>
      <c r="B60" s="75"/>
      <c r="C60" s="75"/>
      <c r="D60" s="75"/>
      <c r="E60" s="14"/>
      <c r="F60" s="14"/>
      <c r="G60" s="131"/>
    </row>
    <row r="61" spans="1:7" x14ac:dyDescent="0.25">
      <c r="A61" s="131"/>
      <c r="B61" s="105" t="str">
        <f ca="1">B49</f>
        <v>Total number of flights:</v>
      </c>
      <c r="C61" s="105"/>
      <c r="D61" s="75"/>
      <c r="E61" s="103" t="str">
        <f ca="1">IF(ISBLANK(INDICATOR_AE_CHFlights),"",INDICATOR_AE_CHFlights)</f>
        <v/>
      </c>
      <c r="G61" s="131"/>
    </row>
    <row r="62" spans="1:7" ht="4.95" customHeight="1" x14ac:dyDescent="0.25">
      <c r="A62" s="131"/>
      <c r="B62" s="105"/>
      <c r="C62" s="105"/>
      <c r="D62" s="75"/>
      <c r="E62" s="14"/>
      <c r="F62" s="14"/>
      <c r="G62" s="131"/>
    </row>
    <row r="63" spans="1:7" x14ac:dyDescent="0.25">
      <c r="A63" s="131"/>
      <c r="B63" s="105" t="str">
        <f ca="1">B51</f>
        <v>Total CO2(e)20 [tonnes]:</v>
      </c>
      <c r="C63" s="105"/>
      <c r="D63" s="75"/>
      <c r="E63" s="103" t="str">
        <f ca="1">IF(ISBLANK(INDICATOR_AE_CHCO2e20),"",INDICATOR_AE_CHCO2e20)</f>
        <v/>
      </c>
      <c r="F63" s="101" t="str">
        <f ca="1">$F$47</f>
        <v xml:space="preserve"> t CO2(e)</v>
      </c>
      <c r="G63" s="131"/>
    </row>
    <row r="64" spans="1:7" ht="4.95" customHeight="1" x14ac:dyDescent="0.25">
      <c r="A64" s="131"/>
      <c r="B64" s="105"/>
      <c r="C64" s="105"/>
      <c r="D64" s="75"/>
      <c r="E64" s="14"/>
      <c r="F64" s="14"/>
      <c r="G64" s="131"/>
    </row>
    <row r="65" spans="1:7" x14ac:dyDescent="0.25">
      <c r="A65" s="131"/>
      <c r="B65" s="105" t="str">
        <f ca="1">B53</f>
        <v>Total CO2(e)50 [tonnes]:</v>
      </c>
      <c r="C65" s="105"/>
      <c r="D65" s="75"/>
      <c r="E65" s="103" t="str">
        <f ca="1">IF(ISBLANK(INDICATOR_AE_CHCO2e50),"",INDICATOR_AE_CHCO2e50)</f>
        <v/>
      </c>
      <c r="F65" s="101" t="str">
        <f ca="1">$F$47</f>
        <v xml:space="preserve"> t CO2(e)</v>
      </c>
      <c r="G65" s="131"/>
    </row>
    <row r="66" spans="1:7" ht="4.95" customHeight="1" x14ac:dyDescent="0.25">
      <c r="A66" s="131"/>
      <c r="B66" s="105"/>
      <c r="C66" s="105"/>
      <c r="D66" s="75"/>
      <c r="E66" s="14"/>
      <c r="F66" s="14"/>
      <c r="G66" s="131"/>
    </row>
    <row r="67" spans="1:7" x14ac:dyDescent="0.25">
      <c r="A67" s="131"/>
      <c r="B67" s="105" t="str">
        <f ca="1">B55</f>
        <v>Total CO2(e)100 [tonnes]:</v>
      </c>
      <c r="C67" s="105"/>
      <c r="D67" s="75"/>
      <c r="E67" s="103" t="str">
        <f ca="1">IF(ISBLANK(INDICATOR_AE_CHCO2e100),"",INDICATOR_AE_CHCO2e100)</f>
        <v/>
      </c>
      <c r="F67" s="101" t="str">
        <f ca="1">$F$47</f>
        <v xml:space="preserve"> t CO2(e)</v>
      </c>
      <c r="G67" s="131"/>
    </row>
    <row r="68" spans="1:7" ht="4.95" customHeight="1" x14ac:dyDescent="0.25">
      <c r="A68" s="131"/>
      <c r="B68" s="105"/>
      <c r="C68" s="105"/>
      <c r="D68" s="75"/>
      <c r="E68" s="14"/>
      <c r="F68" s="14"/>
      <c r="G68" s="131"/>
    </row>
    <row r="69" spans="1:7" ht="12.75" customHeight="1" x14ac:dyDescent="0.25">
      <c r="A69" s="132"/>
      <c r="B69" s="132"/>
      <c r="C69" s="135"/>
      <c r="D69" s="132"/>
      <c r="E69" s="136"/>
      <c r="F69" s="132"/>
      <c r="G69" s="132"/>
    </row>
    <row r="70" spans="1:7" ht="5.0999999999999996" customHeight="1" x14ac:dyDescent="0.25">
      <c r="E70" s="2"/>
    </row>
    <row r="71" spans="1:7" x14ac:dyDescent="0.25">
      <c r="A71" s="145"/>
      <c r="B71" s="145"/>
      <c r="C71" s="145"/>
      <c r="D71" s="145"/>
      <c r="E71" s="145"/>
      <c r="F71" s="145"/>
      <c r="G71" s="145"/>
    </row>
    <row r="72" spans="1:7" ht="4.95" customHeight="1" x14ac:dyDescent="0.25">
      <c r="A72" s="145"/>
      <c r="B72" s="105"/>
      <c r="C72" s="105"/>
      <c r="D72" s="75"/>
      <c r="E72" s="14"/>
      <c r="F72" s="14"/>
      <c r="G72" s="145"/>
    </row>
    <row r="73" spans="1:7" x14ac:dyDescent="0.25">
      <c r="A73" s="145"/>
      <c r="B73" s="392" t="str">
        <f ca="1">Translations!$B$51</f>
        <v>Data gaps occurred in the reporting under both the EU and the Swiss ETS</v>
      </c>
      <c r="C73" s="392"/>
      <c r="D73" s="392"/>
      <c r="G73" s="145"/>
    </row>
    <row r="74" spans="1:7" ht="4.95" customHeight="1" x14ac:dyDescent="0.25">
      <c r="A74" s="145"/>
      <c r="B74" s="14"/>
      <c r="C74" s="75"/>
      <c r="D74" s="14"/>
      <c r="E74" s="14"/>
      <c r="F74" s="14"/>
      <c r="G74" s="145"/>
    </row>
    <row r="75" spans="1:7" x14ac:dyDescent="0.25">
      <c r="A75" s="145"/>
      <c r="B75" s="101" t="str">
        <f ca="1">Translations!$B$52</f>
        <v>Total number of flights for which there have been data gaps:</v>
      </c>
      <c r="C75" s="105"/>
      <c r="D75" s="14"/>
      <c r="E75" s="103" t="str" cm="1">
        <f t="array" aca="1" ref="E75" ca="1">IF(SUM(--(TRIM(OFFSET(TABLE_AE_DataGaps,1,3,TABLE_AE_DataGaps_nrows,1))&lt;&gt;""))=0,"",SUM(OFFSET(TABLE_AE_DataGaps,1,3,TABLE_AE_DataGaps_nrows,1)))</f>
        <v/>
      </c>
      <c r="G75" s="145"/>
    </row>
    <row r="76" spans="1:7" ht="6" customHeight="1" x14ac:dyDescent="0.25">
      <c r="A76" s="145"/>
      <c r="B76" s="14"/>
      <c r="C76" s="75"/>
      <c r="D76" s="14"/>
      <c r="E76" s="14"/>
      <c r="G76" s="145"/>
    </row>
    <row r="77" spans="1:7" x14ac:dyDescent="0.25">
      <c r="A77" s="145"/>
      <c r="B77" s="101" t="str">
        <f ca="1">Translations!$B$53</f>
        <v>Percentage of the flights for which there have been data gaps:</v>
      </c>
      <c r="C77" s="105"/>
      <c r="D77" s="14"/>
      <c r="E77" s="297" t="str">
        <f ca="1">IF(TRIM(INDICATOR_AE_DataGapsFlightsPercent)="","",INDICATOR_AE_DataGapsFlightsPercent*100)</f>
        <v/>
      </c>
      <c r="F77" t="s">
        <v>1</v>
      </c>
      <c r="G77" s="145"/>
    </row>
    <row r="78" spans="1:7" ht="4.95" customHeight="1" x14ac:dyDescent="0.25">
      <c r="A78" s="145"/>
      <c r="B78" s="105"/>
      <c r="C78" s="105"/>
      <c r="D78" s="75"/>
      <c r="E78" s="14"/>
      <c r="F78" s="14"/>
      <c r="G78" s="145"/>
    </row>
    <row r="79" spans="1:7" x14ac:dyDescent="0.25">
      <c r="A79" s="145"/>
      <c r="B79" s="145"/>
      <c r="C79" s="145"/>
      <c r="D79" s="145"/>
      <c r="E79" s="145"/>
      <c r="F79" s="145"/>
      <c r="G79" s="145"/>
    </row>
    <row r="80" spans="1:7" ht="5.0999999999999996" customHeight="1" x14ac:dyDescent="0.25">
      <c r="B80" s="13"/>
      <c r="C80" s="13"/>
      <c r="D80" s="13"/>
    </row>
    <row r="81" spans="1:6" ht="25.5" customHeight="1" x14ac:dyDescent="0.25">
      <c r="B81" s="390" t="str">
        <f ca="1">Translations!$B$54</f>
        <v>If your competent authority requires you to hand in a signed paper copy of the monitoring plan, please use the space below for signature:</v>
      </c>
      <c r="C81" s="390"/>
      <c r="D81" s="390"/>
      <c r="E81" s="390"/>
      <c r="F81" s="390"/>
    </row>
    <row r="82" spans="1:6" x14ac:dyDescent="0.25">
      <c r="B82" s="13"/>
      <c r="C82" s="13"/>
      <c r="D82" s="13"/>
    </row>
    <row r="86" spans="1:6" ht="13.8" thickBot="1" x14ac:dyDescent="0.3"/>
    <row r="87" spans="1:6" ht="27" customHeight="1" x14ac:dyDescent="0.25">
      <c r="B87" s="389" t="str">
        <f ca="1">Translations!$B$55</f>
        <v>Date</v>
      </c>
      <c r="C87" s="389"/>
      <c r="E87" s="386" t="str">
        <f ca="1">Translations!$B$56</f>
        <v>Name and Signature of 
legally responsible person</v>
      </c>
      <c r="F87" s="386"/>
    </row>
    <row r="88" spans="1:6" x14ac:dyDescent="0.25">
      <c r="E88" s="2"/>
      <c r="F88" s="2"/>
    </row>
    <row r="92" spans="1:6" ht="13.8" thickBot="1" x14ac:dyDescent="0.3">
      <c r="A92" s="42"/>
      <c r="B92" s="86" t="str">
        <f ca="1">Translations!$B$57</f>
        <v>Template version information:</v>
      </c>
      <c r="C92" s="13"/>
    </row>
    <row r="93" spans="1:6" ht="12.75" customHeight="1" x14ac:dyDescent="0.25">
      <c r="B93" s="88" t="str">
        <f ca="1">Translations!$B$58</f>
        <v>Template provided by:</v>
      </c>
      <c r="C93" s="89"/>
      <c r="D93" s="94" t="str">
        <f>VersionDocumentation!B5</f>
        <v>European Commission</v>
      </c>
      <c r="E93" s="89"/>
      <c r="F93" s="95"/>
    </row>
    <row r="94" spans="1:6" x14ac:dyDescent="0.25">
      <c r="B94" s="90" t="str">
        <f ca="1">Translations!$B$59</f>
        <v>Publication date:</v>
      </c>
      <c r="C94" s="91"/>
      <c r="D94" s="141">
        <f>VersionDocumentation!B3</f>
        <v>46141</v>
      </c>
      <c r="E94" s="91"/>
      <c r="F94" s="143"/>
    </row>
    <row r="95" spans="1:6" x14ac:dyDescent="0.25">
      <c r="B95" s="90" t="str">
        <f ca="1">Translations!$B$60</f>
        <v>Supported languages:</v>
      </c>
      <c r="C95" s="91"/>
      <c r="D95" s="96" t="str">
        <f ca="1">_xlfn.TEXTJOIN(", ",TRUE,_xlfn.ANCHORARRAY(LST_AE_Languages))</f>
        <v>English</v>
      </c>
      <c r="E95" s="91"/>
      <c r="F95" s="143"/>
    </row>
    <row r="96" spans="1:6" ht="13.8" thickBot="1" x14ac:dyDescent="0.3">
      <c r="B96" s="92" t="str">
        <f ca="1">Translations!$B$61</f>
        <v>Reference filename:</v>
      </c>
      <c r="C96" s="93"/>
      <c r="D96" s="142" t="str">
        <f>VersionDocumentation!C3</f>
        <v>NCO2 AER AO_20260429_COM.xlsx</v>
      </c>
      <c r="E96" s="93"/>
      <c r="F96" s="144"/>
    </row>
  </sheetData>
  <sheetProtection sheet="1" objects="1" scenarios="1"/>
  <mergeCells count="12">
    <mergeCell ref="E87:F87"/>
    <mergeCell ref="B2:F2"/>
    <mergeCell ref="B4:F4"/>
    <mergeCell ref="B87:C87"/>
    <mergeCell ref="B81:F81"/>
    <mergeCell ref="C19:F19"/>
    <mergeCell ref="C12:F12"/>
    <mergeCell ref="C13:F13"/>
    <mergeCell ref="C14:F14"/>
    <mergeCell ref="B59:D59"/>
    <mergeCell ref="B47:D47"/>
    <mergeCell ref="B73:D73"/>
  </mergeCells>
  <phoneticPr fontId="11" type="noConversion"/>
  <hyperlinks>
    <hyperlink ref="C10" location="'Guidelines and conditions'!A1" display="Guidelines and conditions" xr:uid="{00000000-0004-0000-0000-000000000000}"/>
    <hyperlink ref="C13" location="'Identification and description'!H6" display="Identification of the aircraft operator" xr:uid="{00000000-0004-0000-0000-000001000000}"/>
    <hyperlink ref="C14" location="'Identification and description'!H145" display="Contact details" xr:uid="{00000000-0004-0000-0000-000002000000}"/>
    <hyperlink ref="C14" location="'Identification and description'!A1" display="Contact details" xr:uid="{00000000-0004-0000-0000-000003000000}"/>
    <hyperlink ref="C13" location="'Identification and description'!A1" display="Identification of the aircraft operator" xr:uid="{00000000-0004-0000-0000-000004000000}"/>
    <hyperlink ref="C14:D14" location="JUMP_3" display="JUMP_3" xr:uid="{00000000-0004-0000-0000-000007000000}"/>
    <hyperlink ref="C15:D15" location="'Emissions overview'!A1" display="Information about the monitoring plan" xr:uid="{00000000-0004-0000-0000-000008000000}"/>
    <hyperlink ref="C16:D16" location="JUMP_5" display="JUMP_5" xr:uid="{00000000-0004-0000-0000-000009000000}"/>
    <hyperlink ref="C17:D17" location="JUMP_7" display="JUMP_7" xr:uid="{00000000-0004-0000-0000-00000B000000}"/>
    <hyperlink ref="C18:D18" location="'Emissions Data'!A1" display="Detailed emissions data" xr:uid="{00000000-0004-0000-0000-00000C000000}"/>
    <hyperlink ref="C21:D21" location="'Aircraft Data'!A1" display="Aircraft data" xr:uid="{00000000-0004-0000-0000-00000D000000}"/>
    <hyperlink ref="C13:D13" location="JUMP_2" display="JUMP_2" xr:uid="{00000000-0004-0000-0000-000011000000}"/>
    <hyperlink ref="C19:D19" location="Jump_8b" display="Detailed emissions data – CH ETS" xr:uid="{00000000-0004-0000-0000-000012000000}"/>
    <hyperlink ref="C15:D15" location="JUMP_4" display="JUMP_4" xr:uid="{00000000-0004-0000-0000-000016000000}"/>
    <hyperlink ref="C18:D18" location="'Detailed Emissions (8a+b)'!A1" display="'Detailed Emissions (8a+b)'!A1" xr:uid="{0017420B-E88F-4B7E-A46A-F5F36FD6453F}"/>
    <hyperlink ref="C21:D21" location="'Aircraft Data (9)'!A1" display="'Aircraft Data (9)'!A1" xr:uid="{DF5EC1EB-47B9-4156-85EC-24E2790B0EDC}"/>
    <hyperlink ref="C12" location="'Identification and description'!H6" display="Identification of the aircraft operator" xr:uid="{54F6CDC9-2769-4F87-96DE-61A769E51F6A}"/>
    <hyperlink ref="C12" location="'Identification and description'!A1" display="Identification of the aircraft operator" xr:uid="{1A6AE9F6-0300-485A-8220-6EB61297489B}"/>
    <hyperlink ref="C13:D13" location="JUMP_2" display="JUMP_2" xr:uid="{C48992DA-F969-4B2A-8B5F-870F7E7ED362}"/>
    <hyperlink ref="C14:D14" location="JUMP_3" display="JUMP_3" xr:uid="{4A62AE25-6897-4E36-88D1-40C7605709A2}"/>
    <hyperlink ref="C16:D16" location="JUMP_5" display="JUMP_5" xr:uid="{0B954246-B844-4D10-985A-B171BC203B2A}"/>
    <hyperlink ref="C17:D17" location="JUMP_6" display="JUMP_6" xr:uid="{13D8B2D4-784C-4A01-86DA-54A5182616D9}"/>
    <hyperlink ref="C10:D10" location="JUMP_0_GCs" display="JUMP_0_GCs" xr:uid="{FDB874F1-5CF3-4ACC-92BC-98575C07F3A8}"/>
    <hyperlink ref="C11" location="JUMP_1" display="JUMP_1" xr:uid="{00C5ABD3-3495-4C7E-90D6-CA4F4C9EFE97}"/>
    <hyperlink ref="C12:D12" location="JUMP_2" display="JUMP_2" xr:uid="{D93CEBA0-5A6C-488F-99E8-D9E17BDF1327}"/>
    <hyperlink ref="C18:G18" location="JUMP_7" display="JUMP_7" xr:uid="{FCECB176-2C1A-4C52-B880-78EB5BEBFDAB}"/>
    <hyperlink ref="C21:G21" location="JUMP_9" display="JUMP_9" xr:uid="{EA7C53F2-5B4B-4BCE-8969-8205E5CB63D0}"/>
    <hyperlink ref="C19:F19" location="JUMP_8" display="JUMP_8" xr:uid="{048A8B1A-3EE8-4BF0-A188-00052497A107}"/>
    <hyperlink ref="C21" location="JUMP_10" display="JUMP_10" xr:uid="{498A3763-EF49-4B33-B146-7BFA5491CC9B}"/>
    <hyperlink ref="C20" location="JUMP_9" display="JUMP_9" xr:uid="{8A869CDD-144D-4927-B27C-A4C1FE1C2F0F}"/>
  </hyperlinks>
  <printOptions horizontalCentered="1"/>
  <pageMargins left="0.78740157480314965" right="0.78740157480314965" top="0.78740157480314965" bottom="0.78740157480314965" header="0.39370078740157483" footer="0.39370078740157483"/>
  <pageSetup paperSize="9" scale="63" orientation="portrait" r:id="rId1"/>
  <headerFooter alignWithMargins="0">
    <oddHeader>&amp;C^[Cell:B2]</oddHeader>
    <oddFooter>&amp;L&amp;F&amp;C&amp;A&amp;R&amp;P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tabColor rgb="FF0070C0"/>
    <outlinePr summaryBelow="0"/>
  </sheetPr>
  <dimension ref="A1:I656"/>
  <sheetViews>
    <sheetView zoomScaleNormal="90" workbookViewId="0"/>
  </sheetViews>
  <sheetFormatPr defaultColWidth="11.44140625" defaultRowHeight="13.2" outlineLevelRow="1" x14ac:dyDescent="0.25"/>
  <cols>
    <col min="1" max="1" width="13.109375" style="39" customWidth="1"/>
    <col min="2" max="2" width="17.6640625" style="357" customWidth="1"/>
    <col min="3" max="3" width="90.6640625" style="17" customWidth="1"/>
    <col min="4" max="4" width="90.6640625" style="358" customWidth="1"/>
    <col min="5" max="16384" width="11.44140625" style="300"/>
  </cols>
  <sheetData>
    <row r="1" spans="1:4" ht="14.4" x14ac:dyDescent="0.25">
      <c r="A1" s="309" t="s">
        <v>626</v>
      </c>
      <c r="B1" s="310" t="s">
        <v>627</v>
      </c>
      <c r="C1" s="311" t="s">
        <v>40</v>
      </c>
      <c r="D1" s="312" t="s">
        <v>62</v>
      </c>
    </row>
    <row r="2" spans="1:4" ht="33" collapsed="1" x14ac:dyDescent="0.25">
      <c r="A2" s="313" t="s">
        <v>641</v>
      </c>
      <c r="B2" s="314" t="str">
        <f t="shared" ref="B2:B64" ca="1" si="0">IF(D2="","- #BLOCK#",OFFSET(C2,0,IFERROR(MATCH(INDICATOR_AE_LanguageFilling,_xlfn.ANCHORARRAY(LST_AE_Languages),0),0)))</f>
        <v>- #BLOCK#</v>
      </c>
      <c r="C2" s="315" t="s">
        <v>700</v>
      </c>
      <c r="D2" s="315"/>
    </row>
    <row r="3" spans="1:4" hidden="1" outlineLevel="1" x14ac:dyDescent="0.25">
      <c r="A3" s="39" t="s">
        <v>641</v>
      </c>
      <c r="B3" s="316" t="str">
        <f t="shared" ca="1" si="0"/>
        <v>Primary data</v>
      </c>
      <c r="C3" s="294" t="s">
        <v>662</v>
      </c>
      <c r="D3" s="294" t="s">
        <v>662</v>
      </c>
    </row>
    <row r="4" spans="1:4" hidden="1" outlineLevel="1" x14ac:dyDescent="0.25">
      <c r="A4" s="39" t="s">
        <v>641</v>
      </c>
      <c r="B4" s="316" t="str">
        <f t="shared" ca="1" si="0"/>
        <v>IT tool</v>
      </c>
      <c r="C4" s="294" t="s">
        <v>649</v>
      </c>
      <c r="D4" s="294" t="s">
        <v>649</v>
      </c>
    </row>
    <row r="5" spans="1:4" hidden="1" outlineLevel="1" x14ac:dyDescent="0.25">
      <c r="A5" s="39" t="s">
        <v>641</v>
      </c>
      <c r="B5" s="316" t="str">
        <f t="shared" ca="1" si="0"/>
        <v>Name of this sheet</v>
      </c>
      <c r="C5" s="60" t="s">
        <v>301</v>
      </c>
      <c r="D5" s="60" t="s">
        <v>301</v>
      </c>
    </row>
    <row r="6" spans="1:4" hidden="1" outlineLevel="1" x14ac:dyDescent="0.25">
      <c r="A6" s="39" t="s">
        <v>641</v>
      </c>
      <c r="B6" s="316" t="str">
        <f t="shared" ca="1" si="0"/>
        <v>CH</v>
      </c>
      <c r="C6" s="17" t="s">
        <v>302</v>
      </c>
      <c r="D6" s="17" t="s">
        <v>302</v>
      </c>
    </row>
    <row r="7" spans="1:4" hidden="1" outlineLevel="1" x14ac:dyDescent="0.25">
      <c r="A7" s="39" t="s">
        <v>641</v>
      </c>
      <c r="B7" s="316" t="str">
        <f t="shared" ca="1" si="0"/>
        <v>EEA</v>
      </c>
      <c r="C7" s="17" t="s">
        <v>14</v>
      </c>
      <c r="D7" s="17" t="s">
        <v>14</v>
      </c>
    </row>
    <row r="8" spans="1:4" hidden="1" outlineLevel="1" x14ac:dyDescent="0.25">
      <c r="A8" s="39" t="s">
        <v>641</v>
      </c>
      <c r="B8" s="316" t="str">
        <f t="shared" ca="1" si="0"/>
        <v>end of list</v>
      </c>
      <c r="C8" s="17" t="s">
        <v>305</v>
      </c>
      <c r="D8" s="17" t="s">
        <v>305</v>
      </c>
    </row>
    <row r="9" spans="1:4" hidden="1" outlineLevel="1" x14ac:dyDescent="0.25">
      <c r="A9" s="39" t="s">
        <v>641</v>
      </c>
      <c r="B9" s="316" t="str">
        <f t="shared" ca="1" si="0"/>
        <v>EU</v>
      </c>
      <c r="C9" s="17" t="s">
        <v>303</v>
      </c>
      <c r="D9" s="17" t="s">
        <v>303</v>
      </c>
    </row>
    <row r="10" spans="1:4" hidden="1" outlineLevel="1" x14ac:dyDescent="0.25">
      <c r="A10" s="39" t="s">
        <v>641</v>
      </c>
      <c r="B10" s="316" t="str">
        <f t="shared" ca="1" si="0"/>
        <v>YES</v>
      </c>
      <c r="C10" s="317" t="s">
        <v>689</v>
      </c>
      <c r="D10" s="317" t="s">
        <v>689</v>
      </c>
    </row>
    <row r="11" spans="1:4" hidden="1" outlineLevel="1" x14ac:dyDescent="0.25">
      <c r="A11" s="39" t="s">
        <v>641</v>
      </c>
      <c r="B11" s="316" t="str">
        <f t="shared" ca="1" si="0"/>
        <v>NO</v>
      </c>
      <c r="C11" s="317" t="s">
        <v>585</v>
      </c>
      <c r="D11" s="317" t="s">
        <v>585</v>
      </c>
    </row>
    <row r="12" spans="1:4" hidden="1" outlineLevel="1" x14ac:dyDescent="0.25">
      <c r="A12" s="39" t="s">
        <v>641</v>
      </c>
      <c r="B12" s="316" t="str">
        <f t="shared" ca="1" si="0"/>
        <v>12a</v>
      </c>
      <c r="C12" s="294" t="s">
        <v>711</v>
      </c>
      <c r="D12" s="294" t="s">
        <v>711</v>
      </c>
    </row>
    <row r="13" spans="1:4" hidden="1" outlineLevel="1" x14ac:dyDescent="0.25">
      <c r="A13" s="39" t="s">
        <v>641</v>
      </c>
      <c r="B13" s="316" t="str">
        <f t="shared" ca="1" si="0"/>
        <v>12b</v>
      </c>
      <c r="C13" s="294" t="s">
        <v>692</v>
      </c>
      <c r="D13" s="294" t="s">
        <v>692</v>
      </c>
    </row>
    <row r="14" spans="1:4" hidden="1" outlineLevel="1" x14ac:dyDescent="0.25">
      <c r="A14" s="39" t="s">
        <v>641</v>
      </c>
      <c r="B14" s="316" t="str">
        <f t="shared" ref="B14" ca="1" si="1">IF(D14="","- #BLOCK#",OFFSET(C14,0,IFERROR(MATCH(INDICATOR_AE_LanguageFilling,_xlfn.ANCHORARRAY(LST_AE_Languages),0),0)))</f>
        <v>NEATS</v>
      </c>
      <c r="C14" s="294" t="s">
        <v>306</v>
      </c>
      <c r="D14" s="294" t="s">
        <v>306</v>
      </c>
    </row>
    <row r="15" spans="1:4" hidden="1" outlineLevel="1" x14ac:dyDescent="0.25">
      <c r="A15" s="39" t="s">
        <v>641</v>
      </c>
      <c r="B15" s="316" t="str">
        <f t="shared" ca="1" si="0"/>
        <v>No IT tools defined in point 1(d)</v>
      </c>
      <c r="C15" s="17" t="s">
        <v>720</v>
      </c>
      <c r="D15" s="17" t="s">
        <v>720</v>
      </c>
    </row>
    <row r="16" spans="1:4" ht="20.399999999999999" hidden="1" outlineLevel="1" x14ac:dyDescent="0.25">
      <c r="A16" s="39" t="s">
        <v>641</v>
      </c>
      <c r="B16" s="316" t="str">
        <f t="shared" ca="1" si="0"/>
        <v>If additional rows are needed, please add them by selecting any row from the second input row up to the "end of list" row included and use the "insert row" command.</v>
      </c>
      <c r="C16" s="318" t="str">
        <f ca="1">"If additional rows are needed, please add them by selecting any row from the second input row up to the """ &amp; $B$8 &amp; """ row included and use the ""insert row"" command."</f>
        <v>If additional rows are needed, please add them by selecting any row from the second input row up to the "end of list" row included and use the "insert row" command.</v>
      </c>
      <c r="D16" s="318" t="str">
        <f ca="1">"If additional rows are needed, please add them by selecting any row from the second input row up to the """ &amp; $B$8 &amp; """ row included and use the ""insert row"" command."</f>
        <v>If additional rows are needed, please add them by selecting any row from the second input row up to the "end of list" row included and use the "insert row" command.</v>
      </c>
    </row>
    <row r="17" spans="1:4" hidden="1" outlineLevel="1" x14ac:dyDescent="0.25">
      <c r="A17" s="39" t="s">
        <v>641</v>
      </c>
      <c r="B17" s="316" t="str">
        <f t="shared" ca="1" si="0"/>
        <v>&lt;&lt;&lt; Click here to proceed to section</v>
      </c>
      <c r="C17" s="66" t="s">
        <v>251</v>
      </c>
      <c r="D17" s="66" t="s">
        <v>251</v>
      </c>
    </row>
    <row r="18" spans="1:4" ht="33" collapsed="1" x14ac:dyDescent="0.25">
      <c r="A18" s="313" t="s">
        <v>698</v>
      </c>
      <c r="B18" s="314" t="str">
        <f t="shared" ca="1" si="0"/>
        <v>- #BLOCK#</v>
      </c>
      <c r="C18" s="315" t="s">
        <v>699</v>
      </c>
      <c r="D18" s="315"/>
    </row>
    <row r="19" spans="1:4" hidden="1" outlineLevel="1" x14ac:dyDescent="0.25">
      <c r="A19" s="39" t="s">
        <v>698</v>
      </c>
      <c r="B19" s="316" t="str">
        <f t="shared" ca="1" si="0"/>
        <v>Contents</v>
      </c>
      <c r="C19" s="294" t="s">
        <v>65</v>
      </c>
      <c r="D19" s="294" t="s">
        <v>65</v>
      </c>
    </row>
    <row r="20" spans="1:4" hidden="1" outlineLevel="1" x14ac:dyDescent="0.25">
      <c r="A20" s="39" t="s">
        <v>698</v>
      </c>
      <c r="B20" s="316" t="str">
        <f t="shared" ca="1" si="0"/>
        <v>Guidelines and Conditions</v>
      </c>
      <c r="C20" s="294" t="s">
        <v>701</v>
      </c>
      <c r="D20" s="294" t="s">
        <v>701</v>
      </c>
    </row>
    <row r="21" spans="1:4" hidden="1" outlineLevel="1" x14ac:dyDescent="0.25">
      <c r="A21" s="39" t="s">
        <v>698</v>
      </c>
      <c r="B21" s="316" t="str">
        <f t="shared" ca="1" si="0"/>
        <v>Identity+Description(1-3)</v>
      </c>
      <c r="C21" s="294" t="s">
        <v>543</v>
      </c>
      <c r="D21" s="294" t="s">
        <v>543</v>
      </c>
    </row>
    <row r="22" spans="1:4" hidden="1" outlineLevel="1" x14ac:dyDescent="0.25">
      <c r="A22" s="39" t="s">
        <v>698</v>
      </c>
      <c r="B22" s="316" t="str">
        <f t="shared" ca="1" si="0"/>
        <v>Aviation Effects Overview (4-5)</v>
      </c>
      <c r="C22" s="294" t="s">
        <v>702</v>
      </c>
      <c r="D22" s="294" t="s">
        <v>702</v>
      </c>
    </row>
    <row r="23" spans="1:4" hidden="1" outlineLevel="1" x14ac:dyDescent="0.25">
      <c r="A23" s="39" t="s">
        <v>698</v>
      </c>
      <c r="B23" s="316" t="str">
        <f t="shared" ca="1" si="0"/>
        <v>Data Gaps (6)</v>
      </c>
      <c r="C23" s="294" t="s">
        <v>677</v>
      </c>
      <c r="D23" s="294" t="s">
        <v>677</v>
      </c>
    </row>
    <row r="24" spans="1:4" hidden="1" outlineLevel="1" x14ac:dyDescent="0.25">
      <c r="A24" s="39" t="s">
        <v>698</v>
      </c>
      <c r="B24" s="316" t="str">
        <f t="shared" ca="1" si="0"/>
        <v>Aerodrome Pair Data (7)</v>
      </c>
      <c r="C24" s="294" t="s">
        <v>547</v>
      </c>
      <c r="D24" s="294" t="s">
        <v>547</v>
      </c>
    </row>
    <row r="25" spans="1:4" hidden="1" outlineLevel="1" x14ac:dyDescent="0.25">
      <c r="A25" s="39" t="s">
        <v>698</v>
      </c>
      <c r="B25" s="316" t="str">
        <f t="shared" ca="1" si="0"/>
        <v>State Pair Data (8)</v>
      </c>
      <c r="C25" s="294" t="s">
        <v>703</v>
      </c>
      <c r="D25" s="294" t="s">
        <v>703</v>
      </c>
    </row>
    <row r="26" spans="1:4" hidden="1" outlineLevel="1" x14ac:dyDescent="0.25">
      <c r="A26" s="39" t="s">
        <v>698</v>
      </c>
      <c r="B26" s="316" t="str">
        <f t="shared" ca="1" si="0"/>
        <v>Aircraft Data (9)</v>
      </c>
      <c r="C26" s="294" t="s">
        <v>704</v>
      </c>
      <c r="D26" s="294" t="s">
        <v>704</v>
      </c>
    </row>
    <row r="27" spans="1:4" hidden="1" outlineLevel="1" x14ac:dyDescent="0.25">
      <c r="A27" s="39" t="s">
        <v>698</v>
      </c>
      <c r="B27" s="316" t="str">
        <f t="shared" ca="1" si="0"/>
        <v>MS specific content (10)</v>
      </c>
      <c r="C27" s="294" t="s">
        <v>705</v>
      </c>
      <c r="D27" s="294" t="s">
        <v>705</v>
      </c>
    </row>
    <row r="28" spans="1:4" ht="33" x14ac:dyDescent="0.25">
      <c r="A28" s="313" t="s">
        <v>65</v>
      </c>
      <c r="B28" s="314" t="str">
        <f t="shared" ca="1" si="0"/>
        <v>- #BLOCK#</v>
      </c>
      <c r="C28" s="315" t="s">
        <v>695</v>
      </c>
      <c r="D28" s="315"/>
    </row>
    <row r="29" spans="1:4" ht="49.2" collapsed="1" x14ac:dyDescent="0.25">
      <c r="A29" s="39" t="s">
        <v>65</v>
      </c>
      <c r="B29" s="316" t="str">
        <f t="shared" ca="1" si="0"/>
        <v>ANNUAL NON-CO2 AVIATION EFFECTS REPORT FOR AIRCRAFT OPERATORS</v>
      </c>
      <c r="C29" s="319" t="s">
        <v>66</v>
      </c>
      <c r="D29" s="319" t="s">
        <v>66</v>
      </c>
    </row>
    <row r="30" spans="1:4" ht="49.2" hidden="1" outlineLevel="1" x14ac:dyDescent="0.25">
      <c r="A30" s="39" t="s">
        <v>65</v>
      </c>
      <c r="B30" s="316" t="str">
        <f t="shared" ca="1" si="0"/>
        <v>Used for combined reporting under the EU ETS and the Swiss ETS</v>
      </c>
      <c r="C30" s="319" t="s">
        <v>67</v>
      </c>
      <c r="D30" s="319" t="s">
        <v>67</v>
      </c>
    </row>
    <row r="31" spans="1:4" hidden="1" outlineLevel="1" x14ac:dyDescent="0.25">
      <c r="A31" s="39" t="s">
        <v>65</v>
      </c>
      <c r="B31" s="316" t="str">
        <f t="shared" ca="1" si="0"/>
        <v>Version for non-CO2 aviation effects applicable as of the reporting year 2025</v>
      </c>
      <c r="C31" s="320" t="s">
        <v>685</v>
      </c>
      <c r="D31" s="320" t="s">
        <v>685</v>
      </c>
    </row>
    <row r="32" spans="1:4" ht="17.399999999999999" hidden="1" outlineLevel="1" x14ac:dyDescent="0.25">
      <c r="A32" s="39" t="s">
        <v>65</v>
      </c>
      <c r="B32" s="316" t="str">
        <f t="shared" ca="1" si="0"/>
        <v>CONTENTS</v>
      </c>
      <c r="C32" s="321" t="s">
        <v>68</v>
      </c>
      <c r="D32" s="321" t="s">
        <v>68</v>
      </c>
    </row>
    <row r="33" spans="1:4" hidden="1" outlineLevel="1" x14ac:dyDescent="0.25">
      <c r="A33" s="39" t="s">
        <v>65</v>
      </c>
      <c r="B33" s="316" t="str">
        <f t="shared" ca="1" si="0"/>
        <v>Reporting year:</v>
      </c>
      <c r="C33" s="48" t="s">
        <v>69</v>
      </c>
      <c r="D33" s="48" t="s">
        <v>69</v>
      </c>
    </row>
    <row r="34" spans="1:4" hidden="1" outlineLevel="1" x14ac:dyDescent="0.25">
      <c r="A34" s="39" t="s">
        <v>65</v>
      </c>
      <c r="B34" s="316" t="str">
        <f t="shared" ca="1" si="0"/>
        <v>Information about this report:</v>
      </c>
      <c r="C34" s="290" t="s">
        <v>70</v>
      </c>
      <c r="D34" s="290" t="s">
        <v>70</v>
      </c>
    </row>
    <row r="35" spans="1:4" hidden="1" outlineLevel="1" x14ac:dyDescent="0.25">
      <c r="A35" s="39" t="s">
        <v>65</v>
      </c>
      <c r="B35" s="316" t="str">
        <f t="shared" ca="1" si="0"/>
        <v>This non-CO2 aviation effects report is submitted by:</v>
      </c>
      <c r="C35" s="17" t="s">
        <v>676</v>
      </c>
      <c r="D35" s="17" t="s">
        <v>676</v>
      </c>
    </row>
    <row r="36" spans="1:4" hidden="1" outlineLevel="1" x14ac:dyDescent="0.25">
      <c r="A36" s="39" t="s">
        <v>65</v>
      </c>
      <c r="B36" s="316" t="str">
        <f t="shared" ca="1" si="0"/>
        <v>Unique Identifier of the aircraft operator (CRCO No.):</v>
      </c>
      <c r="C36" s="66" t="s">
        <v>71</v>
      </c>
      <c r="D36" s="66" t="s">
        <v>71</v>
      </c>
    </row>
    <row r="37" spans="1:4" hidden="1" outlineLevel="1" x14ac:dyDescent="0.25">
      <c r="A37" s="39" t="s">
        <v>65</v>
      </c>
      <c r="B37" s="316" t="str">
        <f t="shared" ca="1" si="0"/>
        <v>Version number of this non-CO2 aviation effects report:</v>
      </c>
      <c r="C37" s="291" t="s">
        <v>59</v>
      </c>
      <c r="D37" s="291" t="s">
        <v>59</v>
      </c>
    </row>
    <row r="38" spans="1:4" hidden="1" outlineLevel="1" x14ac:dyDescent="0.25">
      <c r="A38" s="39" t="s">
        <v>65</v>
      </c>
      <c r="B38" s="316" t="str">
        <f t="shared" ca="1" si="0"/>
        <v>Version number of the latest approved monitoring plan:</v>
      </c>
      <c r="C38" s="291" t="s">
        <v>72</v>
      </c>
      <c r="D38" s="291" t="s">
        <v>72</v>
      </c>
    </row>
    <row r="39" spans="1:4" hidden="1" outlineLevel="1" x14ac:dyDescent="0.25">
      <c r="A39" s="39" t="s">
        <v>65</v>
      </c>
      <c r="B39" s="316" t="str">
        <f t="shared" ca="1" si="0"/>
        <v>Report requires verification:</v>
      </c>
      <c r="C39" s="1" t="s">
        <v>73</v>
      </c>
      <c r="D39" s="1" t="s">
        <v>73</v>
      </c>
    </row>
    <row r="40" spans="1:4" hidden="1" outlineLevel="1" x14ac:dyDescent="0.25">
      <c r="A40" s="39" t="s">
        <v>65</v>
      </c>
      <c r="B40" s="316" t="str">
        <f t="shared" ca="1" si="0"/>
        <v>Activity group number(s) required by the accredited verifier:</v>
      </c>
      <c r="C40" s="1" t="s">
        <v>710</v>
      </c>
      <c r="D40" s="1" t="s">
        <v>710</v>
      </c>
    </row>
    <row r="41" spans="1:4" hidden="1" outlineLevel="1" x14ac:dyDescent="0.25">
      <c r="A41" s="39" t="s">
        <v>65</v>
      </c>
      <c r="B41" s="316" t="str">
        <f t="shared" ca="1" si="0"/>
        <v>Tools used to generate the data reported in 6(c) and 7(b):</v>
      </c>
      <c r="C41" s="60" t="s">
        <v>841</v>
      </c>
      <c r="D41" s="60" t="s">
        <v>841</v>
      </c>
    </row>
    <row r="42" spans="1:4" hidden="1" outlineLevel="1" x14ac:dyDescent="0.25">
      <c r="A42" s="39" t="s">
        <v>65</v>
      </c>
      <c r="B42" s="316" t="str">
        <f t="shared" ca="1" si="0"/>
        <v>The aerodrome pair data in section 7 contains errors:</v>
      </c>
      <c r="C42" s="1" t="s">
        <v>74</v>
      </c>
      <c r="D42" s="1" t="s">
        <v>74</v>
      </c>
    </row>
    <row r="43" spans="1:4" hidden="1" outlineLevel="1" x14ac:dyDescent="0.25">
      <c r="A43" s="39" t="s">
        <v>65</v>
      </c>
      <c r="B43" s="316" t="str">
        <f t="shared" ca="1" si="0"/>
        <v>The aerodrome pair data in section 7 contains warnings:</v>
      </c>
      <c r="C43" s="1" t="s">
        <v>75</v>
      </c>
      <c r="D43" s="1" t="s">
        <v>75</v>
      </c>
    </row>
    <row r="44" spans="1:4" ht="26.4" hidden="1" outlineLevel="1" x14ac:dyDescent="0.25">
      <c r="A44" s="39" t="s">
        <v>65</v>
      </c>
      <c r="B44" s="316" t="str">
        <f t="shared" ca="1" si="0"/>
        <v>Total non-CO2 aviation effects (in tonnes) of the aircraft operator from flights reportable under the EU ETS:</v>
      </c>
      <c r="C44" s="81" t="s">
        <v>58</v>
      </c>
      <c r="D44" s="81" t="s">
        <v>58</v>
      </c>
    </row>
    <row r="45" spans="1:4" hidden="1" outlineLevel="1" x14ac:dyDescent="0.25">
      <c r="A45" s="39" t="s">
        <v>65</v>
      </c>
      <c r="B45" s="316" t="str">
        <f t="shared" ca="1" si="0"/>
        <v xml:space="preserve"> t CO2(e)</v>
      </c>
      <c r="C45" s="65" t="s">
        <v>76</v>
      </c>
      <c r="D45" s="65" t="s">
        <v>76</v>
      </c>
    </row>
    <row r="46" spans="1:4" hidden="1" outlineLevel="1" x14ac:dyDescent="0.25">
      <c r="A46" s="39" t="s">
        <v>65</v>
      </c>
      <c r="B46" s="316" t="str">
        <f t="shared" ca="1" si="0"/>
        <v>Total number of flights</v>
      </c>
      <c r="C46" s="322" t="s">
        <v>57</v>
      </c>
      <c r="D46" s="322" t="s">
        <v>57</v>
      </c>
    </row>
    <row r="47" spans="1:4" hidden="1" outlineLevel="1" x14ac:dyDescent="0.25">
      <c r="A47" s="39" t="s">
        <v>65</v>
      </c>
      <c r="B47" s="316" t="str">
        <f t="shared" ca="1" si="0"/>
        <v>Total CO2(e)20 [tonnes]</v>
      </c>
      <c r="C47" s="323" t="s">
        <v>77</v>
      </c>
      <c r="D47" s="323" t="s">
        <v>77</v>
      </c>
    </row>
    <row r="48" spans="1:4" hidden="1" outlineLevel="1" x14ac:dyDescent="0.25">
      <c r="A48" s="39" t="s">
        <v>65</v>
      </c>
      <c r="B48" s="316" t="str">
        <f t="shared" ca="1" si="0"/>
        <v>Total CO2(e)50 [tonnes]</v>
      </c>
      <c r="C48" s="323" t="s">
        <v>78</v>
      </c>
      <c r="D48" s="323" t="s">
        <v>78</v>
      </c>
    </row>
    <row r="49" spans="1:4" hidden="1" outlineLevel="1" x14ac:dyDescent="0.25">
      <c r="A49" s="39" t="s">
        <v>65</v>
      </c>
      <c r="B49" s="316" t="str">
        <f t="shared" ca="1" si="0"/>
        <v>Total CO2(e)100 [tonnes]</v>
      </c>
      <c r="C49" s="323" t="s">
        <v>79</v>
      </c>
      <c r="D49" s="323" t="s">
        <v>79</v>
      </c>
    </row>
    <row r="50" spans="1:4" ht="26.4" hidden="1" outlineLevel="1" x14ac:dyDescent="0.25">
      <c r="A50" s="39" t="s">
        <v>65</v>
      </c>
      <c r="B50" s="316" t="str">
        <f t="shared" ca="1" si="0"/>
        <v>Total non-CO2 aviation effects (in tonnes) of the aircraft operator from flights reportable under the Swiss ETS:</v>
      </c>
      <c r="C50" s="81" t="s">
        <v>63</v>
      </c>
      <c r="D50" s="81" t="s">
        <v>63</v>
      </c>
    </row>
    <row r="51" spans="1:4" hidden="1" outlineLevel="1" x14ac:dyDescent="0.25">
      <c r="A51" s="39" t="s">
        <v>65</v>
      </c>
      <c r="B51" s="316" t="str">
        <f t="shared" ca="1" si="0"/>
        <v>Data gaps occurred in the reporting under both the EU and the Swiss ETS</v>
      </c>
      <c r="C51" s="81" t="s">
        <v>680</v>
      </c>
      <c r="D51" s="81" t="s">
        <v>680</v>
      </c>
    </row>
    <row r="52" spans="1:4" hidden="1" outlineLevel="1" x14ac:dyDescent="0.25">
      <c r="A52" s="39" t="s">
        <v>65</v>
      </c>
      <c r="B52" s="316" t="str">
        <f t="shared" ca="1" si="0"/>
        <v>Total number of flights for which there have been data gaps:</v>
      </c>
      <c r="C52" s="324" t="s">
        <v>681</v>
      </c>
      <c r="D52" s="324" t="s">
        <v>681</v>
      </c>
    </row>
    <row r="53" spans="1:4" hidden="1" outlineLevel="1" x14ac:dyDescent="0.25">
      <c r="A53" s="39" t="s">
        <v>65</v>
      </c>
      <c r="B53" s="316" t="str">
        <f t="shared" ca="1" si="0"/>
        <v>Percentage of the flights for which there have been data gaps:</v>
      </c>
      <c r="C53" s="324" t="s">
        <v>688</v>
      </c>
      <c r="D53" s="324" t="s">
        <v>688</v>
      </c>
    </row>
    <row r="54" spans="1:4" ht="26.4" hidden="1" outlineLevel="1" x14ac:dyDescent="0.25">
      <c r="A54" s="39" t="s">
        <v>65</v>
      </c>
      <c r="B54" s="316" t="str">
        <f t="shared" ca="1" si="0"/>
        <v>If your competent authority requires you to hand in a signed paper copy of the monitoring plan, please use the space below for signature:</v>
      </c>
      <c r="C54" s="65" t="s">
        <v>80</v>
      </c>
      <c r="D54" s="65" t="s">
        <v>80</v>
      </c>
    </row>
    <row r="55" spans="1:4" hidden="1" outlineLevel="1" x14ac:dyDescent="0.25">
      <c r="A55" s="39" t="s">
        <v>65</v>
      </c>
      <c r="B55" s="316" t="str">
        <f t="shared" ca="1" si="0"/>
        <v>Date</v>
      </c>
      <c r="C55" s="66" t="s">
        <v>81</v>
      </c>
      <c r="D55" s="66" t="s">
        <v>81</v>
      </c>
    </row>
    <row r="56" spans="1:4" ht="26.4" hidden="1" outlineLevel="1" x14ac:dyDescent="0.25">
      <c r="A56" s="39" t="s">
        <v>65</v>
      </c>
      <c r="B56" s="316" t="str">
        <f t="shared" ca="1" si="0"/>
        <v>Name and Signature of 
legally responsible person</v>
      </c>
      <c r="C56" s="66" t="s">
        <v>82</v>
      </c>
      <c r="D56" s="66" t="s">
        <v>82</v>
      </c>
    </row>
    <row r="57" spans="1:4" hidden="1" outlineLevel="1" x14ac:dyDescent="0.25">
      <c r="A57" s="39" t="s">
        <v>65</v>
      </c>
      <c r="B57" s="316" t="str">
        <f t="shared" ca="1" si="0"/>
        <v>Template version information:</v>
      </c>
      <c r="C57" s="65" t="s">
        <v>83</v>
      </c>
      <c r="D57" s="65" t="s">
        <v>83</v>
      </c>
    </row>
    <row r="58" spans="1:4" hidden="1" outlineLevel="1" x14ac:dyDescent="0.25">
      <c r="A58" s="39" t="s">
        <v>65</v>
      </c>
      <c r="B58" s="316" t="str">
        <f t="shared" ca="1" si="0"/>
        <v>Template provided by:</v>
      </c>
      <c r="C58" s="66" t="s">
        <v>84</v>
      </c>
      <c r="D58" s="66" t="s">
        <v>84</v>
      </c>
    </row>
    <row r="59" spans="1:4" hidden="1" outlineLevel="1" x14ac:dyDescent="0.25">
      <c r="A59" s="39" t="s">
        <v>65</v>
      </c>
      <c r="B59" s="316" t="str">
        <f t="shared" ca="1" si="0"/>
        <v>Publication date:</v>
      </c>
      <c r="C59" s="66" t="s">
        <v>85</v>
      </c>
      <c r="D59" s="66" t="s">
        <v>85</v>
      </c>
    </row>
    <row r="60" spans="1:4" hidden="1" outlineLevel="1" x14ac:dyDescent="0.25">
      <c r="A60" s="39" t="s">
        <v>65</v>
      </c>
      <c r="B60" s="316" t="str">
        <f t="shared" ca="1" si="0"/>
        <v>Supported languages:</v>
      </c>
      <c r="C60" s="66" t="s">
        <v>675</v>
      </c>
      <c r="D60" s="66" t="s">
        <v>675</v>
      </c>
    </row>
    <row r="61" spans="1:4" hidden="1" outlineLevel="1" x14ac:dyDescent="0.25">
      <c r="A61" s="39" t="s">
        <v>65</v>
      </c>
      <c r="B61" s="316" t="str">
        <f t="shared" ca="1" si="0"/>
        <v>Reference filename:</v>
      </c>
      <c r="C61" s="66" t="s">
        <v>86</v>
      </c>
      <c r="D61" s="66" t="s">
        <v>86</v>
      </c>
    </row>
    <row r="62" spans="1:4" ht="26.4" collapsed="1" x14ac:dyDescent="0.25">
      <c r="A62" s="325" t="s">
        <v>87</v>
      </c>
      <c r="B62" s="316" t="str">
        <f t="shared" ca="1" si="0"/>
        <v>GUIDELINES AND CONDITIONS</v>
      </c>
      <c r="C62" s="326" t="s">
        <v>88</v>
      </c>
      <c r="D62" s="326" t="s">
        <v>88</v>
      </c>
    </row>
    <row r="63" spans="1:4" ht="26.4" hidden="1" outlineLevel="1" x14ac:dyDescent="0.25">
      <c r="A63" s="325" t="s">
        <v>87</v>
      </c>
      <c r="B63" s="316" t="str">
        <f t="shared" ca="1" si="0"/>
        <v>Legal basis</v>
      </c>
      <c r="C63" s="290" t="s">
        <v>89</v>
      </c>
      <c r="D63" s="290" t="s">
        <v>89</v>
      </c>
    </row>
    <row r="64" spans="1:4" ht="66" hidden="1" outlineLevel="1" x14ac:dyDescent="0.25">
      <c r="A64" s="325" t="s">
        <v>87</v>
      </c>
      <c r="B64" s="316" t="str">
        <f t="shared" ca="1" si="0"/>
        <v>Directive 2003/87/EC (the "EU ETS Directive") requires aircraft operators who are included in the EU Emission Trading System (the EU ETS) to monitor and report their non-CO2 aviation effects from jet aeroplanes, and to have the reports verified by an independent and accredited verifier when the aircraft operator uses also its own primary source data to determine the non-CO2 aviation effects. Verification is mandatory to check whether the primary source data is not compromised.</v>
      </c>
      <c r="C64" s="293" t="s">
        <v>796</v>
      </c>
      <c r="D64" s="293" t="s">
        <v>796</v>
      </c>
    </row>
    <row r="65" spans="1:4" ht="26.4" hidden="1" outlineLevel="1" x14ac:dyDescent="0.25">
      <c r="A65" s="325" t="s">
        <v>87</v>
      </c>
      <c r="B65" s="316" t="str">
        <f t="shared" ref="B65:B128" ca="1" si="2">IF(D65="","- #BLOCK#",OFFSET(C65,0,IFERROR(MATCH(INDICATOR_AE_LanguageFilling,_xlfn.ANCHORARRAY(LST_AE_Languages),0),0)))</f>
        <v>The EU ETS Directive can be retrieved from:</v>
      </c>
      <c r="C65" s="291" t="s">
        <v>90</v>
      </c>
      <c r="D65" s="291" t="s">
        <v>90</v>
      </c>
    </row>
    <row r="66" spans="1:4" ht="26.4" hidden="1" outlineLevel="1" x14ac:dyDescent="0.25">
      <c r="A66" s="325" t="s">
        <v>87</v>
      </c>
      <c r="B66" s="316" t="str">
        <f t="shared" ca="1" si="2"/>
        <v>http://data.europa.eu/eli/dir/2003/87/2024-03-01</v>
      </c>
      <c r="C66" s="17" t="s">
        <v>91</v>
      </c>
      <c r="D66" s="17" t="s">
        <v>91</v>
      </c>
    </row>
    <row r="67" spans="1:4" ht="39.6" hidden="1" outlineLevel="1" x14ac:dyDescent="0.25">
      <c r="A67" s="325" t="s">
        <v>87</v>
      </c>
      <c r="B67" s="316" t="str">
        <f t="shared" ca="1" si="2"/>
        <v>The EU ETS Directive also provides for a support scheme for the use of certain alternative aviation fuels by allocating allowances for free pursuant to Article 3c(6) of the Directive. Relevant data need to be reported together with the annual emissions.</v>
      </c>
      <c r="C67" s="74" t="s">
        <v>92</v>
      </c>
      <c r="D67" s="74" t="s">
        <v>92</v>
      </c>
    </row>
    <row r="68" spans="1:4" ht="26.4" hidden="1" outlineLevel="1" x14ac:dyDescent="0.25">
      <c r="A68" s="325" t="s">
        <v>87</v>
      </c>
      <c r="B68" s="316" t="str">
        <f t="shared" ca="1" si="2"/>
        <v>Rules for the calculation of the support pursuant to Article 3c(6) are specified in Commission Delegated Regulation 2025/723 which can be downloaded from:</v>
      </c>
      <c r="C68" s="74" t="s">
        <v>93</v>
      </c>
      <c r="D68" s="74" t="s">
        <v>93</v>
      </c>
    </row>
    <row r="69" spans="1:4" ht="26.4" hidden="1" outlineLevel="1" x14ac:dyDescent="0.25">
      <c r="A69" s="325" t="s">
        <v>87</v>
      </c>
      <c r="B69" s="316" t="str">
        <f t="shared" ca="1" si="2"/>
        <v>http://data.europa.eu/eli/reg_del/2025/723/oj</v>
      </c>
      <c r="C69" s="137" t="s">
        <v>94</v>
      </c>
      <c r="D69" s="137" t="s">
        <v>94</v>
      </c>
    </row>
    <row r="70" spans="1:4" ht="39.6" hidden="1" outlineLevel="1" x14ac:dyDescent="0.25">
      <c r="A70" s="325" t="s">
        <v>87</v>
      </c>
      <c r="B70" s="316" t="str">
        <f t="shared" ca="1" si="2"/>
        <v>As Aerodromes meeting certain criteria can qualify for support of 100% of the price differential referred toin Article 3c(6) of the Directive, the European Commission regularly publishes a list containing said Aerodromes.</v>
      </c>
      <c r="C70" s="74" t="s">
        <v>95</v>
      </c>
      <c r="D70" s="74" t="s">
        <v>95</v>
      </c>
    </row>
    <row r="71" spans="1:4" ht="26.4" hidden="1" outlineLevel="1" x14ac:dyDescent="0.25">
      <c r="A71" s="325" t="s">
        <v>87</v>
      </c>
      <c r="B71" s="316" t="str">
        <f t="shared" ca="1" si="2"/>
        <v>An indicative list can be found under:</v>
      </c>
      <c r="C71" s="74" t="s">
        <v>96</v>
      </c>
      <c r="D71" s="74" t="s">
        <v>96</v>
      </c>
    </row>
    <row r="72" spans="1:4" ht="26.4" hidden="1" outlineLevel="1" x14ac:dyDescent="0.25">
      <c r="A72" s="325" t="s">
        <v>87</v>
      </c>
      <c r="B72" s="316" t="str">
        <f t="shared" ca="1" si="2"/>
        <v>https://climate.ec.europa.eu/eu-action/transport-decarbonisation/reducing-emissions-aviation_en#revision-of-the-eu-ets-directive-concerning-aviation</v>
      </c>
      <c r="C72" s="137" t="s">
        <v>97</v>
      </c>
      <c r="D72" s="137" t="s">
        <v>97</v>
      </c>
    </row>
    <row r="73" spans="1:4" ht="39.6" hidden="1" outlineLevel="1" x14ac:dyDescent="0.25">
      <c r="A73" s="325" t="s">
        <v>87</v>
      </c>
      <c r="B73" s="316" t="str">
        <f t="shared" ca="1" si="2"/>
        <v>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v>
      </c>
      <c r="C73" s="291" t="s">
        <v>98</v>
      </c>
      <c r="D73" s="291" t="s">
        <v>98</v>
      </c>
    </row>
    <row r="74" spans="1:4" ht="79.2" hidden="1" outlineLevel="1" x14ac:dyDescent="0.25">
      <c r="A74" s="325" t="s">
        <v>87</v>
      </c>
      <c r="B74" s="316" t="str">
        <f t="shared" ca="1" si="2"/>
        <v>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v>
      </c>
      <c r="C74" s="291" t="s">
        <v>99</v>
      </c>
      <c r="D74" s="291" t="s">
        <v>99</v>
      </c>
    </row>
    <row r="75" spans="1:4" ht="26.4" hidden="1" outlineLevel="1" x14ac:dyDescent="0.25">
      <c r="A75" s="325" t="s">
        <v>87</v>
      </c>
      <c r="B75" s="316" t="str">
        <f t="shared" ca="1" si="2"/>
        <v>In case this act is replaced by a new one, this will be mentioned in Eur-Lex (see link below). In this case, follow the link to the new legislation given on that website.</v>
      </c>
      <c r="C75" s="291" t="s">
        <v>100</v>
      </c>
      <c r="D75" s="291" t="s">
        <v>100</v>
      </c>
    </row>
    <row r="76" spans="1:4" ht="26.4" hidden="1" outlineLevel="1" x14ac:dyDescent="0.25">
      <c r="A76" s="325" t="s">
        <v>87</v>
      </c>
      <c r="B76" s="316" t="str">
        <f t="shared" ca="1" si="2"/>
        <v>That delegated act can be downloaded from:</v>
      </c>
      <c r="C76" s="291" t="s">
        <v>101</v>
      </c>
      <c r="D76" s="291" t="s">
        <v>101</v>
      </c>
    </row>
    <row r="77" spans="1:4" ht="26.4" hidden="1" outlineLevel="1" x14ac:dyDescent="0.25">
      <c r="A77" s="325" t="s">
        <v>87</v>
      </c>
      <c r="B77" s="316" t="str">
        <f t="shared" ca="1" si="2"/>
        <v>https://eur-lex.europa.eu/eli/reg_del/2019/1603/oj</v>
      </c>
      <c r="C77" s="2" t="s">
        <v>102</v>
      </c>
      <c r="D77" s="2" t="s">
        <v>102</v>
      </c>
    </row>
    <row r="78" spans="1:4" ht="26.4" hidden="1" outlineLevel="1" x14ac:dyDescent="0.25">
      <c r="A78" s="325" t="s">
        <v>87</v>
      </c>
      <c r="B78" s="316" t="str">
        <f t="shared" ca="1" si="2"/>
        <v>Additionally, Article 25a(3) requires the Commission to adopt an implementing act listing States which are considered to be applying CORSIA, other than EEA countries, Switzerland and the United Kingdom.</v>
      </c>
      <c r="C78" s="291" t="s">
        <v>855</v>
      </c>
      <c r="D78" s="291" t="s">
        <v>855</v>
      </c>
    </row>
    <row r="79" spans="1:4" ht="26.4" hidden="1" outlineLevel="1" x14ac:dyDescent="0.25">
      <c r="A79" s="325" t="s">
        <v>87</v>
      </c>
      <c r="B79" s="316" t="str">
        <f t="shared" ca="1" si="2"/>
        <v>That act was published on 11 November 2024 as Commission Implementing Regulation (EU) 2024/2850 and can be downloaded from:</v>
      </c>
      <c r="C79" s="291" t="s">
        <v>103</v>
      </c>
      <c r="D79" s="291" t="s">
        <v>103</v>
      </c>
    </row>
    <row r="80" spans="1:4" ht="26.4" hidden="1" outlineLevel="1" x14ac:dyDescent="0.25">
      <c r="A80" s="325" t="s">
        <v>87</v>
      </c>
      <c r="B80" s="316" t="str">
        <f t="shared" ca="1" si="2"/>
        <v>http://data.europa.eu/eli/reg_impl/2024/2850/oj</v>
      </c>
      <c r="C80" s="137" t="s">
        <v>104</v>
      </c>
      <c r="D80" s="137" t="s">
        <v>104</v>
      </c>
    </row>
    <row r="81" spans="1:4" ht="39.6" hidden="1" outlineLevel="1" x14ac:dyDescent="0.25">
      <c r="A81" s="325" t="s">
        <v>87</v>
      </c>
      <c r="B81" s="316" t="str">
        <f t="shared" ca="1" si="2"/>
        <v>The Monitoring and Reporting Regulation (Commission Implementing Regulation (EU) No 2018/2066, as amended, hereinafter the "MRR"), defines further requirements for monitoring and reporting. The MRR can be downloaded from:</v>
      </c>
      <c r="C81" s="17" t="s">
        <v>105</v>
      </c>
      <c r="D81" s="17" t="s">
        <v>105</v>
      </c>
    </row>
    <row r="82" spans="1:4" ht="26.4" hidden="1" outlineLevel="1" x14ac:dyDescent="0.25">
      <c r="A82" s="325" t="s">
        <v>87</v>
      </c>
      <c r="B82" s="316" t="str">
        <f t="shared" ca="1" si="2"/>
        <v>http://data.europa.eu/eli/reg_impl/2018/2066/2025-05-27</v>
      </c>
      <c r="C82" s="137" t="s">
        <v>106</v>
      </c>
      <c r="D82" s="137" t="s">
        <v>106</v>
      </c>
    </row>
    <row r="83" spans="1:4" ht="26.4" hidden="1" outlineLevel="1" x14ac:dyDescent="0.25">
      <c r="A83" s="325" t="s">
        <v>87</v>
      </c>
      <c r="B83" s="316" t="str">
        <f t="shared" ca="1" si="2"/>
        <v>This template also reflects the latest amendments of the MRR by Commission Implementing Regulation (EU) 2024/2493 of 23 September 2024:</v>
      </c>
      <c r="C83" s="291" t="s">
        <v>107</v>
      </c>
      <c r="D83" s="291" t="s">
        <v>107</v>
      </c>
    </row>
    <row r="84" spans="1:4" ht="26.4" hidden="1" outlineLevel="1" x14ac:dyDescent="0.25">
      <c r="A84" s="325" t="s">
        <v>87</v>
      </c>
      <c r="B84" s="316" t="str">
        <f t="shared" ca="1" si="2"/>
        <v>http://data.europa.eu/eli/reg_impl/2024/2493/oj</v>
      </c>
      <c r="C84" s="17" t="s">
        <v>108</v>
      </c>
      <c r="D84" s="17" t="s">
        <v>108</v>
      </c>
    </row>
    <row r="85" spans="1:4" ht="26.4" hidden="1" outlineLevel="1" x14ac:dyDescent="0.25">
      <c r="A85" s="325" t="s">
        <v>87</v>
      </c>
      <c r="B85" s="316" t="str">
        <f t="shared" ca="1" si="2"/>
        <v>Linking between the EU ETS and the Swiss ETS (CH ETS)</v>
      </c>
      <c r="C85" s="138" t="s">
        <v>109</v>
      </c>
      <c r="D85" s="138" t="s">
        <v>109</v>
      </c>
    </row>
    <row r="86" spans="1:4" ht="39.6" hidden="1" outlineLevel="1" x14ac:dyDescent="0.25">
      <c r="A86" s="325" t="s">
        <v>87</v>
      </c>
      <c r="B86" s="316" t="str">
        <f t="shared" ca="1" si="2"/>
        <v>The EU and Switzerland have concluded an agreement on linking their respective greenhouse gas emission trading systems. The agreement, which can be found under the following internet link, has entered into force on 1 January 2020.</v>
      </c>
      <c r="C86" s="74" t="s">
        <v>110</v>
      </c>
      <c r="D86" s="74" t="s">
        <v>110</v>
      </c>
    </row>
    <row r="87" spans="1:4" ht="26.4" hidden="1" outlineLevel="1" x14ac:dyDescent="0.25">
      <c r="A87" s="325" t="s">
        <v>87</v>
      </c>
      <c r="B87" s="316" t="str">
        <f t="shared" ca="1" si="2"/>
        <v>http://data.europa.eu/eli/agree_internation/2017/2240/2023-11-15</v>
      </c>
      <c r="C87" s="2" t="s">
        <v>111</v>
      </c>
      <c r="D87" s="2" t="s">
        <v>111</v>
      </c>
    </row>
    <row r="88" spans="1:4" ht="52.8" hidden="1" outlineLevel="1" x14ac:dyDescent="0.25">
      <c r="A88" s="325" t="s">
        <v>87</v>
      </c>
      <c r="B88" s="316" t="str">
        <f t="shared" ca="1" si="2"/>
        <v>Consequently, the EU ETS Directive has been amended to exclude flights arriving in an EEA country from aerodromes in Switzerland. Flights from an EEA country, its outermost regions included, to Switzerland remain included within the scope of EU ETS. This amendment is already included in the EU ETS Directive's consolidated version mentioned under point 1 above.</v>
      </c>
      <c r="C88" s="74" t="s">
        <v>797</v>
      </c>
      <c r="D88" s="74" t="s">
        <v>797</v>
      </c>
    </row>
    <row r="89" spans="1:4" ht="26.4" hidden="1" outlineLevel="1" x14ac:dyDescent="0.25">
      <c r="A89" s="325" t="s">
        <v>87</v>
      </c>
      <c r="B89" s="316" t="str">
        <f t="shared" ca="1" si="2"/>
        <v>The excluded flights are covered by the Swiss ETS.</v>
      </c>
      <c r="C89" s="74" t="s">
        <v>112</v>
      </c>
      <c r="D89" s="74" t="s">
        <v>112</v>
      </c>
    </row>
    <row r="90" spans="1:4" ht="26.4" hidden="1" outlineLevel="1" x14ac:dyDescent="0.25">
      <c r="A90" s="325" t="s">
        <v>87</v>
      </c>
      <c r="B90" s="316" t="str">
        <f t="shared" ca="1" si="2"/>
        <v xml:space="preserve">"One-stop-shop" principle: </v>
      </c>
      <c r="C90" s="74" t="s">
        <v>113</v>
      </c>
      <c r="D90" s="74" t="s">
        <v>113</v>
      </c>
    </row>
    <row r="91" spans="1:4" ht="66" hidden="1" outlineLevel="1" x14ac:dyDescent="0.25">
      <c r="A91" s="325" t="s">
        <v>87</v>
      </c>
      <c r="B91" s="316" t="str">
        <f t="shared" ca="1" si="2"/>
        <v>In line with the above-mentioned Linking Agreement, every aircraft operator is assigned to one administering Member State, which is responsible for enforcing both the EU ETS and CH ETS. Consequently, it is useful to combine the annual non-CO2 aviation effects reports for both systems in one electronic template. This template serves this combined purpose. Colour indicators highlight which data are relevant under the EU ETS and which under the CH ETS (see section (III).11 below).</v>
      </c>
      <c r="C91" s="74" t="s">
        <v>611</v>
      </c>
      <c r="D91" s="74" t="s">
        <v>611</v>
      </c>
    </row>
    <row r="92" spans="1:4" ht="26.4" hidden="1" outlineLevel="1" x14ac:dyDescent="0.25">
      <c r="A92" s="325" t="s">
        <v>87</v>
      </c>
      <c r="B92" s="316" t="str">
        <f t="shared" ca="1" si="2"/>
        <v>Information about the Swiss ETS and application of non-CO2 MRV by Switzerland</v>
      </c>
      <c r="C92" s="138" t="s">
        <v>594</v>
      </c>
      <c r="D92" s="138" t="s">
        <v>594</v>
      </c>
    </row>
    <row r="93" spans="1:4" ht="26.4" hidden="1" outlineLevel="1" x14ac:dyDescent="0.25">
      <c r="A93" s="325" t="s">
        <v>87</v>
      </c>
      <c r="B93" s="316" t="str">
        <f t="shared" ca="1" si="2"/>
        <v>Information about the Swiss ETS can be obtained from the following address:</v>
      </c>
      <c r="C93" s="74" t="s">
        <v>114</v>
      </c>
      <c r="D93" s="74" t="s">
        <v>114</v>
      </c>
    </row>
    <row r="94" spans="1:4" ht="26.4" hidden="1" outlineLevel="1" x14ac:dyDescent="0.25">
      <c r="A94" s="325" t="s">
        <v>87</v>
      </c>
      <c r="B94" s="316" t="str">
        <f t="shared" ca="1" si="2"/>
        <v>https://www.bafu.admin.ch/bafu/en/home/topics/climate/info-specialists/reduction-measures/ets/aviation.html</v>
      </c>
      <c r="C94" s="2" t="s">
        <v>64</v>
      </c>
      <c r="D94" s="2" t="s">
        <v>64</v>
      </c>
    </row>
    <row r="95" spans="1:4" ht="66" hidden="1" outlineLevel="1" x14ac:dyDescent="0.25">
      <c r="A95" s="325" t="s">
        <v>87</v>
      </c>
      <c r="B95" s="316" t="str">
        <f t="shared" ca="1" si="2"/>
        <v>The Swiss Federal Act on the Reduction of CO2 Emissions (CO2 Act) states in its Article 20, second Alinea that aircraft operators must provide the Confederation with information on the assessment of the overall climate impact of flight operations. The Federal Council shall determine the information to be provided; in doing so, it shall take account of European Union regulations. This Federal Act can be obtained from the following address:</v>
      </c>
      <c r="C95" s="74" t="s">
        <v>597</v>
      </c>
      <c r="D95" s="74" t="s">
        <v>597</v>
      </c>
    </row>
    <row r="96" spans="1:4" ht="26.4" hidden="1" outlineLevel="1" x14ac:dyDescent="0.25">
      <c r="A96" s="325" t="s">
        <v>87</v>
      </c>
      <c r="B96" s="316" t="str">
        <f t="shared" ca="1" si="2"/>
        <v>https://www.fedlex.admin.ch/eli/cc/2012/855/en</v>
      </c>
      <c r="C96" s="74" t="s">
        <v>595</v>
      </c>
      <c r="D96" s="74" t="s">
        <v>595</v>
      </c>
    </row>
    <row r="97" spans="1:4" ht="79.2" hidden="1" outlineLevel="1" x14ac:dyDescent="0.25">
      <c r="A97" s="325" t="s">
        <v>87</v>
      </c>
      <c r="B97" s="316" t="str">
        <f t="shared" ca="1" si="2"/>
        <v>The Swiss Ordinance of 30 November 2012 for the Reduction of CO2 Emissions (CO2 Ordinance) states in its Annex 17, Article 2.1 that the monitoring report for aircraft operators must contain (point j) information, broken down by departure and arrival aerodromes, on CO2 equivalents, calculated in accordance with Article 56a of Implementing Regulation (EU) 2018/2066, of other climate effects of flights operated by the operator during the calendar year for which data must be collected. This Ordinance can be obtained from the following address:</v>
      </c>
      <c r="C97" s="74" t="s">
        <v>798</v>
      </c>
      <c r="D97" s="74" t="s">
        <v>798</v>
      </c>
    </row>
    <row r="98" spans="1:4" ht="26.4" hidden="1" outlineLevel="1" x14ac:dyDescent="0.25">
      <c r="A98" s="325" t="s">
        <v>87</v>
      </c>
      <c r="B98" s="316" t="str">
        <f t="shared" ca="1" si="2"/>
        <v>https://www.fedlex.admin.ch/eli/cc/2012/856/en</v>
      </c>
      <c r="C98" s="74" t="s">
        <v>596</v>
      </c>
      <c r="D98" s="74" t="s">
        <v>596</v>
      </c>
    </row>
    <row r="99" spans="1:4" ht="26.4" hidden="1" outlineLevel="1" x14ac:dyDescent="0.25">
      <c r="A99" s="325" t="s">
        <v>87</v>
      </c>
      <c r="B99" s="316" t="str">
        <f t="shared" ca="1" si="2"/>
        <v>Brexit and the UK ETS</v>
      </c>
      <c r="C99" s="139" t="s">
        <v>115</v>
      </c>
      <c r="D99" s="139" t="s">
        <v>115</v>
      </c>
    </row>
    <row r="100" spans="1:4" ht="52.8" hidden="1" outlineLevel="1" x14ac:dyDescent="0.25">
      <c r="A100" s="325" t="s">
        <v>87</v>
      </c>
      <c r="B100" s="316" t="str">
        <f t="shared" ca="1" si="2"/>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100" s="1" t="s">
        <v>833</v>
      </c>
      <c r="D100" s="1" t="s">
        <v>833</v>
      </c>
    </row>
    <row r="101" spans="1:4" ht="26.4" hidden="1" outlineLevel="1" x14ac:dyDescent="0.25">
      <c r="A101" s="325" t="s">
        <v>87</v>
      </c>
      <c r="B101" s="316" t="str">
        <f t="shared" ca="1" si="2"/>
        <v>Flights from the EEA to the UK are included in the EU ETS. Flights from the UK to the EEA and domestic flights in the UK are included in the UK ETS.</v>
      </c>
      <c r="C101" s="1" t="s">
        <v>116</v>
      </c>
      <c r="D101" s="1" t="s">
        <v>116</v>
      </c>
    </row>
    <row r="102" spans="1:4" ht="26.4" hidden="1" outlineLevel="1" x14ac:dyDescent="0.25">
      <c r="A102" s="325" t="s">
        <v>87</v>
      </c>
      <c r="B102" s="316" t="str">
        <f t="shared" ca="1" si="2"/>
        <v>The Trade and Cooperation Agreement between the EU and the UK can be downloaded here:</v>
      </c>
      <c r="C102" s="1" t="s">
        <v>117</v>
      </c>
      <c r="D102" s="1" t="s">
        <v>117</v>
      </c>
    </row>
    <row r="103" spans="1:4" ht="26.4" hidden="1" outlineLevel="1" x14ac:dyDescent="0.25">
      <c r="A103" s="325" t="s">
        <v>87</v>
      </c>
      <c r="B103" s="316" t="str">
        <f t="shared" ca="1" si="2"/>
        <v>https://ec.europa.eu/info/strategy/relations-non-eu-countries/relations-united-kingdom/eu-uk-trade-and-cooperation-agreement_en</v>
      </c>
      <c r="C103" s="2" t="s">
        <v>118</v>
      </c>
      <c r="D103" s="2" t="s">
        <v>118</v>
      </c>
    </row>
    <row r="104" spans="1:4" ht="26.4" hidden="1" outlineLevel="1" x14ac:dyDescent="0.25">
      <c r="A104" s="325" t="s">
        <v>87</v>
      </c>
      <c r="B104" s="316" t="str">
        <f t="shared" ca="1" si="2"/>
        <v>Information about the UK ETS can be obtained from the following address:</v>
      </c>
      <c r="C104" s="140" t="s">
        <v>119</v>
      </c>
      <c r="D104" s="140" t="s">
        <v>119</v>
      </c>
    </row>
    <row r="105" spans="1:4" ht="26.4" hidden="1" outlineLevel="1" x14ac:dyDescent="0.25">
      <c r="A105" s="325" t="s">
        <v>87</v>
      </c>
      <c r="B105" s="316" t="str">
        <f t="shared" ca="1" si="2"/>
        <v>https://www.gov.uk/guidance/complying-with-the-uk-ets-as-an-aircraft-operator</v>
      </c>
      <c r="C105" s="2" t="s">
        <v>120</v>
      </c>
      <c r="D105" s="2" t="s">
        <v>120</v>
      </c>
    </row>
    <row r="106" spans="1:4" ht="26.4" hidden="1" outlineLevel="1" x14ac:dyDescent="0.25">
      <c r="A106" s="325" t="s">
        <v>87</v>
      </c>
      <c r="B106" s="316" t="str">
        <f t="shared" ca="1" si="2"/>
        <v>Information on CORSIA</v>
      </c>
      <c r="C106" s="115" t="s">
        <v>121</v>
      </c>
      <c r="D106" s="115" t="s">
        <v>121</v>
      </c>
    </row>
    <row r="107" spans="1:4" ht="52.8" hidden="1" outlineLevel="1" x14ac:dyDescent="0.25">
      <c r="A107" s="325" t="s">
        <v>87</v>
      </c>
      <c r="B107" s="316" t="str">
        <f t="shared" ca="1" si="2"/>
        <v>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v>
      </c>
      <c r="C107" s="291" t="s">
        <v>122</v>
      </c>
      <c r="D107" s="291" t="s">
        <v>122</v>
      </c>
    </row>
    <row r="108" spans="1:4" ht="26.4" hidden="1" outlineLevel="1" x14ac:dyDescent="0.25">
      <c r="A108" s="325" t="s">
        <v>87</v>
      </c>
      <c r="B108" s="316" t="str">
        <f t="shared" ca="1" si="2"/>
        <v>For distinguishing the compliance mechanisms of the EU ETS and CORSIA, this template uses the following terminology:</v>
      </c>
      <c r="C108" s="291" t="s">
        <v>123</v>
      </c>
      <c r="D108" s="291" t="s">
        <v>123</v>
      </c>
    </row>
    <row r="109" spans="1:4" ht="26.4" hidden="1" outlineLevel="1" x14ac:dyDescent="0.25">
      <c r="A109" s="325" t="s">
        <v>87</v>
      </c>
      <c r="B109" s="316" t="str">
        <f t="shared" ca="1" si="2"/>
        <v>emissions or flights "falling under the EU ETS" means emissions or flights for which allowances have to be surrendered pursuant to Article 12(3) of the EU ETS Directive;</v>
      </c>
      <c r="C109" s="60" t="s">
        <v>124</v>
      </c>
      <c r="D109" s="60" t="s">
        <v>124</v>
      </c>
    </row>
    <row r="110" spans="1:4" ht="26.4" hidden="1" outlineLevel="1" x14ac:dyDescent="0.25">
      <c r="A110" s="325" t="s">
        <v>87</v>
      </c>
      <c r="B110" s="316" t="str">
        <f t="shared" ca="1" si="2"/>
        <v>emissions or flights "falling under CORSIA" means one of the following:</v>
      </c>
      <c r="C110" s="60" t="s">
        <v>125</v>
      </c>
      <c r="D110" s="60" t="s">
        <v>125</v>
      </c>
    </row>
    <row r="111" spans="1:4" ht="26.4" hidden="1" outlineLevel="1" x14ac:dyDescent="0.25">
      <c r="A111" s="325" t="s">
        <v>87</v>
      </c>
      <c r="B111" s="316" t="str">
        <f t="shared" ca="1" si="2"/>
        <v>emissions or flights with offsetting requirement, i.e. for which the aircraft operator shall cancel units pursuant to Article 12(9) of the EU ETS Directive;</v>
      </c>
      <c r="C111" s="60" t="s">
        <v>126</v>
      </c>
      <c r="D111" s="60" t="s">
        <v>126</v>
      </c>
    </row>
    <row r="112" spans="1:4" ht="26.4" hidden="1" outlineLevel="1" x14ac:dyDescent="0.25">
      <c r="A112" s="325" t="s">
        <v>87</v>
      </c>
      <c r="B112" s="316" t="str">
        <f t="shared" ca="1" si="2"/>
        <v>flights with CORSIA MRV obligation: Emissions or flights for which the aircraft operator shall monitor and report emissions in accordance with the CORSIA Delegated Act.</v>
      </c>
      <c r="C112" s="60" t="s">
        <v>127</v>
      </c>
      <c r="D112" s="60" t="s">
        <v>127</v>
      </c>
    </row>
    <row r="113" spans="1:5" ht="26.4" hidden="1" outlineLevel="1" x14ac:dyDescent="0.25">
      <c r="A113" s="325" t="s">
        <v>87</v>
      </c>
      <c r="B113" s="316" t="str">
        <f t="shared" ca="1" si="2"/>
        <v>However, general information on CORSIA is available on ICAO's website:</v>
      </c>
      <c r="C113" s="327" t="s">
        <v>856</v>
      </c>
      <c r="D113" s="327" t="s">
        <v>856</v>
      </c>
      <c r="E113" s="304"/>
    </row>
    <row r="114" spans="1:5" ht="26.4" hidden="1" outlineLevel="1" x14ac:dyDescent="0.25">
      <c r="A114" s="325" t="s">
        <v>87</v>
      </c>
      <c r="B114" s="316" t="str">
        <f t="shared" ca="1" si="2"/>
        <v>https://www.icao.int/environmental-protection/CORSIA/Pages/default.aspx</v>
      </c>
      <c r="C114" s="328" t="s">
        <v>128</v>
      </c>
      <c r="D114" s="328" t="s">
        <v>128</v>
      </c>
      <c r="E114" s="305"/>
    </row>
    <row r="115" spans="1:5" ht="26.4" hidden="1" outlineLevel="1" x14ac:dyDescent="0.25">
      <c r="A115" s="325" t="s">
        <v>87</v>
      </c>
      <c r="B115" s="316" t="str">
        <f t="shared" ca="1" si="2"/>
        <v>Scope and relevance</v>
      </c>
      <c r="C115" s="115" t="s">
        <v>129</v>
      </c>
      <c r="D115" s="115" t="s">
        <v>129</v>
      </c>
    </row>
    <row r="116" spans="1:5" ht="26.4" hidden="1" outlineLevel="1" x14ac:dyDescent="0.25">
      <c r="A116" s="325" t="s">
        <v>87</v>
      </c>
      <c r="B116" s="316" t="str">
        <f t="shared" ca="1" si="2"/>
        <v>This template is the only template that should be used by aircraft operators for reporting their annual non-CO2 aviation effects, in line with the MRR and the AVR.</v>
      </c>
      <c r="C116" s="291" t="s">
        <v>598</v>
      </c>
      <c r="D116" s="291" t="s">
        <v>598</v>
      </c>
    </row>
    <row r="117" spans="1:5" ht="26.4" hidden="1" outlineLevel="1" x14ac:dyDescent="0.25">
      <c r="A117" s="325" t="s">
        <v>87</v>
      </c>
      <c r="B117" s="316" t="str">
        <f t="shared" ca="1" si="2"/>
        <v>It is also to be used for application for free allowances pursuant to Article 3c(6) of the EU ETS Directive.</v>
      </c>
      <c r="C117" s="291" t="s">
        <v>130</v>
      </c>
      <c r="D117" s="291" t="s">
        <v>130</v>
      </c>
    </row>
    <row r="118" spans="1:5" ht="118.8" hidden="1" outlineLevel="1" x14ac:dyDescent="0.25">
      <c r="A118" s="325" t="s">
        <v>87</v>
      </c>
      <c r="B118" s="316" t="str">
        <f t="shared" ca="1" si="2"/>
        <v>The non-CO2 aviation effects reporting for 2025 and 2026 is only required for the reduced scope, i.e. flights operated with jet aeroplanes between two aerodromes located in the European Economic Area (EEA) (this also covers flights to, from and between outermost regions), and from an aerodrome located in the EEA and arriving to an aerodrome located in Switzerland or in the United Kingdom. Aircraft operators must indicate in their monitoring plan what is the geographical scope they choose: this is either the reduced scope (see above), the full scope (all flights departing or arriving in an aerodrome located in the EEA, except flights from Switzerland to EEA or from the United Kingdom to EEA), or any scope in between. The reporting is done accordingly. From 2027 onwards, the MRV reporting covers all flights outbound from and inbound to the EEA (with flights to and from outermost regions remaining covered).</v>
      </c>
      <c r="C118" s="291" t="s">
        <v>599</v>
      </c>
      <c r="D118" s="291" t="s">
        <v>599</v>
      </c>
    </row>
    <row r="119" spans="1:5" ht="39.6" hidden="1" outlineLevel="1" x14ac:dyDescent="0.25">
      <c r="A119" s="325" t="s">
        <v>87</v>
      </c>
      <c r="B119" s="316" t="str">
        <f t="shared" ca="1" si="2"/>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119" s="291" t="s">
        <v>834</v>
      </c>
      <c r="D119" s="291" t="s">
        <v>834</v>
      </c>
    </row>
    <row r="120" spans="1:5" ht="39.6" hidden="1" outlineLevel="1" x14ac:dyDescent="0.25">
      <c r="A120" s="325" t="s">
        <v>87</v>
      </c>
      <c r="B120" s="316" t="str">
        <f t="shared" ca="1" si="2"/>
        <v>Commercial air transport operators, operating either fewer than 243 flights per period for three consecutive four-month periods, or operating flights with total annual emissions lower than 10 000 tonnes per year under the "extended full scope".</v>
      </c>
      <c r="C120" s="291" t="s">
        <v>131</v>
      </c>
      <c r="D120" s="291" t="s">
        <v>131</v>
      </c>
    </row>
    <row r="121" spans="1:5" ht="26.4" hidden="1" outlineLevel="1" x14ac:dyDescent="0.25">
      <c r="A121" s="325" t="s">
        <v>87</v>
      </c>
      <c r="B121" s="316" t="str">
        <f t="shared" ca="1" si="2"/>
        <v>Non-commercial air transport operators which emit less than 1 000 t CO2 per year under the "extended full scope" of the EU ETS.</v>
      </c>
      <c r="C121" s="291" t="s">
        <v>132</v>
      </c>
      <c r="D121" s="291" t="s">
        <v>132</v>
      </c>
    </row>
    <row r="122" spans="1:5" ht="39.6" hidden="1" outlineLevel="1" x14ac:dyDescent="0.25">
      <c r="A122" s="325" t="s">
        <v>87</v>
      </c>
      <c r="B122" s="316" t="str">
        <f t="shared" ca="1" si="2"/>
        <v>Note that for the purposes of the EU ETS, the above thresholds apply to the sum of all flights and of the related CO2 emissions within EEA, outgoing from EEA and incoming to EEA, including those incoming from Switzerland and the UK.</v>
      </c>
      <c r="C122" s="291" t="s">
        <v>133</v>
      </c>
      <c r="D122" s="291" t="s">
        <v>133</v>
      </c>
    </row>
    <row r="123" spans="1:5" ht="26.4" hidden="1" outlineLevel="1" x14ac:dyDescent="0.25">
      <c r="A123" s="325" t="s">
        <v>87</v>
      </c>
      <c r="B123" s="316" t="str">
        <f t="shared" ca="1" si="2"/>
        <v>For checking the compliance with the relevant thresholds, emissions have to be calculated using the preliminary emission factor, i.e. without any zero-rating of fuels.</v>
      </c>
      <c r="C123" s="291" t="s">
        <v>134</v>
      </c>
      <c r="D123" s="291" t="s">
        <v>134</v>
      </c>
    </row>
    <row r="124" spans="1:5" ht="26.4" hidden="1" outlineLevel="1" x14ac:dyDescent="0.25">
      <c r="A124" s="325" t="s">
        <v>87</v>
      </c>
      <c r="B124" s="316" t="str">
        <f t="shared" ca="1" si="2"/>
        <v xml:space="preserve">Scope changes from 2024: </v>
      </c>
      <c r="C124" s="115" t="s">
        <v>135</v>
      </c>
      <c r="D124" s="115" t="s">
        <v>135</v>
      </c>
    </row>
    <row r="125" spans="1:5" ht="39.6" hidden="1" outlineLevel="1" x14ac:dyDescent="0.25">
      <c r="A125" s="325" t="s">
        <v>87</v>
      </c>
      <c r="B125" s="316" t="str">
        <f t="shared" ca="1" si="2"/>
        <v>All flights between an aerodrome located in an outermost region and an aerodrome located in another MS of the EEA, and flights departing from an aerodrome located in an outermost region and arriving in Switzerland or the United Kingdom will be included from 2024.</v>
      </c>
      <c r="C125" s="291" t="s">
        <v>136</v>
      </c>
      <c r="D125" s="291" t="s">
        <v>136</v>
      </c>
    </row>
    <row r="126" spans="1:5" ht="39.6" hidden="1" outlineLevel="1" x14ac:dyDescent="0.25">
      <c r="A126" s="325" t="s">
        <v>87</v>
      </c>
      <c r="B126" s="316" t="str">
        <f t="shared" ca="1" si="2"/>
        <v>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v>
      </c>
      <c r="C126" s="291" t="s">
        <v>137</v>
      </c>
      <c r="D126" s="291" t="s">
        <v>137</v>
      </c>
    </row>
    <row r="127" spans="1:5" ht="39.6" hidden="1" outlineLevel="1" x14ac:dyDescent="0.25">
      <c r="A127" s="325" t="s">
        <v>87</v>
      </c>
      <c r="B127" s="316" t="str">
        <f t="shared" ca="1" si="2"/>
        <v>Note that under the EU ETS some simplified monitoring, reporting and verification requirements apply for small emitters. This template guides you whether you are allowed to use the simplified approaches (see section (6) of this template).</v>
      </c>
      <c r="C127" s="291" t="s">
        <v>138</v>
      </c>
      <c r="D127" s="291" t="s">
        <v>138</v>
      </c>
    </row>
    <row r="128" spans="1:5" ht="39.6" hidden="1" outlineLevel="1" x14ac:dyDescent="0.25">
      <c r="A128" s="325" t="s">
        <v>87</v>
      </c>
      <c r="B128" s="316" t="str">
        <f t="shared" ca="1" si="2"/>
        <v>For further information, in particular regarding "full" and "reduced" scope and simplified approaches, please see MRR guidance document No.2 "General guidance for Aircraft Operators", which can be downloaded under:</v>
      </c>
      <c r="C128" s="291" t="s">
        <v>139</v>
      </c>
      <c r="D128" s="291" t="s">
        <v>139</v>
      </c>
    </row>
    <row r="129" spans="1:5" ht="26.4" hidden="1" outlineLevel="1" x14ac:dyDescent="0.25">
      <c r="A129" s="325" t="s">
        <v>87</v>
      </c>
      <c r="B129" s="316" t="str">
        <f t="shared" ref="B129:B194" ca="1" si="3">IF(D129="","- #BLOCK#",OFFSET(C129,0,IFERROR(MATCH(INDICATOR_AE_LanguageFilling,_xlfn.ANCHORARRAY(LST_AE_Languages),0),0)))</f>
        <v>https://climate.ec.europa.eu/system/files/2023-05/gd2_guidance_aircraft_en.pdf</v>
      </c>
      <c r="C129" s="17" t="s">
        <v>140</v>
      </c>
      <c r="D129" s="17" t="s">
        <v>140</v>
      </c>
    </row>
    <row r="130" spans="1:5" ht="79.2" hidden="1" outlineLevel="1" x14ac:dyDescent="0.25">
      <c r="A130" s="325" t="s">
        <v>87</v>
      </c>
      <c r="B130" s="316" t="str">
        <f t="shared" ca="1" si="3"/>
        <v>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v>
      </c>
      <c r="C130" s="291" t="s">
        <v>141</v>
      </c>
      <c r="D130" s="291" t="s">
        <v>141</v>
      </c>
    </row>
    <row r="131" spans="1:5" ht="26.4" hidden="1" outlineLevel="1" x14ac:dyDescent="0.25">
      <c r="A131" s="325" t="s">
        <v>87</v>
      </c>
      <c r="B131" s="316" t="str">
        <f t="shared" ca="1" si="3"/>
        <v>Guidance on this template</v>
      </c>
      <c r="C131" s="81" t="s">
        <v>142</v>
      </c>
      <c r="D131" s="81" t="s">
        <v>142</v>
      </c>
      <c r="E131" s="301"/>
    </row>
    <row r="132" spans="1:5" ht="26.4" hidden="1" outlineLevel="1" x14ac:dyDescent="0.25">
      <c r="A132" s="325" t="s">
        <v>87</v>
      </c>
      <c r="B132" s="316" t="str">
        <f t="shared" ca="1" si="3"/>
        <v>Article 68(5) of the MRR requires:</v>
      </c>
      <c r="C132" s="291" t="s">
        <v>799</v>
      </c>
      <c r="D132" s="291" t="s">
        <v>799</v>
      </c>
    </row>
    <row r="133" spans="1:5" ht="39.6" hidden="1" outlineLevel="1" x14ac:dyDescent="0.25">
      <c r="A133" s="325" t="s">
        <v>87</v>
      </c>
      <c r="B133" s="316" t="str">
        <f t="shared" ca="1" si="3"/>
        <v>The aircraft operator shall submit to the competent authority under the same conditions as referred to in paragraph 1, a separate report as attachment to the annual emissions report, that covers the annual non-CO2 aviation effects.</v>
      </c>
      <c r="C133" s="324" t="s">
        <v>600</v>
      </c>
      <c r="D133" s="324" t="s">
        <v>600</v>
      </c>
      <c r="E133" s="302"/>
    </row>
    <row r="134" spans="1:5" ht="26.4" hidden="1" outlineLevel="1" x14ac:dyDescent="0.25">
      <c r="A134" s="325" t="s">
        <v>87</v>
      </c>
      <c r="B134" s="316" t="str">
        <f t="shared" ca="1" si="3"/>
        <v xml:space="preserve">Article 68(6) requires: </v>
      </c>
      <c r="C134" s="1" t="s">
        <v>601</v>
      </c>
      <c r="D134" s="1" t="s">
        <v>601</v>
      </c>
      <c r="E134" s="306"/>
    </row>
    <row r="135" spans="1:5" ht="26.4" hidden="1" outlineLevel="1" x14ac:dyDescent="0.25">
      <c r="A135" s="325" t="s">
        <v>87</v>
      </c>
      <c r="B135" s="316" t="str">
        <f t="shared" ca="1" si="3"/>
        <v>The separate report referred to in Article 68(5) of the MRR shall contain at least the information listed in its Annex X, Section 2a.</v>
      </c>
      <c r="C135" s="324" t="s">
        <v>602</v>
      </c>
      <c r="D135" s="324" t="s">
        <v>602</v>
      </c>
      <c r="E135" s="306"/>
    </row>
    <row r="136" spans="1:5" ht="26.4" hidden="1" outlineLevel="1" x14ac:dyDescent="0.25">
      <c r="A136" s="325" t="s">
        <v>87</v>
      </c>
      <c r="B136" s="316" t="str">
        <f t="shared" ca="1" si="3"/>
        <v>Annex X, Section 2a sets the minimum content of the Annual Report.</v>
      </c>
      <c r="C136" s="1" t="s">
        <v>603</v>
      </c>
      <c r="D136" s="1" t="s">
        <v>603</v>
      </c>
      <c r="E136" s="306"/>
    </row>
    <row r="137" spans="1:5" ht="26.4" hidden="1" outlineLevel="1" x14ac:dyDescent="0.25">
      <c r="A137" s="325" t="s">
        <v>87</v>
      </c>
      <c r="B137" s="316" t="str">
        <f t="shared" ca="1" si="3"/>
        <v>Furthermore, Annex IIIa, Section 2, states:</v>
      </c>
      <c r="C137" s="1" t="s">
        <v>604</v>
      </c>
      <c r="D137" s="1" t="s">
        <v>604</v>
      </c>
      <c r="E137" s="306"/>
    </row>
    <row r="138" spans="1:5" ht="39.6" hidden="1" outlineLevel="1" x14ac:dyDescent="0.25">
      <c r="A138" s="325" t="s">
        <v>87</v>
      </c>
      <c r="B138" s="316" t="str">
        <f t="shared" ca="1" si="3"/>
        <v>NEATS streamlines the reporting exercise referred to in Article 68(5) of this Regulation. The tool generates automatically the XML table referred to in Annex X, Section 2a(9) to this Regulation at the end of each reporting year, minimising administrative burden associated with reporting.</v>
      </c>
      <c r="C138" s="324" t="s">
        <v>605</v>
      </c>
      <c r="D138" s="324" t="s">
        <v>605</v>
      </c>
      <c r="E138" s="302"/>
    </row>
    <row r="139" spans="1:5" ht="52.8" hidden="1" outlineLevel="1" x14ac:dyDescent="0.25">
      <c r="A139" s="325" t="s">
        <v>87</v>
      </c>
      <c r="B139" s="316" t="str">
        <f t="shared" ca="1" si="3"/>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139" s="329" t="s">
        <v>143</v>
      </c>
      <c r="D139" s="329" t="s">
        <v>143</v>
      </c>
      <c r="E139" s="306"/>
    </row>
    <row r="140" spans="1:5" ht="79.2" hidden="1" outlineLevel="1" x14ac:dyDescent="0.25">
      <c r="A140" s="325" t="s">
        <v>87</v>
      </c>
      <c r="B140" s="316" t="str">
        <f t="shared" ref="B140" ca="1" si="4">IF(D140="","- #BLOCK#",OFFSET(C140,0,IFERROR(MATCH(INDICATOR_AE_LanguageFilling,_xlfn.ANCHORARRAY(LST_AE_Languages),0),0)))</f>
        <v>An aircraft operator can obtain from the NEATS IT tool this report with the information required under the following points filled in automatically by NEATS based on the information and data available in it: 1(a), 1(b), 1(c), 1(d) for the NEATS relevant line, 1(f), 1(g), 1(h), 1(i) for the NEATS relevant line, 1(j), 1a(c), 1a(d), 2(a), 2(b), 6(c) limited to data gaps whose location is ‘IT Tool’, and 7(b). The NEATS IT tool will also generate the XML Table referred to in paragraph 2a(9) of Annex X as a separate file with respect to this report. The XML Table will contain the data related to the flights covered in the report.</v>
      </c>
      <c r="C140" s="1" t="s">
        <v>859</v>
      </c>
      <c r="D140" s="1" t="s">
        <v>859</v>
      </c>
      <c r="E140" s="306"/>
    </row>
    <row r="141" spans="1:5" ht="26.4" hidden="1" outlineLevel="1" x14ac:dyDescent="0.25">
      <c r="A141" s="325" t="s">
        <v>87</v>
      </c>
      <c r="B141" s="316" t="str">
        <f t="shared" ref="B141:B142" ca="1" si="5">IF(D141="","- #BLOCK#",OFFSET(C141,0,IFERROR(MATCH(INDICATOR_AE_LanguageFilling,_xlfn.ANCHORARRAY(LST_AE_Languages),0),0)))</f>
        <v>&lt;Placeholder for the inclusion of information on the automatic data that could be included in the report by another IT tool approved by the European Commission&gt;</v>
      </c>
      <c r="C141" s="1" t="s">
        <v>857</v>
      </c>
      <c r="D141" s="1" t="s">
        <v>857</v>
      </c>
      <c r="E141" s="306"/>
    </row>
    <row r="142" spans="1:5" ht="26.4" hidden="1" outlineLevel="1" x14ac:dyDescent="0.25">
      <c r="A142" s="325" t="s">
        <v>87</v>
      </c>
      <c r="B142" s="316" t="str">
        <f t="shared" ca="1" si="5"/>
        <v>&lt;Placeholder for the inclusion of information on the automatic data that could be included in the report by another IT tool approved by the European Commission&gt;</v>
      </c>
      <c r="C142" s="1" t="s">
        <v>857</v>
      </c>
      <c r="D142" s="1" t="s">
        <v>857</v>
      </c>
      <c r="E142" s="306"/>
    </row>
    <row r="143" spans="1:5" ht="52.8" hidden="1" outlineLevel="1" x14ac:dyDescent="0.25">
      <c r="A143" s="325" t="s">
        <v>87</v>
      </c>
      <c r="B143" s="316" t="str">
        <f t="shared" ref="B143" ca="1" si="6">IF(D143="","- #BLOCK#",OFFSET(C143,0,IFERROR(MATCH(INDICATOR_AE_LanguageFilling,_xlfn.ANCHORARRAY(LST_AE_Languages),0),0)))</f>
        <v>The aircraft operator remains responsible for consolidating the reports and XML Tables generated by all IT tools (approved by the European Commission) it has used into a single report and single XML Table, ensuring their completeness, consistency and coherence prior to their submission for verification, when required, and approval by the relevant competent authority.</v>
      </c>
      <c r="C143" s="1" t="s">
        <v>867</v>
      </c>
      <c r="D143" s="1" t="s">
        <v>867</v>
      </c>
      <c r="E143" s="306"/>
    </row>
    <row r="144" spans="1:5" ht="26.4" hidden="1" outlineLevel="1" x14ac:dyDescent="0.25">
      <c r="A144" s="325" t="s">
        <v>87</v>
      </c>
      <c r="B144" s="316" t="str">
        <f t="shared" ca="1" si="3"/>
        <v xml:space="preserve">This reporting template represents the views of the Commission services at the time of publication. </v>
      </c>
      <c r="C144" s="1" t="s">
        <v>144</v>
      </c>
      <c r="D144" s="1" t="s">
        <v>144</v>
      </c>
    </row>
    <row r="145" spans="1:4" ht="34.799999999999997" hidden="1" outlineLevel="1" x14ac:dyDescent="0.25">
      <c r="A145" s="325" t="s">
        <v>87</v>
      </c>
      <c r="B145" s="316" t="str">
        <f t="shared" ca="1" si="3"/>
        <v>This is the final version, dated 29 April 2026, of the annual non-CO2 aviation effects template.</v>
      </c>
      <c r="C145" s="330" t="s">
        <v>832</v>
      </c>
      <c r="D145" s="330" t="s">
        <v>832</v>
      </c>
    </row>
    <row r="146" spans="1:4" ht="26.4" hidden="1" outlineLevel="1" x14ac:dyDescent="0.25">
      <c r="A146" s="325" t="s">
        <v>87</v>
      </c>
      <c r="B146" s="316" t="str">
        <f t="shared" ca="1" si="3"/>
        <v>All Commission guidance documents on the Monitoring and Reporting Regulation can be found at:</v>
      </c>
      <c r="C146" s="331" t="s">
        <v>145</v>
      </c>
      <c r="D146" s="331" t="s">
        <v>145</v>
      </c>
    </row>
    <row r="147" spans="1:4" ht="26.4" hidden="1" outlineLevel="1" x14ac:dyDescent="0.25">
      <c r="A147" s="325" t="s">
        <v>87</v>
      </c>
      <c r="B147" s="316" t="str">
        <f t="shared" ca="1" si="3"/>
        <v>https://ec.europa.eu/clima/eu-action/eu-emissions-trading-system-eu-ets/monitoring-reporting-and-verification-eu-ets-emissions_en</v>
      </c>
      <c r="C147" s="2" t="s">
        <v>146</v>
      </c>
      <c r="D147" s="2" t="s">
        <v>146</v>
      </c>
    </row>
    <row r="148" spans="1:4" ht="66" hidden="1" outlineLevel="1" x14ac:dyDescent="0.25">
      <c r="A148" s="325" t="s">
        <v>87</v>
      </c>
      <c r="B148" s="316" t="str">
        <f t="shared" ca="1" si="3"/>
        <v xml:space="preserve">The EU ETS for aviation has been expanded to cover the three EEA EFTA States Iceland, Liechtenstein and Norway. This means that aircraft operators also need to monitor and report their non-CO2 aviation effects from domestic flights within the EEA EFTA States, flights between the EEA EFTA States and flights between EEA EFTA States and third countries (where full scope is required).
</v>
      </c>
      <c r="C148" s="60" t="s">
        <v>609</v>
      </c>
      <c r="D148" s="60" t="s">
        <v>609</v>
      </c>
    </row>
    <row r="149" spans="1:4" ht="26.4" hidden="1" outlineLevel="1" x14ac:dyDescent="0.25">
      <c r="A149" s="325" t="s">
        <v>87</v>
      </c>
      <c r="B149" s="316" t="str">
        <f t="shared" ca="1" si="3"/>
        <v>Accordingly, all references to Member States in this template should be interpreted as including all 30 EEA States. The EEA comprises the 27 EU Member States, Iceland, Liechtenstein and Norway.</v>
      </c>
      <c r="C149" s="65" t="s">
        <v>147</v>
      </c>
      <c r="D149" s="65" t="s">
        <v>147</v>
      </c>
    </row>
    <row r="150" spans="1:4" ht="26.4" hidden="1" outlineLevel="1" x14ac:dyDescent="0.25">
      <c r="A150" s="325" t="s">
        <v>87</v>
      </c>
      <c r="B150" s="316" t="str">
        <f t="shared" ca="1" si="3"/>
        <v>Before you use this file, please carry out the following steps:</v>
      </c>
      <c r="C150" s="332" t="s">
        <v>148</v>
      </c>
      <c r="D150" s="332" t="s">
        <v>148</v>
      </c>
    </row>
    <row r="151" spans="1:4" ht="66" hidden="1" outlineLevel="1" x14ac:dyDescent="0.25">
      <c r="A151" s="325" t="s">
        <v>87</v>
      </c>
      <c r="B151" s="316" t="str">
        <f t="shared" ca="1" si="3"/>
        <v>Make sure you know which Member State is responsible for administering you (the aircraft operator who submits this non-CO2 aviation effects report) with regard to EU ETS reporting. The criteria for defining the administering Member State are set out by Art. 18a of the EU ETS Directive. A list specifying the administering Member State for each aircraft operator can be found on the Commission's website (see below).</v>
      </c>
      <c r="C151" s="115" t="s">
        <v>610</v>
      </c>
      <c r="D151" s="115" t="s">
        <v>610</v>
      </c>
    </row>
    <row r="152" spans="1:4" ht="26.4" hidden="1" outlineLevel="1" x14ac:dyDescent="0.25">
      <c r="A152" s="325" t="s">
        <v>87</v>
      </c>
      <c r="B152" s="316" t="str">
        <f t="shared" ca="1" si="3"/>
        <v>If you are not on this list, you may still be subject to EU ETS or CORSIA reporting to a Member State based on the criteria referred to under point III(4) above.</v>
      </c>
      <c r="C152" s="290" t="s">
        <v>149</v>
      </c>
      <c r="D152" s="290" t="s">
        <v>149</v>
      </c>
    </row>
    <row r="153" spans="1:4" ht="66" hidden="1" outlineLevel="1" x14ac:dyDescent="0.25">
      <c r="A153" s="325" t="s">
        <v>87</v>
      </c>
      <c r="B153" s="316" t="str">
        <f t="shared" ca="1" si="3"/>
        <v>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v>
      </c>
      <c r="C153" s="290" t="s">
        <v>150</v>
      </c>
      <c r="D153" s="290" t="s">
        <v>150</v>
      </c>
    </row>
    <row r="154" spans="1:4" ht="26.4" hidden="1" outlineLevel="1" x14ac:dyDescent="0.25">
      <c r="A154" s="325" t="s">
        <v>87</v>
      </c>
      <c r="B154" s="316" t="str">
        <f t="shared" ca="1" si="3"/>
        <v xml:space="preserve">Identify the Competent Authority (CA) responsible for your case in that administering Member State (there may be more than one CA per Member State). </v>
      </c>
      <c r="C154" s="66" t="s">
        <v>151</v>
      </c>
      <c r="D154" s="66" t="s">
        <v>151</v>
      </c>
    </row>
    <row r="155" spans="1:4" ht="26.4" hidden="1" outlineLevel="1" x14ac:dyDescent="0.25">
      <c r="A155" s="325" t="s">
        <v>87</v>
      </c>
      <c r="B155" s="316" t="str">
        <f t="shared" ca="1" si="3"/>
        <v>Check the CA's webpage or directly contact the CA in order to find out if you have the correct version of the template. The template version is clearly indicated on the cover page of this file.</v>
      </c>
      <c r="C155" s="66" t="s">
        <v>152</v>
      </c>
      <c r="D155" s="66" t="s">
        <v>152</v>
      </c>
    </row>
    <row r="156" spans="1:4" ht="39.6" hidden="1" outlineLevel="1" x14ac:dyDescent="0.25">
      <c r="A156" s="325" t="s">
        <v>87</v>
      </c>
      <c r="B156" s="316" t="str">
        <f t="shared" ca="1" si="3"/>
        <v>Some Member States may require you to use an alternative system, such as Internet-based forms instead of a spreadsheet. Check your administering Member State requirements. In this case the CA will provide further information to you.</v>
      </c>
      <c r="C156" s="66" t="s">
        <v>153</v>
      </c>
      <c r="D156" s="66" t="s">
        <v>153</v>
      </c>
    </row>
    <row r="157" spans="1:4" ht="26.4" hidden="1" outlineLevel="1" x14ac:dyDescent="0.25">
      <c r="A157" s="325" t="s">
        <v>87</v>
      </c>
      <c r="B157" s="316" t="str">
        <f t="shared" ca="1" si="3"/>
        <v>Read carefully the instructions below for filling this template.</v>
      </c>
      <c r="C157" s="331" t="s">
        <v>154</v>
      </c>
      <c r="D157" s="331" t="s">
        <v>154</v>
      </c>
    </row>
    <row r="158" spans="1:4" ht="26.4" hidden="1" outlineLevel="1" x14ac:dyDescent="0.25">
      <c r="A158" s="325" t="s">
        <v>87</v>
      </c>
      <c r="B158" s="316" t="str">
        <f t="shared" ca="1" si="3"/>
        <v>This emission report must be submitted to your Competent Authority ("CA") to the following address:</v>
      </c>
      <c r="C158" s="291" t="s">
        <v>155</v>
      </c>
      <c r="D158" s="291" t="s">
        <v>155</v>
      </c>
    </row>
    <row r="159" spans="1:4" ht="26.4" hidden="1" outlineLevel="1" x14ac:dyDescent="0.25">
      <c r="A159" s="325" t="s">
        <v>87</v>
      </c>
      <c r="B159" s="316" t="str">
        <f t="shared" ca="1" si="3"/>
        <v>Detail address to be provided by the Member State</v>
      </c>
      <c r="C159" s="333" t="s">
        <v>156</v>
      </c>
      <c r="D159" s="333" t="s">
        <v>156</v>
      </c>
    </row>
    <row r="160" spans="1:4" ht="39.6" hidden="1" outlineLevel="1" x14ac:dyDescent="0.25">
      <c r="A160" s="325" t="s">
        <v>87</v>
      </c>
      <c r="B160" s="316" t="str">
        <f t="shared" ca="1" si="3"/>
        <v>Contact your Competent Authority if you need assistance to complete your annual non-CO2 aviation effects report. Some Member States have produced guidance documents which you may find useful in addition to the Commission's guidance mentioned above.</v>
      </c>
      <c r="C160" s="291" t="s">
        <v>606</v>
      </c>
      <c r="D160" s="291" t="s">
        <v>606</v>
      </c>
    </row>
    <row r="161" spans="1:4" ht="79.2" hidden="1" outlineLevel="1" x14ac:dyDescent="0.25">
      <c r="A161" s="325" t="s">
        <v>87</v>
      </c>
      <c r="B161" s="316" t="str">
        <f t="shared" ca="1" si="3"/>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161" s="115" t="s">
        <v>157</v>
      </c>
      <c r="D161" s="115" t="s">
        <v>157</v>
      </c>
    </row>
    <row r="162" spans="1:4" ht="26.4" hidden="1" outlineLevel="1" x14ac:dyDescent="0.25">
      <c r="A162" s="325" t="s">
        <v>87</v>
      </c>
      <c r="B162" s="316" t="str">
        <f t="shared" ca="1" si="3"/>
        <v>Information sources:</v>
      </c>
      <c r="C162" s="334" t="s">
        <v>158</v>
      </c>
      <c r="D162" s="334" t="s">
        <v>158</v>
      </c>
    </row>
    <row r="163" spans="1:4" ht="26.4" hidden="1" outlineLevel="1" x14ac:dyDescent="0.25">
      <c r="A163" s="325" t="s">
        <v>87</v>
      </c>
      <c r="B163" s="316" t="str">
        <f t="shared" ca="1" si="3"/>
        <v>EU Websites:</v>
      </c>
      <c r="C163" s="65" t="s">
        <v>159</v>
      </c>
      <c r="D163" s="65" t="s">
        <v>159</v>
      </c>
    </row>
    <row r="164" spans="1:4" ht="26.4" hidden="1" outlineLevel="1" x14ac:dyDescent="0.25">
      <c r="A164" s="325" t="s">
        <v>87</v>
      </c>
      <c r="B164" s="316" t="str">
        <f t="shared" ca="1" si="3"/>
        <v>EU-Legislation:</v>
      </c>
      <c r="C164" s="331" t="s">
        <v>160</v>
      </c>
      <c r="D164" s="331" t="s">
        <v>160</v>
      </c>
    </row>
    <row r="165" spans="1:4" ht="26.4" hidden="1" outlineLevel="1" x14ac:dyDescent="0.25">
      <c r="A165" s="325" t="s">
        <v>87</v>
      </c>
      <c r="B165" s="316" t="str">
        <f t="shared" ca="1" si="3"/>
        <v>EU ETS general:</v>
      </c>
      <c r="C165" s="331" t="s">
        <v>161</v>
      </c>
      <c r="D165" s="331" t="s">
        <v>161</v>
      </c>
    </row>
    <row r="166" spans="1:4" ht="26.4" hidden="1" outlineLevel="1" x14ac:dyDescent="0.25">
      <c r="A166" s="325" t="s">
        <v>87</v>
      </c>
      <c r="B166" s="316" t="str">
        <f t="shared" ca="1" si="3"/>
        <v xml:space="preserve">Aviation EU ETS: </v>
      </c>
      <c r="C166" s="66" t="s">
        <v>162</v>
      </c>
      <c r="D166" s="66" t="s">
        <v>162</v>
      </c>
    </row>
    <row r="167" spans="1:4" ht="26.4" hidden="1" outlineLevel="1" x14ac:dyDescent="0.25">
      <c r="A167" s="325" t="s">
        <v>87</v>
      </c>
      <c r="B167" s="316" t="str">
        <f t="shared" ca="1" si="3"/>
        <v xml:space="preserve">Monitoring and Reporting in the EU ETS: </v>
      </c>
      <c r="C167" s="331" t="s">
        <v>163</v>
      </c>
      <c r="D167" s="331" t="s">
        <v>163</v>
      </c>
    </row>
    <row r="168" spans="1:4" ht="26.4" hidden="1" outlineLevel="1" x14ac:dyDescent="0.25">
      <c r="A168" s="325" t="s">
        <v>87</v>
      </c>
      <c r="B168" s="316" t="str">
        <f t="shared" ca="1" si="3"/>
        <v>CORSIA Website:</v>
      </c>
      <c r="C168" s="115" t="s">
        <v>164</v>
      </c>
      <c r="D168" s="115" t="s">
        <v>164</v>
      </c>
    </row>
    <row r="169" spans="1:4" ht="26.4" hidden="1" outlineLevel="1" x14ac:dyDescent="0.25">
      <c r="A169" s="325" t="s">
        <v>87</v>
      </c>
      <c r="B169" s="316" t="str">
        <f t="shared" ca="1" si="3"/>
        <v xml:space="preserve">http://eur-lex.europa.eu/en/index.htm </v>
      </c>
      <c r="C169" s="66" t="s">
        <v>165</v>
      </c>
      <c r="D169" s="66" t="s">
        <v>165</v>
      </c>
    </row>
    <row r="170" spans="1:4" ht="26.4" hidden="1" outlineLevel="1" x14ac:dyDescent="0.25">
      <c r="A170" s="325" t="s">
        <v>87</v>
      </c>
      <c r="B170" s="316" t="str">
        <f t="shared" ca="1" si="3"/>
        <v>https://ec.europa.eu/clima/eu-action/eu-emissions-trading-system-eu-ets_en</v>
      </c>
      <c r="C170" s="2" t="s">
        <v>166</v>
      </c>
      <c r="D170" s="2" t="s">
        <v>166</v>
      </c>
    </row>
    <row r="171" spans="1:4" ht="26.4" hidden="1" outlineLevel="1" x14ac:dyDescent="0.25">
      <c r="A171" s="325" t="s">
        <v>87</v>
      </c>
      <c r="B171" s="316" t="str">
        <f t="shared" ca="1" si="3"/>
        <v>https://ec.europa.eu/clima/eu-action/transport-emissions/reducing-emissions-aviation_en</v>
      </c>
      <c r="C171" s="2" t="s">
        <v>167</v>
      </c>
      <c r="D171" s="2" t="s">
        <v>167</v>
      </c>
    </row>
    <row r="172" spans="1:4" ht="26.4" hidden="1" outlineLevel="1" x14ac:dyDescent="0.25">
      <c r="A172" s="325" t="s">
        <v>87</v>
      </c>
      <c r="B172" s="316" t="str">
        <f t="shared" ca="1" si="3"/>
        <v>Other Websites:</v>
      </c>
      <c r="C172" s="65" t="s">
        <v>168</v>
      </c>
      <c r="D172" s="65" t="s">
        <v>168</v>
      </c>
    </row>
    <row r="173" spans="1:4" ht="26.4" hidden="1" outlineLevel="1" x14ac:dyDescent="0.25">
      <c r="A173" s="325" t="s">
        <v>87</v>
      </c>
      <c r="B173" s="316" t="str">
        <f t="shared" ca="1" si="3"/>
        <v>&lt;to be provided by Member State&gt;</v>
      </c>
      <c r="C173" s="333" t="s">
        <v>169</v>
      </c>
      <c r="D173" s="333" t="s">
        <v>169</v>
      </c>
    </row>
    <row r="174" spans="1:4" ht="26.4" hidden="1" outlineLevel="1" x14ac:dyDescent="0.25">
      <c r="A174" s="325" t="s">
        <v>87</v>
      </c>
      <c r="B174" s="316" t="str">
        <f t="shared" ca="1" si="3"/>
        <v>Helpdesk:</v>
      </c>
      <c r="C174" s="66" t="s">
        <v>170</v>
      </c>
      <c r="D174" s="66" t="s">
        <v>170</v>
      </c>
    </row>
    <row r="175" spans="1:4" ht="26.4" hidden="1" outlineLevel="1" x14ac:dyDescent="0.25">
      <c r="A175" s="325" t="s">
        <v>87</v>
      </c>
      <c r="B175" s="316" t="str">
        <f t="shared" ca="1" si="3"/>
        <v>&lt;to be provided by Member State, if relevant&gt;</v>
      </c>
      <c r="C175" s="333" t="s">
        <v>171</v>
      </c>
      <c r="D175" s="333" t="s">
        <v>171</v>
      </c>
    </row>
    <row r="176" spans="1:4" ht="26.4" hidden="1" outlineLevel="1" x14ac:dyDescent="0.25">
      <c r="A176" s="325" t="s">
        <v>87</v>
      </c>
      <c r="B176" s="316" t="str">
        <f t="shared" ca="1" si="3"/>
        <v>How to use this file:</v>
      </c>
      <c r="C176" s="334" t="s">
        <v>172</v>
      </c>
      <c r="D176" s="334" t="s">
        <v>172</v>
      </c>
    </row>
    <row r="177" spans="1:4" ht="39.6" hidden="1" outlineLevel="1" x14ac:dyDescent="0.25">
      <c r="A177" s="325" t="s">
        <v>87</v>
      </c>
      <c r="B177" s="316" t="str">
        <f t="shared" ca="1" si="3"/>
        <v>This template has been developed to accommodate the minimum content of an annual non-CO2 aviation effects report required by the MRR. Aircraft operators should therefore refer to the MRR and additional Member State requirements (if any) when completing.</v>
      </c>
      <c r="C177" s="291" t="s">
        <v>607</v>
      </c>
      <c r="D177" s="291" t="s">
        <v>607</v>
      </c>
    </row>
    <row r="178" spans="1:4" ht="39.6" hidden="1" outlineLevel="1" x14ac:dyDescent="0.25">
      <c r="A178" s="325" t="s">
        <v>87</v>
      </c>
      <c r="B178" s="316" t="str">
        <f t="shared" ca="1" si="3"/>
        <v>It is recommended that you go through the file from start to end. There are a few functions which will guide you through the form which depend on previous input, such as cells changing colour if an input is not needed (see colour codes below).</v>
      </c>
      <c r="C178" s="66" t="s">
        <v>173</v>
      </c>
      <c r="D178" s="66" t="s">
        <v>173</v>
      </c>
    </row>
    <row r="179" spans="1:4" ht="52.8" hidden="1" outlineLevel="1" x14ac:dyDescent="0.25">
      <c r="A179" s="325" t="s">
        <v>87</v>
      </c>
      <c r="B179" s="316" t="str">
        <f t="shared" ca="1" si="3"/>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79" s="66" t="s">
        <v>174</v>
      </c>
      <c r="D179" s="66" t="s">
        <v>174</v>
      </c>
    </row>
    <row r="180" spans="1:4" ht="26.4" hidden="1" outlineLevel="1" x14ac:dyDescent="0.25">
      <c r="A180" s="325" t="s">
        <v>87</v>
      </c>
      <c r="B180" s="316" t="str">
        <f t="shared" ca="1" si="3"/>
        <v>Colour codes and fonts:</v>
      </c>
      <c r="C180" s="10" t="s">
        <v>175</v>
      </c>
      <c r="D180" s="10" t="s">
        <v>175</v>
      </c>
    </row>
    <row r="181" spans="1:4" ht="26.4" hidden="1" outlineLevel="1" x14ac:dyDescent="0.25">
      <c r="A181" s="325" t="s">
        <v>87</v>
      </c>
      <c r="B181" s="316" t="str">
        <f t="shared" ca="1" si="3"/>
        <v>Black bold text:</v>
      </c>
      <c r="C181" s="335" t="s">
        <v>176</v>
      </c>
      <c r="D181" s="335" t="s">
        <v>176</v>
      </c>
    </row>
    <row r="182" spans="1:4" ht="26.4" hidden="1" outlineLevel="1" x14ac:dyDescent="0.25">
      <c r="A182" s="325" t="s">
        <v>87</v>
      </c>
      <c r="B182" s="316" t="str">
        <f t="shared" ca="1" si="3"/>
        <v>Black normal text:</v>
      </c>
      <c r="C182" s="331" t="s">
        <v>613</v>
      </c>
      <c r="D182" s="331" t="s">
        <v>613</v>
      </c>
    </row>
    <row r="183" spans="1:4" ht="26.4" hidden="1" outlineLevel="1" x14ac:dyDescent="0.25">
      <c r="A183" s="325" t="s">
        <v>87</v>
      </c>
      <c r="B183" s="316" t="str">
        <f t="shared" ca="1" si="3"/>
        <v>This is text provided by the Commission template. It should be kept as it is.</v>
      </c>
      <c r="C183" s="331" t="s">
        <v>177</v>
      </c>
      <c r="D183" s="331" t="s">
        <v>177</v>
      </c>
    </row>
    <row r="184" spans="1:4" ht="26.4" hidden="1" outlineLevel="1" x14ac:dyDescent="0.25">
      <c r="A184" s="325" t="s">
        <v>87</v>
      </c>
      <c r="B184" s="316" t="str">
        <f t="shared" ca="1" si="3"/>
        <v>Smaller italic text:</v>
      </c>
      <c r="C184" s="336" t="s">
        <v>178</v>
      </c>
      <c r="D184" s="336" t="s">
        <v>178</v>
      </c>
    </row>
    <row r="185" spans="1:4" ht="26.4" hidden="1" outlineLevel="1" x14ac:dyDescent="0.25">
      <c r="A185" s="325" t="s">
        <v>87</v>
      </c>
      <c r="B185" s="316" t="str">
        <f t="shared" ca="1" si="3"/>
        <v>This text gives further explanations. Member States may add further explanations in MS specific versions of the template.</v>
      </c>
      <c r="C185" s="331" t="s">
        <v>179</v>
      </c>
      <c r="D185" s="331" t="s">
        <v>179</v>
      </c>
    </row>
    <row r="186" spans="1:4" ht="26.4" hidden="1" outlineLevel="1" x14ac:dyDescent="0.25">
      <c r="A186" s="325" t="s">
        <v>87</v>
      </c>
      <c r="B186" s="316" t="str">
        <f t="shared" ca="1" si="3"/>
        <v>Light yellow fields indicate fields that should be filled in by the aircraft operator.</v>
      </c>
      <c r="C186" s="331" t="s">
        <v>682</v>
      </c>
      <c r="D186" s="331" t="s">
        <v>682</v>
      </c>
    </row>
    <row r="187" spans="1:4" ht="26.4" hidden="1" outlineLevel="1" x14ac:dyDescent="0.25">
      <c r="A187" s="325" t="s">
        <v>87</v>
      </c>
      <c r="B187" s="316" t="str">
        <f t="shared" ca="1" si="3"/>
        <v>Green fields show automatically calculated results. Red text indicates error messages (missing data etc.).</v>
      </c>
      <c r="C187" s="331" t="s">
        <v>180</v>
      </c>
      <c r="D187" s="331" t="s">
        <v>180</v>
      </c>
    </row>
    <row r="188" spans="1:4" ht="26.4" hidden="1" outlineLevel="1" x14ac:dyDescent="0.25">
      <c r="A188" s="325" t="s">
        <v>87</v>
      </c>
      <c r="B188" s="316" t="str">
        <f t="shared" ca="1" si="3"/>
        <v>Orange fields indicate that the content could be incorrect and should be reviewed.</v>
      </c>
      <c r="C188" s="331" t="s">
        <v>683</v>
      </c>
      <c r="D188" s="331" t="s">
        <v>683</v>
      </c>
    </row>
    <row r="189" spans="1:4" ht="26.4" hidden="1" outlineLevel="1" x14ac:dyDescent="0.25">
      <c r="A189" s="325" t="s">
        <v>87</v>
      </c>
      <c r="B189" s="316" t="str">
        <f t="shared" ca="1" si="3"/>
        <v>Red fields indicate that the content is missing or incorrect. The content must be completed or corrected.</v>
      </c>
      <c r="C189" s="331" t="s">
        <v>800</v>
      </c>
      <c r="D189" s="331" t="s">
        <v>800</v>
      </c>
    </row>
    <row r="190" spans="1:4" ht="26.4" hidden="1" outlineLevel="1" x14ac:dyDescent="0.25">
      <c r="A190" s="325" t="s">
        <v>87</v>
      </c>
      <c r="B190" s="316" t="str">
        <f t="shared" ca="1" si="3"/>
        <v>Shaded fields indicate that an input in another field makes the input here irrelevant.</v>
      </c>
      <c r="C190" s="331" t="s">
        <v>181</v>
      </c>
      <c r="D190" s="331" t="s">
        <v>181</v>
      </c>
    </row>
    <row r="191" spans="1:4" ht="26.4" hidden="1" outlineLevel="1" x14ac:dyDescent="0.25">
      <c r="A191" s="325" t="s">
        <v>87</v>
      </c>
      <c r="B191" s="316" t="str">
        <f t="shared" ca="1" si="3"/>
        <v>Grey shaded areas should be filled by Member States before publishing customized version of the template.</v>
      </c>
      <c r="C191" s="331" t="s">
        <v>182</v>
      </c>
      <c r="D191" s="331" t="s">
        <v>182</v>
      </c>
    </row>
    <row r="192" spans="1:4" ht="26.4" hidden="1" outlineLevel="1" x14ac:dyDescent="0.25">
      <c r="A192" s="325" t="s">
        <v>87</v>
      </c>
      <c r="B192" s="316" t="str">
        <f t="shared" ca="1" si="3"/>
        <v>Sections added to the EU ETS template related to information required for CORSIA are identified by a light blue frame.</v>
      </c>
      <c r="C192" s="60" t="s">
        <v>183</v>
      </c>
      <c r="D192" s="60" t="s">
        <v>183</v>
      </c>
    </row>
    <row r="193" spans="1:4" ht="26.4" hidden="1" outlineLevel="1" x14ac:dyDescent="0.25">
      <c r="A193" s="325" t="s">
        <v>87</v>
      </c>
      <c r="B193" s="316" t="str">
        <f t="shared" ca="1" si="3"/>
        <v>Sections added to this template related to information required for the Swiss ETS are identified by a light red frame.</v>
      </c>
      <c r="C193" s="60" t="s">
        <v>608</v>
      </c>
      <c r="D193" s="60" t="s">
        <v>608</v>
      </c>
    </row>
    <row r="194" spans="1:4" ht="26.4" hidden="1" outlineLevel="1" x14ac:dyDescent="0.25">
      <c r="A194" s="325" t="s">
        <v>87</v>
      </c>
      <c r="B194" s="316" t="str">
        <f t="shared" ca="1" si="3"/>
        <v>Sections that are particularly relevant for both the EU and the Swiss ETS are marked by red shading.</v>
      </c>
      <c r="C194" s="60" t="s">
        <v>684</v>
      </c>
      <c r="D194" s="60" t="s">
        <v>684</v>
      </c>
    </row>
    <row r="195" spans="1:4" ht="52.8" hidden="1" outlineLevel="1" x14ac:dyDescent="0.25">
      <c r="A195" s="325" t="s">
        <v>87</v>
      </c>
      <c r="B195" s="316" t="str">
        <f t="shared" ref="B195:B261" ca="1" si="7">IF(D195="","- #BLOCK#",OFFSET(C195,0,IFERROR(MATCH(INDICATOR_AE_LanguageFilling,_xlfn.ANCHORARRAY(LST_AE_Languages),0),0)))</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95" s="291" t="s">
        <v>184</v>
      </c>
      <c r="D195" s="291" t="s">
        <v>184</v>
      </c>
    </row>
    <row r="196" spans="1:4" ht="66" hidden="1" outlineLevel="1" x14ac:dyDescent="0.25">
      <c r="A196" s="325" t="s">
        <v>87</v>
      </c>
      <c r="B196" s="316" t="str">
        <f t="shared" ca="1" si="7"/>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96" s="292" t="s">
        <v>185</v>
      </c>
      <c r="D196" s="292" t="s">
        <v>185</v>
      </c>
    </row>
    <row r="197" spans="1:4" ht="66" hidden="1" outlineLevel="1" x14ac:dyDescent="0.25">
      <c r="A197" s="325" t="s">
        <v>87</v>
      </c>
      <c r="B197" s="316" t="str">
        <f t="shared" ca="1" si="7"/>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97" s="291" t="s">
        <v>186</v>
      </c>
      <c r="D197" s="291" t="s">
        <v>186</v>
      </c>
    </row>
    <row r="198" spans="1:4" ht="92.4" hidden="1" outlineLevel="1" x14ac:dyDescent="0.25">
      <c r="A198" s="325" t="s">
        <v>87</v>
      </c>
      <c r="B198" s="316" t="str">
        <f t="shared" ca="1" si="7"/>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98" s="337" t="s">
        <v>187</v>
      </c>
      <c r="D198" s="337" t="s">
        <v>187</v>
      </c>
    </row>
    <row r="199" spans="1:4" ht="26.4" hidden="1" outlineLevel="1" x14ac:dyDescent="0.25">
      <c r="A199" s="325" t="s">
        <v>87</v>
      </c>
      <c r="B199" s="316" t="str">
        <f t="shared" ca="1" si="7"/>
        <v>Note: Formulae must be checked and corrected in particular whenever rows and/or columns are added by aircraft operators.</v>
      </c>
      <c r="C199" s="338" t="s">
        <v>188</v>
      </c>
      <c r="D199" s="338" t="s">
        <v>188</v>
      </c>
    </row>
    <row r="200" spans="1:4" ht="52.8" hidden="1" outlineLevel="1" x14ac:dyDescent="0.25">
      <c r="A200" s="325" t="s">
        <v>87</v>
      </c>
      <c r="B200" s="316" t="str">
        <f t="shared" ca="1" si="7"/>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200" s="339" t="s">
        <v>189</v>
      </c>
      <c r="D200" s="339" t="s">
        <v>189</v>
      </c>
    </row>
    <row r="201" spans="1:4" ht="26.4" hidden="1" outlineLevel="1" x14ac:dyDescent="0.25">
      <c r="A201" s="325" t="s">
        <v>87</v>
      </c>
      <c r="B201" s="316" t="str">
        <f t="shared" ca="1" si="7"/>
        <v>Member State-specific guidance is listed here:</v>
      </c>
      <c r="C201" s="334" t="s">
        <v>190</v>
      </c>
      <c r="D201" s="334" t="s">
        <v>190</v>
      </c>
    </row>
    <row r="202" spans="1:4" ht="17.399999999999999" collapsed="1" x14ac:dyDescent="0.25">
      <c r="A202" s="340">
        <v>1</v>
      </c>
      <c r="B202" s="316" t="str">
        <f t="shared" ca="1" si="7"/>
        <v>GENERAL INFORMATION ABOUT THIS REPORT</v>
      </c>
      <c r="C202" s="341" t="s">
        <v>191</v>
      </c>
      <c r="D202" s="341" t="s">
        <v>191</v>
      </c>
    </row>
    <row r="203" spans="1:4" ht="15.6" hidden="1" outlineLevel="1" x14ac:dyDescent="0.25">
      <c r="A203" s="340">
        <v>1</v>
      </c>
      <c r="B203" s="316" t="str">
        <f t="shared" ca="1" si="7"/>
        <v>Reporting Year and Scope</v>
      </c>
      <c r="C203" s="116" t="s">
        <v>192</v>
      </c>
      <c r="D203" s="116" t="s">
        <v>192</v>
      </c>
    </row>
    <row r="204" spans="1:4" hidden="1" outlineLevel="1" x14ac:dyDescent="0.25">
      <c r="A204" s="340">
        <v>1</v>
      </c>
      <c r="B204" s="316" t="str">
        <f t="shared" ca="1" si="7"/>
        <v>Please indicate the year in which the reported aviation activities took place, e.g. 2025 for the report which you submit in 2026.</v>
      </c>
      <c r="C204" s="44" t="s">
        <v>614</v>
      </c>
      <c r="D204" s="44" t="s">
        <v>614</v>
      </c>
    </row>
    <row r="205" spans="1:4" ht="20.399999999999999" hidden="1" outlineLevel="1" x14ac:dyDescent="0.25">
      <c r="A205" s="340">
        <v>1</v>
      </c>
      <c r="B205" s="316" t="str">
        <f t="shared" ca="1" si="7"/>
        <v>This should be an integer number (starting from 1) helping the verifier and competent authority to identify the version of the report verified.</v>
      </c>
      <c r="C205" s="44" t="s">
        <v>193</v>
      </c>
      <c r="D205" s="44" t="s">
        <v>193</v>
      </c>
    </row>
    <row r="206" spans="1:4" hidden="1" outlineLevel="1" x14ac:dyDescent="0.25">
      <c r="A206" s="340">
        <v>1</v>
      </c>
      <c r="B206" s="316" t="str">
        <f t="shared" ca="1" si="7"/>
        <v>Language in which this report is filled:</v>
      </c>
      <c r="C206" s="115" t="s">
        <v>194</v>
      </c>
      <c r="D206" s="115" t="s">
        <v>194</v>
      </c>
    </row>
    <row r="207" spans="1:4" ht="30.6" hidden="1" outlineLevel="1" x14ac:dyDescent="0.25">
      <c r="A207" s="340">
        <v>1</v>
      </c>
      <c r="B207" s="316" t="str">
        <f t="shared" ca="1" si="7"/>
        <v>For performing automated checks on the data reported, it is important that the complete report is filled consistently in one language (which may deviate from the template's language). Please confirm here the language in which you have filled the report.</v>
      </c>
      <c r="C207" s="117" t="s">
        <v>195</v>
      </c>
      <c r="D207" s="117" t="s">
        <v>195</v>
      </c>
    </row>
    <row r="208" spans="1:4" ht="26.4" hidden="1" outlineLevel="1" x14ac:dyDescent="0.25">
      <c r="A208" s="340">
        <v>1</v>
      </c>
      <c r="B208" s="316" t="str">
        <f t="shared" ca="1" si="7"/>
        <v>IT tools approved by the European Commission for the monitoring and reporting on non-CO2 aviation effects and used for this report.</v>
      </c>
      <c r="C208" s="115" t="s">
        <v>852</v>
      </c>
      <c r="D208" s="115" t="s">
        <v>852</v>
      </c>
    </row>
    <row r="209" spans="1:4" ht="40.799999999999997" hidden="1" outlineLevel="1" x14ac:dyDescent="0.25">
      <c r="A209" s="340">
        <v>1</v>
      </c>
      <c r="B209" s="316" t="str">
        <f t="shared" ca="1" si="7"/>
        <v>Please indicate in the last column of the following table which of the IT tools approved by the European Commission have been used to monitor and report the non-CO2 aviation effects include in this report. Should a tool not be listed, please add its full name and an acronym for it which has to be different from the acronyms already used in the table. Please do not leave empty rows between the identified IT tools.</v>
      </c>
      <c r="C209" s="44" t="s">
        <v>686</v>
      </c>
      <c r="D209" s="44" t="s">
        <v>686</v>
      </c>
    </row>
    <row r="210" spans="1:4" hidden="1" outlineLevel="1" x14ac:dyDescent="0.25">
      <c r="A210" s="340">
        <v>1</v>
      </c>
      <c r="B210" s="316" t="str">
        <f t="shared" ca="1" si="7"/>
        <v>Tool full name</v>
      </c>
      <c r="C210" s="115" t="s">
        <v>196</v>
      </c>
      <c r="D210" s="115" t="s">
        <v>196</v>
      </c>
    </row>
    <row r="211" spans="1:4" hidden="1" outlineLevel="1" x14ac:dyDescent="0.25">
      <c r="A211" s="340">
        <v>1</v>
      </c>
      <c r="B211" s="316" t="str">
        <f t="shared" ca="1" si="7"/>
        <v>Tool acronym</v>
      </c>
      <c r="C211" s="115" t="s">
        <v>197</v>
      </c>
      <c r="D211" s="115" t="s">
        <v>197</v>
      </c>
    </row>
    <row r="212" spans="1:4" hidden="1" outlineLevel="1" x14ac:dyDescent="0.25">
      <c r="A212" s="340">
        <v>1</v>
      </c>
      <c r="B212" s="316" t="str">
        <f t="shared" ca="1" si="7"/>
        <v>Tool used</v>
      </c>
      <c r="C212" s="115" t="s">
        <v>198</v>
      </c>
      <c r="D212" s="115" t="s">
        <v>198</v>
      </c>
    </row>
    <row r="213" spans="1:4" hidden="1" outlineLevel="1" x14ac:dyDescent="0.25">
      <c r="A213" s="340">
        <v>1</v>
      </c>
      <c r="B213" s="316" t="str">
        <f t="shared" ca="1" si="7"/>
        <v>Non-CO2 aviation effects tracking system</v>
      </c>
      <c r="C213" s="17" t="s">
        <v>593</v>
      </c>
      <c r="D213" s="17" t="s">
        <v>593</v>
      </c>
    </row>
    <row r="214" spans="1:4" hidden="1" outlineLevel="1" x14ac:dyDescent="0.25">
      <c r="A214" s="340">
        <v>1</v>
      </c>
      <c r="B214" s="316" t="str">
        <f t="shared" ca="1" si="7"/>
        <v>NEATS</v>
      </c>
      <c r="C214" s="17" t="s">
        <v>306</v>
      </c>
      <c r="D214" s="17" t="s">
        <v>306</v>
      </c>
    </row>
    <row r="215" spans="1:4" hidden="1" outlineLevel="1" x14ac:dyDescent="0.25">
      <c r="A215" s="340">
        <v>1</v>
      </c>
      <c r="B215" s="316" t="str">
        <f t="shared" ca="1" si="7"/>
        <v>Use of efficacy to refine the Global Warming Potential (GWP)</v>
      </c>
      <c r="C215" s="81" t="s">
        <v>639</v>
      </c>
      <c r="D215" s="81" t="s">
        <v>639</v>
      </c>
    </row>
    <row r="216" spans="1:4" ht="30.6" hidden="1" outlineLevel="1" x14ac:dyDescent="0.25">
      <c r="A216" s="340">
        <v>1</v>
      </c>
      <c r="B216" s="316" t="str">
        <f t="shared" ca="1" si="7"/>
        <v>Except than for NEATS, please specify how efficacy is applied to refine the GWP in each of the other IT tools that have been used in the reporting. If efficacy has not been applied in a tool, provide a description explaining the reasons for not applying efficacy (as required by Annex X (2a) (10) of the Monitoring and Reporting Commission Implementing Regulation (EU) 2018/2066).</v>
      </c>
      <c r="C216" s="44" t="s">
        <v>853</v>
      </c>
      <c r="D216" s="44" t="s">
        <v>853</v>
      </c>
    </row>
    <row r="217" spans="1:4" hidden="1" outlineLevel="1" x14ac:dyDescent="0.25">
      <c r="A217" s="340">
        <v>1</v>
      </c>
      <c r="B217" s="316" t="str">
        <f t="shared" ca="1" si="7"/>
        <v>Has Method D ‘location-based simplified approach’ been used?</v>
      </c>
      <c r="C217" s="81" t="s">
        <v>618</v>
      </c>
      <c r="D217" s="81" t="s">
        <v>618</v>
      </c>
    </row>
    <row r="218" spans="1:4" ht="40.799999999999997" hidden="1" outlineLevel="1" x14ac:dyDescent="0.25">
      <c r="A218" s="340">
        <v>1</v>
      </c>
      <c r="B218" s="316" t="str">
        <f t="shared" ca="1" si="7"/>
        <v xml:space="preserve">In accordance with Article 56a of the Monitoring and Reporting Commission Implementing Regulation (EU) 2018/2066, aircraft operators operating fewer than 243 flights per period for three consecutive four-month periods and aircraft operators operating flights with total annual emissions lower than 25 000 tonnes CO2 per year, both commercial and non-commercial, can choose to use Method D, i.e. the ‘location-based simplified approach’ to calculate the CO2(e) per flight. </v>
      </c>
      <c r="C218" s="44" t="s">
        <v>615</v>
      </c>
      <c r="D218" s="44" t="s">
        <v>615</v>
      </c>
    </row>
    <row r="219" spans="1:4" ht="20.399999999999999" hidden="1" outlineLevel="1" x14ac:dyDescent="0.25">
      <c r="A219" s="340">
        <v>1</v>
      </c>
      <c r="B219" s="316" t="str">
        <f t="shared" ca="1" si="7"/>
        <v>Note that for the purposes of the EU ETS, the above thresholds apply to the sum of all flights and of the related CO2 emissions within EEA, outgoing from EEA and incoming to EEA, including those incoming from Switzerland and the UK.</v>
      </c>
      <c r="C219" s="44" t="s">
        <v>133</v>
      </c>
      <c r="D219" s="44" t="s">
        <v>133</v>
      </c>
    </row>
    <row r="220" spans="1:4" hidden="1" outlineLevel="1" x14ac:dyDescent="0.25">
      <c r="A220" s="340">
        <v>1</v>
      </c>
      <c r="B220" s="316" t="str">
        <f t="shared" ca="1" si="7"/>
        <v>Reporting scope for the non-CO2 aviation effects:</v>
      </c>
      <c r="C220" s="115" t="s">
        <v>199</v>
      </c>
      <c r="D220" s="115" t="s">
        <v>199</v>
      </c>
    </row>
    <row r="221" spans="1:4" ht="92.4" hidden="1" outlineLevel="1" x14ac:dyDescent="0.25">
      <c r="A221" s="340">
        <v>1</v>
      </c>
      <c r="B221" s="316" t="str">
        <f t="shared" ca="1" si="7"/>
        <v>In accordance with Article 2 of the Monitoring and Reporting Commission Implementing Regulation (EU) 2018/2066, aircraft operators are required to monitor and report the non-CO2 aviation effects from aviation activities listed in Annex I to the Directive taking place in 2025 and 2026 in respect of flights between two aerodromes located in the EEA (outermost regions included), and flights departing from an aerodrome located in the EEA (outermost regions included) and arriving in Switzerland or in the United Kingdom. Aircraft operators may however monitor and report the non-CO2 aviation effects taking place from the other aviation activities listed in Annex I to the Directive on a voluntary basis.</v>
      </c>
      <c r="C221" s="342" t="s">
        <v>616</v>
      </c>
      <c r="D221" s="342" t="s">
        <v>616</v>
      </c>
    </row>
    <row r="222" spans="1:4" hidden="1" outlineLevel="1" x14ac:dyDescent="0.25">
      <c r="A222" s="340">
        <v>1</v>
      </c>
      <c r="B222" s="316" t="str">
        <f t="shared" ca="1" si="7"/>
        <v>The following reporting scopes are possible:</v>
      </c>
      <c r="C222" s="43" t="s">
        <v>200</v>
      </c>
      <c r="D222" s="43" t="s">
        <v>200</v>
      </c>
    </row>
    <row r="223" spans="1:4" hidden="1" outlineLevel="1" x14ac:dyDescent="0.25">
      <c r="A223" s="340">
        <v>1</v>
      </c>
      <c r="B223" s="316" t="str">
        <f t="shared" ca="1" si="7"/>
        <v>Reduced</v>
      </c>
      <c r="C223" s="43" t="s">
        <v>12</v>
      </c>
      <c r="D223" s="43" t="s">
        <v>12</v>
      </c>
    </row>
    <row r="224" spans="1:4" hidden="1" outlineLevel="1" x14ac:dyDescent="0.25">
      <c r="A224" s="340">
        <v>1</v>
      </c>
      <c r="B224" s="316" t="str">
        <f t="shared" ca="1" si="7"/>
        <v>Full</v>
      </c>
      <c r="C224" s="43" t="s">
        <v>201</v>
      </c>
      <c r="D224" s="43" t="s">
        <v>201</v>
      </c>
    </row>
    <row r="225" spans="1:4" hidden="1" outlineLevel="1" x14ac:dyDescent="0.25">
      <c r="A225" s="340">
        <v>1</v>
      </c>
      <c r="B225" s="316" t="str">
        <f t="shared" ca="1" si="7"/>
        <v>In-between</v>
      </c>
      <c r="C225" s="43" t="s">
        <v>202</v>
      </c>
      <c r="D225" s="43" t="s">
        <v>202</v>
      </c>
    </row>
    <row r="226" spans="1:4" ht="30.6" hidden="1" outlineLevel="1" x14ac:dyDescent="0.25">
      <c r="A226" s="340">
        <v>1</v>
      </c>
      <c r="B226" s="316" t="str">
        <f t="shared" ca="1" si="7"/>
        <v>Flights that depart from an aerodrome located in the EEA or its outermost regions and arrive at an aerodrome located in the EEA, its outermost regions, Switzerland, or the United Kingdom (excluding its overseas countries, territories, and Crown Dependencies) are to be reported under the EU ETS Reduced scope.</v>
      </c>
      <c r="C226" s="43" t="s">
        <v>802</v>
      </c>
      <c r="D226" s="43" t="s">
        <v>802</v>
      </c>
    </row>
    <row r="227" spans="1:4" ht="30.6" hidden="1" outlineLevel="1" x14ac:dyDescent="0.25">
      <c r="A227" s="340">
        <v>1</v>
      </c>
      <c r="B227" s="316" t="str">
        <f t="shared" ref="B227:B231" ca="1" si="8">IF(D227="","- #BLOCK#",OFFSET(C227,0,IFERROR(MATCH(INDICATOR_AE_LanguageFilling,_xlfn.ANCHORARRAY(LST_AE_Languages),0),0)))</f>
        <v>Flights departing from an aerodrome located in Switzerland and arriving at an aerodrome located in the EEA, its outermost regions, or the United Kingdom (excluding its overseas countries, territories, and Crown Dependencies) are to be reported under the Swiss ETS Reduced scope.</v>
      </c>
      <c r="C227" s="43" t="s">
        <v>803</v>
      </c>
      <c r="D227" s="43" t="s">
        <v>803</v>
      </c>
    </row>
    <row r="228" spans="1:4" ht="30.6" hidden="1" outlineLevel="1" x14ac:dyDescent="0.25">
      <c r="A228" s="340">
        <v>1</v>
      </c>
      <c r="B228" s="316" t="str">
        <f t="shared" ca="1" si="8"/>
        <v>Flights that depart from or arrive at an aerodrome located in the EEA or one of its outermost regions, except those departing from an aerodrome located in Switzerland or the United Kingdom, including its overseas countries, territories, and Crown Dependencies, are to be reported under the EU ETS Full scope.</v>
      </c>
      <c r="C228" s="43" t="s">
        <v>804</v>
      </c>
      <c r="D228" s="43" t="s">
        <v>804</v>
      </c>
    </row>
    <row r="229" spans="1:4" ht="30.6" hidden="1" outlineLevel="1" x14ac:dyDescent="0.25">
      <c r="A229" s="340">
        <v>1</v>
      </c>
      <c r="B229" s="316" t="str">
        <f t="shared" ca="1" si="8"/>
        <v>Flights that depart from or arrive at an aerodrome located in Switzerland, except those departing from an aerodrome located in the EEA, one of its outermost regions, or in the United Kingdom, including its overseas countries, territories, and Crown Dependencies, are to be reported under the Swiss ETS Full scope.</v>
      </c>
      <c r="C229" s="43" t="s">
        <v>805</v>
      </c>
      <c r="D229" s="43" t="s">
        <v>805</v>
      </c>
    </row>
    <row r="230" spans="1:4" ht="30.6" hidden="1" outlineLevel="1" x14ac:dyDescent="0.25">
      <c r="A230" s="340">
        <v>1</v>
      </c>
      <c r="B230" s="316" t="str">
        <f t="shared" ca="1" si="8"/>
        <v>Flights covered by the EU ETS Reduced scope, as well as those operating on the routes specified in point (h) with EEA or a designated EEA member state as the ‘First State in the pair’, are to be reported under the EU ETS In-between scope, except for flights departing from an aerodrome located in the United Kingdom, including its overseas countries, territories, and Crown Dependencies.</v>
      </c>
      <c r="C230" s="43" t="s">
        <v>806</v>
      </c>
      <c r="D230" s="43" t="s">
        <v>806</v>
      </c>
    </row>
    <row r="231" spans="1:4" ht="30.6" hidden="1" outlineLevel="1" x14ac:dyDescent="0.25">
      <c r="A231" s="340">
        <v>1</v>
      </c>
      <c r="B231" s="316" t="str">
        <f t="shared" ca="1" si="8"/>
        <v>Flights covered by the Swiss ETS Reduced scope, as well as those operating on the routes specified in point (h) with Switzerland as the ‘First State in the pair’, are to be reported under the Swiss ETS In-between scope, except for flights departing from an aerodrome located in the United Kingdom, including its overseas countries, territories, and Crown Dependencies.</v>
      </c>
      <c r="C231" s="43" t="s">
        <v>807</v>
      </c>
      <c r="D231" s="43" t="s">
        <v>807</v>
      </c>
    </row>
    <row r="232" spans="1:4" hidden="1" outlineLevel="1" x14ac:dyDescent="0.25">
      <c r="A232" s="340">
        <v>1</v>
      </c>
      <c r="B232" s="316" t="str">
        <f t="shared" ca="1" si="7"/>
        <v>'In-between' reporting scope covered routes</v>
      </c>
      <c r="C232" s="343" t="s">
        <v>203</v>
      </c>
      <c r="D232" s="343" t="s">
        <v>203</v>
      </c>
    </row>
    <row r="233" spans="1:4" ht="20.399999999999999" hidden="1" outlineLevel="1" x14ac:dyDescent="0.25">
      <c r="A233" s="340">
        <v>1</v>
      </c>
      <c r="B233" s="316" t="str">
        <f t="shared" ca="1" si="7"/>
        <v>Please list in the below table the specific routes for which the non-CO2 aviation effects of flights operated on them have been included in this report.</v>
      </c>
      <c r="C233" s="43" t="s">
        <v>617</v>
      </c>
      <c r="D233" s="43" t="s">
        <v>617</v>
      </c>
    </row>
    <row r="234" spans="1:4" ht="30.6" hidden="1" outlineLevel="1" x14ac:dyDescent="0.25">
      <c r="A234" s="340">
        <v>1</v>
      </c>
      <c r="B234" s="316" t="str">
        <f t="shared" ca="1" si="7"/>
        <v>A route is defined by a pair of states. The first state of the pair must be a specific EEA state or Switzerland. EEA can be used as first state to include in a single time all EEA states. The second state must be any other state which is not an EEA state, Switzerland or the United Kingdom.</v>
      </c>
      <c r="C234" s="43" t="s">
        <v>854</v>
      </c>
      <c r="D234" s="43" t="s">
        <v>854</v>
      </c>
    </row>
    <row r="235" spans="1:4" ht="30.6" hidden="1" outlineLevel="1" x14ac:dyDescent="0.25">
      <c r="A235" s="340">
        <v>1</v>
      </c>
      <c r="B235" s="316" t="str">
        <f t="shared" ca="1" si="7"/>
        <v>Non-CO2 aviation effects are to be reported for all flights departing from an aerodrome located in one of the pair of states and arriving in an aerodrome located in the other state of the pair, except for flights departing from an aerodrome located in a state that is an oversea country or territory or a Crown Dependency of the United Kingdom, flights which are out of the ETS scopes.</v>
      </c>
      <c r="C235" s="43" t="s">
        <v>721</v>
      </c>
      <c r="D235" s="43" t="s">
        <v>721</v>
      </c>
    </row>
    <row r="236" spans="1:4" hidden="1" outlineLevel="1" x14ac:dyDescent="0.25">
      <c r="A236" s="340">
        <v>1</v>
      </c>
      <c r="B236" s="316" t="str">
        <f t="shared" ca="1" si="7"/>
        <v>First state in the pair</v>
      </c>
      <c r="C236" s="74" t="s">
        <v>204</v>
      </c>
      <c r="D236" s="74" t="s">
        <v>204</v>
      </c>
    </row>
    <row r="237" spans="1:4" hidden="1" outlineLevel="1" x14ac:dyDescent="0.25">
      <c r="A237" s="340">
        <v>1</v>
      </c>
      <c r="B237" s="316" t="str">
        <f t="shared" ca="1" si="7"/>
        <v>Second state in the pair</v>
      </c>
      <c r="C237" s="74" t="s">
        <v>205</v>
      </c>
      <c r="D237" s="74" t="s">
        <v>205</v>
      </c>
    </row>
    <row r="238" spans="1:4" ht="26.4" hidden="1" outlineLevel="1" x14ac:dyDescent="0.25">
      <c r="A238" s="340">
        <v>1</v>
      </c>
      <c r="B238" s="316" t="str">
        <f t="shared" ca="1" si="7"/>
        <v>Primary data has been used as input to the monitoring of the non-CO2 aviation effects for at least one of the flights covered in the information reported in section 6 or section 7:</v>
      </c>
      <c r="C238" s="115" t="s">
        <v>835</v>
      </c>
      <c r="D238" s="115" t="s">
        <v>835</v>
      </c>
    </row>
    <row r="239" spans="1:4" ht="20.399999999999999" hidden="1" outlineLevel="1" x14ac:dyDescent="0.25">
      <c r="A239" s="340">
        <v>1</v>
      </c>
      <c r="B239" s="316" t="str">
        <f t="shared" ca="1" si="7"/>
        <v>Please indicate in the following table for which of the IT tools used in the reporting as identified under point (d) above, primary data has been used.</v>
      </c>
      <c r="C239" s="44" t="s">
        <v>620</v>
      </c>
      <c r="D239" s="44" t="s">
        <v>620</v>
      </c>
    </row>
    <row r="240" spans="1:4" hidden="1" outlineLevel="1" x14ac:dyDescent="0.25">
      <c r="A240" s="340">
        <v>1</v>
      </c>
      <c r="B240" s="316" t="str">
        <f t="shared" ca="1" si="7"/>
        <v>Primary data used</v>
      </c>
      <c r="C240" s="74" t="s">
        <v>619</v>
      </c>
      <c r="D240" s="74" t="s">
        <v>619</v>
      </c>
    </row>
    <row r="241" spans="1:4" ht="26.4" hidden="1" outlineLevel="1" x14ac:dyDescent="0.25">
      <c r="A241" s="340">
        <v>1</v>
      </c>
      <c r="B241" s="316" t="str">
        <f t="shared" ca="1" si="7"/>
        <v>The primary data that has been used has always been limited to flight information, trajectory data, or aircraft properties, i.e. irrespective of the used IT tool:</v>
      </c>
      <c r="C241" s="115" t="s">
        <v>621</v>
      </c>
      <c r="D241" s="115" t="s">
        <v>621</v>
      </c>
    </row>
    <row r="242" spans="1:4" ht="31.2" hidden="1" outlineLevel="1" x14ac:dyDescent="0.25">
      <c r="A242" s="340" t="s">
        <v>0</v>
      </c>
      <c r="B242" s="316" t="str">
        <f t="shared" ca="1" si="7"/>
        <v>Reuse of sections 2 and 3 of the Annual Emissions Report (AER) for the identification of the Aircraft Operator and of the verifier</v>
      </c>
      <c r="C242" s="116" t="s">
        <v>206</v>
      </c>
      <c r="D242" s="116" t="s">
        <v>206</v>
      </c>
    </row>
    <row r="243" spans="1:4" ht="30.6" hidden="1" outlineLevel="1" x14ac:dyDescent="0.25">
      <c r="A243" s="340" t="s">
        <v>0</v>
      </c>
      <c r="B243" s="316" t="str">
        <f t="shared" ca="1" si="7"/>
        <v>If the information contained in sections 2 and 3 of the Annual Emissions Report submitted for the reporting year  is valid and applicable in its entirety also for this Non-CO2 Aviation Effects Report, the aircraft operator can be exempted from filling in the following sections 2 and 3 insofar all parts of this section 1a are filled in.</v>
      </c>
      <c r="C243" s="43" t="str">
        <f>"If the information contained in sections 2 and 3 of the Annual Emissions Report submitted for the reporting year " &amp; INDICATOR_AE_ReportingYear &amp; " is valid and applicable in its entirety also for this Non-CO2 Aviation Effects Report, the aircraft operator can be exempted from filling in the following sections 2 and 3 insofar all parts of this section 1a are filled in."</f>
        <v>If the information contained in sections 2 and 3 of the Annual Emissions Report submitted for the reporting year  is valid and applicable in its entirety also for this Non-CO2 Aviation Effects Report, the aircraft operator can be exempted from filling in the following sections 2 and 3 insofar all parts of this section 1a are filled in.</v>
      </c>
      <c r="D243" s="43" t="str">
        <f>"If the information contained in sections 2 and 3 of the Annual Emissions Report submitted for the reporting year " &amp; INDICATOR_AE_ReportingYear &amp; " is valid and applicable in its entirety also for this Non-CO2 Aviation Effects Report, the aircraft operator can be exempted from filling in the following sections 2 and 3 insofar all parts of this section 1a are filled in."</f>
        <v>If the information contained in sections 2 and 3 of the Annual Emissions Report submitted for the reporting year  is valid and applicable in its entirety also for this Non-CO2 Aviation Effects Report, the aircraft operator can be exempted from filling in the following sections 2 and 3 insofar all parts of this section 1a are filled in.</v>
      </c>
    </row>
    <row r="244" spans="1:4" ht="39.6" hidden="1" outlineLevel="1" x14ac:dyDescent="0.25">
      <c r="A244" s="340" t="s">
        <v>0</v>
      </c>
      <c r="B244" s="316" t="str">
        <f t="shared" ca="1" si="7"/>
        <v>The information contained in sections 2 and 3 of the Annual Emissions Report (AER) submitted for the reporting year defined in point 1(a) is valid and applicable also for this non-CO2 aviation effects report:</v>
      </c>
      <c r="C244" s="115" t="s">
        <v>622</v>
      </c>
      <c r="D244" s="115" t="s">
        <v>622</v>
      </c>
    </row>
    <row r="245" spans="1:4" hidden="1" outlineLevel="1" x14ac:dyDescent="0.25">
      <c r="A245" s="340" t="s">
        <v>0</v>
      </c>
      <c r="B245" s="316" t="str">
        <f t="shared" ca="1" si="7"/>
        <v>Version number of the Annual Emissions Report referred to in point 1a(a) above:</v>
      </c>
      <c r="C245" s="115" t="s">
        <v>623</v>
      </c>
      <c r="D245" s="115" t="s">
        <v>623</v>
      </c>
    </row>
    <row r="246" spans="1:4" hidden="1" outlineLevel="1" x14ac:dyDescent="0.25">
      <c r="A246" s="340" t="s">
        <v>0</v>
      </c>
      <c r="B246" s="316" t="str">
        <f t="shared" ca="1" si="7"/>
        <v>Please enter the name of the aircraft operator:</v>
      </c>
      <c r="C246" s="335" t="s">
        <v>207</v>
      </c>
      <c r="D246" s="335" t="s">
        <v>207</v>
      </c>
    </row>
    <row r="247" spans="1:4" hidden="1" outlineLevel="1" x14ac:dyDescent="0.25">
      <c r="A247" s="340" t="s">
        <v>0</v>
      </c>
      <c r="B247" s="316" t="str">
        <f t="shared" ca="1" si="7"/>
        <v>This name should be the legal entity carrying out the aviation activities defined in Annex I of the EU ETS Directive.</v>
      </c>
      <c r="C247" s="44" t="s">
        <v>208</v>
      </c>
      <c r="D247" s="44" t="s">
        <v>208</v>
      </c>
    </row>
    <row r="248" spans="1:4" hidden="1" outlineLevel="1" x14ac:dyDescent="0.25">
      <c r="A248" s="340" t="s">
        <v>0</v>
      </c>
      <c r="B248" s="316" t="str">
        <f t="shared" ca="1" si="7"/>
        <v>Unique Identifier as stated in the Commission's list of aircraft operators:</v>
      </c>
      <c r="C248" s="335" t="s">
        <v>209</v>
      </c>
      <c r="D248" s="335" t="s">
        <v>209</v>
      </c>
    </row>
    <row r="249" spans="1:4" ht="20.399999999999999" hidden="1" outlineLevel="1" x14ac:dyDescent="0.25">
      <c r="A249" s="340" t="s">
        <v>0</v>
      </c>
      <c r="B249" s="316" t="str">
        <f t="shared" ca="1" si="7"/>
        <v>This identifier can be found on the list published by the Commission pursuant to Article 18a(3) of the EU ETS Directive. If the aircraft operator is not yet listed, please state "NA" (not applicable).</v>
      </c>
      <c r="C249" s="44" t="s">
        <v>210</v>
      </c>
      <c r="D249" s="44" t="s">
        <v>210</v>
      </c>
    </row>
    <row r="250" spans="1:4" ht="15.6" collapsed="1" x14ac:dyDescent="0.25">
      <c r="A250" s="340">
        <v>2</v>
      </c>
      <c r="B250" s="316" t="str">
        <f t="shared" ca="1" si="7"/>
        <v>Identification of the Aircraft Operator</v>
      </c>
      <c r="C250" s="116" t="s">
        <v>211</v>
      </c>
      <c r="D250" s="116" t="s">
        <v>211</v>
      </c>
    </row>
    <row r="251" spans="1:4" ht="15.6" hidden="1" outlineLevel="1" x14ac:dyDescent="0.25">
      <c r="A251" s="340">
        <v>2</v>
      </c>
      <c r="B251" s="316" t="str">
        <f t="shared" ca="1" si="7"/>
        <v>: see section 2 of the AER defined in section 1a</v>
      </c>
      <c r="C251" s="116" t="s">
        <v>534</v>
      </c>
      <c r="D251" s="116" t="s">
        <v>534</v>
      </c>
    </row>
    <row r="252" spans="1:4" ht="26.4" hidden="1" outlineLevel="1" x14ac:dyDescent="0.25">
      <c r="A252" s="340">
        <v>2</v>
      </c>
      <c r="B252" s="316" t="str">
        <f t="shared" ca="1" si="7"/>
        <v>If different to the name given in 2(a), please also enter the name of the aircraft operator as it appears on the Commission's list of operators:</v>
      </c>
      <c r="C252" s="335" t="s">
        <v>212</v>
      </c>
      <c r="D252" s="335" t="s">
        <v>212</v>
      </c>
    </row>
    <row r="253" spans="1:4" ht="20.399999999999999" hidden="1" outlineLevel="1" x14ac:dyDescent="0.25">
      <c r="A253" s="340">
        <v>2</v>
      </c>
      <c r="B253" s="316" t="str">
        <f t="shared" ca="1" si="7"/>
        <v>The name of the aircraft operator on the list pursuant to Article 18a(3) of the EU ETS Directive may be different to the actual aircraft operator's name entered in 2(a) above. Keep empty, if not applicable.</v>
      </c>
      <c r="C253" s="44" t="s">
        <v>213</v>
      </c>
      <c r="D253" s="44" t="s">
        <v>213</v>
      </c>
    </row>
    <row r="254" spans="1:4" ht="26.4" hidden="1" outlineLevel="1" x14ac:dyDescent="0.25">
      <c r="A254" s="340">
        <v>2</v>
      </c>
      <c r="B254" s="316" t="str">
        <f t="shared" ca="1" si="7"/>
        <v>Please enter the unique ICAO designator used in the call sign for Air Traffic Control (ATC) purposes, where available:</v>
      </c>
      <c r="C254" s="335" t="s">
        <v>214</v>
      </c>
      <c r="D254" s="335" t="s">
        <v>214</v>
      </c>
    </row>
    <row r="255" spans="1:4" ht="30.6" hidden="1" outlineLevel="1" x14ac:dyDescent="0.25">
      <c r="A255" s="340">
        <v>2</v>
      </c>
      <c r="B255" s="316" t="str">
        <f t="shared" ca="1" si="7"/>
        <v>The ICAO designator should be that specified in box 7 of the ICAO flight plan (excluding the flight identification) as specified in ICAO document 8585.  If you do not specify an ICAO designator in flight plans, please select "n.a." from the drop-down list and proceed to 2(e).</v>
      </c>
      <c r="C255" s="44" t="s">
        <v>215</v>
      </c>
      <c r="D255" s="44" t="s">
        <v>215</v>
      </c>
    </row>
    <row r="256" spans="1:4" ht="26.4" hidden="1" outlineLevel="1" x14ac:dyDescent="0.25">
      <c r="A256" s="340">
        <v>2</v>
      </c>
      <c r="B256" s="316" t="str">
        <f t="shared" ca="1" si="7"/>
        <v>Where a unique ICAO designator for ATC purposes is not available, please provide the aircraft registration markings used in the call sign for ATC purposes for the aircraft you operate.</v>
      </c>
      <c r="C256" s="335" t="s">
        <v>216</v>
      </c>
      <c r="D256" s="335" t="s">
        <v>216</v>
      </c>
    </row>
    <row r="257" spans="1:4" ht="20.399999999999999" hidden="1" outlineLevel="1" x14ac:dyDescent="0.25">
      <c r="A257" s="340">
        <v>2</v>
      </c>
      <c r="B257" s="316" t="str">
        <f t="shared" ca="1" si="7"/>
        <v>If a unique ICAO designator is not available, enter the identification for ATC purposes (tail numbers) of all the aircraft you operate as used in box 7 of the flight plan.  Please separate each registration with a semicolon (";"). Otherwise enter "n.a." and proceed.</v>
      </c>
      <c r="C257" s="44" t="s">
        <v>217</v>
      </c>
      <c r="D257" s="44" t="s">
        <v>217</v>
      </c>
    </row>
    <row r="258" spans="1:4" hidden="1" outlineLevel="1" x14ac:dyDescent="0.25">
      <c r="A258" s="340">
        <v>2</v>
      </c>
      <c r="B258" s="316" t="str">
        <f t="shared" ca="1" si="7"/>
        <v>Please enter the administering Member State of the aircraft operator</v>
      </c>
      <c r="C258" s="335" t="s">
        <v>218</v>
      </c>
      <c r="D258" s="335" t="s">
        <v>218</v>
      </c>
    </row>
    <row r="259" spans="1:4" hidden="1" outlineLevel="1" x14ac:dyDescent="0.25">
      <c r="A259" s="340">
        <v>2</v>
      </c>
      <c r="B259" s="316" t="str">
        <f t="shared" ca="1" si="7"/>
        <v>Pursuant to Art. 18a of the Directive.</v>
      </c>
      <c r="C259" s="344" t="s">
        <v>708</v>
      </c>
      <c r="D259" s="344" t="s">
        <v>708</v>
      </c>
    </row>
    <row r="260" spans="1:4" hidden="1" outlineLevel="1" x14ac:dyDescent="0.25">
      <c r="A260" s="340">
        <v>2</v>
      </c>
      <c r="B260" s="316" t="str">
        <f t="shared" ca="1" si="7"/>
        <v>Competent authority in this Member State:</v>
      </c>
      <c r="C260" s="335" t="s">
        <v>219</v>
      </c>
      <c r="D260" s="335" t="s">
        <v>219</v>
      </c>
    </row>
    <row r="261" spans="1:4" ht="20.399999999999999" hidden="1" outlineLevel="1" x14ac:dyDescent="0.25">
      <c r="A261" s="340">
        <v>2</v>
      </c>
      <c r="B261" s="316" t="str">
        <f t="shared" ca="1" si="7"/>
        <v>In some Member States there is more than one Competent Authority dealing with the EU ETS for aircraft operators. Please enter the name of the appropriate authority, if applicable. Otherwise choose "n.a.".</v>
      </c>
      <c r="C261" s="344" t="s">
        <v>220</v>
      </c>
      <c r="D261" s="344" t="s">
        <v>220</v>
      </c>
    </row>
    <row r="262" spans="1:4" ht="26.4" hidden="1" outlineLevel="1" x14ac:dyDescent="0.25">
      <c r="A262" s="340">
        <v>2</v>
      </c>
      <c r="B262" s="316" t="str">
        <f t="shared" ref="B262:B327" ca="1" si="9">IF(D262="","- #BLOCK#",OFFSET(C262,0,IFERROR(MATCH(INDICATOR_AE_LanguageFilling,_xlfn.ANCHORARRAY(LST_AE_Languages),0),0)))</f>
        <v>Please enter the number and issuing authority of the Air Operator Certificate (AOC) and Operating Licence granted by a Member State if available:</v>
      </c>
      <c r="C262" s="335" t="s">
        <v>221</v>
      </c>
      <c r="D262" s="335" t="s">
        <v>221</v>
      </c>
    </row>
    <row r="263" spans="1:4" hidden="1" outlineLevel="1" x14ac:dyDescent="0.25">
      <c r="A263" s="340">
        <v>2</v>
      </c>
      <c r="B263" s="316" t="str">
        <f t="shared" ca="1" si="9"/>
        <v>If you don't find the appropriate name of the issueing authority in the drop-down list, you can enter ist name like in a normal text field.</v>
      </c>
      <c r="C263" s="43" t="s">
        <v>222</v>
      </c>
      <c r="D263" s="43" t="s">
        <v>222</v>
      </c>
    </row>
    <row r="264" spans="1:4" hidden="1" outlineLevel="1" x14ac:dyDescent="0.25">
      <c r="A264" s="340">
        <v>2</v>
      </c>
      <c r="B264" s="316" t="str">
        <f t="shared" ca="1" si="9"/>
        <v>Air Operator Certificate:</v>
      </c>
      <c r="C264" s="345" t="s">
        <v>223</v>
      </c>
      <c r="D264" s="345" t="s">
        <v>223</v>
      </c>
    </row>
    <row r="265" spans="1:4" hidden="1" outlineLevel="1" x14ac:dyDescent="0.25">
      <c r="A265" s="340">
        <v>2</v>
      </c>
      <c r="B265" s="316" t="str">
        <f t="shared" ca="1" si="9"/>
        <v>AOC Issuing authority:</v>
      </c>
      <c r="C265" s="345" t="s">
        <v>224</v>
      </c>
      <c r="D265" s="345" t="s">
        <v>224</v>
      </c>
    </row>
    <row r="266" spans="1:4" hidden="1" outlineLevel="1" x14ac:dyDescent="0.25">
      <c r="A266" s="340">
        <v>2</v>
      </c>
      <c r="B266" s="316" t="str">
        <f t="shared" ca="1" si="9"/>
        <v>Operating Licence:</v>
      </c>
      <c r="C266" s="345" t="s">
        <v>225</v>
      </c>
      <c r="D266" s="345" t="s">
        <v>225</v>
      </c>
    </row>
    <row r="267" spans="1:4" hidden="1" outlineLevel="1" x14ac:dyDescent="0.25">
      <c r="A267" s="340">
        <v>2</v>
      </c>
      <c r="B267" s="316" t="str">
        <f t="shared" ca="1" si="9"/>
        <v>Issuing authority:</v>
      </c>
      <c r="C267" s="345" t="s">
        <v>226</v>
      </c>
      <c r="D267" s="345" t="s">
        <v>226</v>
      </c>
    </row>
    <row r="268" spans="1:4" hidden="1" outlineLevel="1" x14ac:dyDescent="0.25">
      <c r="A268" s="340">
        <v>2</v>
      </c>
      <c r="B268" s="316" t="str">
        <f t="shared" ca="1" si="9"/>
        <v>Please enter the address of the aircraft operator, including postcode and country:</v>
      </c>
      <c r="C268" s="335" t="s">
        <v>227</v>
      </c>
      <c r="D268" s="335" t="s">
        <v>227</v>
      </c>
    </row>
    <row r="269" spans="1:4" hidden="1" outlineLevel="1" x14ac:dyDescent="0.25">
      <c r="A269" s="340">
        <v>2</v>
      </c>
      <c r="B269" s="316" t="str">
        <f t="shared" ca="1" si="9"/>
        <v>Address Line 1:</v>
      </c>
      <c r="C269" s="345" t="s">
        <v>41</v>
      </c>
      <c r="D269" s="345" t="s">
        <v>41</v>
      </c>
    </row>
    <row r="270" spans="1:4" hidden="1" outlineLevel="1" x14ac:dyDescent="0.25">
      <c r="A270" s="340">
        <v>2</v>
      </c>
      <c r="B270" s="316" t="str">
        <f t="shared" ca="1" si="9"/>
        <v>Address Line 2:</v>
      </c>
      <c r="C270" s="345" t="s">
        <v>42</v>
      </c>
      <c r="D270" s="345" t="s">
        <v>42</v>
      </c>
    </row>
    <row r="271" spans="1:4" hidden="1" outlineLevel="1" x14ac:dyDescent="0.25">
      <c r="A271" s="340">
        <v>2</v>
      </c>
      <c r="B271" s="316" t="str">
        <f t="shared" ca="1" si="9"/>
        <v>City:</v>
      </c>
      <c r="C271" s="345" t="s">
        <v>43</v>
      </c>
      <c r="D271" s="345" t="s">
        <v>43</v>
      </c>
    </row>
    <row r="272" spans="1:4" hidden="1" outlineLevel="1" x14ac:dyDescent="0.25">
      <c r="A272" s="340">
        <v>2</v>
      </c>
      <c r="B272" s="316" t="str">
        <f t="shared" ca="1" si="9"/>
        <v>State/Province/Region:</v>
      </c>
      <c r="C272" s="345" t="s">
        <v>44</v>
      </c>
      <c r="D272" s="345" t="s">
        <v>44</v>
      </c>
    </row>
    <row r="273" spans="1:4" hidden="1" outlineLevel="1" x14ac:dyDescent="0.25">
      <c r="A273" s="340">
        <v>2</v>
      </c>
      <c r="B273" s="316" t="str">
        <f t="shared" ca="1" si="9"/>
        <v>Postcode/ZIP:</v>
      </c>
      <c r="C273" s="345" t="s">
        <v>45</v>
      </c>
      <c r="D273" s="345" t="s">
        <v>45</v>
      </c>
    </row>
    <row r="274" spans="1:4" hidden="1" outlineLevel="1" x14ac:dyDescent="0.25">
      <c r="A274" s="340">
        <v>2</v>
      </c>
      <c r="B274" s="316" t="str">
        <f t="shared" ca="1" si="9"/>
        <v>Country:</v>
      </c>
      <c r="C274" s="345" t="s">
        <v>46</v>
      </c>
      <c r="D274" s="345" t="s">
        <v>46</v>
      </c>
    </row>
    <row r="275" spans="1:4" hidden="1" outlineLevel="1" x14ac:dyDescent="0.25">
      <c r="A275" s="340">
        <v>2</v>
      </c>
      <c r="B275" s="316" t="str">
        <f t="shared" ca="1" si="9"/>
        <v>Telephone Number:</v>
      </c>
      <c r="C275" s="345" t="s">
        <v>228</v>
      </c>
      <c r="D275" s="345" t="s">
        <v>228</v>
      </c>
    </row>
    <row r="276" spans="1:4" hidden="1" outlineLevel="1" x14ac:dyDescent="0.25">
      <c r="A276" s="340">
        <v>2</v>
      </c>
      <c r="B276" s="316" t="str">
        <f t="shared" ca="1" si="9"/>
        <v>Email address:</v>
      </c>
      <c r="C276" s="345" t="s">
        <v>229</v>
      </c>
      <c r="D276" s="345" t="s">
        <v>229</v>
      </c>
    </row>
    <row r="277" spans="1:4" hidden="1" outlineLevel="1" x14ac:dyDescent="0.25">
      <c r="A277" s="340">
        <v>2</v>
      </c>
      <c r="B277" s="316" t="str">
        <f t="shared" ca="1" si="9"/>
        <v>Who can we contact about your non-CO2 aviation effects report?</v>
      </c>
      <c r="C277" s="22" t="s">
        <v>624</v>
      </c>
      <c r="D277" s="22" t="s">
        <v>624</v>
      </c>
    </row>
    <row r="278" spans="1:4" ht="20.399999999999999" hidden="1" outlineLevel="1" x14ac:dyDescent="0.25">
      <c r="A278" s="340">
        <v>2</v>
      </c>
      <c r="B278" s="316" t="str">
        <f t="shared" ca="1" si="9"/>
        <v>It will help the competent authority to have someone who they can contact directly with any questions about your report. The person you name should have the authority to act on your behalf. This may be an agent acting on behalf of the aircraft operator.</v>
      </c>
      <c r="C278" s="43" t="s">
        <v>230</v>
      </c>
      <c r="D278" s="43" t="s">
        <v>230</v>
      </c>
    </row>
    <row r="279" spans="1:4" hidden="1" outlineLevel="1" x14ac:dyDescent="0.25">
      <c r="A279" s="340">
        <v>2</v>
      </c>
      <c r="B279" s="316" t="str">
        <f t="shared" ca="1" si="9"/>
        <v>Title:</v>
      </c>
      <c r="C279" s="335" t="s">
        <v>231</v>
      </c>
      <c r="D279" s="335" t="s">
        <v>231</v>
      </c>
    </row>
    <row r="280" spans="1:4" hidden="1" outlineLevel="1" x14ac:dyDescent="0.25">
      <c r="A280" s="340">
        <v>2</v>
      </c>
      <c r="B280" s="316" t="str">
        <f t="shared" ca="1" si="9"/>
        <v>First Name:</v>
      </c>
      <c r="C280" s="335" t="s">
        <v>232</v>
      </c>
      <c r="D280" s="335" t="s">
        <v>232</v>
      </c>
    </row>
    <row r="281" spans="1:4" hidden="1" outlineLevel="1" x14ac:dyDescent="0.25">
      <c r="A281" s="340">
        <v>2</v>
      </c>
      <c r="B281" s="316" t="str">
        <f t="shared" ca="1" si="9"/>
        <v>Surname:</v>
      </c>
      <c r="C281" s="335" t="s">
        <v>233</v>
      </c>
      <c r="D281" s="335" t="s">
        <v>233</v>
      </c>
    </row>
    <row r="282" spans="1:4" hidden="1" outlineLevel="1" x14ac:dyDescent="0.25">
      <c r="A282" s="340">
        <v>2</v>
      </c>
      <c r="B282" s="316" t="str">
        <f t="shared" ca="1" si="9"/>
        <v>Job title:</v>
      </c>
      <c r="C282" s="335" t="s">
        <v>234</v>
      </c>
      <c r="D282" s="335" t="s">
        <v>234</v>
      </c>
    </row>
    <row r="283" spans="1:4" hidden="1" outlineLevel="1" x14ac:dyDescent="0.25">
      <c r="A283" s="340">
        <v>2</v>
      </c>
      <c r="B283" s="316" t="str">
        <f t="shared" ca="1" si="9"/>
        <v>Organisation name (if acting on behalf of the aircraft operator):</v>
      </c>
      <c r="C283" s="335" t="s">
        <v>235</v>
      </c>
      <c r="D283" s="335" t="s">
        <v>235</v>
      </c>
    </row>
    <row r="284" spans="1:4" hidden="1" outlineLevel="1" x14ac:dyDescent="0.25">
      <c r="A284" s="340">
        <v>2</v>
      </c>
      <c r="B284" s="316" t="str">
        <f t="shared" ca="1" si="9"/>
        <v>Telephone number:</v>
      </c>
      <c r="C284" s="335" t="s">
        <v>236</v>
      </c>
      <c r="D284" s="335" t="s">
        <v>236</v>
      </c>
    </row>
    <row r="285" spans="1:4" hidden="1" outlineLevel="1" x14ac:dyDescent="0.25">
      <c r="A285" s="340">
        <v>2</v>
      </c>
      <c r="B285" s="316" t="str">
        <f t="shared" ca="1" si="9"/>
        <v>Email address:</v>
      </c>
      <c r="C285" s="335" t="s">
        <v>229</v>
      </c>
      <c r="D285" s="335" t="s">
        <v>229</v>
      </c>
    </row>
    <row r="286" spans="1:4" hidden="1" outlineLevel="1" x14ac:dyDescent="0.25">
      <c r="A286" s="340">
        <v>2</v>
      </c>
      <c r="B286" s="316" t="str">
        <f t="shared" ca="1" si="9"/>
        <v>Please provide an address for receipt of correspondence:</v>
      </c>
      <c r="C286" s="335" t="s">
        <v>237</v>
      </c>
      <c r="D286" s="335" t="s">
        <v>237</v>
      </c>
    </row>
    <row r="287" spans="1:4" ht="20.399999999999999" hidden="1" outlineLevel="1" x14ac:dyDescent="0.25">
      <c r="A287" s="340">
        <v>2</v>
      </c>
      <c r="B287" s="316" t="str">
        <f t="shared" ca="1" si="9"/>
        <v>You must provide an address for receipt of notices or other documents under or in connection with the EU Greenhouse Gas Emissions Trading Scheme. Please provide an electronic address and a postal address within the administering Member State.</v>
      </c>
      <c r="C287" s="43" t="s">
        <v>238</v>
      </c>
      <c r="D287" s="43" t="s">
        <v>238</v>
      </c>
    </row>
    <row r="288" spans="1:4" hidden="1" outlineLevel="1" x14ac:dyDescent="0.25">
      <c r="A288" s="340">
        <v>2</v>
      </c>
      <c r="B288" s="316" t="str">
        <f t="shared" ca="1" si="9"/>
        <v>Legal representative of the aircraft operator</v>
      </c>
      <c r="C288" s="115" t="s">
        <v>239</v>
      </c>
      <c r="D288" s="115" t="s">
        <v>239</v>
      </c>
    </row>
    <row r="289" spans="1:4" ht="20.399999999999999" hidden="1" outlineLevel="1" x14ac:dyDescent="0.25">
      <c r="A289" s="340">
        <v>2</v>
      </c>
      <c r="B289" s="316" t="str">
        <f t="shared" ca="1" si="9"/>
        <v>Please provide contact information of a representative who is legally responsible for the aircraft operator, for the purpose of compliance with the EU ETS.</v>
      </c>
      <c r="C289" s="295" t="s">
        <v>625</v>
      </c>
      <c r="D289" s="295" t="s">
        <v>625</v>
      </c>
    </row>
    <row r="290" spans="1:4" ht="15.6" collapsed="1" x14ac:dyDescent="0.25">
      <c r="A290" s="346">
        <v>3</v>
      </c>
      <c r="B290" s="316" t="str">
        <f t="shared" ca="1" si="9"/>
        <v>Identification of the verifier</v>
      </c>
      <c r="C290" s="116" t="s">
        <v>240</v>
      </c>
      <c r="D290" s="116" t="s">
        <v>240</v>
      </c>
    </row>
    <row r="291" spans="1:4" ht="15.6" hidden="1" outlineLevel="1" x14ac:dyDescent="0.25">
      <c r="A291" s="346">
        <v>3</v>
      </c>
      <c r="B291" s="316" t="str">
        <f t="shared" ca="1" si="9"/>
        <v>: see section 3 of the AER defined in section 1a</v>
      </c>
      <c r="C291" s="116" t="s">
        <v>241</v>
      </c>
      <c r="D291" s="116" t="s">
        <v>241</v>
      </c>
    </row>
    <row r="292" spans="1:4" ht="30.6" hidden="1" outlineLevel="1" x14ac:dyDescent="0.25">
      <c r="A292" s="346">
        <v>3</v>
      </c>
      <c r="B292" s="316" t="str">
        <f t="shared" ca="1" si="9"/>
        <v>The non-CO2 aviation effects report must be verified by an accredited verifier if the aircraft operator uses or one or more primary data sources to determine its non-CO2 aviation effects or changes data sources in one of the IT tools approved by the European Commission that have been used (see point 1(d)).</v>
      </c>
      <c r="C292" s="43" t="s">
        <v>851</v>
      </c>
      <c r="D292" s="43" t="s">
        <v>851</v>
      </c>
    </row>
    <row r="293" spans="1:4" hidden="1" outlineLevel="1" x14ac:dyDescent="0.25">
      <c r="A293" s="346">
        <v>3</v>
      </c>
      <c r="B293" s="316" t="str">
        <f t="shared" ca="1" si="9"/>
        <v>If the report is automatically generated without any input or change from the aircraft operator the report is considered verified.</v>
      </c>
      <c r="C293" s="43" t="s">
        <v>709</v>
      </c>
      <c r="D293" s="43" t="s">
        <v>709</v>
      </c>
    </row>
    <row r="294" spans="1:4" hidden="1" outlineLevel="1" x14ac:dyDescent="0.25">
      <c r="A294" s="346">
        <v>3</v>
      </c>
      <c r="B294" s="316" t="str">
        <f t="shared" ca="1" si="9"/>
        <v>Name and address of the verifier of your annual emission report:</v>
      </c>
      <c r="C294" s="22" t="s">
        <v>242</v>
      </c>
      <c r="D294" s="22" t="s">
        <v>242</v>
      </c>
    </row>
    <row r="295" spans="1:4" hidden="1" outlineLevel="1" x14ac:dyDescent="0.25">
      <c r="A295" s="346">
        <v>3</v>
      </c>
      <c r="B295" s="316" t="str">
        <f t="shared" ca="1" si="9"/>
        <v>Company Name:</v>
      </c>
      <c r="C295" s="22" t="s">
        <v>243</v>
      </c>
      <c r="D295" s="22" t="s">
        <v>243</v>
      </c>
    </row>
    <row r="296" spans="1:4" hidden="1" outlineLevel="1" x14ac:dyDescent="0.25">
      <c r="A296" s="346">
        <v>3</v>
      </c>
      <c r="B296" s="316" t="str">
        <f t="shared" ca="1" si="9"/>
        <v>Contact person for the accredited verifier:</v>
      </c>
      <c r="C296" s="19" t="s">
        <v>244</v>
      </c>
      <c r="D296" s="19" t="s">
        <v>244</v>
      </c>
    </row>
    <row r="297" spans="1:4" ht="20.399999999999999" hidden="1" outlineLevel="1" x14ac:dyDescent="0.25">
      <c r="A297" s="346">
        <v>3</v>
      </c>
      <c r="B297" s="316" t="str">
        <f t="shared" ca="1" si="9"/>
        <v>It will help the competent authority to have someone who they can contact directly with any questions about verification of your report. The person you name should be familiar with this report.</v>
      </c>
      <c r="C297" s="43" t="s">
        <v>245</v>
      </c>
      <c r="D297" s="43" t="s">
        <v>245</v>
      </c>
    </row>
    <row r="298" spans="1:4" hidden="1" outlineLevel="1" x14ac:dyDescent="0.25">
      <c r="A298" s="346">
        <v>3</v>
      </c>
      <c r="B298" s="316" t="str">
        <f t="shared" ca="1" si="9"/>
        <v>Information about the verifier's accreditation:</v>
      </c>
      <c r="C298" s="19" t="s">
        <v>60</v>
      </c>
      <c r="D298" s="19" t="s">
        <v>60</v>
      </c>
    </row>
    <row r="299" spans="1:4" ht="30.6" hidden="1" outlineLevel="1" x14ac:dyDescent="0.25">
      <c r="A299" s="346">
        <v>3</v>
      </c>
      <c r="B299" s="316" t="str">
        <f t="shared" ca="1" si="9"/>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C299" s="43" t="s">
        <v>246</v>
      </c>
      <c r="D299" s="43" t="s">
        <v>246</v>
      </c>
    </row>
    <row r="300" spans="1:4" hidden="1" outlineLevel="1" x14ac:dyDescent="0.25">
      <c r="A300" s="346">
        <v>3</v>
      </c>
      <c r="B300" s="316" t="str">
        <f t="shared" ca="1" si="9"/>
        <v>In such cases, "accreditation" should be read as "certification", and "accreditation body" as "national authority".</v>
      </c>
      <c r="C300" s="43" t="s">
        <v>247</v>
      </c>
      <c r="D300" s="43" t="s">
        <v>247</v>
      </c>
    </row>
    <row r="301" spans="1:4" hidden="1" outlineLevel="1" x14ac:dyDescent="0.25">
      <c r="A301" s="346">
        <v>3</v>
      </c>
      <c r="B301" s="316" t="str">
        <f t="shared" ca="1" si="9"/>
        <v>Member State where accreditation has been granted:</v>
      </c>
      <c r="C301" s="19" t="s">
        <v>248</v>
      </c>
      <c r="D301" s="19" t="s">
        <v>248</v>
      </c>
    </row>
    <row r="302" spans="1:4" hidden="1" outlineLevel="1" x14ac:dyDescent="0.25">
      <c r="A302" s="346">
        <v>3</v>
      </c>
      <c r="B302" s="316" t="str">
        <f t="shared" ca="1" si="9"/>
        <v>Scope of accreditation of the verifier:</v>
      </c>
      <c r="C302" s="19" t="s">
        <v>645</v>
      </c>
      <c r="D302" s="19" t="s">
        <v>645</v>
      </c>
    </row>
    <row r="303" spans="1:4" hidden="1" outlineLevel="1" x14ac:dyDescent="0.25">
      <c r="A303" s="346">
        <v>3</v>
      </c>
      <c r="B303" s="316" t="str">
        <f t="shared" ca="1" si="9"/>
        <v>Registration number issued by the accreditation body:</v>
      </c>
      <c r="C303" s="19" t="s">
        <v>249</v>
      </c>
      <c r="D303" s="19" t="s">
        <v>249</v>
      </c>
    </row>
    <row r="304" spans="1:4" hidden="1" outlineLevel="1" x14ac:dyDescent="0.25">
      <c r="A304" s="346">
        <v>3</v>
      </c>
      <c r="B304" s="316" t="str">
        <f t="shared" ca="1" si="9"/>
        <v>The availability of such registration information may depend on the accrediting Member State's practice of accreditation of verifiers.</v>
      </c>
      <c r="C304" s="43" t="s">
        <v>250</v>
      </c>
      <c r="D304" s="43" t="s">
        <v>250</v>
      </c>
    </row>
    <row r="305" spans="1:9" ht="17.399999999999999" collapsed="1" x14ac:dyDescent="0.25">
      <c r="A305" s="340">
        <v>4</v>
      </c>
      <c r="B305" s="316" t="str">
        <f t="shared" ca="1" si="9"/>
        <v>NON-CO2 AVIATION EFFECTS DATA OVERVIEW</v>
      </c>
      <c r="C305" s="341" t="s">
        <v>252</v>
      </c>
      <c r="D305" s="341" t="s">
        <v>252</v>
      </c>
    </row>
    <row r="306" spans="1:9" ht="15.6" hidden="1" outlineLevel="1" x14ac:dyDescent="0.25">
      <c r="A306" s="340">
        <v>4</v>
      </c>
      <c r="B306" s="316" t="str">
        <f t="shared" ca="1" si="9"/>
        <v>Information about the monitoring plan</v>
      </c>
      <c r="C306" s="116" t="s">
        <v>253</v>
      </c>
      <c r="D306" s="116" t="s">
        <v>253</v>
      </c>
      <c r="E306" s="307"/>
      <c r="F306" s="307"/>
      <c r="G306" s="307"/>
      <c r="H306" s="307"/>
      <c r="I306" s="307"/>
    </row>
    <row r="307" spans="1:9" ht="20.399999999999999" hidden="1" outlineLevel="1" x14ac:dyDescent="0.25">
      <c r="A307" s="340">
        <v>4</v>
      </c>
      <c r="B307" s="316" t="str">
        <f t="shared" ca="1" si="9"/>
        <v>Note: it is assumed, that one joint monitoring plan for the EU ETS, the CH ETS and CORSIA is used and that it covers both the monitoring of the emissions and of the non-CO2 aviation effects.</v>
      </c>
      <c r="C307" s="43" t="s">
        <v>254</v>
      </c>
      <c r="D307" s="43" t="s">
        <v>254</v>
      </c>
    </row>
    <row r="308" spans="1:9" hidden="1" outlineLevel="1" x14ac:dyDescent="0.25">
      <c r="A308" s="340">
        <v>4</v>
      </c>
      <c r="B308" s="316" t="str">
        <f t="shared" ca="1" si="9"/>
        <v>Date of approval of the used monitoring plan:</v>
      </c>
      <c r="C308" s="19" t="s">
        <v>48</v>
      </c>
      <c r="D308" s="19" t="s">
        <v>48</v>
      </c>
    </row>
    <row r="309" spans="1:9" ht="26.4" hidden="1" outlineLevel="1" x14ac:dyDescent="0.25">
      <c r="A309" s="340">
        <v>4</v>
      </c>
      <c r="B309" s="316" t="str">
        <f t="shared" ca="1" si="9"/>
        <v>There have been relevant changes in the operations and deviations from your approved monitoring plan during the reporting period concerning the non-CO2 aviation effects:</v>
      </c>
      <c r="C309" s="19" t="s">
        <v>636</v>
      </c>
      <c r="D309" s="19" t="s">
        <v>636</v>
      </c>
    </row>
    <row r="310" spans="1:9" ht="39.6" hidden="1" outlineLevel="1" x14ac:dyDescent="0.25">
      <c r="A310" s="340">
        <v>4</v>
      </c>
      <c r="B310" s="316" t="str">
        <f t="shared" ca="1" si="9"/>
        <v>If you have answered "Yes", please describe all relevant changes in the operations and all deviations from your approved monitoring plan, providing information about each deviation and the consequence for the calculation of annual non-CO2 aviation effects.</v>
      </c>
      <c r="C310" s="64" t="s">
        <v>836</v>
      </c>
      <c r="D310" s="64" t="s">
        <v>836</v>
      </c>
    </row>
    <row r="311" spans="1:9" ht="15.6" collapsed="1" x14ac:dyDescent="0.25">
      <c r="A311" s="340">
        <v>5</v>
      </c>
      <c r="B311" s="316" t="str">
        <f t="shared" ca="1" si="9"/>
        <v>Total non-CO2 aviation effects in EU ETS and CH ETS</v>
      </c>
      <c r="C311" s="116" t="s">
        <v>255</v>
      </c>
      <c r="D311" s="116" t="s">
        <v>255</v>
      </c>
    </row>
    <row r="312" spans="1:9" ht="26.4" hidden="1" outlineLevel="1" x14ac:dyDescent="0.25">
      <c r="A312" s="340">
        <v>5</v>
      </c>
      <c r="B312" s="316" t="str">
        <f t="shared" ca="1" si="9"/>
        <v>Non-CO2 aviation effects summary data for the reporting year. No data is displayed in case there are errors in the aerodrome-pair data or if no tool has been defined in section 1.</v>
      </c>
      <c r="C312" s="64" t="s">
        <v>256</v>
      </c>
      <c r="D312" s="64" t="s">
        <v>256</v>
      </c>
    </row>
    <row r="313" spans="1:9" s="308" customFormat="1" hidden="1" outlineLevel="1" x14ac:dyDescent="0.25">
      <c r="A313" s="340">
        <v>5</v>
      </c>
      <c r="B313" s="316" t="str">
        <f t="shared" ca="1" si="9"/>
        <v>Please define in section 1 the tool(s) used to produce the aerodrome-pair data provided in section 7.</v>
      </c>
      <c r="C313" s="347" t="s">
        <v>257</v>
      </c>
      <c r="D313" s="347" t="s">
        <v>257</v>
      </c>
    </row>
    <row r="314" spans="1:9" hidden="1" outlineLevel="1" x14ac:dyDescent="0.25">
      <c r="A314" s="340">
        <v>5</v>
      </c>
      <c r="B314" s="316" t="str">
        <f t="shared" ca="1" si="9"/>
        <v>Please correct the errors identified in the aerodrome-pair data provided in section 7.</v>
      </c>
      <c r="C314" s="347" t="s">
        <v>258</v>
      </c>
      <c r="D314" s="347" t="s">
        <v>258</v>
      </c>
    </row>
    <row r="315" spans="1:9" s="308" customFormat="1" hidden="1" outlineLevel="1" x14ac:dyDescent="0.25">
      <c r="A315" s="340">
        <v>5</v>
      </c>
      <c r="B315" s="316" t="str">
        <f t="shared" ca="1" si="9"/>
        <v>ETS scheme</v>
      </c>
      <c r="C315" s="36" t="s">
        <v>259</v>
      </c>
      <c r="D315" s="36" t="s">
        <v>259</v>
      </c>
    </row>
    <row r="316" spans="1:9" hidden="1" outlineLevel="1" x14ac:dyDescent="0.25">
      <c r="A316" s="340">
        <v>5</v>
      </c>
      <c r="B316" s="316" t="str">
        <f t="shared" ca="1" si="9"/>
        <v>Total number of state pairs</v>
      </c>
      <c r="C316" s="36" t="s">
        <v>260</v>
      </c>
      <c r="D316" s="36" t="s">
        <v>260</v>
      </c>
    </row>
    <row r="317" spans="1:9" hidden="1" outlineLevel="1" x14ac:dyDescent="0.25">
      <c r="A317" s="340">
        <v>5</v>
      </c>
      <c r="B317" s="316" t="str">
        <f t="shared" ca="1" si="9"/>
        <v>Total number of aerodrome pairs</v>
      </c>
      <c r="C317" s="36" t="s">
        <v>261</v>
      </c>
      <c r="D317" s="36" t="s">
        <v>261</v>
      </c>
    </row>
    <row r="318" spans="1:9" hidden="1" outlineLevel="1" x14ac:dyDescent="0.25">
      <c r="A318" s="340">
        <v>5</v>
      </c>
      <c r="B318" s="316" t="str">
        <f t="shared" ca="1" si="9"/>
        <v>Scope of the route</v>
      </c>
      <c r="C318" s="36" t="s">
        <v>262</v>
      </c>
      <c r="D318" s="36" t="s">
        <v>262</v>
      </c>
    </row>
    <row r="319" spans="1:9" hidden="1" outlineLevel="1" x14ac:dyDescent="0.25">
      <c r="A319" s="340">
        <v>5</v>
      </c>
      <c r="B319" s="316" t="str">
        <f t="shared" ca="1" si="9"/>
        <v>All</v>
      </c>
      <c r="C319" s="65" t="s">
        <v>263</v>
      </c>
      <c r="D319" s="65" t="s">
        <v>263</v>
      </c>
    </row>
    <row r="320" spans="1:9" ht="17.399999999999999" collapsed="1" x14ac:dyDescent="0.25">
      <c r="A320" s="340">
        <v>6</v>
      </c>
      <c r="B320" s="316" t="str">
        <f t="shared" ca="1" si="9"/>
        <v>DATA GAPS</v>
      </c>
      <c r="C320" s="71" t="s">
        <v>869</v>
      </c>
      <c r="D320" s="71" t="s">
        <v>869</v>
      </c>
    </row>
    <row r="321" spans="1:9" ht="15.6" hidden="1" outlineLevel="1" x14ac:dyDescent="0.25">
      <c r="A321" s="340">
        <v>6</v>
      </c>
      <c r="B321" s="316" t="str">
        <f t="shared" ca="1" si="9"/>
        <v>Approach for data gaps</v>
      </c>
      <c r="C321" s="116" t="s">
        <v>264</v>
      </c>
      <c r="D321" s="116" t="s">
        <v>264</v>
      </c>
      <c r="E321" s="303"/>
      <c r="F321" s="303"/>
      <c r="G321" s="303"/>
      <c r="H321" s="303"/>
      <c r="I321" s="303"/>
    </row>
    <row r="322" spans="1:9" hidden="1" outlineLevel="1" x14ac:dyDescent="0.25">
      <c r="A322" s="340">
        <v>6</v>
      </c>
      <c r="B322" s="316" t="str">
        <f t="shared" ca="1" si="9"/>
        <v xml:space="preserve">To limit administrative burden, this section covers the non-CO2 aviation effects of both the EU ETS and the Swiss ETS. </v>
      </c>
      <c r="C322" s="296" t="s">
        <v>687</v>
      </c>
      <c r="D322" s="296" t="s">
        <v>687</v>
      </c>
    </row>
    <row r="323" spans="1:9" ht="26.4" hidden="1" outlineLevel="1" x14ac:dyDescent="0.25">
      <c r="A323" s="340">
        <v>6</v>
      </c>
      <c r="B323" s="316" t="str">
        <f t="shared" ref="B323:B324" ca="1" si="10">IF(D323="","- #BLOCK#",OFFSET(C323,0,IFERROR(MATCH(INDICATOR_AE_LanguageFilling,_xlfn.ANCHORARRAY(LST_AE_Languages),0),0)))</f>
        <v>Data gaps have occurred with the primary data that has or should have been fed to one of the IT tool(s) used in this reporting.</v>
      </c>
      <c r="C323" s="290" t="s">
        <v>839</v>
      </c>
      <c r="D323" s="290" t="s">
        <v>839</v>
      </c>
    </row>
    <row r="324" spans="1:9" hidden="1" outlineLevel="1" x14ac:dyDescent="0.25">
      <c r="A324" s="340">
        <v>6</v>
      </c>
      <c r="B324" s="316" t="str">
        <f t="shared" ca="1" si="10"/>
        <v>Please explain the reason for which the data gaps reported under (c) below and for which the location is 'Primary data' have occurred.</v>
      </c>
      <c r="C324" s="44" t="s">
        <v>840</v>
      </c>
      <c r="D324" s="44" t="s">
        <v>840</v>
      </c>
    </row>
    <row r="325" spans="1:9" ht="39.6" hidden="1" outlineLevel="1" x14ac:dyDescent="0.25">
      <c r="A325" s="340">
        <v>6</v>
      </c>
      <c r="B325" s="316" t="str">
        <f t="shared" ca="1" si="9"/>
        <v>All the data reported under (c) below and for which the 'Location' is 'IT tool' is identical to the data reported by the relevant IT tool(s) identified in the table, i.e. no data has been added, deleted or modified with respect to the data reported by such IT tool(s).</v>
      </c>
      <c r="C325" s="290" t="s">
        <v>837</v>
      </c>
      <c r="D325" s="290" t="s">
        <v>837</v>
      </c>
    </row>
    <row r="326" spans="1:9" ht="20.399999999999999" hidden="1" outlineLevel="1" x14ac:dyDescent="0.25">
      <c r="A326" s="340">
        <v>6</v>
      </c>
      <c r="B326" s="316" t="str">
        <f t="shared" ca="1" si="9"/>
        <v>Please indicate for which of the used IT tools the data reported under (c) below is not identical to the data reported by the relevant tool and explain which modifications have been made.</v>
      </c>
      <c r="C326" s="44" t="s">
        <v>838</v>
      </c>
      <c r="D326" s="44" t="s">
        <v>838</v>
      </c>
    </row>
    <row r="327" spans="1:9" hidden="1" outlineLevel="1" x14ac:dyDescent="0.25">
      <c r="A327" s="340">
        <v>6</v>
      </c>
      <c r="B327" s="316" t="str">
        <f t="shared" ca="1" si="9"/>
        <v>List of data gaps occurred and method of determining surrogate data, when applicable.</v>
      </c>
      <c r="C327" s="19" t="s">
        <v>651</v>
      </c>
      <c r="D327" s="19" t="s">
        <v>651</v>
      </c>
    </row>
    <row r="328" spans="1:9" hidden="1" outlineLevel="1" x14ac:dyDescent="0.25">
      <c r="A328" s="340">
        <v>6</v>
      </c>
      <c r="B328" s="316" t="str">
        <f t="shared" ref="B328:B396" ca="1" si="11">IF(D328="","- #BLOCK#",OFFSET(C328,0,IFERROR(MATCH(INDICATOR_AE_LanguageFilling,_xlfn.ANCHORARRAY(LST_AE_Languages),0),0)))</f>
        <v>In accordance with Article 66(2) of the MRR, data gaps must be closed by a method defined in the monitoring plan.</v>
      </c>
      <c r="C328" s="44" t="s">
        <v>637</v>
      </c>
      <c r="D328" s="44" t="s">
        <v>637</v>
      </c>
    </row>
    <row r="329" spans="1:9" ht="30.6" hidden="1" outlineLevel="1" x14ac:dyDescent="0.25">
      <c r="A329" s="340">
        <v>6</v>
      </c>
      <c r="B329" s="316" t="str">
        <f t="shared" ca="1" si="11"/>
        <v>Please specify here the data gaps occurred (1) in the primary data that should have been provided according to the approved monitoring plan as input to the IT tools used in the reporting and how surrogate data was determined and (2) due to the used IT tool not being able to compute the non-CO2 aviation effects.</v>
      </c>
      <c r="C329" s="117" t="s">
        <v>850</v>
      </c>
      <c r="D329" s="117" t="s">
        <v>850</v>
      </c>
    </row>
    <row r="330" spans="1:9" hidden="1" outlineLevel="1" x14ac:dyDescent="0.25">
      <c r="A330" s="340">
        <v>6</v>
      </c>
      <c r="B330" s="316" t="str">
        <f t="shared" ca="1" si="11"/>
        <v>The table should be filled as follows:</v>
      </c>
      <c r="C330" s="24" t="s">
        <v>265</v>
      </c>
      <c r="D330" s="24" t="s">
        <v>265</v>
      </c>
    </row>
    <row r="331" spans="1:9" hidden="1" outlineLevel="1" x14ac:dyDescent="0.25">
      <c r="A331" s="340">
        <v>6</v>
      </c>
      <c r="B331" s="316" t="str">
        <f t="shared" ca="1" si="11"/>
        <v>Location</v>
      </c>
      <c r="C331" s="117" t="s">
        <v>648</v>
      </c>
      <c r="D331" s="117" t="s">
        <v>648</v>
      </c>
    </row>
    <row r="332" spans="1:9" hidden="1" outlineLevel="1" x14ac:dyDescent="0.25">
      <c r="A332" s="340">
        <v>6</v>
      </c>
      <c r="B332" s="316" t="str">
        <f t="shared" ca="1" si="11"/>
        <v>Please indicate where the data gap occurred:</v>
      </c>
      <c r="C332" s="348" t="s">
        <v>653</v>
      </c>
      <c r="D332" s="348" t="s">
        <v>653</v>
      </c>
    </row>
    <row r="333" spans="1:9" ht="20.399999999999999" hidden="1" outlineLevel="1" x14ac:dyDescent="0.25">
      <c r="A333" s="340">
        <v>6</v>
      </c>
      <c r="B333" s="316" t="str">
        <f t="shared" ca="1" si="11"/>
        <v>- use 'Primary data' if the data gap is located in the primary data that has or should have been fed to one of the IT tools used in the reporting;</v>
      </c>
      <c r="C333" s="349" t="s">
        <v>654</v>
      </c>
      <c r="D333" s="349" t="s">
        <v>654</v>
      </c>
    </row>
    <row r="334" spans="1:9" ht="20.399999999999999" hidden="1" outlineLevel="1" x14ac:dyDescent="0.25">
      <c r="A334" s="340">
        <v>6</v>
      </c>
      <c r="B334" s="316" t="str">
        <f t="shared" ca="1" si="11"/>
        <v>- use 'IT tool' if the data gap is resulting from one of the IT tools used in the reporting being unable to compute the non-CO2 aviation effects.</v>
      </c>
      <c r="C334" s="349" t="s">
        <v>657</v>
      </c>
      <c r="D334" s="349" t="s">
        <v>657</v>
      </c>
    </row>
    <row r="335" spans="1:9" hidden="1" outlineLevel="1" x14ac:dyDescent="0.25">
      <c r="A335" s="340">
        <v>6</v>
      </c>
      <c r="B335" s="316" t="str">
        <f t="shared" ca="1" si="11"/>
        <v>IT tool acronym</v>
      </c>
      <c r="C335" s="117" t="s">
        <v>652</v>
      </c>
      <c r="D335" s="117" t="s">
        <v>652</v>
      </c>
    </row>
    <row r="336" spans="1:9" ht="30.6" hidden="1" outlineLevel="1" x14ac:dyDescent="0.25">
      <c r="A336" s="340">
        <v>6</v>
      </c>
      <c r="B336" s="316" t="str">
        <f t="shared" ca="1" si="11"/>
        <v>Please indicate the acronym of the IT tool, as defined in point 1(d), that is involved either because it has or should have received the primary data where the data gap occurred (the location is 'Primary data') or because it is the IT tool where the data gap occurred (the location is 'IT tool').</v>
      </c>
      <c r="C336" s="348" t="s">
        <v>849</v>
      </c>
      <c r="D336" s="348" t="s">
        <v>849</v>
      </c>
    </row>
    <row r="337" spans="1:4" hidden="1" outlineLevel="1" x14ac:dyDescent="0.25">
      <c r="A337" s="340">
        <v>6</v>
      </c>
      <c r="B337" s="316" t="str">
        <f t="shared" ca="1" si="11"/>
        <v>Reference</v>
      </c>
      <c r="C337" s="117" t="s">
        <v>266</v>
      </c>
      <c r="D337" s="117" t="s">
        <v>266</v>
      </c>
    </row>
    <row r="338" spans="1:4" ht="20.399999999999999" hidden="1" outlineLevel="1" x14ac:dyDescent="0.25">
      <c r="A338" s="340">
        <v>6</v>
      </c>
      <c r="B338" s="316" t="str">
        <f t="shared" ca="1" si="11"/>
        <v>Here the data gap should be specified, either by referencing the aircraft, aerodrome, flight numbers etc. for which the data gap occurred, and/or the start and end date of the period where the gap occurred.</v>
      </c>
      <c r="C338" s="348" t="s">
        <v>267</v>
      </c>
      <c r="D338" s="348" t="s">
        <v>267</v>
      </c>
    </row>
    <row r="339" spans="1:4" hidden="1" outlineLevel="1" x14ac:dyDescent="0.25">
      <c r="A339" s="340">
        <v>6</v>
      </c>
      <c r="B339" s="316" t="str">
        <f t="shared" ca="1" si="11"/>
        <v xml:space="preserve">Number of flights </v>
      </c>
      <c r="C339" s="117" t="s">
        <v>293</v>
      </c>
      <c r="D339" s="117" t="s">
        <v>293</v>
      </c>
    </row>
    <row r="340" spans="1:4" hidden="1" outlineLevel="1" x14ac:dyDescent="0.25">
      <c r="A340" s="340">
        <v>6</v>
      </c>
      <c r="B340" s="316" t="str">
        <f t="shared" ca="1" si="11"/>
        <v>Please indicate here the number of flights which were affected by the data gap.</v>
      </c>
      <c r="C340" s="348" t="s">
        <v>650</v>
      </c>
      <c r="D340" s="348" t="s">
        <v>650</v>
      </c>
    </row>
    <row r="341" spans="1:4" hidden="1" outlineLevel="1" x14ac:dyDescent="0.25">
      <c r="A341" s="340">
        <v>6</v>
      </c>
      <c r="B341" s="316" t="str">
        <f t="shared" ca="1" si="11"/>
        <v>Reason</v>
      </c>
      <c r="C341" s="117" t="s">
        <v>268</v>
      </c>
      <c r="D341" s="117" t="s">
        <v>268</v>
      </c>
    </row>
    <row r="342" spans="1:4" hidden="1" outlineLevel="1" x14ac:dyDescent="0.25">
      <c r="A342" s="340">
        <v>6</v>
      </c>
      <c r="B342" s="316" t="str">
        <f t="shared" ca="1" si="11"/>
        <v>Please describe here the reason why the data gap occurred.</v>
      </c>
      <c r="C342" s="348" t="s">
        <v>269</v>
      </c>
      <c r="D342" s="348" t="s">
        <v>269</v>
      </c>
    </row>
    <row r="343" spans="1:4" hidden="1" outlineLevel="1" x14ac:dyDescent="0.25">
      <c r="A343" s="340">
        <v>6</v>
      </c>
      <c r="B343" s="316" t="str">
        <f t="shared" ca="1" si="11"/>
        <v>Type</v>
      </c>
      <c r="C343" s="117" t="s">
        <v>270</v>
      </c>
      <c r="D343" s="117" t="s">
        <v>270</v>
      </c>
    </row>
    <row r="344" spans="1:4" ht="20.399999999999999" hidden="1" outlineLevel="1" x14ac:dyDescent="0.25">
      <c r="A344" s="340">
        <v>6</v>
      </c>
      <c r="B344" s="316" t="str">
        <f t="shared" ca="1" si="11"/>
        <v>Please describe here the type of data gap, such as "aircraft type not available", "load factor not available", "trajectory not available", or the name of the data field(s) of the flight data JSON schema for which there is a data gap.</v>
      </c>
      <c r="C344" s="348" t="s">
        <v>666</v>
      </c>
      <c r="D344" s="348" t="s">
        <v>666</v>
      </c>
    </row>
    <row r="345" spans="1:4" hidden="1" outlineLevel="1" x14ac:dyDescent="0.25">
      <c r="A345" s="340">
        <v>6</v>
      </c>
      <c r="B345" s="316" t="str">
        <f t="shared" ref="B345" ca="1" si="12">IF(D345="","- #BLOCK#",OFFSET(C345,0,IFERROR(MATCH(INDICATOR_AE_LanguageFilling,_xlfn.ANCHORARRAY(LST_AE_Languages),0),0)))</f>
        <v>Replacement method</v>
      </c>
      <c r="C345" s="117" t="s">
        <v>271</v>
      </c>
      <c r="D345" s="117" t="s">
        <v>271</v>
      </c>
    </row>
    <row r="346" spans="1:4" ht="30.6" hidden="1" outlineLevel="1" x14ac:dyDescent="0.25">
      <c r="A346" s="340">
        <v>6</v>
      </c>
      <c r="B346" s="316" t="str">
        <f ca="1">IF(D346="","- #BLOCK#",OFFSET(C346,0,IFERROR(MATCH(INDICATOR_AE_LanguageFilling,_xlfn.ANCHORARRAY(LST_AE_Languages),0),0)))</f>
        <v>Only when the location of the data gap is 'Primary data', please indicate the method of determining the surrogate data and specify which default value in accordance with Article IIIa is used by referencing the procedure in your monitoring plan and by specifying the applicable default value in line with Regulation (EU) 2018/2066. When the location of the data gap is 'IT tool', this field must not be filled in.</v>
      </c>
      <c r="C346" s="348" t="s">
        <v>661</v>
      </c>
      <c r="D346" s="348" t="s">
        <v>661</v>
      </c>
    </row>
    <row r="347" spans="1:4" hidden="1" outlineLevel="1" x14ac:dyDescent="0.25">
      <c r="A347" s="340">
        <v>6</v>
      </c>
      <c r="B347" s="316" t="str">
        <f t="shared" ca="1" si="11"/>
        <v>CO2(e) calculated and reported</v>
      </c>
      <c r="C347" s="117" t="s">
        <v>808</v>
      </c>
      <c r="D347" s="117" t="s">
        <v>808</v>
      </c>
    </row>
    <row r="348" spans="1:4" ht="20.399999999999999" hidden="1" outlineLevel="1" x14ac:dyDescent="0.25">
      <c r="A348" s="340">
        <v>6</v>
      </c>
      <c r="B348" s="316" t="str">
        <f ca="1">IF(D348="","- #BLOCK#",OFFSET(C348,0,IFERROR(MATCH(INDICATOR_AE_LanguageFilling,_xlfn.ANCHORARRAY(LST_AE_Languages),0),0)))</f>
        <v>Please indicate, using YES or NO, if the CO2(e) 20/50/100 have been calculated and reported together with the number of flights under point 7(b) for the flights affected by the data gap.</v>
      </c>
      <c r="C348" s="348" t="s">
        <v>848</v>
      </c>
      <c r="D348" s="348" t="s">
        <v>848</v>
      </c>
    </row>
    <row r="349" spans="1:4" ht="20.399999999999999" hidden="1" outlineLevel="1" x14ac:dyDescent="0.25">
      <c r="A349" s="340">
        <v>6</v>
      </c>
      <c r="B349" s="316" t="str">
        <f ca="1">IF(D349="","- #BLOCK#",OFFSET(C349,0,IFERROR(MATCH(INDICATOR_AE_LanguageFilling,_xlfn.ANCHORARRAY(LST_AE_Languages),0),0)))</f>
        <v>If a flight is affected by multiple instances of data gaps, it should be listed only once in the table below to prevent double counting it under points (d), (e) and (f).</v>
      </c>
      <c r="C349" s="348" t="s">
        <v>844</v>
      </c>
      <c r="D349" s="348" t="s">
        <v>844</v>
      </c>
    </row>
    <row r="350" spans="1:4" ht="39.6" hidden="1" outlineLevel="1" x14ac:dyDescent="0.25">
      <c r="A350" s="340">
        <v>6</v>
      </c>
      <c r="B350" s="316" t="str">
        <f t="shared" ca="1" si="11"/>
        <v>Percentage of the total number of EU and Swiss ETS flights for which data gaps occurred, irrespective of whether or not the related CO2(e) values have been calculated and included in this report in point 7(b) (rounded to nearest 0.1%):</v>
      </c>
      <c r="C350" s="22" t="s">
        <v>810</v>
      </c>
      <c r="D350" s="22" t="s">
        <v>810</v>
      </c>
    </row>
    <row r="351" spans="1:4" ht="30.6" hidden="1" outlineLevel="1" x14ac:dyDescent="0.25">
      <c r="A351" s="340">
        <v>6</v>
      </c>
      <c r="B351" s="316" t="str">
        <f ca="1">IF(D351="","- #BLOCK#",OFFSET(C351,0,IFERROR(MATCH(INDICATOR_AE_LanguageFilling,_xlfn.ANCHORARRAY(LST_AE_Languages),0),0)))</f>
        <v>This value is equal to the ratio between the total number of flights for which data gaps have been reported under point (c) above and the sum of the total number of flights reported under 7(b) and the total number of flights for which data gaps have been reported in point (c) above and for which the CO2(e) could not be calculated and reported, these latter flights not being included in 7(b).</v>
      </c>
      <c r="C351" s="348" t="s">
        <v>847</v>
      </c>
      <c r="D351" s="348" t="s">
        <v>847</v>
      </c>
    </row>
    <row r="352" spans="1:4" ht="26.4" hidden="1" outlineLevel="1" x14ac:dyDescent="0.25">
      <c r="A352" s="340">
        <v>6</v>
      </c>
      <c r="B352" s="316" t="str">
        <f t="shared" ref="B352:B354" ca="1" si="13">IF(D352="","- #BLOCK#",OFFSET(C352,0,IFERROR(MATCH(INDICATOR_AE_LanguageFilling,_xlfn.ANCHORARRAY(LST_AE_Languages),0),0)))</f>
        <v>Percentage of the EU and Swiss ETS flights for which though data gaps occurred, CO2(e) values were calculated and included in this report in point 7(b) (rounded to nearest 0.1%):</v>
      </c>
      <c r="C352" s="22" t="s">
        <v>809</v>
      </c>
      <c r="D352" s="22" t="s">
        <v>809</v>
      </c>
    </row>
    <row r="353" spans="1:4" ht="40.799999999999997" hidden="1" outlineLevel="1" x14ac:dyDescent="0.25">
      <c r="A353" s="340">
        <v>6</v>
      </c>
      <c r="B353" s="316" t="str">
        <f ca="1">IF(D353="","- #BLOCK#",OFFSET(C353,0,IFERROR(MATCH(INDICATOR_AE_LanguageFilling,_xlfn.ANCHORARRAY(LST_AE_Languages),0),0)))</f>
        <v>This value is equal to the ratio between the total number of flights for which data gaps have been reported under point (c) above and for which the CO2(e) could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v>
      </c>
      <c r="C353" s="348" t="s">
        <v>845</v>
      </c>
      <c r="D353" s="348" t="s">
        <v>845</v>
      </c>
    </row>
    <row r="354" spans="1:4" ht="26.4" hidden="1" outlineLevel="1" x14ac:dyDescent="0.25">
      <c r="A354" s="340">
        <v>6</v>
      </c>
      <c r="B354" s="316" t="str">
        <f t="shared" ca="1" si="13"/>
        <v>Percentage of the number of EU and Swiss ETS flights for which data gaps occurred and CO2(e) values could not be calculated and included in this report in point 7(b) (rounded to nearest 0.1%):</v>
      </c>
      <c r="C354" s="22" t="s">
        <v>843</v>
      </c>
      <c r="D354" s="22" t="s">
        <v>843</v>
      </c>
    </row>
    <row r="355" spans="1:4" ht="40.799999999999997" hidden="1" outlineLevel="1" x14ac:dyDescent="0.25">
      <c r="A355" s="340">
        <v>6</v>
      </c>
      <c r="B355" s="316" t="str">
        <f ca="1">IF(D355="","- #BLOCK#",OFFSET(C355,0,IFERROR(MATCH(INDICATOR_AE_LanguageFilling,_xlfn.ANCHORARRAY(LST_AE_Languages),0),0)))</f>
        <v>This value is equal to the ratio between the total number of flights for which data gaps have been reported under point (c) above and for which the CO2(e) could not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v>
      </c>
      <c r="C355" s="348" t="s">
        <v>846</v>
      </c>
      <c r="D355" s="348" t="s">
        <v>846</v>
      </c>
    </row>
    <row r="356" spans="1:4" ht="34.799999999999997" collapsed="1" x14ac:dyDescent="0.25">
      <c r="A356" s="340">
        <v>7</v>
      </c>
      <c r="B356" s="316" t="str">
        <f t="shared" ca="1" si="11"/>
        <v>NON-CO2 AVIATION EFFECTS PER AERODROME PAIR – EU AND SWISS ETS</v>
      </c>
      <c r="C356" s="71" t="s">
        <v>870</v>
      </c>
      <c r="D356" s="71" t="s">
        <v>870</v>
      </c>
    </row>
    <row r="357" spans="1:4" ht="15.6" hidden="1" outlineLevel="1" x14ac:dyDescent="0.25">
      <c r="A357" s="340">
        <v>7</v>
      </c>
      <c r="B357" s="316" t="str">
        <f t="shared" ca="1" si="11"/>
        <v>Aerodrome‑pair non‑CO2 aviation effects (EU and Swiss ETS)</v>
      </c>
      <c r="C357" s="350" t="s">
        <v>275</v>
      </c>
      <c r="D357" s="350" t="s">
        <v>275</v>
      </c>
    </row>
    <row r="358" spans="1:4" hidden="1" outlineLevel="1" x14ac:dyDescent="0.25">
      <c r="A358" s="340">
        <v>7</v>
      </c>
      <c r="B358" s="316" t="str">
        <f t="shared" ca="1" si="11"/>
        <v xml:space="preserve">To limit administrative burden, this section covers the non-CO2 aviation effects of both the EU ETS and the Swiss ETS. </v>
      </c>
      <c r="C358" s="296" t="s">
        <v>687</v>
      </c>
      <c r="D358" s="296" t="s">
        <v>687</v>
      </c>
    </row>
    <row r="359" spans="1:4" ht="39.6" hidden="1" outlineLevel="1" x14ac:dyDescent="0.25">
      <c r="A359" s="340">
        <v>7</v>
      </c>
      <c r="B359" s="316" t="str">
        <f t="shared" ca="1" si="11"/>
        <v>The data reported under (b) below is identical to the data reported by the relevant IT tool(s) identified in the table, i.e. no data has been added, deleted or modified with respect to the data reported by such IT tool(s).</v>
      </c>
      <c r="C359" s="290" t="s">
        <v>658</v>
      </c>
      <c r="D359" s="290" t="s">
        <v>658</v>
      </c>
    </row>
    <row r="360" spans="1:4" ht="20.399999999999999" hidden="1" outlineLevel="1" x14ac:dyDescent="0.25">
      <c r="A360" s="340">
        <v>7</v>
      </c>
      <c r="B360" s="316" t="str">
        <f t="shared" ca="1" si="11"/>
        <v>Please indicate for which of the used IT tools the data reported under (b) below is not identical to the data reported by the relevant tool and explain which modifications have been made.</v>
      </c>
      <c r="C360" s="44" t="s">
        <v>656</v>
      </c>
      <c r="D360" s="44" t="s">
        <v>656</v>
      </c>
    </row>
    <row r="361" spans="1:4" ht="26.4" hidden="1" outlineLevel="1" x14ac:dyDescent="0.25">
      <c r="A361" s="340">
        <v>7</v>
      </c>
      <c r="B361" s="316" t="str">
        <f t="shared" ca="1" si="11"/>
        <v>Please provide the aggregated non‑CO2 aviation effects per aerodrome pair for all flights falling under both the EU and Swiss ETSs and under the reporting scope defined at point 1(g).</v>
      </c>
      <c r="C361" s="64" t="s">
        <v>276</v>
      </c>
      <c r="D361" s="64" t="s">
        <v>276</v>
      </c>
    </row>
    <row r="362" spans="1:4" ht="20.399999999999999" hidden="1" outlineLevel="1" x14ac:dyDescent="0.25">
      <c r="A362" s="340">
        <v>7</v>
      </c>
      <c r="B362" s="316" t="str">
        <f t="shared" ca="1" si="11"/>
        <v>Please report in the table below the non-CO2 aviation effects for all the flights falling under the reporting scope defined in section 1. The data is to be reported as follows, aggregated by aerodrome of departure, aerodrome of arrival, and tool:</v>
      </c>
      <c r="C362" s="44" t="s">
        <v>277</v>
      </c>
      <c r="D362" s="44" t="s">
        <v>277</v>
      </c>
    </row>
    <row r="363" spans="1:4" hidden="1" outlineLevel="1" x14ac:dyDescent="0.25">
      <c r="A363" s="340">
        <v>7</v>
      </c>
      <c r="B363" s="316" t="str">
        <f t="shared" ca="1" si="11"/>
        <v>Aerodrome of departure</v>
      </c>
      <c r="C363" s="117" t="s">
        <v>294</v>
      </c>
      <c r="D363" s="117" t="s">
        <v>294</v>
      </c>
    </row>
    <row r="364" spans="1:4" hidden="1" outlineLevel="1" x14ac:dyDescent="0.25">
      <c r="A364" s="340">
        <v>7</v>
      </c>
      <c r="B364" s="316" t="str">
        <f t="shared" ca="1" si="11"/>
        <v>The 4-letter ICAO designator of the aerodrome of departure.</v>
      </c>
      <c r="C364" s="44" t="s">
        <v>278</v>
      </c>
      <c r="D364" s="44" t="s">
        <v>278</v>
      </c>
    </row>
    <row r="365" spans="1:4" hidden="1" outlineLevel="1" x14ac:dyDescent="0.25">
      <c r="A365" s="340">
        <v>7</v>
      </c>
      <c r="B365" s="316" t="str">
        <f t="shared" ca="1" si="11"/>
        <v>State of departure</v>
      </c>
      <c r="C365" s="117" t="s">
        <v>50</v>
      </c>
      <c r="D365" s="117" t="s">
        <v>50</v>
      </c>
    </row>
    <row r="366" spans="1:4" hidden="1" outlineLevel="1" x14ac:dyDescent="0.25">
      <c r="A366" s="340">
        <v>7</v>
      </c>
      <c r="B366" s="316" t="str">
        <f t="shared" ca="1" si="11"/>
        <v>The name of the state in which the aerodrome of departure is located (for EEA outermost regions, use the name of the parent state).</v>
      </c>
      <c r="C366" s="44" t="s">
        <v>279</v>
      </c>
      <c r="D366" s="44" t="s">
        <v>279</v>
      </c>
    </row>
    <row r="367" spans="1:4" hidden="1" outlineLevel="1" x14ac:dyDescent="0.25">
      <c r="A367" s="340">
        <v>7</v>
      </c>
      <c r="B367" s="316" t="str">
        <f t="shared" ca="1" si="11"/>
        <v>Aerodrome of arrival</v>
      </c>
      <c r="C367" s="117" t="s">
        <v>295</v>
      </c>
      <c r="D367" s="117" t="s">
        <v>295</v>
      </c>
    </row>
    <row r="368" spans="1:4" hidden="1" outlineLevel="1" x14ac:dyDescent="0.25">
      <c r="A368" s="340">
        <v>7</v>
      </c>
      <c r="B368" s="316" t="str">
        <f t="shared" ca="1" si="11"/>
        <v>The 4-letter ICAO designator of the aerodrome of arrival.</v>
      </c>
      <c r="C368" s="44" t="s">
        <v>280</v>
      </c>
      <c r="D368" s="44" t="s">
        <v>280</v>
      </c>
    </row>
    <row r="369" spans="1:4" hidden="1" outlineLevel="1" x14ac:dyDescent="0.25">
      <c r="A369" s="340">
        <v>7</v>
      </c>
      <c r="B369" s="316" t="str">
        <f t="shared" ca="1" si="11"/>
        <v>State of arrival</v>
      </c>
      <c r="C369" s="117" t="s">
        <v>49</v>
      </c>
      <c r="D369" s="117" t="s">
        <v>49</v>
      </c>
    </row>
    <row r="370" spans="1:4" hidden="1" outlineLevel="1" x14ac:dyDescent="0.25">
      <c r="A370" s="340">
        <v>7</v>
      </c>
      <c r="B370" s="316" t="str">
        <f t="shared" ca="1" si="11"/>
        <v>The name of the state in which the aerodrome of arrival is located (for EEA outermost regions, use the name of the parent state).</v>
      </c>
      <c r="C370" s="44" t="s">
        <v>281</v>
      </c>
      <c r="D370" s="44" t="s">
        <v>281</v>
      </c>
    </row>
    <row r="371" spans="1:4" hidden="1" outlineLevel="1" x14ac:dyDescent="0.25">
      <c r="A371" s="340">
        <v>7</v>
      </c>
      <c r="B371" s="316" t="str">
        <f t="shared" ca="1" si="11"/>
        <v xml:space="preserve">Number of flights </v>
      </c>
      <c r="C371" s="117" t="s">
        <v>293</v>
      </c>
      <c r="D371" s="117" t="s">
        <v>293</v>
      </c>
    </row>
    <row r="372" spans="1:4" hidden="1" outlineLevel="1" x14ac:dyDescent="0.25">
      <c r="A372" s="340">
        <v>7</v>
      </c>
      <c r="B372" s="316" t="str">
        <f t="shared" ca="1" si="11"/>
        <v>The total number of (non-exempt) flights operated from the aerodrome of departure to the aerodrome of arrival.</v>
      </c>
      <c r="C372" s="44" t="s">
        <v>282</v>
      </c>
      <c r="D372" s="44" t="s">
        <v>282</v>
      </c>
    </row>
    <row r="373" spans="1:4" hidden="1" outlineLevel="1" x14ac:dyDescent="0.25">
      <c r="A373" s="340">
        <v>7</v>
      </c>
      <c r="B373" s="316" t="str">
        <f t="shared" ca="1" si="11"/>
        <v>CO2(e)20 [tonnes]</v>
      </c>
      <c r="C373" s="117" t="s">
        <v>272</v>
      </c>
      <c r="D373" s="117" t="s">
        <v>272</v>
      </c>
    </row>
    <row r="374" spans="1:4" ht="20.399999999999999" hidden="1" outlineLevel="1" x14ac:dyDescent="0.25">
      <c r="A374" s="340">
        <v>7</v>
      </c>
      <c r="B374" s="316" t="str">
        <f t="shared" ca="1" si="11"/>
        <v>The aggregated CO2-equivalent value for such flights, calculated using GWP20 in accordance with the requirements for non‑CO2 aviation effects set out in Regulation (EU) 2018/2066, Annex IIIa.</v>
      </c>
      <c r="C374" s="44" t="s">
        <v>283</v>
      </c>
      <c r="D374" s="44" t="s">
        <v>283</v>
      </c>
    </row>
    <row r="375" spans="1:4" hidden="1" outlineLevel="1" x14ac:dyDescent="0.25">
      <c r="A375" s="340">
        <v>7</v>
      </c>
      <c r="B375" s="316" t="str">
        <f t="shared" ca="1" si="11"/>
        <v>CO2(e)50 [tonnes]</v>
      </c>
      <c r="C375" s="117" t="s">
        <v>273</v>
      </c>
      <c r="D375" s="117" t="s">
        <v>273</v>
      </c>
    </row>
    <row r="376" spans="1:4" ht="20.399999999999999" hidden="1" outlineLevel="1" x14ac:dyDescent="0.25">
      <c r="A376" s="340">
        <v>7</v>
      </c>
      <c r="B376" s="316" t="str">
        <f t="shared" ca="1" si="11"/>
        <v>The aggregated CO2-equivalent value for such flights, calculated using GWP50 in accordance with the requirements for non‑CO2 aviation effects set out in Regulation (EU) 2018/2066, Annex IIIa.</v>
      </c>
      <c r="C376" s="44" t="s">
        <v>284</v>
      </c>
      <c r="D376" s="44" t="s">
        <v>284</v>
      </c>
    </row>
    <row r="377" spans="1:4" hidden="1" outlineLevel="1" x14ac:dyDescent="0.25">
      <c r="A377" s="340">
        <v>7</v>
      </c>
      <c r="B377" s="316" t="str">
        <f t="shared" ca="1" si="11"/>
        <v>CO2(e)100 [tonnes]</v>
      </c>
      <c r="C377" s="117" t="s">
        <v>274</v>
      </c>
      <c r="D377" s="117" t="s">
        <v>274</v>
      </c>
    </row>
    <row r="378" spans="1:4" ht="20.399999999999999" hidden="1" outlineLevel="1" x14ac:dyDescent="0.25">
      <c r="A378" s="340">
        <v>7</v>
      </c>
      <c r="B378" s="316" t="str">
        <f t="shared" ca="1" si="11"/>
        <v>The aggregated CO2-equivalent value for such flights, calculated using GWP100 in accordance with the requirements for non‑CO2 aviation effects set out in Regulation (EU) 2018/2066, Annex IIIa.</v>
      </c>
      <c r="C378" s="44" t="s">
        <v>285</v>
      </c>
      <c r="D378" s="44" t="s">
        <v>285</v>
      </c>
    </row>
    <row r="379" spans="1:4" hidden="1" outlineLevel="1" x14ac:dyDescent="0.25">
      <c r="A379" s="340">
        <v>7</v>
      </c>
      <c r="B379" s="316" t="str">
        <f t="shared" ca="1" si="11"/>
        <v>ETS scheme</v>
      </c>
      <c r="C379" s="117" t="s">
        <v>259</v>
      </c>
      <c r="D379" s="117" t="s">
        <v>259</v>
      </c>
    </row>
    <row r="380" spans="1:4" hidden="1" outlineLevel="1" x14ac:dyDescent="0.25">
      <c r="A380" s="340">
        <v>7</v>
      </c>
      <c r="B380" s="316" t="str">
        <f t="shared" ca="1" si="11"/>
        <v>The ETS scheme (EU or Swiss) under which fall the non-CO2 aviation effects for such flights.</v>
      </c>
      <c r="C380" s="44" t="s">
        <v>286</v>
      </c>
      <c r="D380" s="44" t="s">
        <v>286</v>
      </c>
    </row>
    <row r="381" spans="1:4" hidden="1" outlineLevel="1" x14ac:dyDescent="0.25">
      <c r="A381" s="340">
        <v>7</v>
      </c>
      <c r="B381" s="316" t="str">
        <f t="shared" ca="1" si="11"/>
        <v>Scope of the route</v>
      </c>
      <c r="C381" s="117" t="str">
        <f ca="1">Translations!$B$318</f>
        <v>Scope of the route</v>
      </c>
      <c r="D381" s="117" t="str">
        <f ca="1">Translations!$B$318</f>
        <v>Scope of the route</v>
      </c>
    </row>
    <row r="382" spans="1:4" ht="20.399999999999999" hidden="1" outlineLevel="1" x14ac:dyDescent="0.25">
      <c r="A382" s="340">
        <v>7</v>
      </c>
      <c r="B382" s="316" t="str">
        <f t="shared" ca="1" si="11"/>
        <v>The scope (Reduced or, when applicable, Full or In-between) under which fall the flights operated from the aerodrome of departure to the aerodrome of arrival.</v>
      </c>
      <c r="C382" s="44" t="s">
        <v>287</v>
      </c>
      <c r="D382" s="44" t="s">
        <v>287</v>
      </c>
    </row>
    <row r="383" spans="1:4" hidden="1" outlineLevel="1" x14ac:dyDescent="0.25">
      <c r="A383" s="340">
        <v>7</v>
      </c>
      <c r="B383" s="316" t="str">
        <f t="shared" ca="1" si="11"/>
        <v>IT tool acronym</v>
      </c>
      <c r="C383" s="117" t="s">
        <v>652</v>
      </c>
      <c r="D383" s="117" t="s">
        <v>652</v>
      </c>
    </row>
    <row r="384" spans="1:4" hidden="1" outlineLevel="1" x14ac:dyDescent="0.25">
      <c r="A384" s="340">
        <v>7</v>
      </c>
      <c r="B384" s="316" t="str">
        <f t="shared" ca="1" si="11"/>
        <v>The acronym of the IT tool, as defined under point 1(d), which has generated the data of the line.</v>
      </c>
      <c r="C384" s="44" t="s">
        <v>655</v>
      </c>
      <c r="D384" s="44" t="s">
        <v>655</v>
      </c>
    </row>
    <row r="385" spans="1:4" hidden="1" outlineLevel="1" x14ac:dyDescent="0.25">
      <c r="A385" s="340">
        <v>7</v>
      </c>
      <c r="B385" s="316" t="str">
        <f t="shared" ca="1" si="11"/>
        <v>Identified errors/warnings</v>
      </c>
      <c r="C385" s="117" t="s">
        <v>296</v>
      </c>
      <c r="D385" s="117" t="s">
        <v>296</v>
      </c>
    </row>
    <row r="386" spans="1:4" hidden="1" outlineLevel="1" x14ac:dyDescent="0.25">
      <c r="A386" s="340">
        <v>7</v>
      </c>
      <c r="B386" s="316" t="str">
        <f t="shared" ca="1" si="11"/>
        <v>This is a calculated field indicating if errors and or warnings have been identified in the data for that row.</v>
      </c>
      <c r="C386" s="44" t="s">
        <v>288</v>
      </c>
      <c r="D386" s="44" t="s">
        <v>288</v>
      </c>
    </row>
    <row r="387" spans="1:4" hidden="1" outlineLevel="1" x14ac:dyDescent="0.25">
      <c r="A387" s="340">
        <v>7</v>
      </c>
      <c r="B387" s="316" t="str">
        <f t="shared" ca="1" si="11"/>
        <v>Errors identified in the data reported in the below table and that must be solved.</v>
      </c>
      <c r="C387" s="44" t="s">
        <v>660</v>
      </c>
      <c r="D387" s="44" t="s">
        <v>660</v>
      </c>
    </row>
    <row r="388" spans="1:4" hidden="1" outlineLevel="1" x14ac:dyDescent="0.25">
      <c r="A388" s="340">
        <v>7</v>
      </c>
      <c r="B388" s="316" t="str">
        <f t="shared" ca="1" si="11"/>
        <v>Number of rows with missing data:</v>
      </c>
      <c r="C388" s="44" t="s">
        <v>289</v>
      </c>
      <c r="D388" s="44" t="s">
        <v>289</v>
      </c>
    </row>
    <row r="389" spans="1:4" hidden="1" outlineLevel="1" x14ac:dyDescent="0.25">
      <c r="A389" s="340">
        <v>7</v>
      </c>
      <c r="B389" s="316" t="str">
        <f t="shared" ca="1" si="11"/>
        <v>Number of rows for which the "ETS Scheme" is missing or is a value that is not allowed, i.e. different from EU or CH:</v>
      </c>
      <c r="C389" s="44" t="s">
        <v>290</v>
      </c>
      <c r="D389" s="44" t="s">
        <v>290</v>
      </c>
    </row>
    <row r="390" spans="1:4" ht="20.399999999999999" hidden="1" outlineLevel="1" x14ac:dyDescent="0.25">
      <c r="A390" s="340">
        <v>7</v>
      </c>
      <c r="B390" s="316" t="str">
        <f t="shared" ca="1" si="11"/>
        <v>Number of rows for which the "Scope of the route" is missing or where a value was included that is not allowed with respect to what is defined in point 1(g):</v>
      </c>
      <c r="C390" s="44" t="s">
        <v>811</v>
      </c>
      <c r="D390" s="44" t="s">
        <v>811</v>
      </c>
    </row>
    <row r="391" spans="1:4" ht="20.399999999999999" hidden="1" outlineLevel="1" x14ac:dyDescent="0.25">
      <c r="A391" s="340">
        <v>7</v>
      </c>
      <c r="B391" s="316" t="str">
        <f t="shared" ca="1" si="11"/>
        <v>Number of rows for which the "IT tool acronym" is missing or is a value that does not correspond to the used IT tools as specified under point 1(d):</v>
      </c>
      <c r="C391" s="44" t="s">
        <v>659</v>
      </c>
      <c r="D391" s="44" t="s">
        <v>659</v>
      </c>
    </row>
    <row r="392" spans="1:4" hidden="1" outlineLevel="1" x14ac:dyDescent="0.25">
      <c r="A392" s="340">
        <v>7</v>
      </c>
      <c r="B392" s="316" t="str">
        <f t="shared" ca="1" si="11"/>
        <v>Issues identified in the data reported in the below table and that need to be analysed.</v>
      </c>
      <c r="C392" s="44" t="s">
        <v>858</v>
      </c>
      <c r="D392" s="44" t="s">
        <v>858</v>
      </c>
    </row>
    <row r="393" spans="1:4" hidden="1" outlineLevel="1" x14ac:dyDescent="0.25">
      <c r="A393" s="340">
        <v>7</v>
      </c>
      <c r="B393" s="316" t="str">
        <f t="shared" ca="1" si="11"/>
        <v>Number of rows for which the " State of departure" and/or the "State of arrival" does not seem to be correct:</v>
      </c>
      <c r="C393" s="44" t="s">
        <v>812</v>
      </c>
      <c r="D393" s="44" t="s">
        <v>812</v>
      </c>
    </row>
    <row r="394" spans="1:4" hidden="1" outlineLevel="1" x14ac:dyDescent="0.25">
      <c r="A394" s="340">
        <v>7</v>
      </c>
      <c r="B394" s="316" t="str">
        <f t="shared" ca="1" si="11"/>
        <v>Number of rows for which the "ETS scheme" value does not seem to be correct:</v>
      </c>
      <c r="C394" s="44" t="s">
        <v>291</v>
      </c>
      <c r="D394" s="44" t="s">
        <v>291</v>
      </c>
    </row>
    <row r="395" spans="1:4" hidden="1" outlineLevel="1" x14ac:dyDescent="0.25">
      <c r="A395" s="340">
        <v>7</v>
      </c>
      <c r="B395" s="316" t="str">
        <f t="shared" ca="1" si="11"/>
        <v>Number of rows for which the "Scope of the route" value does not seem to be correct:</v>
      </c>
      <c r="C395" s="44" t="s">
        <v>292</v>
      </c>
      <c r="D395" s="44" t="s">
        <v>292</v>
      </c>
    </row>
    <row r="396" spans="1:4" ht="17.399999999999999" collapsed="1" x14ac:dyDescent="0.3">
      <c r="A396" s="340">
        <v>8</v>
      </c>
      <c r="B396" s="316" t="str">
        <f t="shared" ca="1" si="11"/>
        <v>NON-CO2 AVIATION EFFECTS PER STATE PAIR – EU AND SWISS ETS</v>
      </c>
      <c r="C396" s="359" t="s">
        <v>871</v>
      </c>
      <c r="D396" s="359" t="s">
        <v>871</v>
      </c>
    </row>
    <row r="397" spans="1:4" ht="15.6" hidden="1" outlineLevel="1" x14ac:dyDescent="0.25">
      <c r="A397" s="340">
        <v>8</v>
      </c>
      <c r="B397" s="316" t="str">
        <f t="shared" ref="B397:B461" ca="1" si="14">IF(D397="","- #BLOCK#",OFFSET(C397,0,IFERROR(MATCH(INDICATOR_AE_LanguageFilling,_xlfn.ANCHORARRAY(LST_AE_Languages),0),0)))</f>
        <v>State‑pair non‑CO2 aviation effects (EU and Swiss ETS)</v>
      </c>
      <c r="C397" s="350" t="s">
        <v>297</v>
      </c>
      <c r="D397" s="350" t="s">
        <v>297</v>
      </c>
    </row>
    <row r="398" spans="1:4" ht="39.6" hidden="1" outlineLevel="1" x14ac:dyDescent="0.25">
      <c r="A398" s="340">
        <v>8</v>
      </c>
      <c r="B398" s="316" t="str">
        <f t="shared" ca="1" si="14"/>
        <v>The aggregated non‑CO2 aviation effects per state pair presented in the following table are calculated automatically from the aerodrome-pair data provided in section 7. No data is displayed in case there are errors in the aerodrome-pair data or if no tool has been defined in section 1.</v>
      </c>
      <c r="C398" s="19" t="s">
        <v>298</v>
      </c>
      <c r="D398" s="19" t="s">
        <v>298</v>
      </c>
    </row>
    <row r="399" spans="1:4" hidden="1" outlineLevel="1" x14ac:dyDescent="0.25">
      <c r="A399" s="340">
        <v>8</v>
      </c>
      <c r="B399" s="316" t="str">
        <f t="shared" ca="1" si="14"/>
        <v>Number of aerodrome pairs</v>
      </c>
      <c r="C399" s="351" t="s">
        <v>667</v>
      </c>
      <c r="D399" s="351" t="s">
        <v>667</v>
      </c>
    </row>
    <row r="400" spans="1:4" ht="17.399999999999999" collapsed="1" x14ac:dyDescent="0.25">
      <c r="A400" s="340">
        <v>9</v>
      </c>
      <c r="B400" s="316" t="str">
        <f t="shared" ca="1" si="14"/>
        <v>AIRCRAFT DATA</v>
      </c>
      <c r="C400" s="71" t="s">
        <v>872</v>
      </c>
      <c r="D400" s="71" t="s">
        <v>872</v>
      </c>
    </row>
    <row r="401" spans="1:4" ht="15.6" hidden="1" outlineLevel="1" x14ac:dyDescent="0.25">
      <c r="A401" s="340">
        <v>9</v>
      </c>
      <c r="B401" s="316" t="str">
        <f t="shared" ca="1" si="14"/>
        <v>Aircraft data</v>
      </c>
      <c r="C401" s="352" t="s">
        <v>47</v>
      </c>
      <c r="D401" s="352" t="s">
        <v>47</v>
      </c>
    </row>
    <row r="402" spans="1:4" hidden="1" outlineLevel="1" x14ac:dyDescent="0.25">
      <c r="A402" s="340">
        <v>9</v>
      </c>
      <c r="B402" s="316" t="str">
        <f t="shared" ca="1" si="14"/>
        <v>Provide details for each aircraft used during the year covered by this report for which you are the aircraft operator.</v>
      </c>
      <c r="C402" s="46" t="s">
        <v>61</v>
      </c>
      <c r="D402" s="46" t="s">
        <v>61</v>
      </c>
    </row>
    <row r="403" spans="1:4" ht="30.6" hidden="1" outlineLevel="1" x14ac:dyDescent="0.25">
      <c r="A403" s="340">
        <v>9</v>
      </c>
      <c r="B403" s="316" t="str">
        <f t="shared" ca="1" si="14"/>
        <v>The list should use the same aircraft types (ICAO type designator – DOC8643) and any subtypes defined in the monitoring plan, including owned and leased‑in aircraft. Only aircraft used for activities falling under the EU ETS, the Swiss ETS, and/or for non‑CO₂ aviation effects reporting under the MRR should be listed.</v>
      </c>
      <c r="C403" s="353" t="s">
        <v>668</v>
      </c>
      <c r="D403" s="353" t="s">
        <v>668</v>
      </c>
    </row>
    <row r="404" spans="1:4" hidden="1" outlineLevel="1" x14ac:dyDescent="0.25">
      <c r="A404" s="340">
        <v>9</v>
      </c>
      <c r="B404" s="316" t="str">
        <f t="shared" ca="1" si="14"/>
        <v>Aircraft type (ICAO aircraft type designator)</v>
      </c>
      <c r="C404" s="318" t="s">
        <v>51</v>
      </c>
      <c r="D404" s="318" t="s">
        <v>51</v>
      </c>
    </row>
    <row r="405" spans="1:4" hidden="1" outlineLevel="1" x14ac:dyDescent="0.25">
      <c r="A405" s="340">
        <v>9</v>
      </c>
      <c r="B405" s="316" t="str">
        <f t="shared" ca="1" si="14"/>
        <v>Aircraft subtype (as specified in the monitoring plan, if applicable)</v>
      </c>
      <c r="C405" s="318" t="s">
        <v>52</v>
      </c>
      <c r="D405" s="318" t="s">
        <v>52</v>
      </c>
    </row>
    <row r="406" spans="1:4" hidden="1" outlineLevel="1" x14ac:dyDescent="0.25">
      <c r="A406" s="340">
        <v>9</v>
      </c>
      <c r="B406" s="316" t="str">
        <f t="shared" ca="1" si="14"/>
        <v>Aircraft registration number</v>
      </c>
      <c r="C406" s="318" t="s">
        <v>53</v>
      </c>
      <c r="D406" s="318" t="s">
        <v>53</v>
      </c>
    </row>
    <row r="407" spans="1:4" ht="20.399999999999999" hidden="1" outlineLevel="1" x14ac:dyDescent="0.25">
      <c r="A407" s="340">
        <v>9</v>
      </c>
      <c r="B407" s="316" t="str">
        <f t="shared" ca="1" si="14"/>
        <v>Owner of the aircraft (if known)
 In the case of leased-in aircraft, the lessor</v>
      </c>
      <c r="C407" s="318" t="s">
        <v>54</v>
      </c>
      <c r="D407" s="318" t="s">
        <v>54</v>
      </c>
    </row>
    <row r="408" spans="1:4" hidden="1" outlineLevel="1" x14ac:dyDescent="0.25">
      <c r="A408" s="340">
        <v>9</v>
      </c>
      <c r="B408" s="316" t="str">
        <f t="shared" ca="1" si="14"/>
        <v>If the aircraft has not belonged to your fleet for the whole reporting year:</v>
      </c>
      <c r="C408" s="36" t="s">
        <v>55</v>
      </c>
      <c r="D408" s="36" t="s">
        <v>55</v>
      </c>
    </row>
    <row r="409" spans="1:4" hidden="1" outlineLevel="1" x14ac:dyDescent="0.25">
      <c r="A409" s="340">
        <v>9</v>
      </c>
      <c r="B409" s="316" t="str">
        <f t="shared" ca="1" si="14"/>
        <v>Used for EU ETS</v>
      </c>
      <c r="C409" s="318" t="s">
        <v>669</v>
      </c>
      <c r="D409" s="318" t="s">
        <v>669</v>
      </c>
    </row>
    <row r="410" spans="1:4" hidden="1" outlineLevel="1" x14ac:dyDescent="0.25">
      <c r="A410" s="340">
        <v>9</v>
      </c>
      <c r="B410" s="316" t="str">
        <f t="shared" ca="1" si="14"/>
        <v>Used for CH ETS</v>
      </c>
      <c r="C410" s="318" t="s">
        <v>670</v>
      </c>
      <c r="D410" s="318" t="s">
        <v>670</v>
      </c>
    </row>
    <row r="411" spans="1:4" hidden="1" outlineLevel="1" x14ac:dyDescent="0.25">
      <c r="A411" s="340">
        <v>9</v>
      </c>
      <c r="B411" s="316" t="str">
        <f t="shared" ca="1" si="14"/>
        <v>Start date</v>
      </c>
      <c r="C411" s="318" t="s">
        <v>671</v>
      </c>
      <c r="D411" s="318" t="s">
        <v>671</v>
      </c>
    </row>
    <row r="412" spans="1:4" hidden="1" outlineLevel="1" x14ac:dyDescent="0.25">
      <c r="A412" s="340">
        <v>9</v>
      </c>
      <c r="B412" s="316" t="str">
        <f t="shared" ca="1" si="14"/>
        <v>End date</v>
      </c>
      <c r="C412" s="318" t="s">
        <v>56</v>
      </c>
      <c r="D412" s="318" t="s">
        <v>56</v>
      </c>
    </row>
    <row r="413" spans="1:4" ht="17.399999999999999" collapsed="1" x14ac:dyDescent="0.25">
      <c r="A413" s="340">
        <v>10</v>
      </c>
      <c r="B413" s="316" t="str">
        <f t="shared" ca="1" si="14"/>
        <v>MEMBER STATE SPECIFIC FURTHER INFORMATION</v>
      </c>
      <c r="C413" s="71" t="s">
        <v>873</v>
      </c>
      <c r="D413" s="71" t="s">
        <v>873</v>
      </c>
    </row>
    <row r="414" spans="1:4" ht="15.6" hidden="1" outlineLevel="1" x14ac:dyDescent="0.25">
      <c r="A414" s="340">
        <v>10</v>
      </c>
      <c r="B414" s="316" t="str">
        <f t="shared" ca="1" si="14"/>
        <v>Comments</v>
      </c>
      <c r="C414" s="352" t="s">
        <v>299</v>
      </c>
      <c r="D414" s="352" t="s">
        <v>299</v>
      </c>
    </row>
    <row r="415" spans="1:4" hidden="1" outlineLevel="1" x14ac:dyDescent="0.25">
      <c r="A415" s="340">
        <v>10</v>
      </c>
      <c r="B415" s="316" t="str">
        <f t="shared" ca="1" si="14"/>
        <v>Space for further Comments:</v>
      </c>
      <c r="C415" s="65" t="s">
        <v>300</v>
      </c>
      <c r="D415" s="65" t="s">
        <v>300</v>
      </c>
    </row>
    <row r="416" spans="1:4" ht="33" collapsed="1" x14ac:dyDescent="0.25">
      <c r="A416" s="313" t="s">
        <v>640</v>
      </c>
      <c r="B416" s="314" t="str">
        <f t="shared" ca="1" si="14"/>
        <v>- #BLOCK#</v>
      </c>
      <c r="C416" s="315" t="s">
        <v>696</v>
      </c>
      <c r="D416" s="315"/>
    </row>
    <row r="417" spans="1:4" hidden="1" outlineLevel="1" x14ac:dyDescent="0.25">
      <c r="A417" s="39" t="s">
        <v>640</v>
      </c>
      <c r="B417" s="316" t="str">
        <f t="shared" ca="1" si="14"/>
        <v>Austria</v>
      </c>
      <c r="C417" s="354" t="s">
        <v>307</v>
      </c>
      <c r="D417" s="354" t="s">
        <v>307</v>
      </c>
    </row>
    <row r="418" spans="1:4" hidden="1" outlineLevel="1" x14ac:dyDescent="0.25">
      <c r="A418" s="39" t="s">
        <v>640</v>
      </c>
      <c r="B418" s="316" t="str">
        <f t="shared" ca="1" si="14"/>
        <v>Belgium</v>
      </c>
      <c r="C418" s="354" t="s">
        <v>308</v>
      </c>
      <c r="D418" s="354" t="s">
        <v>308</v>
      </c>
    </row>
    <row r="419" spans="1:4" hidden="1" outlineLevel="1" x14ac:dyDescent="0.25">
      <c r="A419" s="39" t="s">
        <v>640</v>
      </c>
      <c r="B419" s="316" t="str">
        <f t="shared" ca="1" si="14"/>
        <v>Bulgaria</v>
      </c>
      <c r="C419" s="354" t="s">
        <v>309</v>
      </c>
      <c r="D419" s="354" t="s">
        <v>309</v>
      </c>
    </row>
    <row r="420" spans="1:4" hidden="1" outlineLevel="1" x14ac:dyDescent="0.25">
      <c r="A420" s="39" t="s">
        <v>640</v>
      </c>
      <c r="B420" s="316" t="str">
        <f t="shared" ca="1" si="14"/>
        <v>Croatia</v>
      </c>
      <c r="C420" s="354" t="s">
        <v>310</v>
      </c>
      <c r="D420" s="354" t="s">
        <v>310</v>
      </c>
    </row>
    <row r="421" spans="1:4" hidden="1" outlineLevel="1" x14ac:dyDescent="0.25">
      <c r="A421" s="39" t="s">
        <v>640</v>
      </c>
      <c r="B421" s="316" t="str">
        <f t="shared" ca="1" si="14"/>
        <v>Cyprus</v>
      </c>
      <c r="C421" s="354" t="s">
        <v>311</v>
      </c>
      <c r="D421" s="354" t="s">
        <v>311</v>
      </c>
    </row>
    <row r="422" spans="1:4" hidden="1" outlineLevel="1" x14ac:dyDescent="0.25">
      <c r="A422" s="39" t="s">
        <v>640</v>
      </c>
      <c r="B422" s="316" t="str">
        <f t="shared" ca="1" si="14"/>
        <v>Czechia</v>
      </c>
      <c r="C422" s="354" t="s">
        <v>312</v>
      </c>
      <c r="D422" s="354" t="s">
        <v>312</v>
      </c>
    </row>
    <row r="423" spans="1:4" hidden="1" outlineLevel="1" x14ac:dyDescent="0.25">
      <c r="A423" s="39" t="s">
        <v>640</v>
      </c>
      <c r="B423" s="316" t="str">
        <f t="shared" ca="1" si="14"/>
        <v>Denmark</v>
      </c>
      <c r="C423" s="354" t="s">
        <v>313</v>
      </c>
      <c r="D423" s="354" t="s">
        <v>313</v>
      </c>
    </row>
    <row r="424" spans="1:4" hidden="1" outlineLevel="1" x14ac:dyDescent="0.25">
      <c r="A424" s="39" t="s">
        <v>640</v>
      </c>
      <c r="B424" s="316" t="str">
        <f t="shared" ca="1" si="14"/>
        <v>Estonia</v>
      </c>
      <c r="C424" s="354" t="s">
        <v>314</v>
      </c>
      <c r="D424" s="354" t="s">
        <v>314</v>
      </c>
    </row>
    <row r="425" spans="1:4" hidden="1" outlineLevel="1" x14ac:dyDescent="0.25">
      <c r="A425" s="39" t="s">
        <v>640</v>
      </c>
      <c r="B425" s="316" t="str">
        <f t="shared" ca="1" si="14"/>
        <v>Finland</v>
      </c>
      <c r="C425" s="354" t="s">
        <v>315</v>
      </c>
      <c r="D425" s="354" t="s">
        <v>315</v>
      </c>
    </row>
    <row r="426" spans="1:4" hidden="1" outlineLevel="1" x14ac:dyDescent="0.25">
      <c r="A426" s="39" t="s">
        <v>640</v>
      </c>
      <c r="B426" s="316" t="str">
        <f t="shared" ca="1" si="14"/>
        <v>France</v>
      </c>
      <c r="C426" s="354" t="s">
        <v>316</v>
      </c>
      <c r="D426" s="354" t="s">
        <v>316</v>
      </c>
    </row>
    <row r="427" spans="1:4" hidden="1" outlineLevel="1" x14ac:dyDescent="0.25">
      <c r="A427" s="39" t="s">
        <v>640</v>
      </c>
      <c r="B427" s="316" t="str">
        <f t="shared" ca="1" si="14"/>
        <v>Germany</v>
      </c>
      <c r="C427" s="354" t="s">
        <v>317</v>
      </c>
      <c r="D427" s="354" t="s">
        <v>317</v>
      </c>
    </row>
    <row r="428" spans="1:4" hidden="1" outlineLevel="1" x14ac:dyDescent="0.25">
      <c r="A428" s="39" t="s">
        <v>640</v>
      </c>
      <c r="B428" s="316" t="str">
        <f t="shared" ca="1" si="14"/>
        <v>Greece</v>
      </c>
      <c r="C428" s="354" t="s">
        <v>318</v>
      </c>
      <c r="D428" s="354" t="s">
        <v>318</v>
      </c>
    </row>
    <row r="429" spans="1:4" hidden="1" outlineLevel="1" x14ac:dyDescent="0.25">
      <c r="A429" s="39" t="s">
        <v>640</v>
      </c>
      <c r="B429" s="316" t="str">
        <f t="shared" ca="1" si="14"/>
        <v>Hungary</v>
      </c>
      <c r="C429" s="354" t="s">
        <v>319</v>
      </c>
      <c r="D429" s="354" t="s">
        <v>319</v>
      </c>
    </row>
    <row r="430" spans="1:4" hidden="1" outlineLevel="1" x14ac:dyDescent="0.25">
      <c r="A430" s="39" t="s">
        <v>640</v>
      </c>
      <c r="B430" s="316" t="str">
        <f t="shared" ca="1" si="14"/>
        <v>Iceland</v>
      </c>
      <c r="C430" s="354" t="s">
        <v>320</v>
      </c>
      <c r="D430" s="354" t="s">
        <v>320</v>
      </c>
    </row>
    <row r="431" spans="1:4" hidden="1" outlineLevel="1" x14ac:dyDescent="0.25">
      <c r="A431" s="39" t="s">
        <v>640</v>
      </c>
      <c r="B431" s="316" t="str">
        <f t="shared" ca="1" si="14"/>
        <v>Ireland</v>
      </c>
      <c r="C431" s="354" t="s">
        <v>321</v>
      </c>
      <c r="D431" s="354" t="s">
        <v>321</v>
      </c>
    </row>
    <row r="432" spans="1:4" hidden="1" outlineLevel="1" x14ac:dyDescent="0.25">
      <c r="A432" s="39" t="s">
        <v>640</v>
      </c>
      <c r="B432" s="316" t="str">
        <f t="shared" ca="1" si="14"/>
        <v>Italy</v>
      </c>
      <c r="C432" s="354" t="s">
        <v>19</v>
      </c>
      <c r="D432" s="354" t="s">
        <v>19</v>
      </c>
    </row>
    <row r="433" spans="1:4" hidden="1" outlineLevel="1" x14ac:dyDescent="0.25">
      <c r="A433" s="39" t="s">
        <v>640</v>
      </c>
      <c r="B433" s="316" t="str">
        <f t="shared" ca="1" si="14"/>
        <v>Latvia</v>
      </c>
      <c r="C433" s="354" t="s">
        <v>322</v>
      </c>
      <c r="D433" s="354" t="s">
        <v>322</v>
      </c>
    </row>
    <row r="434" spans="1:4" hidden="1" outlineLevel="1" x14ac:dyDescent="0.25">
      <c r="A434" s="39" t="s">
        <v>640</v>
      </c>
      <c r="B434" s="316" t="str">
        <f t="shared" ca="1" si="14"/>
        <v>Liechtenstein</v>
      </c>
      <c r="C434" s="354" t="s">
        <v>323</v>
      </c>
      <c r="D434" s="354" t="s">
        <v>323</v>
      </c>
    </row>
    <row r="435" spans="1:4" hidden="1" outlineLevel="1" x14ac:dyDescent="0.25">
      <c r="A435" s="39" t="s">
        <v>640</v>
      </c>
      <c r="B435" s="316" t="str">
        <f t="shared" ca="1" si="14"/>
        <v>Lithuania</v>
      </c>
      <c r="C435" s="354" t="s">
        <v>324</v>
      </c>
      <c r="D435" s="354" t="s">
        <v>324</v>
      </c>
    </row>
    <row r="436" spans="1:4" hidden="1" outlineLevel="1" x14ac:dyDescent="0.25">
      <c r="A436" s="39" t="s">
        <v>640</v>
      </c>
      <c r="B436" s="316" t="str">
        <f t="shared" ca="1" si="14"/>
        <v>Luxembourg</v>
      </c>
      <c r="C436" s="354" t="s">
        <v>325</v>
      </c>
      <c r="D436" s="354" t="s">
        <v>325</v>
      </c>
    </row>
    <row r="437" spans="1:4" hidden="1" outlineLevel="1" x14ac:dyDescent="0.25">
      <c r="A437" s="39" t="s">
        <v>640</v>
      </c>
      <c r="B437" s="316" t="str">
        <f t="shared" ca="1" si="14"/>
        <v>Malta</v>
      </c>
      <c r="C437" s="354" t="s">
        <v>326</v>
      </c>
      <c r="D437" s="354" t="s">
        <v>326</v>
      </c>
    </row>
    <row r="438" spans="1:4" hidden="1" outlineLevel="1" x14ac:dyDescent="0.25">
      <c r="A438" s="39" t="s">
        <v>640</v>
      </c>
      <c r="B438" s="316" t="str">
        <f t="shared" ca="1" si="14"/>
        <v>Netherlands</v>
      </c>
      <c r="C438" s="354" t="s">
        <v>327</v>
      </c>
      <c r="D438" s="354" t="s">
        <v>327</v>
      </c>
    </row>
    <row r="439" spans="1:4" hidden="1" outlineLevel="1" x14ac:dyDescent="0.25">
      <c r="A439" s="39" t="s">
        <v>640</v>
      </c>
      <c r="B439" s="316" t="str">
        <f t="shared" ca="1" si="14"/>
        <v>Norway</v>
      </c>
      <c r="C439" s="354" t="s">
        <v>16</v>
      </c>
      <c r="D439" s="354" t="s">
        <v>16</v>
      </c>
    </row>
    <row r="440" spans="1:4" hidden="1" outlineLevel="1" x14ac:dyDescent="0.25">
      <c r="A440" s="39" t="s">
        <v>640</v>
      </c>
      <c r="B440" s="316" t="str">
        <f t="shared" ca="1" si="14"/>
        <v>Poland</v>
      </c>
      <c r="C440" s="354" t="s">
        <v>328</v>
      </c>
      <c r="D440" s="354" t="s">
        <v>328</v>
      </c>
    </row>
    <row r="441" spans="1:4" hidden="1" outlineLevel="1" x14ac:dyDescent="0.25">
      <c r="A441" s="39" t="s">
        <v>640</v>
      </c>
      <c r="B441" s="316" t="str">
        <f t="shared" ca="1" si="14"/>
        <v>Portugal</v>
      </c>
      <c r="C441" s="354" t="s">
        <v>329</v>
      </c>
      <c r="D441" s="354" t="s">
        <v>329</v>
      </c>
    </row>
    <row r="442" spans="1:4" hidden="1" outlineLevel="1" x14ac:dyDescent="0.25">
      <c r="A442" s="39" t="s">
        <v>640</v>
      </c>
      <c r="B442" s="316" t="str">
        <f t="shared" ca="1" si="14"/>
        <v>Romania</v>
      </c>
      <c r="C442" s="354" t="s">
        <v>330</v>
      </c>
      <c r="D442" s="354" t="s">
        <v>330</v>
      </c>
    </row>
    <row r="443" spans="1:4" hidden="1" outlineLevel="1" x14ac:dyDescent="0.25">
      <c r="A443" s="39" t="s">
        <v>640</v>
      </c>
      <c r="B443" s="316" t="str">
        <f t="shared" ca="1" si="14"/>
        <v>Slovakia</v>
      </c>
      <c r="C443" s="354" t="s">
        <v>331</v>
      </c>
      <c r="D443" s="354" t="s">
        <v>331</v>
      </c>
    </row>
    <row r="444" spans="1:4" hidden="1" outlineLevel="1" x14ac:dyDescent="0.25">
      <c r="A444" s="39" t="s">
        <v>640</v>
      </c>
      <c r="B444" s="316" t="str">
        <f t="shared" ca="1" si="14"/>
        <v>Slovenia</v>
      </c>
      <c r="C444" s="354" t="s">
        <v>332</v>
      </c>
      <c r="D444" s="354" t="s">
        <v>332</v>
      </c>
    </row>
    <row r="445" spans="1:4" hidden="1" outlineLevel="1" x14ac:dyDescent="0.25">
      <c r="A445" s="39" t="s">
        <v>640</v>
      </c>
      <c r="B445" s="316" t="str">
        <f t="shared" ca="1" si="14"/>
        <v>Spain</v>
      </c>
      <c r="C445" s="354" t="s">
        <v>333</v>
      </c>
      <c r="D445" s="354" t="s">
        <v>333</v>
      </c>
    </row>
    <row r="446" spans="1:4" hidden="1" outlineLevel="1" x14ac:dyDescent="0.25">
      <c r="A446" s="39" t="s">
        <v>640</v>
      </c>
      <c r="B446" s="316" t="str">
        <f t="shared" ca="1" si="14"/>
        <v>Sweden</v>
      </c>
      <c r="C446" s="354" t="s">
        <v>334</v>
      </c>
      <c r="D446" s="354" t="s">
        <v>334</v>
      </c>
    </row>
    <row r="447" spans="1:4" ht="33" collapsed="1" x14ac:dyDescent="0.25">
      <c r="A447" s="313" t="s">
        <v>642</v>
      </c>
      <c r="B447" s="314" t="str">
        <f t="shared" ca="1" si="14"/>
        <v>- #BLOCK#</v>
      </c>
      <c r="C447" s="315" t="s">
        <v>697</v>
      </c>
      <c r="D447" s="315"/>
    </row>
    <row r="448" spans="1:4" hidden="1" outlineLevel="1" x14ac:dyDescent="0.25">
      <c r="A448" s="39" t="s">
        <v>642</v>
      </c>
      <c r="B448" s="316" t="str">
        <f t="shared" ca="1" si="14"/>
        <v>Afghanistan</v>
      </c>
      <c r="C448" s="354" t="s">
        <v>336</v>
      </c>
      <c r="D448" s="354" t="s">
        <v>336</v>
      </c>
    </row>
    <row r="449" spans="1:4" hidden="1" outlineLevel="1" x14ac:dyDescent="0.25">
      <c r="A449" s="39" t="s">
        <v>642</v>
      </c>
      <c r="B449" s="316" t="str">
        <f t="shared" ca="1" si="14"/>
        <v>Albania</v>
      </c>
      <c r="C449" s="354" t="s">
        <v>337</v>
      </c>
      <c r="D449" s="354" t="s">
        <v>337</v>
      </c>
    </row>
    <row r="450" spans="1:4" hidden="1" outlineLevel="1" x14ac:dyDescent="0.25">
      <c r="A450" s="39" t="s">
        <v>642</v>
      </c>
      <c r="B450" s="316" t="str">
        <f t="shared" ca="1" si="14"/>
        <v>Algeria</v>
      </c>
      <c r="C450" s="354" t="s">
        <v>338</v>
      </c>
      <c r="D450" s="354" t="s">
        <v>338</v>
      </c>
    </row>
    <row r="451" spans="1:4" hidden="1" outlineLevel="1" x14ac:dyDescent="0.25">
      <c r="A451" s="39" t="s">
        <v>642</v>
      </c>
      <c r="B451" s="316" t="str">
        <f t="shared" ca="1" si="14"/>
        <v>American Samoa</v>
      </c>
      <c r="C451" s="354" t="s">
        <v>339</v>
      </c>
      <c r="D451" s="354" t="s">
        <v>339</v>
      </c>
    </row>
    <row r="452" spans="1:4" hidden="1" outlineLevel="1" x14ac:dyDescent="0.25">
      <c r="A452" s="39" t="s">
        <v>642</v>
      </c>
      <c r="B452" s="316" t="str">
        <f t="shared" ca="1" si="14"/>
        <v>Andorra</v>
      </c>
      <c r="C452" s="354" t="s">
        <v>340</v>
      </c>
      <c r="D452" s="354" t="s">
        <v>340</v>
      </c>
    </row>
    <row r="453" spans="1:4" hidden="1" outlineLevel="1" x14ac:dyDescent="0.25">
      <c r="A453" s="39" t="s">
        <v>642</v>
      </c>
      <c r="B453" s="316" t="str">
        <f t="shared" ca="1" si="14"/>
        <v>Angola</v>
      </c>
      <c r="C453" s="354" t="s">
        <v>341</v>
      </c>
      <c r="D453" s="354" t="s">
        <v>341</v>
      </c>
    </row>
    <row r="454" spans="1:4" hidden="1" outlineLevel="1" x14ac:dyDescent="0.25">
      <c r="A454" s="39" t="s">
        <v>642</v>
      </c>
      <c r="B454" s="316" t="str">
        <f t="shared" ca="1" si="14"/>
        <v>Anguilla</v>
      </c>
      <c r="C454" s="354" t="s">
        <v>342</v>
      </c>
      <c r="D454" s="354" t="s">
        <v>342</v>
      </c>
    </row>
    <row r="455" spans="1:4" hidden="1" outlineLevel="1" x14ac:dyDescent="0.25">
      <c r="A455" s="39" t="s">
        <v>642</v>
      </c>
      <c r="B455" s="316" t="str">
        <f t="shared" ca="1" si="14"/>
        <v>Antartica (United Kingdom)</v>
      </c>
      <c r="C455" s="354" t="s">
        <v>790</v>
      </c>
      <c r="D455" s="354" t="s">
        <v>790</v>
      </c>
    </row>
    <row r="456" spans="1:4" hidden="1" outlineLevel="1" x14ac:dyDescent="0.25">
      <c r="A456" s="39" t="s">
        <v>642</v>
      </c>
      <c r="B456" s="316" t="str">
        <f t="shared" ca="1" si="14"/>
        <v>Antigua and Barbuda</v>
      </c>
      <c r="C456" s="354" t="s">
        <v>343</v>
      </c>
      <c r="D456" s="354" t="s">
        <v>343</v>
      </c>
    </row>
    <row r="457" spans="1:4" hidden="1" outlineLevel="1" x14ac:dyDescent="0.25">
      <c r="A457" s="39" t="s">
        <v>642</v>
      </c>
      <c r="B457" s="316" t="str">
        <f t="shared" ca="1" si="14"/>
        <v>Argentina</v>
      </c>
      <c r="C457" s="354" t="s">
        <v>344</v>
      </c>
      <c r="D457" s="354" t="s">
        <v>344</v>
      </c>
    </row>
    <row r="458" spans="1:4" hidden="1" outlineLevel="1" x14ac:dyDescent="0.25">
      <c r="A458" s="39" t="s">
        <v>642</v>
      </c>
      <c r="B458" s="316" t="str">
        <f t="shared" ca="1" si="14"/>
        <v>Armenia</v>
      </c>
      <c r="C458" s="354" t="s">
        <v>345</v>
      </c>
      <c r="D458" s="354" t="s">
        <v>345</v>
      </c>
    </row>
    <row r="459" spans="1:4" hidden="1" outlineLevel="1" x14ac:dyDescent="0.25">
      <c r="A459" s="39" t="s">
        <v>642</v>
      </c>
      <c r="B459" s="316" t="str">
        <f t="shared" ca="1" si="14"/>
        <v>Aruba</v>
      </c>
      <c r="C459" s="354" t="s">
        <v>18</v>
      </c>
      <c r="D459" s="354" t="s">
        <v>18</v>
      </c>
    </row>
    <row r="460" spans="1:4" hidden="1" outlineLevel="1" x14ac:dyDescent="0.25">
      <c r="A460" s="39" t="s">
        <v>642</v>
      </c>
      <c r="B460" s="316" t="str">
        <f t="shared" ca="1" si="14"/>
        <v>Australia</v>
      </c>
      <c r="C460" s="354" t="s">
        <v>346</v>
      </c>
      <c r="D460" s="354" t="s">
        <v>346</v>
      </c>
    </row>
    <row r="461" spans="1:4" hidden="1" outlineLevel="1" x14ac:dyDescent="0.25">
      <c r="A461" s="39" t="s">
        <v>642</v>
      </c>
      <c r="B461" s="316" t="str">
        <f t="shared" ca="1" si="14"/>
        <v>Azerbaijan</v>
      </c>
      <c r="C461" s="354" t="s">
        <v>347</v>
      </c>
      <c r="D461" s="354" t="s">
        <v>347</v>
      </c>
    </row>
    <row r="462" spans="1:4" hidden="1" outlineLevel="1" x14ac:dyDescent="0.25">
      <c r="A462" s="39" t="s">
        <v>642</v>
      </c>
      <c r="B462" s="316" t="str">
        <f t="shared" ref="B462:B525" ca="1" si="15">IF(D462="","- #BLOCK#",OFFSET(C462,0,IFERROR(MATCH(INDICATOR_AE_LanguageFilling,_xlfn.ANCHORARRAY(LST_AE_Languages),0),0)))</f>
        <v>Bahamas</v>
      </c>
      <c r="C462" s="354" t="s">
        <v>348</v>
      </c>
      <c r="D462" s="354" t="s">
        <v>348</v>
      </c>
    </row>
    <row r="463" spans="1:4" hidden="1" outlineLevel="1" x14ac:dyDescent="0.25">
      <c r="A463" s="39" t="s">
        <v>642</v>
      </c>
      <c r="B463" s="316" t="str">
        <f t="shared" ca="1" si="15"/>
        <v>Bahrain</v>
      </c>
      <c r="C463" s="354" t="s">
        <v>349</v>
      </c>
      <c r="D463" s="354" t="s">
        <v>349</v>
      </c>
    </row>
    <row r="464" spans="1:4" hidden="1" outlineLevel="1" x14ac:dyDescent="0.25">
      <c r="A464" s="39" t="s">
        <v>642</v>
      </c>
      <c r="B464" s="316" t="str">
        <f t="shared" ca="1" si="15"/>
        <v>Bangladesh</v>
      </c>
      <c r="C464" s="354" t="s">
        <v>350</v>
      </c>
      <c r="D464" s="354" t="s">
        <v>350</v>
      </c>
    </row>
    <row r="465" spans="1:4" hidden="1" outlineLevel="1" x14ac:dyDescent="0.25">
      <c r="A465" s="39" t="s">
        <v>642</v>
      </c>
      <c r="B465" s="316" t="str">
        <f t="shared" ca="1" si="15"/>
        <v>Barbados</v>
      </c>
      <c r="C465" s="354" t="s">
        <v>351</v>
      </c>
      <c r="D465" s="354" t="s">
        <v>351</v>
      </c>
    </row>
    <row r="466" spans="1:4" hidden="1" outlineLevel="1" x14ac:dyDescent="0.25">
      <c r="A466" s="39" t="s">
        <v>642</v>
      </c>
      <c r="B466" s="316" t="str">
        <f t="shared" ca="1" si="15"/>
        <v>Belarus</v>
      </c>
      <c r="C466" s="354" t="s">
        <v>352</v>
      </c>
      <c r="D466" s="354" t="s">
        <v>352</v>
      </c>
    </row>
    <row r="467" spans="1:4" hidden="1" outlineLevel="1" x14ac:dyDescent="0.25">
      <c r="A467" s="39" t="s">
        <v>642</v>
      </c>
      <c r="B467" s="316" t="str">
        <f t="shared" ca="1" si="15"/>
        <v>Belize</v>
      </c>
      <c r="C467" s="354" t="s">
        <v>353</v>
      </c>
      <c r="D467" s="354" t="s">
        <v>353</v>
      </c>
    </row>
    <row r="468" spans="1:4" hidden="1" outlineLevel="1" x14ac:dyDescent="0.25">
      <c r="A468" s="39" t="s">
        <v>642</v>
      </c>
      <c r="B468" s="316" t="str">
        <f t="shared" ca="1" si="15"/>
        <v>Benin</v>
      </c>
      <c r="C468" s="354" t="s">
        <v>354</v>
      </c>
      <c r="D468" s="354" t="s">
        <v>354</v>
      </c>
    </row>
    <row r="469" spans="1:4" hidden="1" outlineLevel="1" x14ac:dyDescent="0.25">
      <c r="A469" s="39" t="s">
        <v>642</v>
      </c>
      <c r="B469" s="316" t="str">
        <f t="shared" ca="1" si="15"/>
        <v>Bermuda</v>
      </c>
      <c r="C469" s="354" t="s">
        <v>17</v>
      </c>
      <c r="D469" s="354" t="s">
        <v>17</v>
      </c>
    </row>
    <row r="470" spans="1:4" hidden="1" outlineLevel="1" x14ac:dyDescent="0.25">
      <c r="A470" s="39" t="s">
        <v>642</v>
      </c>
      <c r="B470" s="316" t="str">
        <f t="shared" ca="1" si="15"/>
        <v>Bhutan</v>
      </c>
      <c r="C470" s="354" t="s">
        <v>355</v>
      </c>
      <c r="D470" s="354" t="s">
        <v>355</v>
      </c>
    </row>
    <row r="471" spans="1:4" ht="14.4" hidden="1" outlineLevel="1" x14ac:dyDescent="0.25">
      <c r="A471" s="39" t="s">
        <v>642</v>
      </c>
      <c r="B471" s="316" t="str">
        <f t="shared" ca="1" si="15"/>
        <v>Bolivia, Plurinational State of</v>
      </c>
      <c r="C471" s="355" t="s">
        <v>356</v>
      </c>
      <c r="D471" s="355" t="s">
        <v>356</v>
      </c>
    </row>
    <row r="472" spans="1:4" hidden="1" outlineLevel="1" x14ac:dyDescent="0.25">
      <c r="A472" s="39" t="s">
        <v>642</v>
      </c>
      <c r="B472" s="316" t="str">
        <f t="shared" ca="1" si="15"/>
        <v>Bonaire, Sint Eustatius And Saba</v>
      </c>
      <c r="C472" s="354" t="s">
        <v>791</v>
      </c>
      <c r="D472" s="354" t="s">
        <v>791</v>
      </c>
    </row>
    <row r="473" spans="1:4" hidden="1" outlineLevel="1" x14ac:dyDescent="0.25">
      <c r="A473" s="39" t="s">
        <v>642</v>
      </c>
      <c r="B473" s="316" t="str">
        <f t="shared" ca="1" si="15"/>
        <v>Bosnia and Herzegovina</v>
      </c>
      <c r="C473" s="354" t="s">
        <v>357</v>
      </c>
      <c r="D473" s="354" t="s">
        <v>357</v>
      </c>
    </row>
    <row r="474" spans="1:4" hidden="1" outlineLevel="1" x14ac:dyDescent="0.25">
      <c r="A474" s="39" t="s">
        <v>642</v>
      </c>
      <c r="B474" s="316" t="str">
        <f t="shared" ca="1" si="15"/>
        <v>Botswana</v>
      </c>
      <c r="C474" s="354" t="s">
        <v>358</v>
      </c>
      <c r="D474" s="354" t="s">
        <v>358</v>
      </c>
    </row>
    <row r="475" spans="1:4" hidden="1" outlineLevel="1" x14ac:dyDescent="0.25">
      <c r="A475" s="39" t="s">
        <v>642</v>
      </c>
      <c r="B475" s="316" t="str">
        <f t="shared" ca="1" si="15"/>
        <v>Bouvet Island</v>
      </c>
      <c r="C475" s="354" t="s">
        <v>792</v>
      </c>
      <c r="D475" s="354" t="s">
        <v>792</v>
      </c>
    </row>
    <row r="476" spans="1:4" hidden="1" outlineLevel="1" x14ac:dyDescent="0.25">
      <c r="A476" s="39" t="s">
        <v>642</v>
      </c>
      <c r="B476" s="316" t="str">
        <f t="shared" ca="1" si="15"/>
        <v>British Indian Ocean Territory</v>
      </c>
      <c r="C476" s="354" t="s">
        <v>793</v>
      </c>
      <c r="D476" s="354" t="s">
        <v>793</v>
      </c>
    </row>
    <row r="477" spans="1:4" hidden="1" outlineLevel="1" x14ac:dyDescent="0.25">
      <c r="A477" s="39" t="s">
        <v>642</v>
      </c>
      <c r="B477" s="316" t="str">
        <f t="shared" ca="1" si="15"/>
        <v>Brazil</v>
      </c>
      <c r="C477" s="354" t="s">
        <v>359</v>
      </c>
      <c r="D477" s="354" t="s">
        <v>359</v>
      </c>
    </row>
    <row r="478" spans="1:4" hidden="1" outlineLevel="1" x14ac:dyDescent="0.25">
      <c r="A478" s="39" t="s">
        <v>642</v>
      </c>
      <c r="B478" s="316" t="str">
        <f t="shared" ca="1" si="15"/>
        <v>Brunei Darussalam</v>
      </c>
      <c r="C478" s="354" t="s">
        <v>360</v>
      </c>
      <c r="D478" s="354" t="s">
        <v>360</v>
      </c>
    </row>
    <row r="479" spans="1:4" hidden="1" outlineLevel="1" x14ac:dyDescent="0.25">
      <c r="A479" s="39" t="s">
        <v>642</v>
      </c>
      <c r="B479" s="316" t="str">
        <f t="shared" ca="1" si="15"/>
        <v>Burkina Faso</v>
      </c>
      <c r="C479" s="354" t="s">
        <v>361</v>
      </c>
      <c r="D479" s="354" t="s">
        <v>361</v>
      </c>
    </row>
    <row r="480" spans="1:4" hidden="1" outlineLevel="1" x14ac:dyDescent="0.25">
      <c r="A480" s="39" t="s">
        <v>642</v>
      </c>
      <c r="B480" s="316" t="str">
        <f t="shared" ca="1" si="15"/>
        <v>Burundi</v>
      </c>
      <c r="C480" s="354" t="s">
        <v>362</v>
      </c>
      <c r="D480" s="354" t="s">
        <v>362</v>
      </c>
    </row>
    <row r="481" spans="1:4" hidden="1" outlineLevel="1" x14ac:dyDescent="0.25">
      <c r="A481" s="39" t="s">
        <v>642</v>
      </c>
      <c r="B481" s="316" t="str">
        <f t="shared" ca="1" si="15"/>
        <v>Cambodia</v>
      </c>
      <c r="C481" s="354" t="s">
        <v>363</v>
      </c>
      <c r="D481" s="354" t="s">
        <v>363</v>
      </c>
    </row>
    <row r="482" spans="1:4" hidden="1" outlineLevel="1" x14ac:dyDescent="0.25">
      <c r="A482" s="39" t="s">
        <v>642</v>
      </c>
      <c r="B482" s="316" t="str">
        <f t="shared" ca="1" si="15"/>
        <v>Cameroon</v>
      </c>
      <c r="C482" s="354" t="s">
        <v>364</v>
      </c>
      <c r="D482" s="354" t="s">
        <v>364</v>
      </c>
    </row>
    <row r="483" spans="1:4" hidden="1" outlineLevel="1" x14ac:dyDescent="0.25">
      <c r="A483" s="39" t="s">
        <v>642</v>
      </c>
      <c r="B483" s="316" t="str">
        <f t="shared" ca="1" si="15"/>
        <v>Canada</v>
      </c>
      <c r="C483" s="354" t="s">
        <v>365</v>
      </c>
      <c r="D483" s="354" t="s">
        <v>365</v>
      </c>
    </row>
    <row r="484" spans="1:4" hidden="1" outlineLevel="1" x14ac:dyDescent="0.25">
      <c r="A484" s="39" t="s">
        <v>642</v>
      </c>
      <c r="B484" s="316" t="str">
        <f t="shared" ca="1" si="15"/>
        <v>Cape Verde</v>
      </c>
      <c r="C484" s="354" t="s">
        <v>366</v>
      </c>
      <c r="D484" s="354" t="s">
        <v>366</v>
      </c>
    </row>
    <row r="485" spans="1:4" hidden="1" outlineLevel="1" x14ac:dyDescent="0.25">
      <c r="A485" s="39" t="s">
        <v>642</v>
      </c>
      <c r="B485" s="316" t="str">
        <f t="shared" ca="1" si="15"/>
        <v>Cayman Islands</v>
      </c>
      <c r="C485" s="354" t="s">
        <v>367</v>
      </c>
      <c r="D485" s="354" t="s">
        <v>367</v>
      </c>
    </row>
    <row r="486" spans="1:4" hidden="1" outlineLevel="1" x14ac:dyDescent="0.25">
      <c r="A486" s="39" t="s">
        <v>642</v>
      </c>
      <c r="B486" s="316" t="str">
        <f t="shared" ca="1" si="15"/>
        <v>Central African Republic</v>
      </c>
      <c r="C486" s="354" t="s">
        <v>368</v>
      </c>
      <c r="D486" s="354" t="s">
        <v>368</v>
      </c>
    </row>
    <row r="487" spans="1:4" hidden="1" outlineLevel="1" x14ac:dyDescent="0.25">
      <c r="A487" s="39" t="s">
        <v>642</v>
      </c>
      <c r="B487" s="316" t="str">
        <f t="shared" ca="1" si="15"/>
        <v>Chad</v>
      </c>
      <c r="C487" s="354" t="s">
        <v>369</v>
      </c>
      <c r="D487" s="354" t="s">
        <v>369</v>
      </c>
    </row>
    <row r="488" spans="1:4" hidden="1" outlineLevel="1" x14ac:dyDescent="0.25">
      <c r="A488" s="39" t="s">
        <v>642</v>
      </c>
      <c r="B488" s="316" t="str">
        <f t="shared" ca="1" si="15"/>
        <v>Chile</v>
      </c>
      <c r="C488" s="354" t="s">
        <v>370</v>
      </c>
      <c r="D488" s="354" t="s">
        <v>370</v>
      </c>
    </row>
    <row r="489" spans="1:4" hidden="1" outlineLevel="1" x14ac:dyDescent="0.25">
      <c r="A489" s="39" t="s">
        <v>642</v>
      </c>
      <c r="B489" s="316" t="str">
        <f t="shared" ca="1" si="15"/>
        <v>China</v>
      </c>
      <c r="C489" s="354" t="s">
        <v>371</v>
      </c>
      <c r="D489" s="354" t="s">
        <v>371</v>
      </c>
    </row>
    <row r="490" spans="1:4" hidden="1" outlineLevel="1" x14ac:dyDescent="0.25">
      <c r="A490" s="39" t="s">
        <v>642</v>
      </c>
      <c r="B490" s="316" t="str">
        <f t="shared" ca="1" si="15"/>
        <v>Colombia</v>
      </c>
      <c r="C490" s="354" t="s">
        <v>372</v>
      </c>
      <c r="D490" s="354" t="s">
        <v>372</v>
      </c>
    </row>
    <row r="491" spans="1:4" hidden="1" outlineLevel="1" x14ac:dyDescent="0.25">
      <c r="A491" s="39" t="s">
        <v>642</v>
      </c>
      <c r="B491" s="316" t="str">
        <f t="shared" ca="1" si="15"/>
        <v>Comoros</v>
      </c>
      <c r="C491" s="354" t="s">
        <v>373</v>
      </c>
      <c r="D491" s="354" t="s">
        <v>373</v>
      </c>
    </row>
    <row r="492" spans="1:4" hidden="1" outlineLevel="1" x14ac:dyDescent="0.25">
      <c r="A492" s="39" t="s">
        <v>642</v>
      </c>
      <c r="B492" s="316" t="str">
        <f t="shared" ca="1" si="15"/>
        <v>Congo</v>
      </c>
      <c r="C492" s="354" t="s">
        <v>374</v>
      </c>
      <c r="D492" s="354" t="s">
        <v>374</v>
      </c>
    </row>
    <row r="493" spans="1:4" ht="14.4" hidden="1" outlineLevel="1" x14ac:dyDescent="0.25">
      <c r="A493" s="39" t="s">
        <v>642</v>
      </c>
      <c r="B493" s="316" t="str">
        <f t="shared" ca="1" si="15"/>
        <v>Congo, The Democratic Republic of the</v>
      </c>
      <c r="C493" s="355" t="s">
        <v>375</v>
      </c>
      <c r="D493" s="355" t="s">
        <v>375</v>
      </c>
    </row>
    <row r="494" spans="1:4" hidden="1" outlineLevel="1" x14ac:dyDescent="0.25">
      <c r="A494" s="39" t="s">
        <v>642</v>
      </c>
      <c r="B494" s="316" t="str">
        <f t="shared" ca="1" si="15"/>
        <v>Cook Islands</v>
      </c>
      <c r="C494" s="354" t="s">
        <v>376</v>
      </c>
      <c r="D494" s="354" t="s">
        <v>376</v>
      </c>
    </row>
    <row r="495" spans="1:4" hidden="1" outlineLevel="1" x14ac:dyDescent="0.25">
      <c r="A495" s="39" t="s">
        <v>642</v>
      </c>
      <c r="B495" s="316" t="str">
        <f t="shared" ca="1" si="15"/>
        <v>Costa Rica</v>
      </c>
      <c r="C495" s="354" t="s">
        <v>377</v>
      </c>
      <c r="D495" s="354" t="s">
        <v>377</v>
      </c>
    </row>
    <row r="496" spans="1:4" hidden="1" outlineLevel="1" x14ac:dyDescent="0.25">
      <c r="A496" s="39" t="s">
        <v>642</v>
      </c>
      <c r="B496" s="316" t="str">
        <f t="shared" ca="1" si="15"/>
        <v>Côte d'Ivoire</v>
      </c>
      <c r="C496" s="354" t="s">
        <v>378</v>
      </c>
      <c r="D496" s="354" t="s">
        <v>378</v>
      </c>
    </row>
    <row r="497" spans="1:4" hidden="1" outlineLevel="1" x14ac:dyDescent="0.25">
      <c r="A497" s="39" t="s">
        <v>642</v>
      </c>
      <c r="B497" s="316" t="str">
        <f t="shared" ca="1" si="15"/>
        <v>Cuba</v>
      </c>
      <c r="C497" s="354" t="s">
        <v>379</v>
      </c>
      <c r="D497" s="354" t="s">
        <v>379</v>
      </c>
    </row>
    <row r="498" spans="1:4" ht="14.4" hidden="1" outlineLevel="1" x14ac:dyDescent="0.25">
      <c r="A498" s="39" t="s">
        <v>642</v>
      </c>
      <c r="B498" s="316" t="str">
        <f t="shared" ca="1" si="15"/>
        <v>Curaçao</v>
      </c>
      <c r="C498" s="355" t="s">
        <v>380</v>
      </c>
      <c r="D498" s="355" t="s">
        <v>380</v>
      </c>
    </row>
    <row r="499" spans="1:4" hidden="1" outlineLevel="1" x14ac:dyDescent="0.25">
      <c r="A499" s="39" t="s">
        <v>642</v>
      </c>
      <c r="B499" s="316" t="str">
        <f t="shared" ca="1" si="15"/>
        <v>Djibouti</v>
      </c>
      <c r="C499" s="354" t="s">
        <v>381</v>
      </c>
      <c r="D499" s="354" t="s">
        <v>381</v>
      </c>
    </row>
    <row r="500" spans="1:4" hidden="1" outlineLevel="1" x14ac:dyDescent="0.25">
      <c r="A500" s="39" t="s">
        <v>642</v>
      </c>
      <c r="B500" s="316" t="str">
        <f t="shared" ca="1" si="15"/>
        <v>Dominica</v>
      </c>
      <c r="C500" s="354" t="s">
        <v>382</v>
      </c>
      <c r="D500" s="354" t="s">
        <v>382</v>
      </c>
    </row>
    <row r="501" spans="1:4" hidden="1" outlineLevel="1" x14ac:dyDescent="0.25">
      <c r="A501" s="39" t="s">
        <v>642</v>
      </c>
      <c r="B501" s="316" t="str">
        <f t="shared" ca="1" si="15"/>
        <v>Dominican Republic</v>
      </c>
      <c r="C501" s="354" t="s">
        <v>383</v>
      </c>
      <c r="D501" s="354" t="s">
        <v>383</v>
      </c>
    </row>
    <row r="502" spans="1:4" hidden="1" outlineLevel="1" x14ac:dyDescent="0.25">
      <c r="A502" s="39" t="s">
        <v>642</v>
      </c>
      <c r="B502" s="316" t="str">
        <f t="shared" ca="1" si="15"/>
        <v>Ecuador</v>
      </c>
      <c r="C502" s="354" t="s">
        <v>384</v>
      </c>
      <c r="D502" s="354" t="s">
        <v>384</v>
      </c>
    </row>
    <row r="503" spans="1:4" hidden="1" outlineLevel="1" x14ac:dyDescent="0.25">
      <c r="A503" s="39" t="s">
        <v>642</v>
      </c>
      <c r="B503" s="316" t="str">
        <f t="shared" ca="1" si="15"/>
        <v>Egypt</v>
      </c>
      <c r="C503" s="354" t="s">
        <v>385</v>
      </c>
      <c r="D503" s="354" t="s">
        <v>385</v>
      </c>
    </row>
    <row r="504" spans="1:4" hidden="1" outlineLevel="1" x14ac:dyDescent="0.25">
      <c r="A504" s="39" t="s">
        <v>642</v>
      </c>
      <c r="B504" s="316" t="str">
        <f t="shared" ca="1" si="15"/>
        <v>El Salvador</v>
      </c>
      <c r="C504" s="354" t="s">
        <v>386</v>
      </c>
      <c r="D504" s="354" t="s">
        <v>386</v>
      </c>
    </row>
    <row r="505" spans="1:4" hidden="1" outlineLevel="1" x14ac:dyDescent="0.25">
      <c r="A505" s="39" t="s">
        <v>642</v>
      </c>
      <c r="B505" s="316" t="str">
        <f t="shared" ca="1" si="15"/>
        <v>Equatorial Guinea</v>
      </c>
      <c r="C505" s="354" t="s">
        <v>387</v>
      </c>
      <c r="D505" s="354" t="s">
        <v>387</v>
      </c>
    </row>
    <row r="506" spans="1:4" hidden="1" outlineLevel="1" x14ac:dyDescent="0.25">
      <c r="A506" s="39" t="s">
        <v>642</v>
      </c>
      <c r="B506" s="316" t="str">
        <f t="shared" ca="1" si="15"/>
        <v>Eritrea</v>
      </c>
      <c r="C506" s="354" t="s">
        <v>388</v>
      </c>
      <c r="D506" s="354" t="s">
        <v>388</v>
      </c>
    </row>
    <row r="507" spans="1:4" hidden="1" outlineLevel="1" x14ac:dyDescent="0.25">
      <c r="A507" s="39" t="s">
        <v>642</v>
      </c>
      <c r="B507" s="316" t="str">
        <f t="shared" ca="1" si="15"/>
        <v>Ethiopia</v>
      </c>
      <c r="C507" s="354" t="s">
        <v>389</v>
      </c>
      <c r="D507" s="354" t="s">
        <v>389</v>
      </c>
    </row>
    <row r="508" spans="1:4" hidden="1" outlineLevel="1" x14ac:dyDescent="0.25">
      <c r="A508" s="39" t="s">
        <v>642</v>
      </c>
      <c r="B508" s="316" t="str">
        <f t="shared" ca="1" si="15"/>
        <v>Falkland Islands (Malvinas)</v>
      </c>
      <c r="C508" s="354" t="s">
        <v>390</v>
      </c>
      <c r="D508" s="354" t="s">
        <v>390</v>
      </c>
    </row>
    <row r="509" spans="1:4" ht="14.4" hidden="1" outlineLevel="1" x14ac:dyDescent="0.25">
      <c r="A509" s="39" t="s">
        <v>642</v>
      </c>
      <c r="B509" s="316" t="str">
        <f t="shared" ca="1" si="15"/>
        <v>Faroe Islands</v>
      </c>
      <c r="C509" s="355" t="s">
        <v>391</v>
      </c>
      <c r="D509" s="355" t="s">
        <v>391</v>
      </c>
    </row>
    <row r="510" spans="1:4" hidden="1" outlineLevel="1" x14ac:dyDescent="0.25">
      <c r="A510" s="39" t="s">
        <v>642</v>
      </c>
      <c r="B510" s="316" t="str">
        <f t="shared" ca="1" si="15"/>
        <v>Fiji</v>
      </c>
      <c r="C510" s="354" t="s">
        <v>392</v>
      </c>
      <c r="D510" s="354" t="s">
        <v>392</v>
      </c>
    </row>
    <row r="511" spans="1:4" hidden="1" outlineLevel="1" x14ac:dyDescent="0.25">
      <c r="A511" s="39" t="s">
        <v>642</v>
      </c>
      <c r="B511" s="316" t="str">
        <f t="shared" ca="1" si="15"/>
        <v>French Polynesia</v>
      </c>
      <c r="C511" s="354" t="s">
        <v>393</v>
      </c>
      <c r="D511" s="354" t="s">
        <v>393</v>
      </c>
    </row>
    <row r="512" spans="1:4" hidden="1" outlineLevel="1" x14ac:dyDescent="0.25">
      <c r="A512" s="39" t="s">
        <v>642</v>
      </c>
      <c r="B512" s="316" t="str">
        <f t="shared" ca="1" si="15"/>
        <v>French Southern Territories</v>
      </c>
      <c r="C512" s="354" t="s">
        <v>794</v>
      </c>
      <c r="D512" s="354" t="s">
        <v>794</v>
      </c>
    </row>
    <row r="513" spans="1:4" hidden="1" outlineLevel="1" x14ac:dyDescent="0.25">
      <c r="A513" s="39" t="s">
        <v>642</v>
      </c>
      <c r="B513" s="316" t="str">
        <f t="shared" ca="1" si="15"/>
        <v>Gabon</v>
      </c>
      <c r="C513" s="354" t="s">
        <v>394</v>
      </c>
      <c r="D513" s="354" t="s">
        <v>394</v>
      </c>
    </row>
    <row r="514" spans="1:4" hidden="1" outlineLevel="1" x14ac:dyDescent="0.25">
      <c r="A514" s="39" t="s">
        <v>642</v>
      </c>
      <c r="B514" s="316" t="str">
        <f t="shared" ca="1" si="15"/>
        <v>Gambia</v>
      </c>
      <c r="C514" s="354" t="s">
        <v>395</v>
      </c>
      <c r="D514" s="354" t="s">
        <v>395</v>
      </c>
    </row>
    <row r="515" spans="1:4" hidden="1" outlineLevel="1" x14ac:dyDescent="0.25">
      <c r="A515" s="39" t="s">
        <v>642</v>
      </c>
      <c r="B515" s="316" t="str">
        <f t="shared" ca="1" si="15"/>
        <v>Georgia</v>
      </c>
      <c r="C515" s="354" t="s">
        <v>396</v>
      </c>
      <c r="D515" s="354" t="s">
        <v>396</v>
      </c>
    </row>
    <row r="516" spans="1:4" hidden="1" outlineLevel="1" x14ac:dyDescent="0.25">
      <c r="A516" s="39" t="s">
        <v>642</v>
      </c>
      <c r="B516" s="316" t="str">
        <f t="shared" ca="1" si="15"/>
        <v>Ghana</v>
      </c>
      <c r="C516" s="354" t="s">
        <v>397</v>
      </c>
      <c r="D516" s="354" t="s">
        <v>397</v>
      </c>
    </row>
    <row r="517" spans="1:4" hidden="1" outlineLevel="1" x14ac:dyDescent="0.25">
      <c r="A517" s="39" t="s">
        <v>642</v>
      </c>
      <c r="B517" s="316" t="str">
        <f t="shared" ca="1" si="15"/>
        <v>Gibraltar</v>
      </c>
      <c r="C517" s="354" t="s">
        <v>398</v>
      </c>
      <c r="D517" s="354" t="s">
        <v>398</v>
      </c>
    </row>
    <row r="518" spans="1:4" hidden="1" outlineLevel="1" x14ac:dyDescent="0.25">
      <c r="A518" s="39" t="s">
        <v>642</v>
      </c>
      <c r="B518" s="316" t="str">
        <f t="shared" ca="1" si="15"/>
        <v>Greenland</v>
      </c>
      <c r="C518" s="354" t="s">
        <v>399</v>
      </c>
      <c r="D518" s="354" t="s">
        <v>399</v>
      </c>
    </row>
    <row r="519" spans="1:4" hidden="1" outlineLevel="1" x14ac:dyDescent="0.25">
      <c r="A519" s="39" t="s">
        <v>642</v>
      </c>
      <c r="B519" s="316" t="str">
        <f t="shared" ca="1" si="15"/>
        <v>Grenada</v>
      </c>
      <c r="C519" s="354" t="s">
        <v>400</v>
      </c>
      <c r="D519" s="354" t="s">
        <v>400</v>
      </c>
    </row>
    <row r="520" spans="1:4" hidden="1" outlineLevel="1" x14ac:dyDescent="0.25">
      <c r="A520" s="39" t="s">
        <v>642</v>
      </c>
      <c r="B520" s="316" t="str">
        <f t="shared" ca="1" si="15"/>
        <v>Guam</v>
      </c>
      <c r="C520" s="354" t="s">
        <v>401</v>
      </c>
      <c r="D520" s="354" t="s">
        <v>401</v>
      </c>
    </row>
    <row r="521" spans="1:4" hidden="1" outlineLevel="1" x14ac:dyDescent="0.25">
      <c r="A521" s="39" t="s">
        <v>642</v>
      </c>
      <c r="B521" s="316" t="str">
        <f t="shared" ca="1" si="15"/>
        <v>Guatemala</v>
      </c>
      <c r="C521" s="354" t="s">
        <v>402</v>
      </c>
      <c r="D521" s="354" t="s">
        <v>402</v>
      </c>
    </row>
    <row r="522" spans="1:4" hidden="1" outlineLevel="1" x14ac:dyDescent="0.25">
      <c r="A522" s="39" t="s">
        <v>642</v>
      </c>
      <c r="B522" s="316" t="str">
        <f t="shared" ca="1" si="15"/>
        <v>Guernsey</v>
      </c>
      <c r="C522" s="354" t="s">
        <v>403</v>
      </c>
      <c r="D522" s="354" t="s">
        <v>403</v>
      </c>
    </row>
    <row r="523" spans="1:4" hidden="1" outlineLevel="1" x14ac:dyDescent="0.25">
      <c r="A523" s="39" t="s">
        <v>642</v>
      </c>
      <c r="B523" s="316" t="str">
        <f t="shared" ca="1" si="15"/>
        <v>Guinea</v>
      </c>
      <c r="C523" s="354" t="s">
        <v>404</v>
      </c>
      <c r="D523" s="354" t="s">
        <v>404</v>
      </c>
    </row>
    <row r="524" spans="1:4" hidden="1" outlineLevel="1" x14ac:dyDescent="0.25">
      <c r="A524" s="39" t="s">
        <v>642</v>
      </c>
      <c r="B524" s="316" t="str">
        <f t="shared" ca="1" si="15"/>
        <v>Guinea-Bissau</v>
      </c>
      <c r="C524" s="354" t="s">
        <v>405</v>
      </c>
      <c r="D524" s="354" t="s">
        <v>405</v>
      </c>
    </row>
    <row r="525" spans="1:4" hidden="1" outlineLevel="1" x14ac:dyDescent="0.25">
      <c r="A525" s="39" t="s">
        <v>642</v>
      </c>
      <c r="B525" s="316" t="str">
        <f t="shared" ca="1" si="15"/>
        <v>Guyana</v>
      </c>
      <c r="C525" s="354" t="s">
        <v>406</v>
      </c>
      <c r="D525" s="354" t="s">
        <v>406</v>
      </c>
    </row>
    <row r="526" spans="1:4" hidden="1" outlineLevel="1" x14ac:dyDescent="0.25">
      <c r="A526" s="39" t="s">
        <v>642</v>
      </c>
      <c r="B526" s="316" t="str">
        <f t="shared" ref="B526:B589" ca="1" si="16">IF(D526="","- #BLOCK#",OFFSET(C526,0,IFERROR(MATCH(INDICATOR_AE_LanguageFilling,_xlfn.ANCHORARRAY(LST_AE_Languages),0),0)))</f>
        <v>Haiti</v>
      </c>
      <c r="C526" s="354" t="s">
        <v>407</v>
      </c>
      <c r="D526" s="354" t="s">
        <v>407</v>
      </c>
    </row>
    <row r="527" spans="1:4" ht="14.4" hidden="1" outlineLevel="1" x14ac:dyDescent="0.25">
      <c r="A527" s="39" t="s">
        <v>642</v>
      </c>
      <c r="B527" s="316" t="str">
        <f t="shared" ca="1" si="16"/>
        <v>Holy See (Vatican City State)</v>
      </c>
      <c r="C527" s="355" t="s">
        <v>408</v>
      </c>
      <c r="D527" s="355" t="s">
        <v>408</v>
      </c>
    </row>
    <row r="528" spans="1:4" hidden="1" outlineLevel="1" x14ac:dyDescent="0.25">
      <c r="A528" s="39" t="s">
        <v>642</v>
      </c>
      <c r="B528" s="316" t="str">
        <f t="shared" ca="1" si="16"/>
        <v>Honduras</v>
      </c>
      <c r="C528" s="354" t="s">
        <v>409</v>
      </c>
      <c r="D528" s="354" t="s">
        <v>409</v>
      </c>
    </row>
    <row r="529" spans="1:4" ht="14.4" hidden="1" outlineLevel="1" x14ac:dyDescent="0.25">
      <c r="A529" s="39" t="s">
        <v>642</v>
      </c>
      <c r="B529" s="316" t="str">
        <f t="shared" ca="1" si="16"/>
        <v>Hong Kong SAR</v>
      </c>
      <c r="C529" s="355" t="s">
        <v>410</v>
      </c>
      <c r="D529" s="355" t="s">
        <v>410</v>
      </c>
    </row>
    <row r="530" spans="1:4" hidden="1" outlineLevel="1" x14ac:dyDescent="0.25">
      <c r="A530" s="39" t="s">
        <v>642</v>
      </c>
      <c r="B530" s="316" t="str">
        <f t="shared" ca="1" si="16"/>
        <v>India</v>
      </c>
      <c r="C530" s="354" t="s">
        <v>411</v>
      </c>
      <c r="D530" s="354" t="s">
        <v>411</v>
      </c>
    </row>
    <row r="531" spans="1:4" hidden="1" outlineLevel="1" x14ac:dyDescent="0.25">
      <c r="A531" s="39" t="s">
        <v>642</v>
      </c>
      <c r="B531" s="316" t="str">
        <f t="shared" ca="1" si="16"/>
        <v>Indonesia</v>
      </c>
      <c r="C531" s="354" t="s">
        <v>412</v>
      </c>
      <c r="D531" s="354" t="s">
        <v>412</v>
      </c>
    </row>
    <row r="532" spans="1:4" hidden="1" outlineLevel="1" x14ac:dyDescent="0.25">
      <c r="A532" s="39" t="s">
        <v>642</v>
      </c>
      <c r="B532" s="316" t="str">
        <f t="shared" ca="1" si="16"/>
        <v>Iran, Islamic Republic of</v>
      </c>
      <c r="C532" s="354" t="s">
        <v>413</v>
      </c>
      <c r="D532" s="354" t="s">
        <v>413</v>
      </c>
    </row>
    <row r="533" spans="1:4" hidden="1" outlineLevel="1" x14ac:dyDescent="0.25">
      <c r="A533" s="39" t="s">
        <v>642</v>
      </c>
      <c r="B533" s="316" t="str">
        <f t="shared" ca="1" si="16"/>
        <v>Iraq</v>
      </c>
      <c r="C533" s="354" t="s">
        <v>414</v>
      </c>
      <c r="D533" s="354" t="s">
        <v>414</v>
      </c>
    </row>
    <row r="534" spans="1:4" hidden="1" outlineLevel="1" x14ac:dyDescent="0.25">
      <c r="A534" s="39" t="s">
        <v>642</v>
      </c>
      <c r="B534" s="316" t="str">
        <f t="shared" ca="1" si="16"/>
        <v>Isle of Man</v>
      </c>
      <c r="C534" s="354" t="s">
        <v>415</v>
      </c>
      <c r="D534" s="354" t="s">
        <v>415</v>
      </c>
    </row>
    <row r="535" spans="1:4" hidden="1" outlineLevel="1" x14ac:dyDescent="0.25">
      <c r="A535" s="39" t="s">
        <v>642</v>
      </c>
      <c r="B535" s="316" t="str">
        <f t="shared" ca="1" si="16"/>
        <v>Israel</v>
      </c>
      <c r="C535" s="354" t="s">
        <v>416</v>
      </c>
      <c r="D535" s="354" t="s">
        <v>416</v>
      </c>
    </row>
    <row r="536" spans="1:4" hidden="1" outlineLevel="1" x14ac:dyDescent="0.25">
      <c r="A536" s="39" t="s">
        <v>642</v>
      </c>
      <c r="B536" s="316" t="str">
        <f t="shared" ca="1" si="16"/>
        <v>Jamaica</v>
      </c>
      <c r="C536" s="354" t="s">
        <v>417</v>
      </c>
      <c r="D536" s="354" t="s">
        <v>417</v>
      </c>
    </row>
    <row r="537" spans="1:4" hidden="1" outlineLevel="1" x14ac:dyDescent="0.25">
      <c r="A537" s="39" t="s">
        <v>642</v>
      </c>
      <c r="B537" s="316" t="str">
        <f t="shared" ca="1" si="16"/>
        <v>Japan</v>
      </c>
      <c r="C537" s="354" t="s">
        <v>418</v>
      </c>
      <c r="D537" s="354" t="s">
        <v>418</v>
      </c>
    </row>
    <row r="538" spans="1:4" hidden="1" outlineLevel="1" x14ac:dyDescent="0.25">
      <c r="A538" s="39" t="s">
        <v>642</v>
      </c>
      <c r="B538" s="316" t="str">
        <f t="shared" ca="1" si="16"/>
        <v>Jersey</v>
      </c>
      <c r="C538" s="354" t="s">
        <v>419</v>
      </c>
      <c r="D538" s="354" t="s">
        <v>419</v>
      </c>
    </row>
    <row r="539" spans="1:4" hidden="1" outlineLevel="1" x14ac:dyDescent="0.25">
      <c r="A539" s="39" t="s">
        <v>642</v>
      </c>
      <c r="B539" s="316" t="str">
        <f t="shared" ca="1" si="16"/>
        <v>Jordan</v>
      </c>
      <c r="C539" s="354" t="s">
        <v>420</v>
      </c>
      <c r="D539" s="354" t="s">
        <v>420</v>
      </c>
    </row>
    <row r="540" spans="1:4" hidden="1" outlineLevel="1" x14ac:dyDescent="0.25">
      <c r="A540" s="39" t="s">
        <v>642</v>
      </c>
      <c r="B540" s="316" t="str">
        <f t="shared" ca="1" si="16"/>
        <v>Kazakhstan</v>
      </c>
      <c r="C540" s="354" t="s">
        <v>421</v>
      </c>
      <c r="D540" s="354" t="s">
        <v>421</v>
      </c>
    </row>
    <row r="541" spans="1:4" hidden="1" outlineLevel="1" x14ac:dyDescent="0.25">
      <c r="A541" s="39" t="s">
        <v>642</v>
      </c>
      <c r="B541" s="316" t="str">
        <f t="shared" ca="1" si="16"/>
        <v>Kenya</v>
      </c>
      <c r="C541" s="354" t="s">
        <v>422</v>
      </c>
      <c r="D541" s="354" t="s">
        <v>422</v>
      </c>
    </row>
    <row r="542" spans="1:4" hidden="1" outlineLevel="1" x14ac:dyDescent="0.25">
      <c r="A542" s="39" t="s">
        <v>642</v>
      </c>
      <c r="B542" s="316" t="str">
        <f t="shared" ca="1" si="16"/>
        <v>Kiribati</v>
      </c>
      <c r="C542" s="354" t="s">
        <v>423</v>
      </c>
      <c r="D542" s="354" t="s">
        <v>423</v>
      </c>
    </row>
    <row r="543" spans="1:4" ht="14.4" hidden="1" outlineLevel="1" x14ac:dyDescent="0.25">
      <c r="A543" s="39" t="s">
        <v>642</v>
      </c>
      <c r="B543" s="316" t="str">
        <f t="shared" ca="1" si="16"/>
        <v>Korea, Democratic People's Republic of</v>
      </c>
      <c r="C543" s="355" t="s">
        <v>424</v>
      </c>
      <c r="D543" s="355" t="s">
        <v>424</v>
      </c>
    </row>
    <row r="544" spans="1:4" ht="14.4" hidden="1" outlineLevel="1" x14ac:dyDescent="0.25">
      <c r="A544" s="39" t="s">
        <v>642</v>
      </c>
      <c r="B544" s="316" t="str">
        <f t="shared" ca="1" si="16"/>
        <v>Korea, Republic of</v>
      </c>
      <c r="C544" s="355" t="s">
        <v>425</v>
      </c>
      <c r="D544" s="355" t="s">
        <v>425</v>
      </c>
    </row>
    <row r="545" spans="1:4" ht="14.4" hidden="1" outlineLevel="1" x14ac:dyDescent="0.25">
      <c r="A545" s="39" t="s">
        <v>642</v>
      </c>
      <c r="B545" s="316" t="str">
        <f t="shared" ca="1" si="16"/>
        <v>Kosovo, United Nations Interim Administration Mission</v>
      </c>
      <c r="C545" s="355" t="s">
        <v>426</v>
      </c>
      <c r="D545" s="355" t="s">
        <v>426</v>
      </c>
    </row>
    <row r="546" spans="1:4" hidden="1" outlineLevel="1" x14ac:dyDescent="0.25">
      <c r="A546" s="39" t="s">
        <v>642</v>
      </c>
      <c r="B546" s="316" t="str">
        <f t="shared" ca="1" si="16"/>
        <v>Kuwait</v>
      </c>
      <c r="C546" s="354" t="s">
        <v>427</v>
      </c>
      <c r="D546" s="354" t="s">
        <v>427</v>
      </c>
    </row>
    <row r="547" spans="1:4" hidden="1" outlineLevel="1" x14ac:dyDescent="0.25">
      <c r="A547" s="39" t="s">
        <v>642</v>
      </c>
      <c r="B547" s="316" t="str">
        <f t="shared" ca="1" si="16"/>
        <v>Kyrgyzstan</v>
      </c>
      <c r="C547" s="354" t="s">
        <v>428</v>
      </c>
      <c r="D547" s="354" t="s">
        <v>428</v>
      </c>
    </row>
    <row r="548" spans="1:4" hidden="1" outlineLevel="1" x14ac:dyDescent="0.25">
      <c r="A548" s="39" t="s">
        <v>642</v>
      </c>
      <c r="B548" s="316" t="str">
        <f t="shared" ca="1" si="16"/>
        <v>Lao People's Democratic Republic</v>
      </c>
      <c r="C548" s="354" t="s">
        <v>429</v>
      </c>
      <c r="D548" s="354" t="s">
        <v>429</v>
      </c>
    </row>
    <row r="549" spans="1:4" hidden="1" outlineLevel="1" x14ac:dyDescent="0.25">
      <c r="A549" s="39" t="s">
        <v>642</v>
      </c>
      <c r="B549" s="316" t="str">
        <f t="shared" ca="1" si="16"/>
        <v>Lebanon</v>
      </c>
      <c r="C549" s="354" t="s">
        <v>430</v>
      </c>
      <c r="D549" s="354" t="s">
        <v>430</v>
      </c>
    </row>
    <row r="550" spans="1:4" hidden="1" outlineLevel="1" x14ac:dyDescent="0.25">
      <c r="A550" s="39" t="s">
        <v>642</v>
      </c>
      <c r="B550" s="316" t="str">
        <f t="shared" ca="1" si="16"/>
        <v>Lesotho</v>
      </c>
      <c r="C550" s="354" t="s">
        <v>431</v>
      </c>
      <c r="D550" s="354" t="s">
        <v>431</v>
      </c>
    </row>
    <row r="551" spans="1:4" hidden="1" outlineLevel="1" x14ac:dyDescent="0.25">
      <c r="A551" s="39" t="s">
        <v>642</v>
      </c>
      <c r="B551" s="316" t="str">
        <f t="shared" ca="1" si="16"/>
        <v>Liberia</v>
      </c>
      <c r="C551" s="354" t="s">
        <v>432</v>
      </c>
      <c r="D551" s="354" t="s">
        <v>432</v>
      </c>
    </row>
    <row r="552" spans="1:4" ht="14.4" hidden="1" outlineLevel="1" x14ac:dyDescent="0.25">
      <c r="A552" s="39" t="s">
        <v>642</v>
      </c>
      <c r="B552" s="316" t="str">
        <f t="shared" ca="1" si="16"/>
        <v>Libya</v>
      </c>
      <c r="C552" s="355" t="s">
        <v>433</v>
      </c>
      <c r="D552" s="355" t="s">
        <v>433</v>
      </c>
    </row>
    <row r="553" spans="1:4" ht="14.4" hidden="1" outlineLevel="1" x14ac:dyDescent="0.25">
      <c r="A553" s="39" t="s">
        <v>642</v>
      </c>
      <c r="B553" s="316" t="str">
        <f t="shared" ca="1" si="16"/>
        <v>Macao SAR</v>
      </c>
      <c r="C553" s="355" t="s">
        <v>434</v>
      </c>
      <c r="D553" s="355" t="s">
        <v>434</v>
      </c>
    </row>
    <row r="554" spans="1:4" ht="14.4" hidden="1" outlineLevel="1" x14ac:dyDescent="0.25">
      <c r="A554" s="39" t="s">
        <v>642</v>
      </c>
      <c r="B554" s="316" t="str">
        <f t="shared" ca="1" si="16"/>
        <v>North Macedonia</v>
      </c>
      <c r="C554" s="355" t="s">
        <v>435</v>
      </c>
      <c r="D554" s="355" t="s">
        <v>435</v>
      </c>
    </row>
    <row r="555" spans="1:4" hidden="1" outlineLevel="1" x14ac:dyDescent="0.25">
      <c r="A555" s="39" t="s">
        <v>642</v>
      </c>
      <c r="B555" s="316" t="str">
        <f t="shared" ca="1" si="16"/>
        <v>Madagascar</v>
      </c>
      <c r="C555" s="354" t="s">
        <v>436</v>
      </c>
      <c r="D555" s="354" t="s">
        <v>436</v>
      </c>
    </row>
    <row r="556" spans="1:4" hidden="1" outlineLevel="1" x14ac:dyDescent="0.25">
      <c r="A556" s="39" t="s">
        <v>642</v>
      </c>
      <c r="B556" s="316" t="str">
        <f t="shared" ca="1" si="16"/>
        <v>Malawi</v>
      </c>
      <c r="C556" s="354" t="s">
        <v>437</v>
      </c>
      <c r="D556" s="354" t="s">
        <v>437</v>
      </c>
    </row>
    <row r="557" spans="1:4" hidden="1" outlineLevel="1" x14ac:dyDescent="0.25">
      <c r="A557" s="39" t="s">
        <v>642</v>
      </c>
      <c r="B557" s="316" t="str">
        <f t="shared" ca="1" si="16"/>
        <v>Malaysia</v>
      </c>
      <c r="C557" s="354" t="s">
        <v>438</v>
      </c>
      <c r="D557" s="354" t="s">
        <v>438</v>
      </c>
    </row>
    <row r="558" spans="1:4" hidden="1" outlineLevel="1" x14ac:dyDescent="0.25">
      <c r="A558" s="39" t="s">
        <v>642</v>
      </c>
      <c r="B558" s="316" t="str">
        <f t="shared" ca="1" si="16"/>
        <v>Maldives</v>
      </c>
      <c r="C558" s="354" t="s">
        <v>439</v>
      </c>
      <c r="D558" s="354" t="s">
        <v>439</v>
      </c>
    </row>
    <row r="559" spans="1:4" hidden="1" outlineLevel="1" x14ac:dyDescent="0.25">
      <c r="A559" s="39" t="s">
        <v>642</v>
      </c>
      <c r="B559" s="316" t="str">
        <f t="shared" ca="1" si="16"/>
        <v>Mali</v>
      </c>
      <c r="C559" s="354" t="s">
        <v>440</v>
      </c>
      <c r="D559" s="354" t="s">
        <v>440</v>
      </c>
    </row>
    <row r="560" spans="1:4" hidden="1" outlineLevel="1" x14ac:dyDescent="0.25">
      <c r="A560" s="39" t="s">
        <v>642</v>
      </c>
      <c r="B560" s="316" t="str">
        <f t="shared" ca="1" si="16"/>
        <v>Marshall Islands</v>
      </c>
      <c r="C560" s="354" t="s">
        <v>441</v>
      </c>
      <c r="D560" s="354" t="s">
        <v>441</v>
      </c>
    </row>
    <row r="561" spans="1:4" hidden="1" outlineLevel="1" x14ac:dyDescent="0.25">
      <c r="A561" s="39" t="s">
        <v>642</v>
      </c>
      <c r="B561" s="316" t="str">
        <f t="shared" ca="1" si="16"/>
        <v>Mauritania</v>
      </c>
      <c r="C561" s="354" t="s">
        <v>442</v>
      </c>
      <c r="D561" s="354" t="s">
        <v>442</v>
      </c>
    </row>
    <row r="562" spans="1:4" hidden="1" outlineLevel="1" x14ac:dyDescent="0.25">
      <c r="A562" s="39" t="s">
        <v>642</v>
      </c>
      <c r="B562" s="316" t="str">
        <f t="shared" ca="1" si="16"/>
        <v>Mauritius</v>
      </c>
      <c r="C562" s="354" t="s">
        <v>443</v>
      </c>
      <c r="D562" s="354" t="s">
        <v>443</v>
      </c>
    </row>
    <row r="563" spans="1:4" hidden="1" outlineLevel="1" x14ac:dyDescent="0.25">
      <c r="A563" s="39" t="s">
        <v>642</v>
      </c>
      <c r="B563" s="316" t="str">
        <f t="shared" ca="1" si="16"/>
        <v>Mexico</v>
      </c>
      <c r="C563" s="354" t="s">
        <v>444</v>
      </c>
      <c r="D563" s="354" t="s">
        <v>444</v>
      </c>
    </row>
    <row r="564" spans="1:4" hidden="1" outlineLevel="1" x14ac:dyDescent="0.25">
      <c r="A564" s="39" t="s">
        <v>642</v>
      </c>
      <c r="B564" s="316" t="str">
        <f t="shared" ca="1" si="16"/>
        <v>Micronesia, Federated States of</v>
      </c>
      <c r="C564" s="354" t="s">
        <v>445</v>
      </c>
      <c r="D564" s="354" t="s">
        <v>445</v>
      </c>
    </row>
    <row r="565" spans="1:4" ht="14.4" hidden="1" outlineLevel="1" x14ac:dyDescent="0.25">
      <c r="A565" s="39" t="s">
        <v>642</v>
      </c>
      <c r="B565" s="316" t="str">
        <f t="shared" ca="1" si="16"/>
        <v>Moldova, Republic of</v>
      </c>
      <c r="C565" s="355" t="s">
        <v>446</v>
      </c>
      <c r="D565" s="355" t="s">
        <v>446</v>
      </c>
    </row>
    <row r="566" spans="1:4" hidden="1" outlineLevel="1" x14ac:dyDescent="0.25">
      <c r="A566" s="39" t="s">
        <v>642</v>
      </c>
      <c r="B566" s="316" t="str">
        <f t="shared" ca="1" si="16"/>
        <v>Monaco</v>
      </c>
      <c r="C566" s="354" t="s">
        <v>447</v>
      </c>
      <c r="D566" s="354" t="s">
        <v>447</v>
      </c>
    </row>
    <row r="567" spans="1:4" hidden="1" outlineLevel="1" x14ac:dyDescent="0.25">
      <c r="A567" s="39" t="s">
        <v>642</v>
      </c>
      <c r="B567" s="316" t="str">
        <f t="shared" ca="1" si="16"/>
        <v>Mongolia</v>
      </c>
      <c r="C567" s="354" t="s">
        <v>448</v>
      </c>
      <c r="D567" s="354" t="s">
        <v>448</v>
      </c>
    </row>
    <row r="568" spans="1:4" hidden="1" outlineLevel="1" x14ac:dyDescent="0.25">
      <c r="A568" s="39" t="s">
        <v>642</v>
      </c>
      <c r="B568" s="316" t="str">
        <f t="shared" ca="1" si="16"/>
        <v>Montenegro</v>
      </c>
      <c r="C568" s="354" t="s">
        <v>449</v>
      </c>
      <c r="D568" s="354" t="s">
        <v>449</v>
      </c>
    </row>
    <row r="569" spans="1:4" hidden="1" outlineLevel="1" x14ac:dyDescent="0.25">
      <c r="A569" s="39" t="s">
        <v>642</v>
      </c>
      <c r="B569" s="316" t="str">
        <f t="shared" ca="1" si="16"/>
        <v>Montserrat</v>
      </c>
      <c r="C569" s="354" t="s">
        <v>450</v>
      </c>
      <c r="D569" s="354" t="s">
        <v>450</v>
      </c>
    </row>
    <row r="570" spans="1:4" hidden="1" outlineLevel="1" x14ac:dyDescent="0.25">
      <c r="A570" s="39" t="s">
        <v>642</v>
      </c>
      <c r="B570" s="316" t="str">
        <f t="shared" ca="1" si="16"/>
        <v>Morocco</v>
      </c>
      <c r="C570" s="354" t="s">
        <v>15</v>
      </c>
      <c r="D570" s="354" t="s">
        <v>15</v>
      </c>
    </row>
    <row r="571" spans="1:4" hidden="1" outlineLevel="1" x14ac:dyDescent="0.25">
      <c r="A571" s="39" t="s">
        <v>642</v>
      </c>
      <c r="B571" s="316" t="str">
        <f t="shared" ca="1" si="16"/>
        <v>Mozambique</v>
      </c>
      <c r="C571" s="354" t="s">
        <v>451</v>
      </c>
      <c r="D571" s="354" t="s">
        <v>451</v>
      </c>
    </row>
    <row r="572" spans="1:4" hidden="1" outlineLevel="1" x14ac:dyDescent="0.25">
      <c r="A572" s="39" t="s">
        <v>642</v>
      </c>
      <c r="B572" s="316" t="str">
        <f t="shared" ca="1" si="16"/>
        <v>Myanmar</v>
      </c>
      <c r="C572" s="354" t="s">
        <v>452</v>
      </c>
      <c r="D572" s="354" t="s">
        <v>452</v>
      </c>
    </row>
    <row r="573" spans="1:4" hidden="1" outlineLevel="1" x14ac:dyDescent="0.25">
      <c r="A573" s="39" t="s">
        <v>642</v>
      </c>
      <c r="B573" s="316" t="str">
        <f t="shared" ca="1" si="16"/>
        <v>Namibia</v>
      </c>
      <c r="C573" s="354" t="s">
        <v>453</v>
      </c>
      <c r="D573" s="354" t="s">
        <v>453</v>
      </c>
    </row>
    <row r="574" spans="1:4" hidden="1" outlineLevel="1" x14ac:dyDescent="0.25">
      <c r="A574" s="39" t="s">
        <v>642</v>
      </c>
      <c r="B574" s="316" t="str">
        <f t="shared" ca="1" si="16"/>
        <v>Nauru</v>
      </c>
      <c r="C574" s="354" t="s">
        <v>454</v>
      </c>
      <c r="D574" s="354" t="s">
        <v>454</v>
      </c>
    </row>
    <row r="575" spans="1:4" hidden="1" outlineLevel="1" x14ac:dyDescent="0.25">
      <c r="A575" s="39" t="s">
        <v>642</v>
      </c>
      <c r="B575" s="316" t="str">
        <f t="shared" ca="1" si="16"/>
        <v>Nepal</v>
      </c>
      <c r="C575" s="354" t="s">
        <v>455</v>
      </c>
      <c r="D575" s="354" t="s">
        <v>455</v>
      </c>
    </row>
    <row r="576" spans="1:4" hidden="1" outlineLevel="1" x14ac:dyDescent="0.25">
      <c r="A576" s="39" t="s">
        <v>642</v>
      </c>
      <c r="B576" s="316" t="str">
        <f t="shared" ca="1" si="16"/>
        <v>New Caledonia</v>
      </c>
      <c r="C576" s="354" t="s">
        <v>456</v>
      </c>
      <c r="D576" s="354" t="s">
        <v>456</v>
      </c>
    </row>
    <row r="577" spans="1:4" hidden="1" outlineLevel="1" x14ac:dyDescent="0.25">
      <c r="A577" s="39" t="s">
        <v>642</v>
      </c>
      <c r="B577" s="316" t="str">
        <f t="shared" ca="1" si="16"/>
        <v>New Zealand</v>
      </c>
      <c r="C577" s="354" t="s">
        <v>457</v>
      </c>
      <c r="D577" s="354" t="s">
        <v>457</v>
      </c>
    </row>
    <row r="578" spans="1:4" hidden="1" outlineLevel="1" x14ac:dyDescent="0.25">
      <c r="A578" s="39" t="s">
        <v>642</v>
      </c>
      <c r="B578" s="316" t="str">
        <f t="shared" ca="1" si="16"/>
        <v>Nicaragua</v>
      </c>
      <c r="C578" s="354" t="s">
        <v>458</v>
      </c>
      <c r="D578" s="354" t="s">
        <v>458</v>
      </c>
    </row>
    <row r="579" spans="1:4" hidden="1" outlineLevel="1" x14ac:dyDescent="0.25">
      <c r="A579" s="39" t="s">
        <v>642</v>
      </c>
      <c r="B579" s="316" t="str">
        <f t="shared" ca="1" si="16"/>
        <v>Niger</v>
      </c>
      <c r="C579" s="354" t="s">
        <v>459</v>
      </c>
      <c r="D579" s="354" t="s">
        <v>459</v>
      </c>
    </row>
    <row r="580" spans="1:4" hidden="1" outlineLevel="1" x14ac:dyDescent="0.25">
      <c r="A580" s="39" t="s">
        <v>642</v>
      </c>
      <c r="B580" s="316" t="str">
        <f t="shared" ca="1" si="16"/>
        <v>Nigeria</v>
      </c>
      <c r="C580" s="354" t="s">
        <v>460</v>
      </c>
      <c r="D580" s="354" t="s">
        <v>460</v>
      </c>
    </row>
    <row r="581" spans="1:4" hidden="1" outlineLevel="1" x14ac:dyDescent="0.25">
      <c r="A581" s="39" t="s">
        <v>642</v>
      </c>
      <c r="B581" s="316" t="str">
        <f t="shared" ca="1" si="16"/>
        <v>Niue</v>
      </c>
      <c r="C581" s="354" t="s">
        <v>461</v>
      </c>
      <c r="D581" s="354" t="s">
        <v>461</v>
      </c>
    </row>
    <row r="582" spans="1:4" hidden="1" outlineLevel="1" x14ac:dyDescent="0.25">
      <c r="A582" s="39" t="s">
        <v>642</v>
      </c>
      <c r="B582" s="316" t="str">
        <f t="shared" ca="1" si="16"/>
        <v>Northern Mariana Islands</v>
      </c>
      <c r="C582" s="354" t="s">
        <v>462</v>
      </c>
      <c r="D582" s="354" t="s">
        <v>462</v>
      </c>
    </row>
    <row r="583" spans="1:4" hidden="1" outlineLevel="1" x14ac:dyDescent="0.25">
      <c r="A583" s="39" t="s">
        <v>642</v>
      </c>
      <c r="B583" s="316" t="str">
        <f t="shared" ca="1" si="16"/>
        <v>Oman</v>
      </c>
      <c r="C583" s="354" t="s">
        <v>463</v>
      </c>
      <c r="D583" s="354" t="s">
        <v>463</v>
      </c>
    </row>
    <row r="584" spans="1:4" hidden="1" outlineLevel="1" x14ac:dyDescent="0.25">
      <c r="A584" s="39" t="s">
        <v>642</v>
      </c>
      <c r="B584" s="316" t="str">
        <f t="shared" ca="1" si="16"/>
        <v>Pakistan</v>
      </c>
      <c r="C584" s="354" t="s">
        <v>464</v>
      </c>
      <c r="D584" s="354" t="s">
        <v>464</v>
      </c>
    </row>
    <row r="585" spans="1:4" hidden="1" outlineLevel="1" x14ac:dyDescent="0.25">
      <c r="A585" s="39" t="s">
        <v>642</v>
      </c>
      <c r="B585" s="316" t="str">
        <f t="shared" ca="1" si="16"/>
        <v>Palau</v>
      </c>
      <c r="C585" s="354" t="s">
        <v>465</v>
      </c>
      <c r="D585" s="354" t="s">
        <v>465</v>
      </c>
    </row>
    <row r="586" spans="1:4" ht="14.4" hidden="1" outlineLevel="1" x14ac:dyDescent="0.25">
      <c r="A586" s="39" t="s">
        <v>642</v>
      </c>
      <c r="B586" s="316" t="str">
        <f t="shared" ca="1" si="16"/>
        <v>Palestinian Territory, Occupied</v>
      </c>
      <c r="C586" s="355" t="s">
        <v>466</v>
      </c>
      <c r="D586" s="355" t="s">
        <v>466</v>
      </c>
    </row>
    <row r="587" spans="1:4" hidden="1" outlineLevel="1" x14ac:dyDescent="0.25">
      <c r="A587" s="39" t="s">
        <v>642</v>
      </c>
      <c r="B587" s="316" t="str">
        <f t="shared" ca="1" si="16"/>
        <v>Panama</v>
      </c>
      <c r="C587" s="354" t="s">
        <v>467</v>
      </c>
      <c r="D587" s="354" t="s">
        <v>467</v>
      </c>
    </row>
    <row r="588" spans="1:4" hidden="1" outlineLevel="1" x14ac:dyDescent="0.25">
      <c r="A588" s="39" t="s">
        <v>642</v>
      </c>
      <c r="B588" s="316" t="str">
        <f t="shared" ca="1" si="16"/>
        <v>Papua New Guinea</v>
      </c>
      <c r="C588" s="354" t="s">
        <v>468</v>
      </c>
      <c r="D588" s="354" t="s">
        <v>468</v>
      </c>
    </row>
    <row r="589" spans="1:4" hidden="1" outlineLevel="1" x14ac:dyDescent="0.25">
      <c r="A589" s="39" t="s">
        <v>642</v>
      </c>
      <c r="B589" s="316" t="str">
        <f t="shared" ca="1" si="16"/>
        <v>Paraguay</v>
      </c>
      <c r="C589" s="354" t="s">
        <v>469</v>
      </c>
      <c r="D589" s="354" t="s">
        <v>469</v>
      </c>
    </row>
    <row r="590" spans="1:4" hidden="1" outlineLevel="1" x14ac:dyDescent="0.25">
      <c r="A590" s="39" t="s">
        <v>642</v>
      </c>
      <c r="B590" s="316" t="str">
        <f t="shared" ref="B590:B653" ca="1" si="17">IF(D590="","- #BLOCK#",OFFSET(C590,0,IFERROR(MATCH(INDICATOR_AE_LanguageFilling,_xlfn.ANCHORARRAY(LST_AE_Languages),0),0)))</f>
        <v>Peru</v>
      </c>
      <c r="C590" s="354" t="s">
        <v>470</v>
      </c>
      <c r="D590" s="354" t="s">
        <v>470</v>
      </c>
    </row>
    <row r="591" spans="1:4" hidden="1" outlineLevel="1" x14ac:dyDescent="0.25">
      <c r="A591" s="39" t="s">
        <v>642</v>
      </c>
      <c r="B591" s="316" t="str">
        <f t="shared" ca="1" si="17"/>
        <v>Philippines</v>
      </c>
      <c r="C591" s="354" t="s">
        <v>471</v>
      </c>
      <c r="D591" s="354" t="s">
        <v>471</v>
      </c>
    </row>
    <row r="592" spans="1:4" hidden="1" outlineLevel="1" x14ac:dyDescent="0.25">
      <c r="A592" s="39" t="s">
        <v>642</v>
      </c>
      <c r="B592" s="316" t="str">
        <f t="shared" ca="1" si="17"/>
        <v>Pitcairn</v>
      </c>
      <c r="C592" s="354" t="s">
        <v>472</v>
      </c>
      <c r="D592" s="354" t="s">
        <v>472</v>
      </c>
    </row>
    <row r="593" spans="1:4" hidden="1" outlineLevel="1" x14ac:dyDescent="0.25">
      <c r="A593" s="39" t="s">
        <v>642</v>
      </c>
      <c r="B593" s="316" t="str">
        <f t="shared" ca="1" si="17"/>
        <v>Puerto Rico</v>
      </c>
      <c r="C593" s="354" t="s">
        <v>473</v>
      </c>
      <c r="D593" s="354" t="s">
        <v>473</v>
      </c>
    </row>
    <row r="594" spans="1:4" hidden="1" outlineLevel="1" x14ac:dyDescent="0.25">
      <c r="A594" s="39" t="s">
        <v>642</v>
      </c>
      <c r="B594" s="316" t="str">
        <f t="shared" ca="1" si="17"/>
        <v>Qatar</v>
      </c>
      <c r="C594" s="354" t="s">
        <v>474</v>
      </c>
      <c r="D594" s="354" t="s">
        <v>474</v>
      </c>
    </row>
    <row r="595" spans="1:4" hidden="1" outlineLevel="1" x14ac:dyDescent="0.25">
      <c r="A595" s="39" t="s">
        <v>642</v>
      </c>
      <c r="B595" s="316" t="str">
        <f t="shared" ca="1" si="17"/>
        <v>Russian Federation</v>
      </c>
      <c r="C595" s="354" t="s">
        <v>475</v>
      </c>
      <c r="D595" s="354" t="s">
        <v>475</v>
      </c>
    </row>
    <row r="596" spans="1:4" hidden="1" outlineLevel="1" x14ac:dyDescent="0.25">
      <c r="A596" s="39" t="s">
        <v>642</v>
      </c>
      <c r="B596" s="316" t="str">
        <f t="shared" ca="1" si="17"/>
        <v>Rwanda</v>
      </c>
      <c r="C596" s="354" t="s">
        <v>476</v>
      </c>
      <c r="D596" s="354" t="s">
        <v>476</v>
      </c>
    </row>
    <row r="597" spans="1:4" ht="14.4" hidden="1" outlineLevel="1" x14ac:dyDescent="0.25">
      <c r="A597" s="39" t="s">
        <v>642</v>
      </c>
      <c r="B597" s="316" t="str">
        <f t="shared" ca="1" si="17"/>
        <v>Saint Barthélemy</v>
      </c>
      <c r="C597" s="355" t="s">
        <v>477</v>
      </c>
      <c r="D597" s="355" t="s">
        <v>477</v>
      </c>
    </row>
    <row r="598" spans="1:4" ht="14.4" hidden="1" outlineLevel="1" x14ac:dyDescent="0.25">
      <c r="A598" s="39" t="s">
        <v>642</v>
      </c>
      <c r="B598" s="316" t="str">
        <f t="shared" ca="1" si="17"/>
        <v>Saint Helena, Ascension and Tristan da Cunha</v>
      </c>
      <c r="C598" s="355" t="s">
        <v>478</v>
      </c>
      <c r="D598" s="355" t="s">
        <v>478</v>
      </c>
    </row>
    <row r="599" spans="1:4" hidden="1" outlineLevel="1" x14ac:dyDescent="0.25">
      <c r="A599" s="39" t="s">
        <v>642</v>
      </c>
      <c r="B599" s="316" t="str">
        <f t="shared" ca="1" si="17"/>
        <v>Saint Kitts and Nevis</v>
      </c>
      <c r="C599" s="354" t="s">
        <v>479</v>
      </c>
      <c r="D599" s="354" t="s">
        <v>479</v>
      </c>
    </row>
    <row r="600" spans="1:4" hidden="1" outlineLevel="1" x14ac:dyDescent="0.25">
      <c r="A600" s="39" t="s">
        <v>642</v>
      </c>
      <c r="B600" s="316" t="str">
        <f t="shared" ca="1" si="17"/>
        <v>Saint Lucia</v>
      </c>
      <c r="C600" s="354" t="s">
        <v>480</v>
      </c>
      <c r="D600" s="354" t="s">
        <v>480</v>
      </c>
    </row>
    <row r="601" spans="1:4" hidden="1" outlineLevel="1" x14ac:dyDescent="0.25">
      <c r="A601" s="39" t="s">
        <v>642</v>
      </c>
      <c r="B601" s="316" t="str">
        <f t="shared" ca="1" si="17"/>
        <v>Saint Pierre and Miquelon</v>
      </c>
      <c r="C601" s="354" t="s">
        <v>481</v>
      </c>
      <c r="D601" s="354" t="s">
        <v>481</v>
      </c>
    </row>
    <row r="602" spans="1:4" hidden="1" outlineLevel="1" x14ac:dyDescent="0.25">
      <c r="A602" s="39" t="s">
        <v>642</v>
      </c>
      <c r="B602" s="316" t="str">
        <f t="shared" ca="1" si="17"/>
        <v>Saint Vincent and the Grenadines</v>
      </c>
      <c r="C602" s="354" t="s">
        <v>482</v>
      </c>
      <c r="D602" s="354" t="s">
        <v>482</v>
      </c>
    </row>
    <row r="603" spans="1:4" hidden="1" outlineLevel="1" x14ac:dyDescent="0.25">
      <c r="A603" s="39" t="s">
        <v>642</v>
      </c>
      <c r="B603" s="316" t="str">
        <f t="shared" ca="1" si="17"/>
        <v>Samoa</v>
      </c>
      <c r="C603" s="354" t="s">
        <v>483</v>
      </c>
      <c r="D603" s="354" t="s">
        <v>483</v>
      </c>
    </row>
    <row r="604" spans="1:4" hidden="1" outlineLevel="1" x14ac:dyDescent="0.25">
      <c r="A604" s="39" t="s">
        <v>642</v>
      </c>
      <c r="B604" s="316" t="str">
        <f t="shared" ca="1" si="17"/>
        <v>San Marino</v>
      </c>
      <c r="C604" s="354" t="s">
        <v>484</v>
      </c>
      <c r="D604" s="354" t="s">
        <v>484</v>
      </c>
    </row>
    <row r="605" spans="1:4" hidden="1" outlineLevel="1" x14ac:dyDescent="0.25">
      <c r="A605" s="39" t="s">
        <v>642</v>
      </c>
      <c r="B605" s="316" t="str">
        <f t="shared" ca="1" si="17"/>
        <v>Sao Tome and Principe</v>
      </c>
      <c r="C605" s="354" t="s">
        <v>485</v>
      </c>
      <c r="D605" s="354" t="s">
        <v>485</v>
      </c>
    </row>
    <row r="606" spans="1:4" hidden="1" outlineLevel="1" x14ac:dyDescent="0.25">
      <c r="A606" s="39" t="s">
        <v>642</v>
      </c>
      <c r="B606" s="316" t="str">
        <f t="shared" ca="1" si="17"/>
        <v>Saudi Arabia</v>
      </c>
      <c r="C606" s="354" t="s">
        <v>486</v>
      </c>
      <c r="D606" s="354" t="s">
        <v>486</v>
      </c>
    </row>
    <row r="607" spans="1:4" hidden="1" outlineLevel="1" x14ac:dyDescent="0.25">
      <c r="A607" s="39" t="s">
        <v>642</v>
      </c>
      <c r="B607" s="316" t="str">
        <f t="shared" ca="1" si="17"/>
        <v>Senegal</v>
      </c>
      <c r="C607" s="354" t="s">
        <v>487</v>
      </c>
      <c r="D607" s="354" t="s">
        <v>487</v>
      </c>
    </row>
    <row r="608" spans="1:4" hidden="1" outlineLevel="1" x14ac:dyDescent="0.25">
      <c r="A608" s="39" t="s">
        <v>642</v>
      </c>
      <c r="B608" s="316" t="str">
        <f t="shared" ca="1" si="17"/>
        <v>Serbia</v>
      </c>
      <c r="C608" s="354" t="s">
        <v>488</v>
      </c>
      <c r="D608" s="354" t="s">
        <v>488</v>
      </c>
    </row>
    <row r="609" spans="1:4" hidden="1" outlineLevel="1" x14ac:dyDescent="0.25">
      <c r="A609" s="39" t="s">
        <v>642</v>
      </c>
      <c r="B609" s="316" t="str">
        <f t="shared" ca="1" si="17"/>
        <v>Seychelles</v>
      </c>
      <c r="C609" s="354" t="s">
        <v>489</v>
      </c>
      <c r="D609" s="354" t="s">
        <v>489</v>
      </c>
    </row>
    <row r="610" spans="1:4" hidden="1" outlineLevel="1" x14ac:dyDescent="0.25">
      <c r="A610" s="39" t="s">
        <v>642</v>
      </c>
      <c r="B610" s="316" t="str">
        <f t="shared" ca="1" si="17"/>
        <v>Sierra Leone</v>
      </c>
      <c r="C610" s="354" t="s">
        <v>490</v>
      </c>
      <c r="D610" s="354" t="s">
        <v>490</v>
      </c>
    </row>
    <row r="611" spans="1:4" hidden="1" outlineLevel="1" x14ac:dyDescent="0.25">
      <c r="A611" s="39" t="s">
        <v>642</v>
      </c>
      <c r="B611" s="316" t="str">
        <f t="shared" ca="1" si="17"/>
        <v>Singapore</v>
      </c>
      <c r="C611" s="354" t="s">
        <v>491</v>
      </c>
      <c r="D611" s="354" t="s">
        <v>491</v>
      </c>
    </row>
    <row r="612" spans="1:4" ht="14.4" hidden="1" outlineLevel="1" x14ac:dyDescent="0.25">
      <c r="A612" s="39" t="s">
        <v>642</v>
      </c>
      <c r="B612" s="316" t="str">
        <f t="shared" ca="1" si="17"/>
        <v>Sint Maarten (Dutch Part)</v>
      </c>
      <c r="C612" s="355" t="s">
        <v>492</v>
      </c>
      <c r="D612" s="355" t="s">
        <v>492</v>
      </c>
    </row>
    <row r="613" spans="1:4" hidden="1" outlineLevel="1" x14ac:dyDescent="0.25">
      <c r="A613" s="39" t="s">
        <v>642</v>
      </c>
      <c r="B613" s="316" t="str">
        <f t="shared" ca="1" si="17"/>
        <v>Solomon Islands</v>
      </c>
      <c r="C613" s="354" t="s">
        <v>493</v>
      </c>
      <c r="D613" s="354" t="s">
        <v>493</v>
      </c>
    </row>
    <row r="614" spans="1:4" hidden="1" outlineLevel="1" x14ac:dyDescent="0.25">
      <c r="A614" s="39" t="s">
        <v>642</v>
      </c>
      <c r="B614" s="316" t="str">
        <f t="shared" ca="1" si="17"/>
        <v>Somalia</v>
      </c>
      <c r="C614" s="354" t="s">
        <v>494</v>
      </c>
      <c r="D614" s="354" t="s">
        <v>494</v>
      </c>
    </row>
    <row r="615" spans="1:4" hidden="1" outlineLevel="1" x14ac:dyDescent="0.25">
      <c r="A615" s="39" t="s">
        <v>642</v>
      </c>
      <c r="B615" s="316" t="str">
        <f t="shared" ca="1" si="17"/>
        <v>South Africa</v>
      </c>
      <c r="C615" s="354" t="s">
        <v>495</v>
      </c>
      <c r="D615" s="354" t="s">
        <v>495</v>
      </c>
    </row>
    <row r="616" spans="1:4" ht="14.4" hidden="1" outlineLevel="1" x14ac:dyDescent="0.25">
      <c r="A616" s="39" t="s">
        <v>642</v>
      </c>
      <c r="B616" s="316" t="str">
        <f t="shared" ca="1" si="17"/>
        <v>South Georgia and the South Sandwich Islands</v>
      </c>
      <c r="C616" s="355" t="s">
        <v>496</v>
      </c>
      <c r="D616" s="355" t="s">
        <v>496</v>
      </c>
    </row>
    <row r="617" spans="1:4" ht="14.4" hidden="1" outlineLevel="1" x14ac:dyDescent="0.25">
      <c r="A617" s="39" t="s">
        <v>642</v>
      </c>
      <c r="B617" s="316" t="str">
        <f t="shared" ca="1" si="17"/>
        <v>South Sudan</v>
      </c>
      <c r="C617" s="355" t="s">
        <v>497</v>
      </c>
      <c r="D617" s="355" t="s">
        <v>497</v>
      </c>
    </row>
    <row r="618" spans="1:4" hidden="1" outlineLevel="1" x14ac:dyDescent="0.25">
      <c r="A618" s="39" t="s">
        <v>642</v>
      </c>
      <c r="B618" s="316" t="str">
        <f t="shared" ca="1" si="17"/>
        <v>Sri Lanka</v>
      </c>
      <c r="C618" s="354" t="s">
        <v>498</v>
      </c>
      <c r="D618" s="354" t="s">
        <v>498</v>
      </c>
    </row>
    <row r="619" spans="1:4" hidden="1" outlineLevel="1" x14ac:dyDescent="0.25">
      <c r="A619" s="39" t="s">
        <v>642</v>
      </c>
      <c r="B619" s="316" t="str">
        <f t="shared" ca="1" si="17"/>
        <v>Sudan</v>
      </c>
      <c r="C619" s="354" t="s">
        <v>499</v>
      </c>
      <c r="D619" s="354" t="s">
        <v>499</v>
      </c>
    </row>
    <row r="620" spans="1:4" hidden="1" outlineLevel="1" x14ac:dyDescent="0.25">
      <c r="A620" s="39" t="s">
        <v>642</v>
      </c>
      <c r="B620" s="316" t="str">
        <f t="shared" ca="1" si="17"/>
        <v>Suriname</v>
      </c>
      <c r="C620" s="354" t="s">
        <v>500</v>
      </c>
      <c r="D620" s="354" t="s">
        <v>500</v>
      </c>
    </row>
    <row r="621" spans="1:4" hidden="1" outlineLevel="1" x14ac:dyDescent="0.25">
      <c r="A621" s="39" t="s">
        <v>642</v>
      </c>
      <c r="B621" s="316" t="str">
        <f t="shared" ca="1" si="17"/>
        <v>Svalbard</v>
      </c>
      <c r="C621" s="354" t="s">
        <v>789</v>
      </c>
      <c r="D621" s="354" t="s">
        <v>789</v>
      </c>
    </row>
    <row r="622" spans="1:4" hidden="1" outlineLevel="1" x14ac:dyDescent="0.25">
      <c r="A622" s="39" t="s">
        <v>642</v>
      </c>
      <c r="B622" s="316" t="str">
        <f t="shared" ca="1" si="17"/>
        <v>Swaziland</v>
      </c>
      <c r="C622" s="354" t="s">
        <v>501</v>
      </c>
      <c r="D622" s="354" t="s">
        <v>501</v>
      </c>
    </row>
    <row r="623" spans="1:4" hidden="1" outlineLevel="1" x14ac:dyDescent="0.25">
      <c r="A623" s="39" t="s">
        <v>642</v>
      </c>
      <c r="B623" s="316" t="str">
        <f t="shared" ca="1" si="17"/>
        <v>Switzerland</v>
      </c>
      <c r="C623" s="354" t="s">
        <v>502</v>
      </c>
      <c r="D623" s="354" t="s">
        <v>502</v>
      </c>
    </row>
    <row r="624" spans="1:4" hidden="1" outlineLevel="1" x14ac:dyDescent="0.25">
      <c r="A624" s="39" t="s">
        <v>642</v>
      </c>
      <c r="B624" s="316" t="str">
        <f t="shared" ca="1" si="17"/>
        <v>Syrian Arab Republic</v>
      </c>
      <c r="C624" s="354" t="s">
        <v>503</v>
      </c>
      <c r="D624" s="354" t="s">
        <v>503</v>
      </c>
    </row>
    <row r="625" spans="1:4" ht="14.4" hidden="1" outlineLevel="1" x14ac:dyDescent="0.25">
      <c r="A625" s="39" t="s">
        <v>642</v>
      </c>
      <c r="B625" s="316" t="str">
        <f t="shared" ca="1" si="17"/>
        <v>Taiwan</v>
      </c>
      <c r="C625" s="355" t="s">
        <v>504</v>
      </c>
      <c r="D625" s="355" t="s">
        <v>504</v>
      </c>
    </row>
    <row r="626" spans="1:4" hidden="1" outlineLevel="1" x14ac:dyDescent="0.25">
      <c r="A626" s="39" t="s">
        <v>642</v>
      </c>
      <c r="B626" s="316" t="str">
        <f t="shared" ca="1" si="17"/>
        <v>Tajikistan</v>
      </c>
      <c r="C626" s="354" t="s">
        <v>505</v>
      </c>
      <c r="D626" s="354" t="s">
        <v>505</v>
      </c>
    </row>
    <row r="627" spans="1:4" ht="14.4" hidden="1" outlineLevel="1" x14ac:dyDescent="0.25">
      <c r="A627" s="39" t="s">
        <v>642</v>
      </c>
      <c r="B627" s="316" t="str">
        <f t="shared" ca="1" si="17"/>
        <v>Tanzania, United Republic of</v>
      </c>
      <c r="C627" s="355" t="s">
        <v>506</v>
      </c>
      <c r="D627" s="355" t="s">
        <v>506</v>
      </c>
    </row>
    <row r="628" spans="1:4" hidden="1" outlineLevel="1" x14ac:dyDescent="0.25">
      <c r="A628" s="39" t="s">
        <v>642</v>
      </c>
      <c r="B628" s="316" t="str">
        <f t="shared" ca="1" si="17"/>
        <v>Thailand</v>
      </c>
      <c r="C628" s="354" t="s">
        <v>507</v>
      </c>
      <c r="D628" s="354" t="s">
        <v>507</v>
      </c>
    </row>
    <row r="629" spans="1:4" hidden="1" outlineLevel="1" x14ac:dyDescent="0.25">
      <c r="A629" s="39" t="s">
        <v>642</v>
      </c>
      <c r="B629" s="316" t="str">
        <f t="shared" ca="1" si="17"/>
        <v>Timor-Leste</v>
      </c>
      <c r="C629" s="354" t="s">
        <v>508</v>
      </c>
      <c r="D629" s="354" t="s">
        <v>508</v>
      </c>
    </row>
    <row r="630" spans="1:4" hidden="1" outlineLevel="1" x14ac:dyDescent="0.25">
      <c r="A630" s="39" t="s">
        <v>642</v>
      </c>
      <c r="B630" s="316" t="str">
        <f t="shared" ca="1" si="17"/>
        <v>Togo</v>
      </c>
      <c r="C630" s="354" t="s">
        <v>509</v>
      </c>
      <c r="D630" s="354" t="s">
        <v>509</v>
      </c>
    </row>
    <row r="631" spans="1:4" hidden="1" outlineLevel="1" x14ac:dyDescent="0.25">
      <c r="A631" s="39" t="s">
        <v>642</v>
      </c>
      <c r="B631" s="316" t="str">
        <f t="shared" ca="1" si="17"/>
        <v>Tokelau</v>
      </c>
      <c r="C631" s="354" t="s">
        <v>510</v>
      </c>
      <c r="D631" s="354" t="s">
        <v>510</v>
      </c>
    </row>
    <row r="632" spans="1:4" hidden="1" outlineLevel="1" x14ac:dyDescent="0.25">
      <c r="A632" s="39" t="s">
        <v>642</v>
      </c>
      <c r="B632" s="316" t="str">
        <f t="shared" ca="1" si="17"/>
        <v>Tonga</v>
      </c>
      <c r="C632" s="354" t="s">
        <v>511</v>
      </c>
      <c r="D632" s="354" t="s">
        <v>511</v>
      </c>
    </row>
    <row r="633" spans="1:4" hidden="1" outlineLevel="1" x14ac:dyDescent="0.25">
      <c r="A633" s="39" t="s">
        <v>642</v>
      </c>
      <c r="B633" s="316" t="str">
        <f t="shared" ca="1" si="17"/>
        <v>Trinidad and Tobago</v>
      </c>
      <c r="C633" s="354" t="s">
        <v>512</v>
      </c>
      <c r="D633" s="354" t="s">
        <v>512</v>
      </c>
    </row>
    <row r="634" spans="1:4" hidden="1" outlineLevel="1" x14ac:dyDescent="0.25">
      <c r="A634" s="39" t="s">
        <v>642</v>
      </c>
      <c r="B634" s="316" t="str">
        <f t="shared" ca="1" si="17"/>
        <v>Tunisia</v>
      </c>
      <c r="C634" s="354" t="s">
        <v>513</v>
      </c>
      <c r="D634" s="354" t="s">
        <v>513</v>
      </c>
    </row>
    <row r="635" spans="1:4" hidden="1" outlineLevel="1" x14ac:dyDescent="0.25">
      <c r="A635" s="39" t="s">
        <v>642</v>
      </c>
      <c r="B635" s="316" t="str">
        <f t="shared" ca="1" si="17"/>
        <v>Türkiye</v>
      </c>
      <c r="C635" s="356" t="s">
        <v>514</v>
      </c>
      <c r="D635" s="356" t="s">
        <v>514</v>
      </c>
    </row>
    <row r="636" spans="1:4" hidden="1" outlineLevel="1" x14ac:dyDescent="0.25">
      <c r="A636" s="39" t="s">
        <v>642</v>
      </c>
      <c r="B636" s="316" t="str">
        <f t="shared" ca="1" si="17"/>
        <v>Turkmenistan</v>
      </c>
      <c r="C636" s="354" t="s">
        <v>515</v>
      </c>
      <c r="D636" s="354" t="s">
        <v>515</v>
      </c>
    </row>
    <row r="637" spans="1:4" hidden="1" outlineLevel="1" x14ac:dyDescent="0.25">
      <c r="A637" s="39" t="s">
        <v>642</v>
      </c>
      <c r="B637" s="316" t="str">
        <f t="shared" ca="1" si="17"/>
        <v>Turks and Caicos Islands</v>
      </c>
      <c r="C637" s="354" t="s">
        <v>516</v>
      </c>
      <c r="D637" s="354" t="s">
        <v>516</v>
      </c>
    </row>
    <row r="638" spans="1:4" hidden="1" outlineLevel="1" x14ac:dyDescent="0.25">
      <c r="A638" s="39" t="s">
        <v>642</v>
      </c>
      <c r="B638" s="316" t="str">
        <f t="shared" ca="1" si="17"/>
        <v>Tuvalu</v>
      </c>
      <c r="C638" s="354" t="s">
        <v>517</v>
      </c>
      <c r="D638" s="354" t="s">
        <v>517</v>
      </c>
    </row>
    <row r="639" spans="1:4" hidden="1" outlineLevel="1" x14ac:dyDescent="0.25">
      <c r="A639" s="39" t="s">
        <v>642</v>
      </c>
      <c r="B639" s="316" t="str">
        <f t="shared" ca="1" si="17"/>
        <v>Uganda</v>
      </c>
      <c r="C639" s="354" t="s">
        <v>518</v>
      </c>
      <c r="D639" s="354" t="s">
        <v>518</v>
      </c>
    </row>
    <row r="640" spans="1:4" hidden="1" outlineLevel="1" x14ac:dyDescent="0.25">
      <c r="A640" s="39" t="s">
        <v>642</v>
      </c>
      <c r="B640" s="316" t="str">
        <f t="shared" ca="1" si="17"/>
        <v>Uk Sovereign Base Areas In Cyprus</v>
      </c>
      <c r="C640" s="354" t="s">
        <v>795</v>
      </c>
      <c r="D640" s="354" t="s">
        <v>795</v>
      </c>
    </row>
    <row r="641" spans="1:4" hidden="1" outlineLevel="1" x14ac:dyDescent="0.25">
      <c r="A641" s="39" t="s">
        <v>642</v>
      </c>
      <c r="B641" s="316" t="str">
        <f t="shared" ca="1" si="17"/>
        <v>Ukraine</v>
      </c>
      <c r="C641" s="354" t="s">
        <v>519</v>
      </c>
      <c r="D641" s="354" t="s">
        <v>519</v>
      </c>
    </row>
    <row r="642" spans="1:4" hidden="1" outlineLevel="1" x14ac:dyDescent="0.25">
      <c r="A642" s="39" t="s">
        <v>642</v>
      </c>
      <c r="B642" s="316" t="str">
        <f t="shared" ca="1" si="17"/>
        <v>United Arab Emirates</v>
      </c>
      <c r="C642" s="354" t="s">
        <v>520</v>
      </c>
      <c r="D642" s="354" t="s">
        <v>520</v>
      </c>
    </row>
    <row r="643" spans="1:4" hidden="1" outlineLevel="1" x14ac:dyDescent="0.25">
      <c r="A643" s="39" t="s">
        <v>642</v>
      </c>
      <c r="B643" s="316" t="str">
        <f t="shared" ca="1" si="17"/>
        <v>United Kingdom</v>
      </c>
      <c r="C643" s="354" t="s">
        <v>335</v>
      </c>
      <c r="D643" s="354" t="s">
        <v>335</v>
      </c>
    </row>
    <row r="644" spans="1:4" ht="14.4" hidden="1" outlineLevel="1" x14ac:dyDescent="0.25">
      <c r="A644" s="39" t="s">
        <v>642</v>
      </c>
      <c r="B644" s="316" t="str">
        <f t="shared" ca="1" si="17"/>
        <v>United States</v>
      </c>
      <c r="C644" s="355" t="s">
        <v>521</v>
      </c>
      <c r="D644" s="355" t="s">
        <v>521</v>
      </c>
    </row>
    <row r="645" spans="1:4" hidden="1" outlineLevel="1" x14ac:dyDescent="0.25">
      <c r="A645" s="39" t="s">
        <v>642</v>
      </c>
      <c r="B645" s="316" t="str">
        <f t="shared" ca="1" si="17"/>
        <v>Uruguay</v>
      </c>
      <c r="C645" s="354" t="s">
        <v>522</v>
      </c>
      <c r="D645" s="354" t="s">
        <v>522</v>
      </c>
    </row>
    <row r="646" spans="1:4" hidden="1" outlineLevel="1" x14ac:dyDescent="0.25">
      <c r="A646" s="39" t="s">
        <v>642</v>
      </c>
      <c r="B646" s="316" t="str">
        <f t="shared" ca="1" si="17"/>
        <v>Uzbekistan</v>
      </c>
      <c r="C646" s="354" t="s">
        <v>523</v>
      </c>
      <c r="D646" s="354" t="s">
        <v>523</v>
      </c>
    </row>
    <row r="647" spans="1:4" hidden="1" outlineLevel="1" x14ac:dyDescent="0.25">
      <c r="A647" s="39" t="s">
        <v>642</v>
      </c>
      <c r="B647" s="316" t="str">
        <f t="shared" ca="1" si="17"/>
        <v>Vanuatu</v>
      </c>
      <c r="C647" s="354" t="s">
        <v>524</v>
      </c>
      <c r="D647" s="354" t="s">
        <v>524</v>
      </c>
    </row>
    <row r="648" spans="1:4" ht="14.4" hidden="1" outlineLevel="1" x14ac:dyDescent="0.25">
      <c r="A648" s="39" t="s">
        <v>642</v>
      </c>
      <c r="B648" s="316" t="str">
        <f t="shared" ca="1" si="17"/>
        <v>Venezuela, Bolivarian Republic of</v>
      </c>
      <c r="C648" s="355" t="s">
        <v>525</v>
      </c>
      <c r="D648" s="355" t="s">
        <v>525</v>
      </c>
    </row>
    <row r="649" spans="1:4" hidden="1" outlineLevel="1" x14ac:dyDescent="0.25">
      <c r="A649" s="39" t="s">
        <v>642</v>
      </c>
      <c r="B649" s="316" t="str">
        <f t="shared" ca="1" si="17"/>
        <v>Viet Nam</v>
      </c>
      <c r="C649" s="354" t="s">
        <v>526</v>
      </c>
      <c r="D649" s="354" t="s">
        <v>526</v>
      </c>
    </row>
    <row r="650" spans="1:4" ht="14.4" hidden="1" outlineLevel="1" x14ac:dyDescent="0.25">
      <c r="A650" s="39" t="s">
        <v>642</v>
      </c>
      <c r="B650" s="316" t="str">
        <f t="shared" ca="1" si="17"/>
        <v>Virgin Islands, British</v>
      </c>
      <c r="C650" s="355" t="s">
        <v>527</v>
      </c>
      <c r="D650" s="355" t="s">
        <v>527</v>
      </c>
    </row>
    <row r="651" spans="1:4" ht="14.4" hidden="1" outlineLevel="1" x14ac:dyDescent="0.25">
      <c r="A651" s="39" t="s">
        <v>642</v>
      </c>
      <c r="B651" s="316" t="str">
        <f t="shared" ca="1" si="17"/>
        <v>Virgin Islands, U.S.</v>
      </c>
      <c r="C651" s="355" t="s">
        <v>528</v>
      </c>
      <c r="D651" s="355" t="s">
        <v>528</v>
      </c>
    </row>
    <row r="652" spans="1:4" hidden="1" outlineLevel="1" x14ac:dyDescent="0.25">
      <c r="A652" s="39" t="s">
        <v>642</v>
      </c>
      <c r="B652" s="316" t="str">
        <f t="shared" ca="1" si="17"/>
        <v>Wallis and Futuna Islands</v>
      </c>
      <c r="C652" s="354" t="s">
        <v>529</v>
      </c>
      <c r="D652" s="354" t="s">
        <v>529</v>
      </c>
    </row>
    <row r="653" spans="1:4" hidden="1" outlineLevel="1" x14ac:dyDescent="0.25">
      <c r="A653" s="39" t="s">
        <v>642</v>
      </c>
      <c r="B653" s="316" t="str">
        <f t="shared" ca="1" si="17"/>
        <v>Western Sahara</v>
      </c>
      <c r="C653" s="354" t="s">
        <v>530</v>
      </c>
      <c r="D653" s="354" t="s">
        <v>530</v>
      </c>
    </row>
    <row r="654" spans="1:4" hidden="1" outlineLevel="1" x14ac:dyDescent="0.25">
      <c r="A654" s="39" t="s">
        <v>642</v>
      </c>
      <c r="B654" s="316" t="str">
        <f t="shared" ref="B654:B656" ca="1" si="18">IF(D654="","- #BLOCK#",OFFSET(C654,0,IFERROR(MATCH(INDICATOR_AE_LanguageFilling,_xlfn.ANCHORARRAY(LST_AE_Languages),0),0)))</f>
        <v>Yemen</v>
      </c>
      <c r="C654" s="354" t="s">
        <v>531</v>
      </c>
      <c r="D654" s="354" t="s">
        <v>531</v>
      </c>
    </row>
    <row r="655" spans="1:4" hidden="1" outlineLevel="1" x14ac:dyDescent="0.25">
      <c r="A655" s="39" t="s">
        <v>642</v>
      </c>
      <c r="B655" s="316" t="str">
        <f t="shared" ca="1" si="18"/>
        <v>Zambia</v>
      </c>
      <c r="C655" s="354" t="s">
        <v>532</v>
      </c>
      <c r="D655" s="354" t="s">
        <v>532</v>
      </c>
    </row>
    <row r="656" spans="1:4" hidden="1" outlineLevel="1" x14ac:dyDescent="0.25">
      <c r="A656" s="39" t="s">
        <v>642</v>
      </c>
      <c r="B656" s="316" t="str">
        <f t="shared" ca="1" si="18"/>
        <v>Zimbabwe</v>
      </c>
      <c r="C656" s="354" t="s">
        <v>533</v>
      </c>
      <c r="D656" s="354" t="s">
        <v>533</v>
      </c>
    </row>
  </sheetData>
  <sheetProtection sheet="1" formatCells="0" formatColumns="0" formatRows="0" insertColumns="0" insertRows="0"/>
  <autoFilter ref="A1:D656" xr:uid="{00000000-0001-0000-0D00-000000000000}"/>
  <conditionalFormatting sqref="C3:D4 C12:D14 C16:D17 C44:D46 C50:D112 C115:D130 C132:D132 C232:D232 C310:D310 C361:D362 C388:D395">
    <cfRule type="expression" dxfId="3" priority="43">
      <formula>CONTR_onlyCORSIA=TRUE</formula>
    </cfRule>
  </conditionalFormatting>
  <conditionalFormatting sqref="C19:D27">
    <cfRule type="expression" dxfId="2" priority="1">
      <formula>CONTR_onlyCORSIA=TRUE</formula>
    </cfRule>
  </conditionalFormatting>
  <conditionalFormatting sqref="C312:D312">
    <cfRule type="expression" dxfId="1" priority="22">
      <formula>CONTR_onlyCORSIA=TRUE</formula>
    </cfRule>
  </conditionalFormatting>
  <conditionalFormatting sqref="C313:D314">
    <cfRule type="expression" dxfId="0" priority="2">
      <formula>C313&lt;&gt;""</formula>
    </cfRule>
  </conditionalFormatting>
  <pageMargins left="0.7" right="0.7" top="0.78740157499999996" bottom="0.78740157499999996" header="0.3" footer="0.3"/>
  <pageSetup paperSize="132" orientation="portrait" r:id="rId1"/>
  <headerFooter>
    <oddHeader>&amp;L&amp;F, &amp;A&amp;R&amp;D, &amp;T</oddHeader>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10"/>
    <pageSetUpPr fitToPage="1"/>
  </sheetPr>
  <dimension ref="A1:K333"/>
  <sheetViews>
    <sheetView zoomScaleNormal="100" workbookViewId="0"/>
  </sheetViews>
  <sheetFormatPr defaultColWidth="11.44140625" defaultRowHeight="13.2" x14ac:dyDescent="0.25"/>
  <cols>
    <col min="1" max="1" width="51.109375" bestFit="1" customWidth="1"/>
    <col min="2" max="2" width="1.6640625" customWidth="1"/>
    <col min="3" max="3" width="47.109375" bestFit="1" customWidth="1"/>
    <col min="4" max="4" width="1.6640625" customWidth="1"/>
    <col min="5" max="5" width="35.88671875" customWidth="1"/>
    <col min="6" max="6" width="1.6640625" customWidth="1"/>
    <col min="7" max="7" width="32.44140625" bestFit="1" customWidth="1"/>
    <col min="8" max="8" width="1.6640625" customWidth="1"/>
    <col min="9" max="9" width="34.109375" customWidth="1"/>
    <col min="10" max="10" width="1.6640625" customWidth="1"/>
    <col min="11" max="11" width="35.6640625" bestFit="1" customWidth="1"/>
  </cols>
  <sheetData>
    <row r="1" spans="1:9" x14ac:dyDescent="0.25">
      <c r="A1" s="151" t="s">
        <v>706</v>
      </c>
    </row>
    <row r="2" spans="1:9" x14ac:dyDescent="0.25">
      <c r="A2" s="18">
        <v>2025</v>
      </c>
      <c r="C2" s="5" t="s">
        <v>546</v>
      </c>
      <c r="E2" s="58" t="str">
        <f ca="1">Translations!$B$24</f>
        <v>Aerodrome Pair Data (7)</v>
      </c>
      <c r="G2" t="s">
        <v>542</v>
      </c>
      <c r="I2" s="58" t="str">
        <f ca="1">Translations!$B$21</f>
        <v>Identity+Description(1-3)</v>
      </c>
    </row>
    <row r="3" spans="1:9" x14ac:dyDescent="0.25">
      <c r="A3" s="18">
        <v>2026</v>
      </c>
      <c r="B3" s="47"/>
      <c r="C3" s="5" t="s">
        <v>548</v>
      </c>
      <c r="E3" s="58">
        <f ca="1">MATCH(CNST_EndOfList,INDIRECT(CONCATENATE("'",TABLE_AE_ADPair_ws,"'!",CHAR(COLUMN(TABLE_AE_ADPair)+64),":",CHAR(COLUMN(TABLE_AE_ADPair)+64))),0)-ROW(TABLE_AE_ADPair)-1</f>
        <v>42</v>
      </c>
      <c r="G3" s="5" t="s">
        <v>544</v>
      </c>
      <c r="I3" s="58">
        <f ca="1">MATCH(CNST_EndOfList,INDIRECT(CONCATENATE("'",TABLE_AE_InBetweenRoutes_ws,"'!",,CHAR(COLUMN(TABLE_AE_InBetweenRoutes)+64),":",CHAR(COLUMN(TABLE_AE_InBetweenRoutes)+64))),0)-ROW(TABLE_AE_InBetweenRoutes)-1</f>
        <v>12</v>
      </c>
    </row>
    <row r="4" spans="1:9" x14ac:dyDescent="0.25">
      <c r="A4" s="18">
        <v>2027</v>
      </c>
      <c r="B4" s="47"/>
      <c r="C4" s="5" t="s">
        <v>549</v>
      </c>
      <c r="E4" s="58" cm="1">
        <f t="array" aca="1" ref="E4" ca="1">MATCH(TRUE,ISBLANK(OFFSET(TABLE_AE_ADPair,0,0,1,100)),0)-1</f>
        <v>11</v>
      </c>
      <c r="G4" s="5" t="s">
        <v>545</v>
      </c>
      <c r="I4" s="58" cm="1">
        <f t="array" aca="1" ref="I4" ca="1">MATCH(TRUE,ISBLANK(OFFSET(TABLE_AE_InBetweenRoutes,0,0,1,100)),0)-1</f>
        <v>2</v>
      </c>
    </row>
    <row r="5" spans="1:9" x14ac:dyDescent="0.25">
      <c r="A5" s="18">
        <v>2028</v>
      </c>
      <c r="B5" s="47"/>
      <c r="G5" s="5"/>
    </row>
    <row r="6" spans="1:9" x14ac:dyDescent="0.25">
      <c r="A6" s="18">
        <v>2029</v>
      </c>
      <c r="B6" s="47"/>
    </row>
    <row r="7" spans="1:9" x14ac:dyDescent="0.25">
      <c r="A7" s="18">
        <v>2030</v>
      </c>
      <c r="B7" s="47"/>
      <c r="C7" s="5" t="s">
        <v>678</v>
      </c>
      <c r="E7" s="58" t="str">
        <f ca="1">Translations!$B$23</f>
        <v>Data Gaps (6)</v>
      </c>
      <c r="G7" s="5" t="s">
        <v>634</v>
      </c>
      <c r="I7" s="58" t="str">
        <f ca="1">Translations!$B$21</f>
        <v>Identity+Description(1-3)</v>
      </c>
    </row>
    <row r="8" spans="1:9" x14ac:dyDescent="0.25">
      <c r="A8" s="18">
        <v>2031</v>
      </c>
      <c r="B8" s="47"/>
      <c r="C8" s="5" t="s">
        <v>679</v>
      </c>
      <c r="E8" s="58">
        <f ca="1">MATCH(CNST_EndOfList,INDIRECT(CONCATENATE("'",TABLE_AE_DataGaps_ws,"'!",CHAR(COLUMN(TABLE_AE_DataGaps)+64),":",CHAR(COLUMN(TABLE_AE_DataGaps)+64))),0)-ROW(TABLE_AE_DataGaps)-1</f>
        <v>10</v>
      </c>
      <c r="G8" s="5" t="s">
        <v>635</v>
      </c>
      <c r="I8" s="58" cm="1">
        <f t="array" aca="1" ref="I8" ca="1">MATCH(TRUE,ISBLANK(OFFSET(TABLE_AE_ITTools,0,0,20,1)),0)-2</f>
        <v>1</v>
      </c>
    </row>
    <row r="9" spans="1:9" x14ac:dyDescent="0.25">
      <c r="A9" s="18">
        <v>2032</v>
      </c>
      <c r="B9" s="47"/>
    </row>
    <row r="10" spans="1:9" x14ac:dyDescent="0.25">
      <c r="A10" s="18">
        <v>2033</v>
      </c>
      <c r="B10" s="47"/>
      <c r="C10" s="5" t="s">
        <v>830</v>
      </c>
      <c r="E10" s="58" t="str">
        <f ca="1">Translations!$B$25</f>
        <v>State Pair Data (8)</v>
      </c>
    </row>
    <row r="11" spans="1:9" x14ac:dyDescent="0.25">
      <c r="A11" s="18">
        <v>2034</v>
      </c>
      <c r="B11" s="47"/>
      <c r="C11" s="5" t="s">
        <v>831</v>
      </c>
      <c r="E11" s="169" t="b" cm="1">
        <f t="array" aca="1" ref="E11" ca="1">OR(COUNTA(TRIM(_xlfn.ANCHORARRAY(TABLE_AE_SatePair)))=0, TABLE_AE_SatePair="")</f>
        <v>1</v>
      </c>
    </row>
    <row r="12" spans="1:9" x14ac:dyDescent="0.25">
      <c r="A12" s="18">
        <v>2035</v>
      </c>
      <c r="B12" s="47"/>
    </row>
    <row r="13" spans="1:9" x14ac:dyDescent="0.25">
      <c r="C13" s="5"/>
      <c r="E13" s="5"/>
    </row>
    <row r="14" spans="1:9" x14ac:dyDescent="0.25">
      <c r="A14" s="151" t="s">
        <v>712</v>
      </c>
    </row>
    <row r="15" spans="1:9" x14ac:dyDescent="0.25">
      <c r="A15" s="15" t="str">
        <f ca="1">CNST_Yes</f>
        <v>YES</v>
      </c>
      <c r="C15" s="152" t="s">
        <v>690</v>
      </c>
      <c r="E15" s="61" t="str">
        <f ca="1">Translations!$B10</f>
        <v>YES</v>
      </c>
      <c r="G15" s="152" t="s">
        <v>536</v>
      </c>
      <c r="I15" s="61" t="str">
        <f ca="1">Translations!$B7</f>
        <v>EEA</v>
      </c>
    </row>
    <row r="16" spans="1:9" x14ac:dyDescent="0.25">
      <c r="A16" s="15" t="str">
        <f ca="1">CNST_No</f>
        <v>NO</v>
      </c>
      <c r="C16" s="152" t="s">
        <v>691</v>
      </c>
      <c r="E16" s="61" t="str">
        <f ca="1">Translations!$B11</f>
        <v>NO</v>
      </c>
      <c r="G16" s="152" t="s">
        <v>537</v>
      </c>
      <c r="I16" s="61" t="str">
        <f ca="1">Translations!$B8</f>
        <v>end of list</v>
      </c>
    </row>
    <row r="17" spans="1:9" x14ac:dyDescent="0.25">
      <c r="C17" s="5"/>
      <c r="E17" s="5"/>
    </row>
    <row r="18" spans="1:9" x14ac:dyDescent="0.25">
      <c r="A18" s="151" t="s">
        <v>707</v>
      </c>
      <c r="G18" s="152" t="s">
        <v>801</v>
      </c>
      <c r="I18" s="58" t="str">
        <f ca="1">Translations!$B14</f>
        <v>NEATS</v>
      </c>
    </row>
    <row r="19" spans="1:9" x14ac:dyDescent="0.25">
      <c r="A19" s="58" t="str">
        <f ca="1">CNST_CH</f>
        <v>CH</v>
      </c>
      <c r="C19" s="152" t="s">
        <v>535</v>
      </c>
      <c r="E19" s="61" t="str">
        <f ca="1">Translations!$B6</f>
        <v>CH</v>
      </c>
      <c r="G19" s="152" t="s">
        <v>643</v>
      </c>
      <c r="I19" s="61" t="str">
        <f ca="1">Translations!$B15</f>
        <v>No IT tools defined in point 1(d)</v>
      </c>
    </row>
    <row r="20" spans="1:9" x14ac:dyDescent="0.25">
      <c r="A20" s="58" t="str">
        <f ca="1">CNST_EU</f>
        <v>EU</v>
      </c>
      <c r="C20" s="152" t="s">
        <v>538</v>
      </c>
      <c r="E20" s="61" t="str">
        <f ca="1">Translations!$B9</f>
        <v>EU</v>
      </c>
      <c r="G20" s="152" t="s">
        <v>644</v>
      </c>
      <c r="I20" s="61" t="str">
        <f ca="1">Translations!$B16</f>
        <v>If additional rows are needed, please add them by selecting any row from the second input row up to the "end of list" row included and use the "insert row" command.</v>
      </c>
    </row>
    <row r="21" spans="1:9" x14ac:dyDescent="0.25">
      <c r="C21" s="5"/>
      <c r="E21" s="5"/>
      <c r="G21" s="152" t="s">
        <v>647</v>
      </c>
      <c r="I21" s="61" t="str">
        <f ca="1">Translations!$B17</f>
        <v>&lt;&lt;&lt; Click here to proceed to section</v>
      </c>
    </row>
    <row r="22" spans="1:9" x14ac:dyDescent="0.25">
      <c r="A22" s="151" t="s">
        <v>633</v>
      </c>
    </row>
    <row r="23" spans="1:9" x14ac:dyDescent="0.25">
      <c r="A23" s="58" t="str">
        <f ca="1">CNST_AE_ScopeReduced</f>
        <v>Reduced</v>
      </c>
      <c r="C23" s="152" t="s">
        <v>541</v>
      </c>
      <c r="E23" s="58" t="str">
        <f ca="1">Translations!$B$223</f>
        <v>Reduced</v>
      </c>
      <c r="G23" s="152" t="s">
        <v>715</v>
      </c>
      <c r="I23" s="61" t="str">
        <f ca="1">Translations!$B623</f>
        <v>Switzerland</v>
      </c>
    </row>
    <row r="24" spans="1:9" x14ac:dyDescent="0.25">
      <c r="A24" s="58" t="str">
        <f ca="1">CNST_AE_ScopeFull</f>
        <v>Full</v>
      </c>
      <c r="C24" s="152" t="s">
        <v>539</v>
      </c>
      <c r="E24" s="58" t="str">
        <f ca="1">Translations!$B$224</f>
        <v>Full</v>
      </c>
      <c r="G24" s="152" t="s">
        <v>716</v>
      </c>
      <c r="I24" s="61" t="str">
        <f ca="1">Translations!$B643</f>
        <v>United Kingdom</v>
      </c>
    </row>
    <row r="25" spans="1:9" x14ac:dyDescent="0.25">
      <c r="A25" s="58" t="str">
        <f ca="1">CNST_AE_ScopeInBetween</f>
        <v>In-between</v>
      </c>
      <c r="C25" s="152" t="s">
        <v>540</v>
      </c>
      <c r="E25" s="58" t="str">
        <f ca="1">Translations!$B$225</f>
        <v>In-between</v>
      </c>
    </row>
    <row r="27" spans="1:9" x14ac:dyDescent="0.25">
      <c r="A27" s="151" t="s">
        <v>646</v>
      </c>
    </row>
    <row r="28" spans="1:9" x14ac:dyDescent="0.25">
      <c r="A28" s="58" t="str">
        <f ca="1">CNST_12a</f>
        <v>12a</v>
      </c>
      <c r="C28" s="152" t="s">
        <v>693</v>
      </c>
      <c r="E28" s="61" t="str">
        <f ca="1">Translations!$B12</f>
        <v>12a</v>
      </c>
    </row>
    <row r="29" spans="1:9" x14ac:dyDescent="0.25">
      <c r="A29" s="58" t="str">
        <f ca="1">CNST_12b</f>
        <v>12b</v>
      </c>
      <c r="C29" s="152" t="s">
        <v>694</v>
      </c>
      <c r="E29" s="61" t="str">
        <f ca="1">Translations!$B13</f>
        <v>12b</v>
      </c>
    </row>
    <row r="31" spans="1:9" x14ac:dyDescent="0.25">
      <c r="A31" s="151" t="s">
        <v>663</v>
      </c>
    </row>
    <row r="32" spans="1:9" x14ac:dyDescent="0.25">
      <c r="A32" s="58" t="str">
        <f ca="1">CNST_DGL_PrimaryData</f>
        <v>Primary data</v>
      </c>
      <c r="C32" s="152" t="s">
        <v>664</v>
      </c>
      <c r="E32" s="58" t="str">
        <f ca="1">Translations!$B$3</f>
        <v>Primary data</v>
      </c>
    </row>
    <row r="33" spans="1:5" x14ac:dyDescent="0.25">
      <c r="A33" s="58" t="str">
        <f ca="1">CNST_DGL_ITTool</f>
        <v>IT tool</v>
      </c>
      <c r="C33" s="152" t="s">
        <v>665</v>
      </c>
      <c r="E33" s="58" t="str">
        <f ca="1">Translations!$B$4</f>
        <v>IT tool</v>
      </c>
    </row>
    <row r="35" spans="1:5" x14ac:dyDescent="0.25">
      <c r="A35" s="151" t="s">
        <v>714</v>
      </c>
      <c r="C35" s="151" t="s">
        <v>550</v>
      </c>
      <c r="E35" s="151" t="s">
        <v>638</v>
      </c>
    </row>
    <row r="36" spans="1:5" x14ac:dyDescent="0.25">
      <c r="A36" s="15" t="str">
        <f ca="1">Translations!$B$454</f>
        <v>Anguilla</v>
      </c>
      <c r="C36" s="40" t="str" cm="1">
        <f t="array" aca="1" ref="C36" ca="1">_xlfn.LET(_xlpm.data,_xlfn.VSTACK(CNST_AE_ScopeReduced,INDICATOR_AE_ReportingScope),_xlfn.UNIQUE(_xlfn._xlws.SORT(_xlfn._xlws.FILTER(_xlpm.data,_xlpm.data&lt;&gt;""))))</f>
        <v>Reduced</v>
      </c>
      <c r="E36" s="58" t="str" cm="1">
        <f t="array" aca="1" ref="E36" ca="1">IFERROR(_xlfn._xlws.SORT(_xlfn.LET(_xlpm.data,_xlfn.BYROW(OFFSET(TABLE_AE_ITTools__ToolAcronymCol,1,0,TABLE_AE_ITTools_nrows,2),_xlfn.LAMBDA(_xlpm.r,IF(INDEX(_xlpm.r,,2)=CNST_Yes,INDEX(_xlpm.r,,1),""))),_xlfn._xlws.FILTER(_xlpm.data,_xlpm.data&lt;&gt;""))),CNST_NoITTool)</f>
        <v>No IT tools defined in point 1(d)</v>
      </c>
    </row>
    <row r="37" spans="1:5" x14ac:dyDescent="0.25">
      <c r="A37" s="15" t="str">
        <f ca="1">Translations!$B$455</f>
        <v>Antartica (United Kingdom)</v>
      </c>
      <c r="C37" s="5"/>
    </row>
    <row r="38" spans="1:5" x14ac:dyDescent="0.25">
      <c r="A38" s="15" t="str">
        <f ca="1">Translations!$B$469</f>
        <v>Bermuda</v>
      </c>
    </row>
    <row r="39" spans="1:5" x14ac:dyDescent="0.25">
      <c r="A39" s="15" t="str">
        <f ca="1">Translations!$B$476</f>
        <v>British Indian Ocean Territory</v>
      </c>
    </row>
    <row r="40" spans="1:5" x14ac:dyDescent="0.25">
      <c r="A40" s="15" t="str">
        <f ca="1">Translations!$B$485</f>
        <v>Cayman Islands</v>
      </c>
    </row>
    <row r="41" spans="1:5" x14ac:dyDescent="0.25">
      <c r="A41" s="15" t="str">
        <f ca="1">Translations!$B$508</f>
        <v>Falkland Islands (Malvinas)</v>
      </c>
    </row>
    <row r="42" spans="1:5" x14ac:dyDescent="0.25">
      <c r="A42" s="15" t="str">
        <f ca="1">Translations!$B$517</f>
        <v>Gibraltar</v>
      </c>
    </row>
    <row r="43" spans="1:5" x14ac:dyDescent="0.25">
      <c r="A43" s="15" t="str">
        <f ca="1">Translations!$B$522</f>
        <v>Guernsey</v>
      </c>
    </row>
    <row r="44" spans="1:5" x14ac:dyDescent="0.25">
      <c r="A44" s="15" t="str">
        <f ca="1">Translations!$B$534</f>
        <v>Isle of Man</v>
      </c>
    </row>
    <row r="45" spans="1:5" x14ac:dyDescent="0.25">
      <c r="A45" s="15" t="str">
        <f ca="1">Translations!$B$538</f>
        <v>Jersey</v>
      </c>
    </row>
    <row r="46" spans="1:5" x14ac:dyDescent="0.25">
      <c r="A46" s="15" t="str">
        <f ca="1">Translations!$B$569</f>
        <v>Montserrat</v>
      </c>
    </row>
    <row r="47" spans="1:5" x14ac:dyDescent="0.25">
      <c r="A47" s="15" t="str">
        <f ca="1">Translations!$B$592</f>
        <v>Pitcairn</v>
      </c>
    </row>
    <row r="48" spans="1:5" x14ac:dyDescent="0.25">
      <c r="A48" s="15" t="str">
        <f ca="1">Translations!$B$598</f>
        <v>Saint Helena, Ascension and Tristan da Cunha</v>
      </c>
    </row>
    <row r="49" spans="1:11" x14ac:dyDescent="0.25">
      <c r="A49" s="15" t="str">
        <f ca="1">Translations!$B$616</f>
        <v>South Georgia and the South Sandwich Islands</v>
      </c>
    </row>
    <row r="50" spans="1:11" x14ac:dyDescent="0.25">
      <c r="A50" s="15" t="str">
        <f ca="1">Translations!$B$637</f>
        <v>Turks and Caicos Islands</v>
      </c>
    </row>
    <row r="51" spans="1:11" x14ac:dyDescent="0.25">
      <c r="A51" s="15" t="str">
        <f ca="1">Translations!$B$640</f>
        <v>Uk Sovereign Base Areas In Cyprus</v>
      </c>
    </row>
    <row r="52" spans="1:11" x14ac:dyDescent="0.25">
      <c r="A52" s="58" t="str">
        <f ca="1">Translations!$B$643</f>
        <v>United Kingdom</v>
      </c>
    </row>
    <row r="53" spans="1:11" x14ac:dyDescent="0.25">
      <c r="A53" s="15" t="str">
        <f ca="1">Translations!$B$650</f>
        <v>Virgin Islands, British</v>
      </c>
    </row>
    <row r="54" spans="1:11" x14ac:dyDescent="0.25">
      <c r="A54" s="15"/>
    </row>
    <row r="55" spans="1:11" x14ac:dyDescent="0.25">
      <c r="A55" s="15"/>
    </row>
    <row r="57" spans="1:11" x14ac:dyDescent="0.25">
      <c r="A57" s="151" t="s">
        <v>630</v>
      </c>
      <c r="C57" s="151" t="s">
        <v>628</v>
      </c>
      <c r="E57" s="151" t="s">
        <v>631</v>
      </c>
      <c r="G57" s="151" t="s">
        <v>632</v>
      </c>
      <c r="I57" s="151" t="s">
        <v>718</v>
      </c>
      <c r="K57" s="151" t="s">
        <v>717</v>
      </c>
    </row>
    <row r="58" spans="1:11" x14ac:dyDescent="0.25">
      <c r="A58" s="15" t="str">
        <f ca="1">Translations!$B$417</f>
        <v>Austria</v>
      </c>
      <c r="C58" s="58" t="str" cm="1">
        <f t="array" aca="1" ref="C58" ca="1">TRANSPOSE(OFFSET(CNTR_AE_Translations_L1,0,0,1,MATCH(TRUE,ISBLANK(OFFSET(CNTR_AE_Translations_L1,0,0,1,100)),0)-1))</f>
        <v>English</v>
      </c>
      <c r="E58" s="15" t="str" cm="1">
        <f t="array" aca="1" ref="E58:E88" ca="1">_xlfn._xlws.SORT(_xlfn.VSTACK(CNST_AE_Countries_EEA,CNST_Switzerland))</f>
        <v>Austria</v>
      </c>
      <c r="G58" s="15" t="str" cm="1">
        <f t="array" aca="1" ref="G58:G89" ca="1">_xlfn.VSTACK(CNST_EEA,_xlfn._xlws.SORT(_xlfn.VSTACK(CNST_AE_Countries_EEA,CNST_Switzerland)))</f>
        <v>EEA</v>
      </c>
      <c r="I58" s="58" t="str" cm="1">
        <f t="array" aca="1" ref="I58:I88" ca="1">_xlfn._xlws.SORT(_xlfn.VSTACK(CNST_AE_Countries_EEA,CNST_Switzerland))</f>
        <v>Austria</v>
      </c>
      <c r="K58" s="15" t="str" cm="1">
        <f t="array" aca="1" ref="K58:K89" ca="1">_xlfn._xlws.SORT(_xlfn.VSTACK(_xlfn.ANCHORARRAY(LST_AE_Countries_ReducedScopeDEP),CNST_UnitedKingdom))</f>
        <v>Austria</v>
      </c>
    </row>
    <row r="59" spans="1:11" x14ac:dyDescent="0.25">
      <c r="A59" s="15" t="str">
        <f ca="1">Translations!$B$418</f>
        <v>Belgium</v>
      </c>
      <c r="E59" t="str">
        <f ca="1"/>
        <v>Belgium</v>
      </c>
      <c r="G59" t="str">
        <f ca="1"/>
        <v>Austria</v>
      </c>
      <c r="I59" t="str">
        <f ca="1"/>
        <v>Belgium</v>
      </c>
      <c r="K59" t="str">
        <f ca="1"/>
        <v>Belgium</v>
      </c>
    </row>
    <row r="60" spans="1:11" x14ac:dyDescent="0.25">
      <c r="A60" s="15" t="str">
        <f ca="1">Translations!$B$419</f>
        <v>Bulgaria</v>
      </c>
      <c r="E60" t="str">
        <f ca="1"/>
        <v>Bulgaria</v>
      </c>
      <c r="G60" t="str">
        <f ca="1"/>
        <v>Belgium</v>
      </c>
      <c r="I60" t="str">
        <f ca="1"/>
        <v>Bulgaria</v>
      </c>
      <c r="K60" t="str">
        <f ca="1"/>
        <v>Bulgaria</v>
      </c>
    </row>
    <row r="61" spans="1:11" x14ac:dyDescent="0.25">
      <c r="A61" s="15" t="str">
        <f ca="1">Translations!$B$420</f>
        <v>Croatia</v>
      </c>
      <c r="E61" t="str">
        <f ca="1"/>
        <v>Croatia</v>
      </c>
      <c r="G61" t="str">
        <f ca="1"/>
        <v>Bulgaria</v>
      </c>
      <c r="I61" t="str">
        <f ca="1"/>
        <v>Croatia</v>
      </c>
      <c r="K61" t="str">
        <f ca="1"/>
        <v>Croatia</v>
      </c>
    </row>
    <row r="62" spans="1:11" x14ac:dyDescent="0.25">
      <c r="A62" s="15" t="str">
        <f ca="1">Translations!$B$421</f>
        <v>Cyprus</v>
      </c>
      <c r="E62" t="str">
        <f ca="1"/>
        <v>Cyprus</v>
      </c>
      <c r="G62" t="str">
        <f ca="1"/>
        <v>Croatia</v>
      </c>
      <c r="I62" t="str">
        <f ca="1"/>
        <v>Cyprus</v>
      </c>
      <c r="K62" t="str">
        <f ca="1"/>
        <v>Cyprus</v>
      </c>
    </row>
    <row r="63" spans="1:11" x14ac:dyDescent="0.25">
      <c r="A63" s="15" t="str">
        <f ca="1">Translations!$B$422</f>
        <v>Czechia</v>
      </c>
      <c r="E63" t="str">
        <f ca="1"/>
        <v>Czechia</v>
      </c>
      <c r="G63" t="str">
        <f ca="1"/>
        <v>Cyprus</v>
      </c>
      <c r="I63" t="str">
        <f ca="1"/>
        <v>Czechia</v>
      </c>
      <c r="K63" t="str">
        <f ca="1"/>
        <v>Czechia</v>
      </c>
    </row>
    <row r="64" spans="1:11" x14ac:dyDescent="0.25">
      <c r="A64" s="15" t="str">
        <f ca="1">Translations!$B$423</f>
        <v>Denmark</v>
      </c>
      <c r="E64" t="str">
        <f ca="1"/>
        <v>Denmark</v>
      </c>
      <c r="G64" t="str">
        <f ca="1"/>
        <v>Czechia</v>
      </c>
      <c r="I64" t="str">
        <f ca="1"/>
        <v>Denmark</v>
      </c>
      <c r="K64" t="str">
        <f ca="1"/>
        <v>Denmark</v>
      </c>
    </row>
    <row r="65" spans="1:11" x14ac:dyDescent="0.25">
      <c r="A65" s="15" t="str">
        <f ca="1">Translations!$B$424</f>
        <v>Estonia</v>
      </c>
      <c r="E65" t="str">
        <f ca="1"/>
        <v>Estonia</v>
      </c>
      <c r="G65" t="str">
        <f ca="1"/>
        <v>Denmark</v>
      </c>
      <c r="I65" t="str">
        <f ca="1"/>
        <v>Estonia</v>
      </c>
      <c r="K65" t="str">
        <f ca="1"/>
        <v>Estonia</v>
      </c>
    </row>
    <row r="66" spans="1:11" x14ac:dyDescent="0.25">
      <c r="A66" s="15" t="str">
        <f ca="1">Translations!$B$425</f>
        <v>Finland</v>
      </c>
      <c r="E66" t="str">
        <f ca="1"/>
        <v>Finland</v>
      </c>
      <c r="G66" t="str">
        <f ca="1"/>
        <v>Estonia</v>
      </c>
      <c r="I66" t="str">
        <f ca="1"/>
        <v>Finland</v>
      </c>
      <c r="K66" t="str">
        <f ca="1"/>
        <v>Finland</v>
      </c>
    </row>
    <row r="67" spans="1:11" x14ac:dyDescent="0.25">
      <c r="A67" s="15" t="str">
        <f ca="1">Translations!$B$426</f>
        <v>France</v>
      </c>
      <c r="E67" t="str">
        <f ca="1"/>
        <v>France</v>
      </c>
      <c r="G67" t="str">
        <f ca="1"/>
        <v>Finland</v>
      </c>
      <c r="I67" t="str">
        <f ca="1"/>
        <v>France</v>
      </c>
      <c r="K67" t="str">
        <f ca="1"/>
        <v>France</v>
      </c>
    </row>
    <row r="68" spans="1:11" x14ac:dyDescent="0.25">
      <c r="A68" s="15" t="str">
        <f ca="1">Translations!$B$427</f>
        <v>Germany</v>
      </c>
      <c r="E68" t="str">
        <f ca="1"/>
        <v>Germany</v>
      </c>
      <c r="G68" t="str">
        <f ca="1"/>
        <v>France</v>
      </c>
      <c r="I68" t="str">
        <f ca="1"/>
        <v>Germany</v>
      </c>
      <c r="K68" t="str">
        <f ca="1"/>
        <v>Germany</v>
      </c>
    </row>
    <row r="69" spans="1:11" x14ac:dyDescent="0.25">
      <c r="A69" s="15" t="str">
        <f ca="1">Translations!$B$428</f>
        <v>Greece</v>
      </c>
      <c r="E69" t="str">
        <f ca="1"/>
        <v>Greece</v>
      </c>
      <c r="G69" t="str">
        <f ca="1"/>
        <v>Germany</v>
      </c>
      <c r="I69" t="str">
        <f ca="1"/>
        <v>Greece</v>
      </c>
      <c r="K69" t="str">
        <f ca="1"/>
        <v>Greece</v>
      </c>
    </row>
    <row r="70" spans="1:11" x14ac:dyDescent="0.25">
      <c r="A70" s="15" t="str">
        <f ca="1">Translations!$B$429</f>
        <v>Hungary</v>
      </c>
      <c r="E70" t="str">
        <f ca="1"/>
        <v>Hungary</v>
      </c>
      <c r="G70" t="str">
        <f ca="1"/>
        <v>Greece</v>
      </c>
      <c r="I70" s="5" t="str">
        <f ca="1"/>
        <v>Hungary</v>
      </c>
      <c r="K70" t="str">
        <f ca="1"/>
        <v>Hungary</v>
      </c>
    </row>
    <row r="71" spans="1:11" x14ac:dyDescent="0.25">
      <c r="A71" s="16" t="str">
        <f ca="1">Translations!$B$430</f>
        <v>Iceland</v>
      </c>
      <c r="E71" s="5" t="str">
        <f ca="1"/>
        <v>Iceland</v>
      </c>
      <c r="G71" t="str">
        <f ca="1"/>
        <v>Hungary</v>
      </c>
      <c r="I71" t="str">
        <f ca="1"/>
        <v>Iceland</v>
      </c>
      <c r="K71" t="str">
        <f ca="1"/>
        <v>Iceland</v>
      </c>
    </row>
    <row r="72" spans="1:11" x14ac:dyDescent="0.25">
      <c r="A72" s="15" t="str">
        <f ca="1">Translations!$B$431</f>
        <v>Ireland</v>
      </c>
      <c r="E72" t="str">
        <f ca="1"/>
        <v>Ireland</v>
      </c>
      <c r="G72" t="str">
        <f ca="1"/>
        <v>Iceland</v>
      </c>
      <c r="I72" t="str">
        <f ca="1"/>
        <v>Ireland</v>
      </c>
      <c r="K72" t="str">
        <f ca="1"/>
        <v>Ireland</v>
      </c>
    </row>
    <row r="73" spans="1:11" x14ac:dyDescent="0.25">
      <c r="A73" s="15" t="str">
        <f ca="1">Translations!$B$432</f>
        <v>Italy</v>
      </c>
      <c r="E73" t="str">
        <f ca="1"/>
        <v>Italy</v>
      </c>
      <c r="G73" t="str">
        <f ca="1"/>
        <v>Ireland</v>
      </c>
      <c r="I73" t="str">
        <f ca="1"/>
        <v>Italy</v>
      </c>
      <c r="K73" t="str">
        <f ca="1"/>
        <v>Italy</v>
      </c>
    </row>
    <row r="74" spans="1:11" x14ac:dyDescent="0.25">
      <c r="A74" s="15" t="str">
        <f ca="1">Translations!$B$433</f>
        <v>Latvia</v>
      </c>
      <c r="E74" t="str">
        <f ca="1"/>
        <v>Latvia</v>
      </c>
      <c r="G74" t="str">
        <f ca="1"/>
        <v>Italy</v>
      </c>
      <c r="I74" t="str">
        <f ca="1"/>
        <v>Latvia</v>
      </c>
      <c r="K74" t="str">
        <f ca="1"/>
        <v>Latvia</v>
      </c>
    </row>
    <row r="75" spans="1:11" x14ac:dyDescent="0.25">
      <c r="A75" s="15" t="str">
        <f ca="1">Translations!$B$434</f>
        <v>Liechtenstein</v>
      </c>
      <c r="E75" t="str">
        <f ca="1"/>
        <v>Liechtenstein</v>
      </c>
      <c r="G75" t="str">
        <f ca="1"/>
        <v>Latvia</v>
      </c>
      <c r="I75" t="str">
        <f ca="1"/>
        <v>Liechtenstein</v>
      </c>
      <c r="K75" t="str">
        <f ca="1"/>
        <v>Liechtenstein</v>
      </c>
    </row>
    <row r="76" spans="1:11" x14ac:dyDescent="0.25">
      <c r="A76" s="15" t="str">
        <f ca="1">Translations!$B$435</f>
        <v>Lithuania</v>
      </c>
      <c r="E76" t="str">
        <f ca="1"/>
        <v>Lithuania</v>
      </c>
      <c r="G76" t="str">
        <f ca="1"/>
        <v>Liechtenstein</v>
      </c>
      <c r="I76" t="str">
        <f ca="1"/>
        <v>Lithuania</v>
      </c>
      <c r="K76" t="str">
        <f ca="1"/>
        <v>Lithuania</v>
      </c>
    </row>
    <row r="77" spans="1:11" x14ac:dyDescent="0.25">
      <c r="A77" s="15" t="str">
        <f ca="1">Translations!$B$436</f>
        <v>Luxembourg</v>
      </c>
      <c r="E77" t="str">
        <f ca="1"/>
        <v>Luxembourg</v>
      </c>
      <c r="G77" t="str">
        <f ca="1"/>
        <v>Lithuania</v>
      </c>
      <c r="I77" t="str">
        <f ca="1"/>
        <v>Luxembourg</v>
      </c>
      <c r="K77" t="str">
        <f ca="1"/>
        <v>Luxembourg</v>
      </c>
    </row>
    <row r="78" spans="1:11" x14ac:dyDescent="0.25">
      <c r="A78" s="15" t="str">
        <f ca="1">Translations!$B$437</f>
        <v>Malta</v>
      </c>
      <c r="E78" t="str">
        <f ca="1"/>
        <v>Malta</v>
      </c>
      <c r="G78" t="str">
        <f ca="1"/>
        <v>Luxembourg</v>
      </c>
      <c r="I78" t="str">
        <f ca="1"/>
        <v>Malta</v>
      </c>
      <c r="K78" t="str">
        <f ca="1"/>
        <v>Malta</v>
      </c>
    </row>
    <row r="79" spans="1:11" x14ac:dyDescent="0.25">
      <c r="A79" s="15" t="str">
        <f ca="1">Translations!$B$438</f>
        <v>Netherlands</v>
      </c>
      <c r="E79" t="str">
        <f ca="1"/>
        <v>Netherlands</v>
      </c>
      <c r="G79" t="str">
        <f ca="1"/>
        <v>Malta</v>
      </c>
      <c r="I79" s="5" t="str">
        <f ca="1"/>
        <v>Netherlands</v>
      </c>
      <c r="K79" t="str">
        <f ca="1"/>
        <v>Netherlands</v>
      </c>
    </row>
    <row r="80" spans="1:11" x14ac:dyDescent="0.25">
      <c r="A80" s="16" t="str">
        <f ca="1">Translations!$B$439</f>
        <v>Norway</v>
      </c>
      <c r="E80" s="5" t="str">
        <f ca="1"/>
        <v>Norway</v>
      </c>
      <c r="G80" t="str">
        <f ca="1"/>
        <v>Netherlands</v>
      </c>
      <c r="I80" t="str">
        <f ca="1"/>
        <v>Norway</v>
      </c>
      <c r="K80" t="str">
        <f ca="1"/>
        <v>Norway</v>
      </c>
    </row>
    <row r="81" spans="1:11" x14ac:dyDescent="0.25">
      <c r="A81" s="15" t="str">
        <f ca="1">Translations!$B$440</f>
        <v>Poland</v>
      </c>
      <c r="E81" t="str">
        <f ca="1"/>
        <v>Poland</v>
      </c>
      <c r="G81" t="str">
        <f ca="1"/>
        <v>Norway</v>
      </c>
      <c r="I81" t="str">
        <f ca="1"/>
        <v>Poland</v>
      </c>
      <c r="K81" t="str">
        <f ca="1"/>
        <v>Poland</v>
      </c>
    </row>
    <row r="82" spans="1:11" x14ac:dyDescent="0.25">
      <c r="A82" s="15" t="str">
        <f ca="1">Translations!$B$441</f>
        <v>Portugal</v>
      </c>
      <c r="E82" t="str">
        <f ca="1"/>
        <v>Portugal</v>
      </c>
      <c r="G82" t="str">
        <f ca="1"/>
        <v>Poland</v>
      </c>
      <c r="I82" t="str">
        <f ca="1"/>
        <v>Portugal</v>
      </c>
      <c r="K82" t="str">
        <f ca="1"/>
        <v>Portugal</v>
      </c>
    </row>
    <row r="83" spans="1:11" x14ac:dyDescent="0.25">
      <c r="A83" s="15" t="str">
        <f ca="1">Translations!$B$442</f>
        <v>Romania</v>
      </c>
      <c r="E83" t="str">
        <f ca="1"/>
        <v>Romania</v>
      </c>
      <c r="G83" t="str">
        <f ca="1"/>
        <v>Portugal</v>
      </c>
      <c r="I83" t="str">
        <f ca="1"/>
        <v>Romania</v>
      </c>
      <c r="K83" t="str">
        <f ca="1"/>
        <v>Romania</v>
      </c>
    </row>
    <row r="84" spans="1:11" x14ac:dyDescent="0.25">
      <c r="A84" s="15" t="str">
        <f ca="1">Translations!$B$443</f>
        <v>Slovakia</v>
      </c>
      <c r="E84" t="str">
        <f ca="1"/>
        <v>Slovakia</v>
      </c>
      <c r="G84" t="str">
        <f ca="1"/>
        <v>Romania</v>
      </c>
      <c r="I84" t="str">
        <f ca="1"/>
        <v>Slovakia</v>
      </c>
      <c r="K84" t="str">
        <f ca="1"/>
        <v>Slovakia</v>
      </c>
    </row>
    <row r="85" spans="1:11" x14ac:dyDescent="0.25">
      <c r="A85" s="15" t="str">
        <f ca="1">Translations!$B$444</f>
        <v>Slovenia</v>
      </c>
      <c r="E85" t="str">
        <f ca="1"/>
        <v>Slovenia</v>
      </c>
      <c r="G85" t="str">
        <f ca="1"/>
        <v>Slovakia</v>
      </c>
      <c r="I85" t="str">
        <f ca="1"/>
        <v>Slovenia</v>
      </c>
      <c r="K85" t="str">
        <f ca="1"/>
        <v>Slovenia</v>
      </c>
    </row>
    <row r="86" spans="1:11" x14ac:dyDescent="0.25">
      <c r="A86" s="15" t="str">
        <f ca="1">Translations!$B$445</f>
        <v>Spain</v>
      </c>
      <c r="E86" t="str">
        <f ca="1"/>
        <v>Spain</v>
      </c>
      <c r="G86" t="str">
        <f ca="1"/>
        <v>Slovenia</v>
      </c>
      <c r="I86" t="str">
        <f ca="1"/>
        <v>Spain</v>
      </c>
      <c r="K86" t="str">
        <f ca="1"/>
        <v>Spain</v>
      </c>
    </row>
    <row r="87" spans="1:11" x14ac:dyDescent="0.25">
      <c r="A87" s="15" t="str">
        <f ca="1">Translations!$B$446</f>
        <v>Sweden</v>
      </c>
      <c r="E87" t="str">
        <f ca="1"/>
        <v>Sweden</v>
      </c>
      <c r="G87" t="str">
        <f ca="1"/>
        <v>Spain</v>
      </c>
      <c r="I87" s="5" t="str">
        <f ca="1"/>
        <v>Sweden</v>
      </c>
      <c r="K87" t="str">
        <f ca="1"/>
        <v>Sweden</v>
      </c>
    </row>
    <row r="88" spans="1:11" x14ac:dyDescent="0.25">
      <c r="E88" s="5" t="str">
        <f ca="1"/>
        <v>Switzerland</v>
      </c>
      <c r="G88" t="str">
        <f ca="1"/>
        <v>Sweden</v>
      </c>
      <c r="I88" t="str">
        <f ca="1"/>
        <v>Switzerland</v>
      </c>
      <c r="K88" t="str">
        <f ca="1"/>
        <v>Switzerland</v>
      </c>
    </row>
    <row r="89" spans="1:11" x14ac:dyDescent="0.25">
      <c r="G89" t="str">
        <f ca="1"/>
        <v>Switzerland</v>
      </c>
      <c r="K89" t="str">
        <f ca="1"/>
        <v>United Kingdom</v>
      </c>
    </row>
    <row r="94" spans="1:11" x14ac:dyDescent="0.25">
      <c r="A94" s="151" t="s">
        <v>713</v>
      </c>
      <c r="C94" s="151" t="s">
        <v>629</v>
      </c>
      <c r="E94" s="151" t="s">
        <v>719</v>
      </c>
    </row>
    <row r="95" spans="1:11" x14ac:dyDescent="0.25">
      <c r="A95" s="15" t="str">
        <f ca="1">Translations!$B448</f>
        <v>Afghanistan</v>
      </c>
      <c r="C95" s="15" t="str" cm="1">
        <f t="array" aca="1" ref="C95:C301" ca="1">_xlfn._xlws.SORT(_xlfn._xlws.FILTER(CNST_AE_Countries_WorldAll,ISERROR(MATCH(CNST_AE_Countries_WorldAll,_xlfn.VSTACK(CNST_AE_Countries_EEA,CNST_Switzerland,CNST_UnitedKingdom),0))))</f>
        <v>Afghanistan</v>
      </c>
      <c r="E95" s="15" t="str" cm="1">
        <f t="array" aca="1" ref="E95" ca="1">_xlfn.IFS(INDICATOR_AE_ReportingScope=CNST_AE_ScopeInBetween,_xlfn._xlws.SORT(_xlfn._xlws.FILTER(OFFSET(TABLE_AE_InBetweenRoutes,1,0,TABLE_AE_InBetweenRoutes_nrows,1),NOT(ISBLANK(OFFSET(TABLE_AE_InBetweenRoutes,1,0,TABLE_AE_InBetweenRoutes_nrows,1)))*NOT(ISBLANK(OFFSET(TABLE_AE_InBetweenRoutes,1,1,TABLE_AE_InBetweenRoutes_nrows,1)))) &amp; "#" &amp; _xlfn._xlws.FILTER(OFFSET(TABLE_AE_InBetweenRoutes,1,1,TABLE_AE_InBetweenRoutes_nrows,1),NOT(ISBLANK(OFFSET(TABLE_AE_InBetweenRoutes,1,0,TABLE_AE_InBetweenRoutes_nrows,1)))*NOT(ISBLANK(OFFSET(TABLE_AE_InBetweenRoutes,1,1,TABLE_AE_InBetweenRoutes_nrows,1))))),TRUE,"-")</f>
        <v>-</v>
      </c>
    </row>
    <row r="96" spans="1:11" x14ac:dyDescent="0.25">
      <c r="A96" s="15" t="str">
        <f ca="1">Translations!$B449</f>
        <v>Albania</v>
      </c>
      <c r="C96" t="str">
        <f ca="1"/>
        <v>Albania</v>
      </c>
    </row>
    <row r="97" spans="1:3" x14ac:dyDescent="0.25">
      <c r="A97" s="15" t="str">
        <f ca="1">Translations!$B450</f>
        <v>Algeria</v>
      </c>
      <c r="C97" t="str">
        <f ca="1"/>
        <v>Algeria</v>
      </c>
    </row>
    <row r="98" spans="1:3" x14ac:dyDescent="0.25">
      <c r="A98" s="15" t="str">
        <f ca="1">Translations!$B451</f>
        <v>American Samoa</v>
      </c>
      <c r="C98" t="str">
        <f ca="1"/>
        <v>American Samoa</v>
      </c>
    </row>
    <row r="99" spans="1:3" x14ac:dyDescent="0.25">
      <c r="A99" s="15" t="str">
        <f ca="1">Translations!$B452</f>
        <v>Andorra</v>
      </c>
      <c r="C99" t="str">
        <f ca="1"/>
        <v>Andorra</v>
      </c>
    </row>
    <row r="100" spans="1:3" x14ac:dyDescent="0.25">
      <c r="A100" s="15" t="str">
        <f ca="1">Translations!$B453</f>
        <v>Angola</v>
      </c>
      <c r="C100" t="str">
        <f ca="1"/>
        <v>Angola</v>
      </c>
    </row>
    <row r="101" spans="1:3" x14ac:dyDescent="0.25">
      <c r="A101" s="15" t="str">
        <f ca="1">Translations!$B454</f>
        <v>Anguilla</v>
      </c>
      <c r="C101" t="str">
        <f ca="1"/>
        <v>Anguilla</v>
      </c>
    </row>
    <row r="102" spans="1:3" x14ac:dyDescent="0.25">
      <c r="A102" s="15" t="str">
        <f ca="1">Translations!$B455</f>
        <v>Antartica (United Kingdom)</v>
      </c>
      <c r="C102" t="str">
        <f ca="1"/>
        <v>Antartica (United Kingdom)</v>
      </c>
    </row>
    <row r="103" spans="1:3" x14ac:dyDescent="0.25">
      <c r="A103" s="15" t="str">
        <f ca="1">Translations!$B456</f>
        <v>Antigua and Barbuda</v>
      </c>
      <c r="C103" t="str">
        <f ca="1"/>
        <v>Antigua and Barbuda</v>
      </c>
    </row>
    <row r="104" spans="1:3" x14ac:dyDescent="0.25">
      <c r="A104" s="15" t="str">
        <f ca="1">Translations!$B457</f>
        <v>Argentina</v>
      </c>
      <c r="C104" t="str">
        <f ca="1"/>
        <v>Argentina</v>
      </c>
    </row>
    <row r="105" spans="1:3" x14ac:dyDescent="0.25">
      <c r="A105" s="15" t="str">
        <f ca="1">Translations!$B458</f>
        <v>Armenia</v>
      </c>
      <c r="C105" t="str">
        <f ca="1"/>
        <v>Armenia</v>
      </c>
    </row>
    <row r="106" spans="1:3" x14ac:dyDescent="0.25">
      <c r="A106" s="15" t="str">
        <f ca="1">Translations!$B459</f>
        <v>Aruba</v>
      </c>
      <c r="C106" t="str">
        <f ca="1"/>
        <v>Aruba</v>
      </c>
    </row>
    <row r="107" spans="1:3" x14ac:dyDescent="0.25">
      <c r="A107" s="15" t="str">
        <f ca="1">Translations!$B460</f>
        <v>Australia</v>
      </c>
      <c r="C107" t="str">
        <f ca="1"/>
        <v>Australia</v>
      </c>
    </row>
    <row r="108" spans="1:3" x14ac:dyDescent="0.25">
      <c r="A108" s="15" t="str">
        <f ca="1">Translations!$B417</f>
        <v>Austria</v>
      </c>
      <c r="C108" t="str">
        <f ca="1"/>
        <v>Azerbaijan</v>
      </c>
    </row>
    <row r="109" spans="1:3" x14ac:dyDescent="0.25">
      <c r="A109" s="15" t="str">
        <f ca="1">Translations!$B461</f>
        <v>Azerbaijan</v>
      </c>
      <c r="B109" s="5"/>
      <c r="C109" t="str">
        <f ca="1"/>
        <v>Bahamas</v>
      </c>
    </row>
    <row r="110" spans="1:3" x14ac:dyDescent="0.25">
      <c r="A110" s="15" t="str">
        <f ca="1">Translations!$B462</f>
        <v>Bahamas</v>
      </c>
      <c r="C110" t="str">
        <f ca="1"/>
        <v>Bahrain</v>
      </c>
    </row>
    <row r="111" spans="1:3" x14ac:dyDescent="0.25">
      <c r="A111" s="15" t="str">
        <f ca="1">Translations!$B463</f>
        <v>Bahrain</v>
      </c>
      <c r="C111" t="str">
        <f ca="1"/>
        <v>Bangladesh</v>
      </c>
    </row>
    <row r="112" spans="1:3" x14ac:dyDescent="0.25">
      <c r="A112" s="15" t="str">
        <f ca="1">Translations!$B464</f>
        <v>Bangladesh</v>
      </c>
      <c r="C112" t="str">
        <f ca="1"/>
        <v>Barbados</v>
      </c>
    </row>
    <row r="113" spans="1:3" x14ac:dyDescent="0.25">
      <c r="A113" s="15" t="str">
        <f ca="1">Translations!$B465</f>
        <v>Barbados</v>
      </c>
      <c r="C113" t="str">
        <f ca="1"/>
        <v>Belarus</v>
      </c>
    </row>
    <row r="114" spans="1:3" x14ac:dyDescent="0.25">
      <c r="A114" s="15" t="str">
        <f ca="1">Translations!$B466</f>
        <v>Belarus</v>
      </c>
      <c r="C114" t="str">
        <f ca="1"/>
        <v>Belize</v>
      </c>
    </row>
    <row r="115" spans="1:3" x14ac:dyDescent="0.25">
      <c r="A115" s="15" t="str">
        <f ca="1">Translations!$B418</f>
        <v>Belgium</v>
      </c>
      <c r="C115" t="str">
        <f ca="1"/>
        <v>Benin</v>
      </c>
    </row>
    <row r="116" spans="1:3" x14ac:dyDescent="0.25">
      <c r="A116" s="15" t="str">
        <f ca="1">Translations!$B467</f>
        <v>Belize</v>
      </c>
      <c r="C116" t="str">
        <f ca="1"/>
        <v>Bermuda</v>
      </c>
    </row>
    <row r="117" spans="1:3" x14ac:dyDescent="0.25">
      <c r="A117" s="15" t="str">
        <f ca="1">Translations!$B468</f>
        <v>Benin</v>
      </c>
      <c r="C117" t="str">
        <f ca="1"/>
        <v>Bhutan</v>
      </c>
    </row>
    <row r="118" spans="1:3" x14ac:dyDescent="0.25">
      <c r="A118" s="15" t="str">
        <f ca="1">Translations!$B469</f>
        <v>Bermuda</v>
      </c>
      <c r="C118" t="str">
        <f ca="1"/>
        <v>Bolivia, Plurinational State of</v>
      </c>
    </row>
    <row r="119" spans="1:3" x14ac:dyDescent="0.25">
      <c r="A119" s="15" t="str">
        <f ca="1">Translations!$B470</f>
        <v>Bhutan</v>
      </c>
      <c r="C119" t="str">
        <f ca="1"/>
        <v>Bonaire, Sint Eustatius And Saba</v>
      </c>
    </row>
    <row r="120" spans="1:3" x14ac:dyDescent="0.25">
      <c r="A120" s="15" t="str">
        <f ca="1">Translations!$B471</f>
        <v>Bolivia, Plurinational State of</v>
      </c>
      <c r="C120" t="str">
        <f ca="1"/>
        <v>Bosnia and Herzegovina</v>
      </c>
    </row>
    <row r="121" spans="1:3" x14ac:dyDescent="0.25">
      <c r="A121" s="15" t="str">
        <f ca="1">Translations!$B472</f>
        <v>Bonaire, Sint Eustatius And Saba</v>
      </c>
      <c r="C121" t="str">
        <f ca="1"/>
        <v>Botswana</v>
      </c>
    </row>
    <row r="122" spans="1:3" x14ac:dyDescent="0.25">
      <c r="A122" s="15" t="str">
        <f ca="1">Translations!$B473</f>
        <v>Bosnia and Herzegovina</v>
      </c>
      <c r="C122" t="str">
        <f ca="1"/>
        <v>Bouvet Island</v>
      </c>
    </row>
    <row r="123" spans="1:3" x14ac:dyDescent="0.25">
      <c r="A123" s="15" t="str">
        <f ca="1">Translations!$B474</f>
        <v>Botswana</v>
      </c>
      <c r="C123" t="str">
        <f ca="1"/>
        <v>Brazil</v>
      </c>
    </row>
    <row r="124" spans="1:3" x14ac:dyDescent="0.25">
      <c r="A124" s="15" t="str">
        <f ca="1">Translations!$B475</f>
        <v>Bouvet Island</v>
      </c>
      <c r="C124" t="str">
        <f ca="1"/>
        <v>British Indian Ocean Territory</v>
      </c>
    </row>
    <row r="125" spans="1:3" x14ac:dyDescent="0.25">
      <c r="A125" s="15" t="str">
        <f ca="1">Translations!$B477</f>
        <v>Brazil</v>
      </c>
      <c r="C125" t="str">
        <f ca="1"/>
        <v>Brunei Darussalam</v>
      </c>
    </row>
    <row r="126" spans="1:3" x14ac:dyDescent="0.25">
      <c r="A126" s="15" t="str">
        <f ca="1">Translations!$B476</f>
        <v>British Indian Ocean Territory</v>
      </c>
      <c r="C126" t="str">
        <f ca="1"/>
        <v>Burkina Faso</v>
      </c>
    </row>
    <row r="127" spans="1:3" x14ac:dyDescent="0.25">
      <c r="A127" s="15" t="str">
        <f ca="1">Translations!$B478</f>
        <v>Brunei Darussalam</v>
      </c>
      <c r="C127" t="str">
        <f ca="1"/>
        <v>Burundi</v>
      </c>
    </row>
    <row r="128" spans="1:3" x14ac:dyDescent="0.25">
      <c r="A128" s="15" t="str">
        <f ca="1">Translations!$B419</f>
        <v>Bulgaria</v>
      </c>
      <c r="C128" t="str">
        <f ca="1"/>
        <v>Cambodia</v>
      </c>
    </row>
    <row r="129" spans="1:3" x14ac:dyDescent="0.25">
      <c r="A129" s="15" t="str">
        <f ca="1">Translations!$B479</f>
        <v>Burkina Faso</v>
      </c>
      <c r="C129" t="str">
        <f ca="1"/>
        <v>Cameroon</v>
      </c>
    </row>
    <row r="130" spans="1:3" x14ac:dyDescent="0.25">
      <c r="A130" s="15" t="str">
        <f ca="1">Translations!$B480</f>
        <v>Burundi</v>
      </c>
      <c r="C130" t="str">
        <f ca="1"/>
        <v>Canada</v>
      </c>
    </row>
    <row r="131" spans="1:3" x14ac:dyDescent="0.25">
      <c r="A131" s="15" t="str">
        <f ca="1">Translations!$B481</f>
        <v>Cambodia</v>
      </c>
      <c r="C131" t="str">
        <f ca="1"/>
        <v>Cape Verde</v>
      </c>
    </row>
    <row r="132" spans="1:3" x14ac:dyDescent="0.25">
      <c r="A132" s="15" t="str">
        <f ca="1">Translations!$B482</f>
        <v>Cameroon</v>
      </c>
      <c r="C132" t="str">
        <f ca="1"/>
        <v>Cayman Islands</v>
      </c>
    </row>
    <row r="133" spans="1:3" x14ac:dyDescent="0.25">
      <c r="A133" s="15" t="str">
        <f ca="1">Translations!$B483</f>
        <v>Canada</v>
      </c>
      <c r="C133" t="str">
        <f ca="1"/>
        <v>Central African Republic</v>
      </c>
    </row>
    <row r="134" spans="1:3" x14ac:dyDescent="0.25">
      <c r="A134" s="15" t="str">
        <f ca="1">Translations!$B484</f>
        <v>Cape Verde</v>
      </c>
      <c r="C134" t="str">
        <f ca="1"/>
        <v>Chad</v>
      </c>
    </row>
    <row r="135" spans="1:3" x14ac:dyDescent="0.25">
      <c r="A135" s="15" t="str">
        <f ca="1">Translations!$B485</f>
        <v>Cayman Islands</v>
      </c>
      <c r="C135" t="str">
        <f ca="1"/>
        <v>Chile</v>
      </c>
    </row>
    <row r="136" spans="1:3" x14ac:dyDescent="0.25">
      <c r="A136" s="15" t="str">
        <f ca="1">Translations!$B486</f>
        <v>Central African Republic</v>
      </c>
      <c r="C136" t="str">
        <f ca="1"/>
        <v>China</v>
      </c>
    </row>
    <row r="137" spans="1:3" x14ac:dyDescent="0.25">
      <c r="A137" s="15" t="str">
        <f ca="1">Translations!$B487</f>
        <v>Chad</v>
      </c>
      <c r="C137" t="str">
        <f ca="1"/>
        <v>Colombia</v>
      </c>
    </row>
    <row r="138" spans="1:3" x14ac:dyDescent="0.25">
      <c r="A138" s="15" t="str">
        <f ca="1">Translations!$B488</f>
        <v>Chile</v>
      </c>
      <c r="C138" t="str">
        <f ca="1"/>
        <v>Comoros</v>
      </c>
    </row>
    <row r="139" spans="1:3" x14ac:dyDescent="0.25">
      <c r="A139" s="15" t="str">
        <f ca="1">Translations!$B489</f>
        <v>China</v>
      </c>
      <c r="C139" t="str">
        <f ca="1"/>
        <v>Congo</v>
      </c>
    </row>
    <row r="140" spans="1:3" x14ac:dyDescent="0.25">
      <c r="A140" s="15" t="str">
        <f ca="1">Translations!$B490</f>
        <v>Colombia</v>
      </c>
      <c r="C140" t="str">
        <f ca="1"/>
        <v>Congo, The Democratic Republic of the</v>
      </c>
    </row>
    <row r="141" spans="1:3" x14ac:dyDescent="0.25">
      <c r="A141" s="15" t="str">
        <f ca="1">Translations!$B491</f>
        <v>Comoros</v>
      </c>
      <c r="C141" t="str">
        <f ca="1"/>
        <v>Cook Islands</v>
      </c>
    </row>
    <row r="142" spans="1:3" x14ac:dyDescent="0.25">
      <c r="A142" s="15" t="str">
        <f ca="1">Translations!$B492</f>
        <v>Congo</v>
      </c>
      <c r="C142" t="str">
        <f ca="1"/>
        <v>Costa Rica</v>
      </c>
    </row>
    <row r="143" spans="1:3" x14ac:dyDescent="0.25">
      <c r="A143" s="15" t="str">
        <f ca="1">Translations!$B493</f>
        <v>Congo, The Democratic Republic of the</v>
      </c>
      <c r="C143" t="str">
        <f ca="1"/>
        <v>Côte d'Ivoire</v>
      </c>
    </row>
    <row r="144" spans="1:3" x14ac:dyDescent="0.25">
      <c r="A144" s="15" t="str">
        <f ca="1">Translations!$B494</f>
        <v>Cook Islands</v>
      </c>
      <c r="C144" t="str">
        <f ca="1"/>
        <v>Cuba</v>
      </c>
    </row>
    <row r="145" spans="1:3" x14ac:dyDescent="0.25">
      <c r="A145" s="15" t="str">
        <f ca="1">Translations!$B495</f>
        <v>Costa Rica</v>
      </c>
      <c r="C145" t="str">
        <f ca="1"/>
        <v>Curaçao</v>
      </c>
    </row>
    <row r="146" spans="1:3" x14ac:dyDescent="0.25">
      <c r="A146" s="15" t="str">
        <f ca="1">Translations!$B496</f>
        <v>Côte d'Ivoire</v>
      </c>
      <c r="C146" t="str">
        <f ca="1"/>
        <v>Djibouti</v>
      </c>
    </row>
    <row r="147" spans="1:3" x14ac:dyDescent="0.25">
      <c r="A147" s="15" t="str">
        <f ca="1">Translations!$B420</f>
        <v>Croatia</v>
      </c>
      <c r="C147" t="str">
        <f ca="1"/>
        <v>Dominica</v>
      </c>
    </row>
    <row r="148" spans="1:3" x14ac:dyDescent="0.25">
      <c r="A148" s="15" t="str">
        <f ca="1">Translations!$B497</f>
        <v>Cuba</v>
      </c>
      <c r="C148" t="str">
        <f ca="1"/>
        <v>Dominican Republic</v>
      </c>
    </row>
    <row r="149" spans="1:3" x14ac:dyDescent="0.25">
      <c r="A149" s="15" t="str">
        <f ca="1">Translations!$B498</f>
        <v>Curaçao</v>
      </c>
      <c r="C149" t="str">
        <f ca="1"/>
        <v>Ecuador</v>
      </c>
    </row>
    <row r="150" spans="1:3" x14ac:dyDescent="0.25">
      <c r="A150" s="15" t="str">
        <f ca="1">Translations!$B421</f>
        <v>Cyprus</v>
      </c>
      <c r="C150" t="str">
        <f ca="1"/>
        <v>Egypt</v>
      </c>
    </row>
    <row r="151" spans="1:3" x14ac:dyDescent="0.25">
      <c r="A151" s="15" t="str">
        <f ca="1">Translations!$B422</f>
        <v>Czechia</v>
      </c>
      <c r="C151" t="str">
        <f ca="1"/>
        <v>El Salvador</v>
      </c>
    </row>
    <row r="152" spans="1:3" x14ac:dyDescent="0.25">
      <c r="A152" s="15" t="str">
        <f ca="1">Translations!$B423</f>
        <v>Denmark</v>
      </c>
      <c r="C152" t="str">
        <f ca="1"/>
        <v>Equatorial Guinea</v>
      </c>
    </row>
    <row r="153" spans="1:3" x14ac:dyDescent="0.25">
      <c r="A153" s="15" t="str">
        <f ca="1">Translations!$B499</f>
        <v>Djibouti</v>
      </c>
      <c r="C153" t="str">
        <f ca="1"/>
        <v>Eritrea</v>
      </c>
    </row>
    <row r="154" spans="1:3" x14ac:dyDescent="0.25">
      <c r="A154" s="15" t="str">
        <f ca="1">Translations!$B500</f>
        <v>Dominica</v>
      </c>
      <c r="C154" t="str">
        <f ca="1"/>
        <v>Ethiopia</v>
      </c>
    </row>
    <row r="155" spans="1:3" x14ac:dyDescent="0.25">
      <c r="A155" s="15" t="str">
        <f ca="1">Translations!$B501</f>
        <v>Dominican Republic</v>
      </c>
      <c r="C155" t="str">
        <f ca="1"/>
        <v>Falkland Islands (Malvinas)</v>
      </c>
    </row>
    <row r="156" spans="1:3" x14ac:dyDescent="0.25">
      <c r="A156" s="15" t="str">
        <f ca="1">Translations!$B502</f>
        <v>Ecuador</v>
      </c>
      <c r="C156" t="str">
        <f ca="1"/>
        <v>Faroe Islands</v>
      </c>
    </row>
    <row r="157" spans="1:3" x14ac:dyDescent="0.25">
      <c r="A157" s="15" t="str">
        <f ca="1">Translations!$B503</f>
        <v>Egypt</v>
      </c>
      <c r="C157" t="str">
        <f ca="1"/>
        <v>Fiji</v>
      </c>
    </row>
    <row r="158" spans="1:3" x14ac:dyDescent="0.25">
      <c r="A158" s="15" t="str">
        <f ca="1">Translations!$B504</f>
        <v>El Salvador</v>
      </c>
      <c r="C158" t="str">
        <f ca="1"/>
        <v>French Polynesia</v>
      </c>
    </row>
    <row r="159" spans="1:3" x14ac:dyDescent="0.25">
      <c r="A159" s="15" t="str">
        <f ca="1">Translations!$B505</f>
        <v>Equatorial Guinea</v>
      </c>
      <c r="C159" t="str">
        <f ca="1"/>
        <v>French Southern Territories</v>
      </c>
    </row>
    <row r="160" spans="1:3" x14ac:dyDescent="0.25">
      <c r="A160" s="15" t="str">
        <f ca="1">Translations!$B506</f>
        <v>Eritrea</v>
      </c>
      <c r="C160" t="str">
        <f ca="1"/>
        <v>Gabon</v>
      </c>
    </row>
    <row r="161" spans="1:3" x14ac:dyDescent="0.25">
      <c r="A161" s="15" t="str">
        <f ca="1">Translations!$B424</f>
        <v>Estonia</v>
      </c>
      <c r="C161" t="str">
        <f ca="1"/>
        <v>Gambia</v>
      </c>
    </row>
    <row r="162" spans="1:3" x14ac:dyDescent="0.25">
      <c r="A162" s="15" t="str">
        <f ca="1">Translations!$B507</f>
        <v>Ethiopia</v>
      </c>
      <c r="C162" t="str">
        <f ca="1"/>
        <v>Georgia</v>
      </c>
    </row>
    <row r="163" spans="1:3" x14ac:dyDescent="0.25">
      <c r="A163" s="15" t="str">
        <f ca="1">Translations!$B508</f>
        <v>Falkland Islands (Malvinas)</v>
      </c>
      <c r="C163" t="str">
        <f ca="1"/>
        <v>Ghana</v>
      </c>
    </row>
    <row r="164" spans="1:3" x14ac:dyDescent="0.25">
      <c r="A164" s="15" t="str">
        <f ca="1">Translations!$B509</f>
        <v>Faroe Islands</v>
      </c>
      <c r="C164" t="str">
        <f ca="1"/>
        <v>Gibraltar</v>
      </c>
    </row>
    <row r="165" spans="1:3" x14ac:dyDescent="0.25">
      <c r="A165" s="15" t="str">
        <f ca="1">Translations!$B510</f>
        <v>Fiji</v>
      </c>
      <c r="C165" t="str">
        <f ca="1"/>
        <v>Greenland</v>
      </c>
    </row>
    <row r="166" spans="1:3" x14ac:dyDescent="0.25">
      <c r="A166" s="15" t="str">
        <f ca="1">Translations!$B425</f>
        <v>Finland</v>
      </c>
      <c r="C166" t="str">
        <f ca="1"/>
        <v>Grenada</v>
      </c>
    </row>
    <row r="167" spans="1:3" x14ac:dyDescent="0.25">
      <c r="A167" s="15" t="str">
        <f ca="1">Translations!$B426</f>
        <v>France</v>
      </c>
      <c r="C167" t="str">
        <f ca="1"/>
        <v>Guam</v>
      </c>
    </row>
    <row r="168" spans="1:3" x14ac:dyDescent="0.25">
      <c r="A168" s="15" t="str">
        <f ca="1">Translations!$B511</f>
        <v>French Polynesia</v>
      </c>
      <c r="C168" t="str">
        <f ca="1"/>
        <v>Guatemala</v>
      </c>
    </row>
    <row r="169" spans="1:3" x14ac:dyDescent="0.25">
      <c r="A169" s="15" t="str">
        <f ca="1">Translations!$B512</f>
        <v>French Southern Territories</v>
      </c>
      <c r="B169" s="5"/>
      <c r="C169" t="str">
        <f ca="1"/>
        <v>Guernsey</v>
      </c>
    </row>
    <row r="170" spans="1:3" x14ac:dyDescent="0.25">
      <c r="A170" s="15" t="str">
        <f ca="1">Translations!$B513</f>
        <v>Gabon</v>
      </c>
      <c r="C170" t="str">
        <f ca="1"/>
        <v>Guinea</v>
      </c>
    </row>
    <row r="171" spans="1:3" x14ac:dyDescent="0.25">
      <c r="A171" s="15" t="str">
        <f ca="1">Translations!$B514</f>
        <v>Gambia</v>
      </c>
      <c r="C171" t="str">
        <f ca="1"/>
        <v>Guinea-Bissau</v>
      </c>
    </row>
    <row r="172" spans="1:3" x14ac:dyDescent="0.25">
      <c r="A172" s="15" t="str">
        <f ca="1">Translations!$B515</f>
        <v>Georgia</v>
      </c>
      <c r="C172" t="str">
        <f ca="1"/>
        <v>Guyana</v>
      </c>
    </row>
    <row r="173" spans="1:3" x14ac:dyDescent="0.25">
      <c r="A173" s="15" t="str">
        <f ca="1">Translations!$B427</f>
        <v>Germany</v>
      </c>
      <c r="C173" t="str">
        <f ca="1"/>
        <v>Haiti</v>
      </c>
    </row>
    <row r="174" spans="1:3" x14ac:dyDescent="0.25">
      <c r="A174" s="15" t="str">
        <f ca="1">Translations!$B516</f>
        <v>Ghana</v>
      </c>
      <c r="C174" t="str">
        <f ca="1"/>
        <v>Holy See (Vatican City State)</v>
      </c>
    </row>
    <row r="175" spans="1:3" x14ac:dyDescent="0.25">
      <c r="A175" s="15" t="str">
        <f ca="1">Translations!$B517</f>
        <v>Gibraltar</v>
      </c>
      <c r="C175" t="str">
        <f ca="1"/>
        <v>Honduras</v>
      </c>
    </row>
    <row r="176" spans="1:3" x14ac:dyDescent="0.25">
      <c r="A176" s="15" t="str">
        <f ca="1">Translations!$B428</f>
        <v>Greece</v>
      </c>
      <c r="C176" t="str">
        <f ca="1"/>
        <v>Hong Kong SAR</v>
      </c>
    </row>
    <row r="177" spans="1:3" x14ac:dyDescent="0.25">
      <c r="A177" s="15" t="str">
        <f ca="1">Translations!$B518</f>
        <v>Greenland</v>
      </c>
      <c r="C177" t="str">
        <f ca="1"/>
        <v>India</v>
      </c>
    </row>
    <row r="178" spans="1:3" x14ac:dyDescent="0.25">
      <c r="A178" s="15" t="str">
        <f ca="1">Translations!$B519</f>
        <v>Grenada</v>
      </c>
      <c r="C178" t="str">
        <f ca="1"/>
        <v>Indonesia</v>
      </c>
    </row>
    <row r="179" spans="1:3" x14ac:dyDescent="0.25">
      <c r="A179" s="15" t="str">
        <f ca="1">Translations!$B520</f>
        <v>Guam</v>
      </c>
      <c r="C179" t="str">
        <f ca="1"/>
        <v>Iran, Islamic Republic of</v>
      </c>
    </row>
    <row r="180" spans="1:3" x14ac:dyDescent="0.25">
      <c r="A180" s="15" t="str">
        <f ca="1">Translations!$B521</f>
        <v>Guatemala</v>
      </c>
      <c r="C180" t="str">
        <f ca="1"/>
        <v>Iraq</v>
      </c>
    </row>
    <row r="181" spans="1:3" x14ac:dyDescent="0.25">
      <c r="A181" s="15" t="str">
        <f ca="1">Translations!$B522</f>
        <v>Guernsey</v>
      </c>
      <c r="C181" t="str">
        <f ca="1"/>
        <v>Isle of Man</v>
      </c>
    </row>
    <row r="182" spans="1:3" x14ac:dyDescent="0.25">
      <c r="A182" s="15" t="str">
        <f ca="1">Translations!$B523</f>
        <v>Guinea</v>
      </c>
      <c r="C182" t="str">
        <f ca="1"/>
        <v>Israel</v>
      </c>
    </row>
    <row r="183" spans="1:3" x14ac:dyDescent="0.25">
      <c r="A183" s="15" t="str">
        <f ca="1">Translations!$B524</f>
        <v>Guinea-Bissau</v>
      </c>
      <c r="C183" t="str">
        <f ca="1"/>
        <v>Jamaica</v>
      </c>
    </row>
    <row r="184" spans="1:3" x14ac:dyDescent="0.25">
      <c r="A184" s="15" t="str">
        <f ca="1">Translations!$B525</f>
        <v>Guyana</v>
      </c>
      <c r="C184" t="str">
        <f ca="1"/>
        <v>Japan</v>
      </c>
    </row>
    <row r="185" spans="1:3" x14ac:dyDescent="0.25">
      <c r="A185" s="15" t="str">
        <f ca="1">Translations!$B526</f>
        <v>Haiti</v>
      </c>
      <c r="C185" t="str">
        <f ca="1"/>
        <v>Jersey</v>
      </c>
    </row>
    <row r="186" spans="1:3" x14ac:dyDescent="0.25">
      <c r="A186" s="15" t="str">
        <f ca="1">Translations!$B527</f>
        <v>Holy See (Vatican City State)</v>
      </c>
      <c r="C186" t="str">
        <f ca="1"/>
        <v>Jordan</v>
      </c>
    </row>
    <row r="187" spans="1:3" x14ac:dyDescent="0.25">
      <c r="A187" s="15" t="str">
        <f ca="1">Translations!$B528</f>
        <v>Honduras</v>
      </c>
      <c r="C187" t="str">
        <f ca="1"/>
        <v>Kazakhstan</v>
      </c>
    </row>
    <row r="188" spans="1:3" x14ac:dyDescent="0.25">
      <c r="A188" s="15" t="str">
        <f ca="1">Translations!$B529</f>
        <v>Hong Kong SAR</v>
      </c>
      <c r="C188" t="str">
        <f ca="1"/>
        <v>Kenya</v>
      </c>
    </row>
    <row r="189" spans="1:3" x14ac:dyDescent="0.25">
      <c r="A189" s="15" t="str">
        <f ca="1">Translations!$B429</f>
        <v>Hungary</v>
      </c>
      <c r="C189" t="str">
        <f ca="1"/>
        <v>Kiribati</v>
      </c>
    </row>
    <row r="190" spans="1:3" x14ac:dyDescent="0.25">
      <c r="A190" s="15" t="str">
        <f ca="1">Translations!$B430</f>
        <v>Iceland</v>
      </c>
      <c r="C190" t="str">
        <f ca="1"/>
        <v>Korea, Democratic People's Republic of</v>
      </c>
    </row>
    <row r="191" spans="1:3" x14ac:dyDescent="0.25">
      <c r="A191" s="15" t="str">
        <f ca="1">Translations!$B530</f>
        <v>India</v>
      </c>
      <c r="C191" t="str">
        <f ca="1"/>
        <v>Korea, Republic of</v>
      </c>
    </row>
    <row r="192" spans="1:3" x14ac:dyDescent="0.25">
      <c r="A192" s="15" t="str">
        <f ca="1">Translations!$B531</f>
        <v>Indonesia</v>
      </c>
      <c r="C192" t="str">
        <f ca="1"/>
        <v>Kosovo, United Nations Interim Administration Mission</v>
      </c>
    </row>
    <row r="193" spans="1:3" x14ac:dyDescent="0.25">
      <c r="A193" s="15" t="str">
        <f ca="1">Translations!$B532</f>
        <v>Iran, Islamic Republic of</v>
      </c>
      <c r="C193" t="str">
        <f ca="1"/>
        <v>Kuwait</v>
      </c>
    </row>
    <row r="194" spans="1:3" x14ac:dyDescent="0.25">
      <c r="A194" s="15" t="str">
        <f ca="1">Translations!$B533</f>
        <v>Iraq</v>
      </c>
      <c r="C194" t="str">
        <f ca="1"/>
        <v>Kyrgyzstan</v>
      </c>
    </row>
    <row r="195" spans="1:3" x14ac:dyDescent="0.25">
      <c r="A195" s="15" t="str">
        <f ca="1">Translations!$B431</f>
        <v>Ireland</v>
      </c>
      <c r="C195" t="str">
        <f ca="1"/>
        <v>Lao People's Democratic Republic</v>
      </c>
    </row>
    <row r="196" spans="1:3" x14ac:dyDescent="0.25">
      <c r="A196" s="15" t="str">
        <f ca="1">Translations!$B534</f>
        <v>Isle of Man</v>
      </c>
      <c r="C196" t="str">
        <f ca="1"/>
        <v>Lebanon</v>
      </c>
    </row>
    <row r="197" spans="1:3" x14ac:dyDescent="0.25">
      <c r="A197" s="15" t="str">
        <f ca="1">Translations!$B535</f>
        <v>Israel</v>
      </c>
      <c r="C197" t="str">
        <f ca="1"/>
        <v>Lesotho</v>
      </c>
    </row>
    <row r="198" spans="1:3" x14ac:dyDescent="0.25">
      <c r="A198" s="15" t="str">
        <f ca="1">Translations!$B432</f>
        <v>Italy</v>
      </c>
      <c r="C198" t="str">
        <f ca="1"/>
        <v>Liberia</v>
      </c>
    </row>
    <row r="199" spans="1:3" x14ac:dyDescent="0.25">
      <c r="A199" s="15" t="str">
        <f ca="1">Translations!$B536</f>
        <v>Jamaica</v>
      </c>
      <c r="C199" t="str">
        <f ca="1"/>
        <v>Libya</v>
      </c>
    </row>
    <row r="200" spans="1:3" x14ac:dyDescent="0.25">
      <c r="A200" s="15" t="str">
        <f ca="1">Translations!$B537</f>
        <v>Japan</v>
      </c>
      <c r="C200" t="str">
        <f ca="1"/>
        <v>Macao SAR</v>
      </c>
    </row>
    <row r="201" spans="1:3" x14ac:dyDescent="0.25">
      <c r="A201" s="15" t="str">
        <f ca="1">Translations!$B538</f>
        <v>Jersey</v>
      </c>
      <c r="C201" t="str">
        <f ca="1"/>
        <v>Madagascar</v>
      </c>
    </row>
    <row r="202" spans="1:3" x14ac:dyDescent="0.25">
      <c r="A202" s="15" t="str">
        <f ca="1">Translations!$B539</f>
        <v>Jordan</v>
      </c>
      <c r="C202" t="str">
        <f ca="1"/>
        <v>Malawi</v>
      </c>
    </row>
    <row r="203" spans="1:3" x14ac:dyDescent="0.25">
      <c r="A203" s="15" t="str">
        <f ca="1">Translations!$B540</f>
        <v>Kazakhstan</v>
      </c>
      <c r="C203" t="str">
        <f ca="1"/>
        <v>Malaysia</v>
      </c>
    </row>
    <row r="204" spans="1:3" x14ac:dyDescent="0.25">
      <c r="A204" s="15" t="str">
        <f ca="1">Translations!$B541</f>
        <v>Kenya</v>
      </c>
      <c r="C204" t="str">
        <f ca="1"/>
        <v>Maldives</v>
      </c>
    </row>
    <row r="205" spans="1:3" x14ac:dyDescent="0.25">
      <c r="A205" s="15" t="str">
        <f ca="1">Translations!$B542</f>
        <v>Kiribati</v>
      </c>
      <c r="C205" t="str">
        <f ca="1"/>
        <v>Mali</v>
      </c>
    </row>
    <row r="206" spans="1:3" x14ac:dyDescent="0.25">
      <c r="A206" s="15" t="str">
        <f ca="1">Translations!$B543</f>
        <v>Korea, Democratic People's Republic of</v>
      </c>
      <c r="C206" t="str">
        <f ca="1"/>
        <v>Marshall Islands</v>
      </c>
    </row>
    <row r="207" spans="1:3" x14ac:dyDescent="0.25">
      <c r="A207" s="15" t="str">
        <f ca="1">Translations!$B544</f>
        <v>Korea, Republic of</v>
      </c>
      <c r="C207" t="str">
        <f ca="1"/>
        <v>Mauritania</v>
      </c>
    </row>
    <row r="208" spans="1:3" x14ac:dyDescent="0.25">
      <c r="A208" s="15" t="str">
        <f ca="1">Translations!$B545</f>
        <v>Kosovo, United Nations Interim Administration Mission</v>
      </c>
      <c r="C208" t="str">
        <f ca="1"/>
        <v>Mauritius</v>
      </c>
    </row>
    <row r="209" spans="1:3" x14ac:dyDescent="0.25">
      <c r="A209" s="15" t="str">
        <f ca="1">Translations!$B546</f>
        <v>Kuwait</v>
      </c>
      <c r="C209" t="str">
        <f ca="1"/>
        <v>Mexico</v>
      </c>
    </row>
    <row r="210" spans="1:3" x14ac:dyDescent="0.25">
      <c r="A210" s="15" t="str">
        <f ca="1">Translations!$B547</f>
        <v>Kyrgyzstan</v>
      </c>
      <c r="C210" t="str">
        <f ca="1"/>
        <v>Micronesia, Federated States of</v>
      </c>
    </row>
    <row r="211" spans="1:3" x14ac:dyDescent="0.25">
      <c r="A211" s="15" t="str">
        <f ca="1">Translations!$B548</f>
        <v>Lao People's Democratic Republic</v>
      </c>
      <c r="C211" t="str">
        <f ca="1"/>
        <v>Moldova, Republic of</v>
      </c>
    </row>
    <row r="212" spans="1:3" x14ac:dyDescent="0.25">
      <c r="A212" s="15" t="str">
        <f ca="1">Translations!$B433</f>
        <v>Latvia</v>
      </c>
      <c r="C212" t="str">
        <f ca="1"/>
        <v>Monaco</v>
      </c>
    </row>
    <row r="213" spans="1:3" x14ac:dyDescent="0.25">
      <c r="A213" s="15" t="str">
        <f ca="1">Translations!$B549</f>
        <v>Lebanon</v>
      </c>
      <c r="C213" t="str">
        <f ca="1"/>
        <v>Mongolia</v>
      </c>
    </row>
    <row r="214" spans="1:3" x14ac:dyDescent="0.25">
      <c r="A214" s="15" t="str">
        <f ca="1">Translations!$B550</f>
        <v>Lesotho</v>
      </c>
      <c r="C214" t="str">
        <f ca="1"/>
        <v>Montenegro</v>
      </c>
    </row>
    <row r="215" spans="1:3" x14ac:dyDescent="0.25">
      <c r="A215" s="15" t="str">
        <f ca="1">Translations!$B551</f>
        <v>Liberia</v>
      </c>
      <c r="C215" t="str">
        <f ca="1"/>
        <v>Montserrat</v>
      </c>
    </row>
    <row r="216" spans="1:3" x14ac:dyDescent="0.25">
      <c r="A216" s="15" t="str">
        <f ca="1">Translations!$B552</f>
        <v>Libya</v>
      </c>
      <c r="C216" t="str">
        <f ca="1"/>
        <v>Morocco</v>
      </c>
    </row>
    <row r="217" spans="1:3" x14ac:dyDescent="0.25">
      <c r="A217" s="15" t="str">
        <f ca="1">Translations!$B434</f>
        <v>Liechtenstein</v>
      </c>
      <c r="C217" t="str">
        <f ca="1"/>
        <v>Mozambique</v>
      </c>
    </row>
    <row r="218" spans="1:3" x14ac:dyDescent="0.25">
      <c r="A218" s="15" t="str">
        <f ca="1">Translations!$B435</f>
        <v>Lithuania</v>
      </c>
      <c r="C218" t="str">
        <f ca="1"/>
        <v>Myanmar</v>
      </c>
    </row>
    <row r="219" spans="1:3" x14ac:dyDescent="0.25">
      <c r="A219" s="15" t="str">
        <f ca="1">Translations!$B436</f>
        <v>Luxembourg</v>
      </c>
      <c r="C219" t="str">
        <f ca="1"/>
        <v>Namibia</v>
      </c>
    </row>
    <row r="220" spans="1:3" x14ac:dyDescent="0.25">
      <c r="A220" s="15" t="str">
        <f ca="1">Translations!$B553</f>
        <v>Macao SAR</v>
      </c>
      <c r="C220" t="str">
        <f ca="1"/>
        <v>Nauru</v>
      </c>
    </row>
    <row r="221" spans="1:3" x14ac:dyDescent="0.25">
      <c r="A221" s="15" t="str">
        <f ca="1">Translations!$B555</f>
        <v>Madagascar</v>
      </c>
      <c r="C221" t="str">
        <f ca="1"/>
        <v>Nepal</v>
      </c>
    </row>
    <row r="222" spans="1:3" x14ac:dyDescent="0.25">
      <c r="A222" s="15" t="str">
        <f ca="1">Translations!$B556</f>
        <v>Malawi</v>
      </c>
      <c r="C222" t="str">
        <f ca="1"/>
        <v>New Caledonia</v>
      </c>
    </row>
    <row r="223" spans="1:3" x14ac:dyDescent="0.25">
      <c r="A223" s="15" t="str">
        <f ca="1">Translations!$B557</f>
        <v>Malaysia</v>
      </c>
      <c r="C223" t="str">
        <f ca="1"/>
        <v>New Zealand</v>
      </c>
    </row>
    <row r="224" spans="1:3" x14ac:dyDescent="0.25">
      <c r="A224" s="15" t="str">
        <f ca="1">Translations!$B558</f>
        <v>Maldives</v>
      </c>
      <c r="C224" t="str">
        <f ca="1"/>
        <v>Nicaragua</v>
      </c>
    </row>
    <row r="225" spans="1:3" x14ac:dyDescent="0.25">
      <c r="A225" s="15" t="str">
        <f ca="1">Translations!$B559</f>
        <v>Mali</v>
      </c>
      <c r="C225" t="str">
        <f ca="1"/>
        <v>Niger</v>
      </c>
    </row>
    <row r="226" spans="1:3" x14ac:dyDescent="0.25">
      <c r="A226" s="15" t="str">
        <f ca="1">Translations!$B437</f>
        <v>Malta</v>
      </c>
      <c r="C226" t="str">
        <f ca="1"/>
        <v>Nigeria</v>
      </c>
    </row>
    <row r="227" spans="1:3" x14ac:dyDescent="0.25">
      <c r="A227" s="15" t="str">
        <f ca="1">Translations!$B560</f>
        <v>Marshall Islands</v>
      </c>
      <c r="C227" t="str">
        <f ca="1"/>
        <v>Niue</v>
      </c>
    </row>
    <row r="228" spans="1:3" x14ac:dyDescent="0.25">
      <c r="A228" s="15" t="str">
        <f ca="1">Translations!$B561</f>
        <v>Mauritania</v>
      </c>
      <c r="C228" t="str">
        <f ca="1"/>
        <v>North Macedonia</v>
      </c>
    </row>
    <row r="229" spans="1:3" x14ac:dyDescent="0.25">
      <c r="A229" s="15" t="str">
        <f ca="1">Translations!$B562</f>
        <v>Mauritius</v>
      </c>
      <c r="C229" t="str">
        <f ca="1"/>
        <v>Northern Mariana Islands</v>
      </c>
    </row>
    <row r="230" spans="1:3" x14ac:dyDescent="0.25">
      <c r="A230" s="15" t="str">
        <f ca="1">Translations!$B563</f>
        <v>Mexico</v>
      </c>
      <c r="C230" t="str">
        <f ca="1"/>
        <v>Oman</v>
      </c>
    </row>
    <row r="231" spans="1:3" x14ac:dyDescent="0.25">
      <c r="A231" s="15" t="str">
        <f ca="1">Translations!$B564</f>
        <v>Micronesia, Federated States of</v>
      </c>
      <c r="C231" t="str">
        <f ca="1"/>
        <v>Pakistan</v>
      </c>
    </row>
    <row r="232" spans="1:3" x14ac:dyDescent="0.25">
      <c r="A232" s="15" t="str">
        <f ca="1">Translations!$B565</f>
        <v>Moldova, Republic of</v>
      </c>
      <c r="C232" t="str">
        <f ca="1"/>
        <v>Palau</v>
      </c>
    </row>
    <row r="233" spans="1:3" x14ac:dyDescent="0.25">
      <c r="A233" s="15" t="str">
        <f ca="1">Translations!$B566</f>
        <v>Monaco</v>
      </c>
      <c r="C233" t="str">
        <f ca="1"/>
        <v>Palestinian Territory, Occupied</v>
      </c>
    </row>
    <row r="234" spans="1:3" x14ac:dyDescent="0.25">
      <c r="A234" s="15" t="str">
        <f ca="1">Translations!$B567</f>
        <v>Mongolia</v>
      </c>
      <c r="C234" t="str">
        <f ca="1"/>
        <v>Panama</v>
      </c>
    </row>
    <row r="235" spans="1:3" x14ac:dyDescent="0.25">
      <c r="A235" s="15" t="str">
        <f ca="1">Translations!$B568</f>
        <v>Montenegro</v>
      </c>
      <c r="C235" t="str">
        <f ca="1"/>
        <v>Papua New Guinea</v>
      </c>
    </row>
    <row r="236" spans="1:3" x14ac:dyDescent="0.25">
      <c r="A236" s="15" t="str">
        <f ca="1">Translations!$B569</f>
        <v>Montserrat</v>
      </c>
      <c r="C236" t="str">
        <f ca="1"/>
        <v>Paraguay</v>
      </c>
    </row>
    <row r="237" spans="1:3" x14ac:dyDescent="0.25">
      <c r="A237" s="15" t="str">
        <f ca="1">Translations!$B570</f>
        <v>Morocco</v>
      </c>
      <c r="C237" t="str">
        <f ca="1"/>
        <v>Peru</v>
      </c>
    </row>
    <row r="238" spans="1:3" x14ac:dyDescent="0.25">
      <c r="A238" s="15" t="str">
        <f ca="1">Translations!$B571</f>
        <v>Mozambique</v>
      </c>
      <c r="C238" t="str">
        <f ca="1"/>
        <v>Philippines</v>
      </c>
    </row>
    <row r="239" spans="1:3" x14ac:dyDescent="0.25">
      <c r="A239" s="15" t="str">
        <f ca="1">Translations!$B572</f>
        <v>Myanmar</v>
      </c>
      <c r="C239" t="str">
        <f ca="1"/>
        <v>Pitcairn</v>
      </c>
    </row>
    <row r="240" spans="1:3" x14ac:dyDescent="0.25">
      <c r="A240" s="15" t="str">
        <f ca="1">Translations!$B573</f>
        <v>Namibia</v>
      </c>
      <c r="C240" t="str">
        <f ca="1"/>
        <v>Puerto Rico</v>
      </c>
    </row>
    <row r="241" spans="1:3" x14ac:dyDescent="0.25">
      <c r="A241" s="15" t="str">
        <f ca="1">Translations!$B574</f>
        <v>Nauru</v>
      </c>
      <c r="C241" t="str">
        <f ca="1"/>
        <v>Qatar</v>
      </c>
    </row>
    <row r="242" spans="1:3" x14ac:dyDescent="0.25">
      <c r="A242" s="15" t="str">
        <f ca="1">Translations!$B575</f>
        <v>Nepal</v>
      </c>
      <c r="C242" t="str">
        <f ca="1"/>
        <v>Russian Federation</v>
      </c>
    </row>
    <row r="243" spans="1:3" x14ac:dyDescent="0.25">
      <c r="A243" s="15" t="str">
        <f ca="1">Translations!$B438</f>
        <v>Netherlands</v>
      </c>
      <c r="C243" t="str">
        <f ca="1"/>
        <v>Rwanda</v>
      </c>
    </row>
    <row r="244" spans="1:3" x14ac:dyDescent="0.25">
      <c r="A244" s="15" t="str">
        <f ca="1">Translations!$B576</f>
        <v>New Caledonia</v>
      </c>
      <c r="C244" t="str">
        <f ca="1"/>
        <v>Saint Barthélemy</v>
      </c>
    </row>
    <row r="245" spans="1:3" x14ac:dyDescent="0.25">
      <c r="A245" s="15" t="str">
        <f ca="1">Translations!$B577</f>
        <v>New Zealand</v>
      </c>
      <c r="C245" t="str">
        <f ca="1"/>
        <v>Saint Helena, Ascension and Tristan da Cunha</v>
      </c>
    </row>
    <row r="246" spans="1:3" x14ac:dyDescent="0.25">
      <c r="A246" s="15" t="str">
        <f ca="1">Translations!$B578</f>
        <v>Nicaragua</v>
      </c>
      <c r="C246" t="str">
        <f ca="1"/>
        <v>Saint Kitts and Nevis</v>
      </c>
    </row>
    <row r="247" spans="1:3" x14ac:dyDescent="0.25">
      <c r="A247" s="15" t="str">
        <f ca="1">Translations!$B579</f>
        <v>Niger</v>
      </c>
      <c r="C247" t="str">
        <f ca="1"/>
        <v>Saint Lucia</v>
      </c>
    </row>
    <row r="248" spans="1:3" x14ac:dyDescent="0.25">
      <c r="A248" s="15" t="str">
        <f ca="1">Translations!$B580</f>
        <v>Nigeria</v>
      </c>
      <c r="C248" t="str">
        <f ca="1"/>
        <v>Saint Pierre and Miquelon</v>
      </c>
    </row>
    <row r="249" spans="1:3" x14ac:dyDescent="0.25">
      <c r="A249" s="15" t="str">
        <f ca="1">Translations!$B581</f>
        <v>Niue</v>
      </c>
      <c r="C249" t="str">
        <f ca="1"/>
        <v>Saint Vincent and the Grenadines</v>
      </c>
    </row>
    <row r="250" spans="1:3" x14ac:dyDescent="0.25">
      <c r="A250" s="15" t="str">
        <f ca="1">Translations!$B554</f>
        <v>North Macedonia</v>
      </c>
      <c r="C250" t="str">
        <f ca="1"/>
        <v>Samoa</v>
      </c>
    </row>
    <row r="251" spans="1:3" x14ac:dyDescent="0.25">
      <c r="A251" s="15" t="str">
        <f ca="1">Translations!$B582</f>
        <v>Northern Mariana Islands</v>
      </c>
      <c r="C251" t="str">
        <f ca="1"/>
        <v>San Marino</v>
      </c>
    </row>
    <row r="252" spans="1:3" x14ac:dyDescent="0.25">
      <c r="A252" s="15" t="str">
        <f ca="1">Translations!$B439</f>
        <v>Norway</v>
      </c>
      <c r="C252" t="str">
        <f ca="1"/>
        <v>Sao Tome and Principe</v>
      </c>
    </row>
    <row r="253" spans="1:3" x14ac:dyDescent="0.25">
      <c r="A253" s="15" t="str">
        <f ca="1">Translations!$B583</f>
        <v>Oman</v>
      </c>
      <c r="C253" t="str">
        <f ca="1"/>
        <v>Saudi Arabia</v>
      </c>
    </row>
    <row r="254" spans="1:3" x14ac:dyDescent="0.25">
      <c r="A254" s="15" t="str">
        <f ca="1">Translations!$B584</f>
        <v>Pakistan</v>
      </c>
      <c r="C254" t="str">
        <f ca="1"/>
        <v>Senegal</v>
      </c>
    </row>
    <row r="255" spans="1:3" x14ac:dyDescent="0.25">
      <c r="A255" s="15" t="str">
        <f ca="1">Translations!$B585</f>
        <v>Palau</v>
      </c>
      <c r="C255" t="str">
        <f ca="1"/>
        <v>Serbia</v>
      </c>
    </row>
    <row r="256" spans="1:3" x14ac:dyDescent="0.25">
      <c r="A256" s="15" t="str">
        <f ca="1">Translations!$B586</f>
        <v>Palestinian Territory, Occupied</v>
      </c>
      <c r="C256" t="str">
        <f ca="1"/>
        <v>Seychelles</v>
      </c>
    </row>
    <row r="257" spans="1:3" x14ac:dyDescent="0.25">
      <c r="A257" s="15" t="str">
        <f ca="1">Translations!$B587</f>
        <v>Panama</v>
      </c>
      <c r="C257" t="str">
        <f ca="1"/>
        <v>Sierra Leone</v>
      </c>
    </row>
    <row r="258" spans="1:3" x14ac:dyDescent="0.25">
      <c r="A258" s="15" t="str">
        <f ca="1">Translations!$B588</f>
        <v>Papua New Guinea</v>
      </c>
      <c r="C258" t="str">
        <f ca="1"/>
        <v>Singapore</v>
      </c>
    </row>
    <row r="259" spans="1:3" x14ac:dyDescent="0.25">
      <c r="A259" s="15" t="str">
        <f ca="1">Translations!$B589</f>
        <v>Paraguay</v>
      </c>
      <c r="C259" t="str">
        <f ca="1"/>
        <v>Sint Maarten (Dutch Part)</v>
      </c>
    </row>
    <row r="260" spans="1:3" x14ac:dyDescent="0.25">
      <c r="A260" s="15" t="str">
        <f ca="1">Translations!$B590</f>
        <v>Peru</v>
      </c>
      <c r="C260" t="str">
        <f ca="1"/>
        <v>Solomon Islands</v>
      </c>
    </row>
    <row r="261" spans="1:3" x14ac:dyDescent="0.25">
      <c r="A261" s="15" t="str">
        <f ca="1">Translations!$B591</f>
        <v>Philippines</v>
      </c>
      <c r="C261" t="str">
        <f ca="1"/>
        <v>Somalia</v>
      </c>
    </row>
    <row r="262" spans="1:3" x14ac:dyDescent="0.25">
      <c r="A262" s="15" t="str">
        <f ca="1">Translations!$B592</f>
        <v>Pitcairn</v>
      </c>
      <c r="C262" t="str">
        <f ca="1"/>
        <v>South Africa</v>
      </c>
    </row>
    <row r="263" spans="1:3" x14ac:dyDescent="0.25">
      <c r="A263" s="15" t="str">
        <f ca="1">Translations!$B440</f>
        <v>Poland</v>
      </c>
      <c r="C263" t="str">
        <f ca="1"/>
        <v>South Georgia and the South Sandwich Islands</v>
      </c>
    </row>
    <row r="264" spans="1:3" x14ac:dyDescent="0.25">
      <c r="A264" s="15" t="str">
        <f ca="1">Translations!$B441</f>
        <v>Portugal</v>
      </c>
      <c r="C264" t="str">
        <f ca="1"/>
        <v>South Sudan</v>
      </c>
    </row>
    <row r="265" spans="1:3" x14ac:dyDescent="0.25">
      <c r="A265" s="15" t="str">
        <f ca="1">Translations!$B593</f>
        <v>Puerto Rico</v>
      </c>
      <c r="C265" t="str">
        <f ca="1"/>
        <v>Sri Lanka</v>
      </c>
    </row>
    <row r="266" spans="1:3" x14ac:dyDescent="0.25">
      <c r="A266" s="15" t="str">
        <f ca="1">Translations!$B594</f>
        <v>Qatar</v>
      </c>
      <c r="C266" t="str">
        <f ca="1"/>
        <v>Sudan</v>
      </c>
    </row>
    <row r="267" spans="1:3" x14ac:dyDescent="0.25">
      <c r="A267" s="15" t="str">
        <f ca="1">Translations!$B442</f>
        <v>Romania</v>
      </c>
      <c r="C267" t="str">
        <f ca="1"/>
        <v>Suriname</v>
      </c>
    </row>
    <row r="268" spans="1:3" x14ac:dyDescent="0.25">
      <c r="A268" s="15" t="str">
        <f ca="1">Translations!$B595</f>
        <v>Russian Federation</v>
      </c>
      <c r="C268" t="str">
        <f ca="1"/>
        <v>Svalbard</v>
      </c>
    </row>
    <row r="269" spans="1:3" x14ac:dyDescent="0.25">
      <c r="A269" s="15" t="str">
        <f ca="1">Translations!$B596</f>
        <v>Rwanda</v>
      </c>
      <c r="C269" t="str">
        <f ca="1"/>
        <v>Swaziland</v>
      </c>
    </row>
    <row r="270" spans="1:3" x14ac:dyDescent="0.25">
      <c r="A270" s="15" t="str">
        <f ca="1">Translations!$B597</f>
        <v>Saint Barthélemy</v>
      </c>
      <c r="C270" t="str">
        <f ca="1"/>
        <v>Syrian Arab Republic</v>
      </c>
    </row>
    <row r="271" spans="1:3" x14ac:dyDescent="0.25">
      <c r="A271" s="15" t="str">
        <f ca="1">Translations!$B598</f>
        <v>Saint Helena, Ascension and Tristan da Cunha</v>
      </c>
      <c r="C271" t="str">
        <f ca="1"/>
        <v>Taiwan</v>
      </c>
    </row>
    <row r="272" spans="1:3" x14ac:dyDescent="0.25">
      <c r="A272" s="15" t="str">
        <f ca="1">Translations!$B599</f>
        <v>Saint Kitts and Nevis</v>
      </c>
      <c r="C272" t="str">
        <f ca="1"/>
        <v>Tajikistan</v>
      </c>
    </row>
    <row r="273" spans="1:3" x14ac:dyDescent="0.25">
      <c r="A273" s="15" t="str">
        <f ca="1">Translations!$B600</f>
        <v>Saint Lucia</v>
      </c>
      <c r="C273" t="str">
        <f ca="1"/>
        <v>Tanzania, United Republic of</v>
      </c>
    </row>
    <row r="274" spans="1:3" x14ac:dyDescent="0.25">
      <c r="A274" s="15" t="str">
        <f ca="1">Translations!$B601</f>
        <v>Saint Pierre and Miquelon</v>
      </c>
      <c r="C274" t="str">
        <f ca="1"/>
        <v>Thailand</v>
      </c>
    </row>
    <row r="275" spans="1:3" x14ac:dyDescent="0.25">
      <c r="A275" s="15" t="str">
        <f ca="1">Translations!$B602</f>
        <v>Saint Vincent and the Grenadines</v>
      </c>
      <c r="C275" t="str">
        <f ca="1"/>
        <v>Timor-Leste</v>
      </c>
    </row>
    <row r="276" spans="1:3" x14ac:dyDescent="0.25">
      <c r="A276" s="15" t="str">
        <f ca="1">Translations!$B603</f>
        <v>Samoa</v>
      </c>
      <c r="C276" t="str">
        <f ca="1"/>
        <v>Togo</v>
      </c>
    </row>
    <row r="277" spans="1:3" x14ac:dyDescent="0.25">
      <c r="A277" s="15" t="str">
        <f ca="1">Translations!$B604</f>
        <v>San Marino</v>
      </c>
      <c r="C277" t="str">
        <f ca="1"/>
        <v>Tokelau</v>
      </c>
    </row>
    <row r="278" spans="1:3" x14ac:dyDescent="0.25">
      <c r="A278" s="15" t="str">
        <f ca="1">Translations!$B605</f>
        <v>Sao Tome and Principe</v>
      </c>
      <c r="C278" t="str">
        <f ca="1"/>
        <v>Tonga</v>
      </c>
    </row>
    <row r="279" spans="1:3" x14ac:dyDescent="0.25">
      <c r="A279" s="15" t="str">
        <f ca="1">Translations!$B606</f>
        <v>Saudi Arabia</v>
      </c>
      <c r="C279" t="str">
        <f ca="1"/>
        <v>Trinidad and Tobago</v>
      </c>
    </row>
    <row r="280" spans="1:3" x14ac:dyDescent="0.25">
      <c r="A280" s="15" t="str">
        <f ca="1">Translations!$B607</f>
        <v>Senegal</v>
      </c>
      <c r="C280" t="str">
        <f ca="1"/>
        <v>Tunisia</v>
      </c>
    </row>
    <row r="281" spans="1:3" x14ac:dyDescent="0.25">
      <c r="A281" s="15" t="str">
        <f ca="1">Translations!$B608</f>
        <v>Serbia</v>
      </c>
      <c r="C281" t="str">
        <f ca="1"/>
        <v>Türkiye</v>
      </c>
    </row>
    <row r="282" spans="1:3" x14ac:dyDescent="0.25">
      <c r="A282" s="15" t="str">
        <f ca="1">Translations!$B609</f>
        <v>Seychelles</v>
      </c>
      <c r="C282" t="str">
        <f ca="1"/>
        <v>Turkmenistan</v>
      </c>
    </row>
    <row r="283" spans="1:3" x14ac:dyDescent="0.25">
      <c r="A283" s="15" t="str">
        <f ca="1">Translations!$B610</f>
        <v>Sierra Leone</v>
      </c>
      <c r="C283" t="str">
        <f ca="1"/>
        <v>Turks and Caicos Islands</v>
      </c>
    </row>
    <row r="284" spans="1:3" x14ac:dyDescent="0.25">
      <c r="A284" s="15" t="str">
        <f ca="1">Translations!$B611</f>
        <v>Singapore</v>
      </c>
      <c r="C284" t="str">
        <f ca="1"/>
        <v>Tuvalu</v>
      </c>
    </row>
    <row r="285" spans="1:3" x14ac:dyDescent="0.25">
      <c r="A285" s="15" t="str">
        <f ca="1">Translations!$B612</f>
        <v>Sint Maarten (Dutch Part)</v>
      </c>
      <c r="C285" t="str">
        <f ca="1"/>
        <v>Uganda</v>
      </c>
    </row>
    <row r="286" spans="1:3" x14ac:dyDescent="0.25">
      <c r="A286" s="15" t="str">
        <f ca="1">Translations!$B443</f>
        <v>Slovakia</v>
      </c>
      <c r="C286" t="str">
        <f ca="1"/>
        <v>Uk Sovereign Base Areas In Cyprus</v>
      </c>
    </row>
    <row r="287" spans="1:3" x14ac:dyDescent="0.25">
      <c r="A287" s="15" t="str">
        <f ca="1">Translations!$B444</f>
        <v>Slovenia</v>
      </c>
      <c r="C287" t="str">
        <f ca="1"/>
        <v>Ukraine</v>
      </c>
    </row>
    <row r="288" spans="1:3" x14ac:dyDescent="0.25">
      <c r="A288" s="15" t="str">
        <f ca="1">Translations!$B613</f>
        <v>Solomon Islands</v>
      </c>
      <c r="C288" t="str">
        <f ca="1"/>
        <v>United Arab Emirates</v>
      </c>
    </row>
    <row r="289" spans="1:3" x14ac:dyDescent="0.25">
      <c r="A289" s="15" t="str">
        <f ca="1">Translations!$B614</f>
        <v>Somalia</v>
      </c>
      <c r="C289" t="str">
        <f ca="1"/>
        <v>United States</v>
      </c>
    </row>
    <row r="290" spans="1:3" x14ac:dyDescent="0.25">
      <c r="A290" s="15" t="str">
        <f ca="1">Translations!$B615</f>
        <v>South Africa</v>
      </c>
      <c r="C290" t="str">
        <f ca="1"/>
        <v>Uruguay</v>
      </c>
    </row>
    <row r="291" spans="1:3" x14ac:dyDescent="0.25">
      <c r="A291" s="15" t="str">
        <f ca="1">Translations!$B616</f>
        <v>South Georgia and the South Sandwich Islands</v>
      </c>
      <c r="C291" t="str">
        <f ca="1"/>
        <v>Uzbekistan</v>
      </c>
    </row>
    <row r="292" spans="1:3" x14ac:dyDescent="0.25">
      <c r="A292" s="15" t="str">
        <f ca="1">Translations!$B617</f>
        <v>South Sudan</v>
      </c>
      <c r="C292" t="str">
        <f ca="1"/>
        <v>Vanuatu</v>
      </c>
    </row>
    <row r="293" spans="1:3" x14ac:dyDescent="0.25">
      <c r="A293" s="15" t="str">
        <f ca="1">Translations!$B445</f>
        <v>Spain</v>
      </c>
      <c r="C293" t="str">
        <f ca="1"/>
        <v>Venezuela, Bolivarian Republic of</v>
      </c>
    </row>
    <row r="294" spans="1:3" x14ac:dyDescent="0.25">
      <c r="A294" s="15" t="str">
        <f ca="1">Translations!$B618</f>
        <v>Sri Lanka</v>
      </c>
      <c r="C294" t="str">
        <f ca="1"/>
        <v>Viet Nam</v>
      </c>
    </row>
    <row r="295" spans="1:3" x14ac:dyDescent="0.25">
      <c r="A295" s="15" t="str">
        <f ca="1">Translations!$B619</f>
        <v>Sudan</v>
      </c>
      <c r="C295" t="str">
        <f ca="1"/>
        <v>Virgin Islands, British</v>
      </c>
    </row>
    <row r="296" spans="1:3" x14ac:dyDescent="0.25">
      <c r="A296" s="15" t="str">
        <f ca="1">Translations!$B620</f>
        <v>Suriname</v>
      </c>
      <c r="C296" t="str">
        <f ca="1"/>
        <v>Virgin Islands, U.S.</v>
      </c>
    </row>
    <row r="297" spans="1:3" x14ac:dyDescent="0.25">
      <c r="A297" s="15" t="str">
        <f ca="1">Translations!$B621</f>
        <v>Svalbard</v>
      </c>
      <c r="C297" t="str">
        <f ca="1"/>
        <v>Wallis and Futuna Islands</v>
      </c>
    </row>
    <row r="298" spans="1:3" x14ac:dyDescent="0.25">
      <c r="A298" s="15" t="str">
        <f ca="1">Translations!$B622</f>
        <v>Swaziland</v>
      </c>
      <c r="C298" t="str">
        <f ca="1"/>
        <v>Western Sahara</v>
      </c>
    </row>
    <row r="299" spans="1:3" x14ac:dyDescent="0.25">
      <c r="A299" s="15" t="str">
        <f ca="1">Translations!$B446</f>
        <v>Sweden</v>
      </c>
      <c r="C299" t="str">
        <f ca="1"/>
        <v>Yemen</v>
      </c>
    </row>
    <row r="300" spans="1:3" x14ac:dyDescent="0.25">
      <c r="A300" s="15" t="str">
        <f ca="1">Translations!$B623</f>
        <v>Switzerland</v>
      </c>
      <c r="C300" t="str">
        <f ca="1"/>
        <v>Zambia</v>
      </c>
    </row>
    <row r="301" spans="1:3" x14ac:dyDescent="0.25">
      <c r="A301" s="15" t="str">
        <f ca="1">Translations!$B624</f>
        <v>Syrian Arab Republic</v>
      </c>
      <c r="C301" t="str">
        <f ca="1"/>
        <v>Zimbabwe</v>
      </c>
    </row>
    <row r="302" spans="1:3" x14ac:dyDescent="0.25">
      <c r="A302" s="15" t="str">
        <f ca="1">Translations!$B625</f>
        <v>Taiwan</v>
      </c>
    </row>
    <row r="303" spans="1:3" x14ac:dyDescent="0.25">
      <c r="A303" s="15" t="str">
        <f ca="1">Translations!$B626</f>
        <v>Tajikistan</v>
      </c>
    </row>
    <row r="304" spans="1:3" x14ac:dyDescent="0.25">
      <c r="A304" s="15" t="str">
        <f ca="1">Translations!$B627</f>
        <v>Tanzania, United Republic of</v>
      </c>
    </row>
    <row r="305" spans="1:1" x14ac:dyDescent="0.25">
      <c r="A305" s="15" t="str">
        <f ca="1">Translations!$B628</f>
        <v>Thailand</v>
      </c>
    </row>
    <row r="306" spans="1:1" x14ac:dyDescent="0.25">
      <c r="A306" s="15" t="str">
        <f ca="1">Translations!$B629</f>
        <v>Timor-Leste</v>
      </c>
    </row>
    <row r="307" spans="1:1" x14ac:dyDescent="0.25">
      <c r="A307" s="15" t="str">
        <f ca="1">Translations!$B630</f>
        <v>Togo</v>
      </c>
    </row>
    <row r="308" spans="1:1" x14ac:dyDescent="0.25">
      <c r="A308" s="15" t="str">
        <f ca="1">Translations!$B631</f>
        <v>Tokelau</v>
      </c>
    </row>
    <row r="309" spans="1:1" x14ac:dyDescent="0.25">
      <c r="A309" s="15" t="str">
        <f ca="1">Translations!$B632</f>
        <v>Tonga</v>
      </c>
    </row>
    <row r="310" spans="1:1" x14ac:dyDescent="0.25">
      <c r="A310" s="15" t="str">
        <f ca="1">Translations!$B633</f>
        <v>Trinidad and Tobago</v>
      </c>
    </row>
    <row r="311" spans="1:1" x14ac:dyDescent="0.25">
      <c r="A311" s="15" t="str">
        <f ca="1">Translations!$B634</f>
        <v>Tunisia</v>
      </c>
    </row>
    <row r="312" spans="1:1" x14ac:dyDescent="0.25">
      <c r="A312" s="15" t="str">
        <f ca="1">Translations!$B635</f>
        <v>Türkiye</v>
      </c>
    </row>
    <row r="313" spans="1:1" x14ac:dyDescent="0.25">
      <c r="A313" s="15" t="str">
        <f ca="1">Translations!$B636</f>
        <v>Turkmenistan</v>
      </c>
    </row>
    <row r="314" spans="1:1" x14ac:dyDescent="0.25">
      <c r="A314" s="15" t="str">
        <f ca="1">Translations!$B637</f>
        <v>Turks and Caicos Islands</v>
      </c>
    </row>
    <row r="315" spans="1:1" x14ac:dyDescent="0.25">
      <c r="A315" s="15" t="str">
        <f ca="1">Translations!$B638</f>
        <v>Tuvalu</v>
      </c>
    </row>
    <row r="316" spans="1:1" x14ac:dyDescent="0.25">
      <c r="A316" s="15" t="str">
        <f ca="1">Translations!$B639</f>
        <v>Uganda</v>
      </c>
    </row>
    <row r="317" spans="1:1" x14ac:dyDescent="0.25">
      <c r="A317" s="15" t="str">
        <f ca="1">Translations!$B640</f>
        <v>Uk Sovereign Base Areas In Cyprus</v>
      </c>
    </row>
    <row r="318" spans="1:1" x14ac:dyDescent="0.25">
      <c r="A318" s="15" t="str">
        <f ca="1">Translations!$B641</f>
        <v>Ukraine</v>
      </c>
    </row>
    <row r="319" spans="1:1" x14ac:dyDescent="0.25">
      <c r="A319" s="15" t="str">
        <f ca="1">Translations!$B642</f>
        <v>United Arab Emirates</v>
      </c>
    </row>
    <row r="320" spans="1:1" x14ac:dyDescent="0.25">
      <c r="A320" s="15" t="str">
        <f ca="1">Translations!$B643</f>
        <v>United Kingdom</v>
      </c>
    </row>
    <row r="321" spans="1:1" x14ac:dyDescent="0.25">
      <c r="A321" s="15" t="str">
        <f ca="1">Translations!$B644</f>
        <v>United States</v>
      </c>
    </row>
    <row r="322" spans="1:1" x14ac:dyDescent="0.25">
      <c r="A322" s="15" t="str">
        <f ca="1">Translations!$B645</f>
        <v>Uruguay</v>
      </c>
    </row>
    <row r="323" spans="1:1" x14ac:dyDescent="0.25">
      <c r="A323" s="15" t="str">
        <f ca="1">Translations!$B646</f>
        <v>Uzbekistan</v>
      </c>
    </row>
    <row r="324" spans="1:1" x14ac:dyDescent="0.25">
      <c r="A324" s="15" t="str">
        <f ca="1">Translations!$B647</f>
        <v>Vanuatu</v>
      </c>
    </row>
    <row r="325" spans="1:1" x14ac:dyDescent="0.25">
      <c r="A325" s="15" t="str">
        <f ca="1">Translations!$B648</f>
        <v>Venezuela, Bolivarian Republic of</v>
      </c>
    </row>
    <row r="326" spans="1:1" x14ac:dyDescent="0.25">
      <c r="A326" s="15" t="str">
        <f ca="1">Translations!$B649</f>
        <v>Viet Nam</v>
      </c>
    </row>
    <row r="327" spans="1:1" x14ac:dyDescent="0.25">
      <c r="A327" s="15" t="str">
        <f ca="1">Translations!$B650</f>
        <v>Virgin Islands, British</v>
      </c>
    </row>
    <row r="328" spans="1:1" x14ac:dyDescent="0.25">
      <c r="A328" s="15" t="str">
        <f ca="1">Translations!$B651</f>
        <v>Virgin Islands, U.S.</v>
      </c>
    </row>
    <row r="329" spans="1:1" x14ac:dyDescent="0.25">
      <c r="A329" s="15" t="str">
        <f ca="1">Translations!$B652</f>
        <v>Wallis and Futuna Islands</v>
      </c>
    </row>
    <row r="330" spans="1:1" x14ac:dyDescent="0.25">
      <c r="A330" s="15" t="str">
        <f ca="1">Translations!$B653</f>
        <v>Western Sahara</v>
      </c>
    </row>
    <row r="331" spans="1:1" x14ac:dyDescent="0.25">
      <c r="A331" s="15" t="str">
        <f ca="1">Translations!$B654</f>
        <v>Yemen</v>
      </c>
    </row>
    <row r="332" spans="1:1" x14ac:dyDescent="0.25">
      <c r="A332" s="15" t="str">
        <f ca="1">Translations!$B655</f>
        <v>Zambia</v>
      </c>
    </row>
    <row r="333" spans="1:1" x14ac:dyDescent="0.25">
      <c r="A333" s="15" t="str">
        <f ca="1">Translations!$B656</f>
        <v>Zimbabwe</v>
      </c>
    </row>
  </sheetData>
  <sheetProtection sheet="1" formatCells="0" formatColumns="0" formatRows="0" insertColumns="0" insertRows="0"/>
  <sortState xmlns:xlrd2="http://schemas.microsoft.com/office/spreadsheetml/2017/richdata2" ref="A36:A55">
    <sortCondition ref="A36:A55"/>
  </sortState>
  <phoneticPr fontId="11" type="noConversion"/>
  <pageMargins left="0.78740157499999996" right="0.78740157499999996" top="0.984251969" bottom="0.984251969" header="0.5" footer="0.5"/>
  <pageSetup paperSize="9" scale="42" fitToHeight="10" orientation="landscape"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indexed="57"/>
    <pageSetUpPr fitToPage="1"/>
  </sheetPr>
  <dimension ref="A1:J41"/>
  <sheetViews>
    <sheetView zoomScaleNormal="100" workbookViewId="0"/>
  </sheetViews>
  <sheetFormatPr defaultColWidth="11.44140625" defaultRowHeight="13.2" x14ac:dyDescent="0.25"/>
  <cols>
    <col min="1" max="1" width="17.109375" style="8" customWidth="1"/>
    <col min="2" max="2" width="40.33203125" style="8" bestFit="1" customWidth="1"/>
    <col min="3" max="3" width="15.109375" style="8" customWidth="1"/>
    <col min="4" max="5" width="11.44140625" style="8"/>
    <col min="6" max="6" width="38.6640625" style="8" customWidth="1"/>
    <col min="7" max="7" width="30" style="8" customWidth="1"/>
    <col min="8" max="8" width="4.88671875" style="8" customWidth="1"/>
    <col min="9" max="9" width="20" style="8" customWidth="1"/>
    <col min="10" max="10" width="11.44140625" style="8" customWidth="1"/>
    <col min="11" max="16384" width="11.44140625" style="8"/>
  </cols>
  <sheetData>
    <row r="1" spans="1:10" ht="13.8" thickBot="1" x14ac:dyDescent="0.3">
      <c r="A1" s="86" t="s">
        <v>551</v>
      </c>
    </row>
    <row r="2" spans="1:10" ht="13.8" thickBot="1" x14ac:dyDescent="0.3">
      <c r="A2" s="360" t="s">
        <v>552</v>
      </c>
      <c r="B2" s="361" t="s">
        <v>672</v>
      </c>
    </row>
    <row r="3" spans="1:10" ht="13.8" thickBot="1" x14ac:dyDescent="0.3">
      <c r="A3" s="362" t="s">
        <v>553</v>
      </c>
      <c r="B3" s="363">
        <v>46141</v>
      </c>
      <c r="C3" s="364" t="str">
        <f>IF(ISNUMBER(MATCH(B3,E9:E35,0)),VLOOKUP(B3,E9:F35,2,FALSE),"---")</f>
        <v>NCO2 AER AO_20260429_COM.xlsx</v>
      </c>
      <c r="D3" s="365"/>
      <c r="E3" s="366"/>
    </row>
    <row r="4" spans="1:10" x14ac:dyDescent="0.25">
      <c r="A4" s="362" t="s">
        <v>674</v>
      </c>
      <c r="B4" s="367" t="s">
        <v>868</v>
      </c>
    </row>
    <row r="5" spans="1:10" x14ac:dyDescent="0.25">
      <c r="A5" s="368" t="s">
        <v>554</v>
      </c>
      <c r="B5" s="369" t="s">
        <v>555</v>
      </c>
    </row>
    <row r="6" spans="1:10" ht="13.8" thickBot="1" x14ac:dyDescent="0.3">
      <c r="A6" s="370" t="s">
        <v>556</v>
      </c>
      <c r="B6" s="371" t="s">
        <v>62</v>
      </c>
    </row>
    <row r="8" spans="1:10" x14ac:dyDescent="0.25">
      <c r="A8" s="86" t="s">
        <v>557</v>
      </c>
      <c r="E8" s="86" t="s">
        <v>874</v>
      </c>
      <c r="F8" s="86" t="s">
        <v>558</v>
      </c>
      <c r="G8" s="86" t="s">
        <v>559</v>
      </c>
      <c r="I8" s="86" t="s">
        <v>554</v>
      </c>
    </row>
    <row r="9" spans="1:10" x14ac:dyDescent="0.25">
      <c r="A9" s="372" t="s">
        <v>672</v>
      </c>
      <c r="B9" s="373"/>
      <c r="C9" s="373" t="s">
        <v>673</v>
      </c>
      <c r="E9" s="375">
        <v>46141</v>
      </c>
      <c r="F9" s="376" t="str">
        <f t="shared" ref="F9:F35" si="0">IF(ISBLANK($E9),"---",_xlfn.TEXTJOIN("_",TRUE,VLOOKUP($B$2,$A$9:$C$26,3,FALSE),TEXT(E9,"yyyymmdd"),VLOOKUP($B$5,$I$9:$J$41,2,0),IF($B$4="Draft","(draft)",""))&amp;".xlsx")</f>
        <v>NCO2 AER AO_20260429_COM.xlsx</v>
      </c>
      <c r="G9" s="377" t="s">
        <v>860</v>
      </c>
      <c r="I9" s="374" t="s">
        <v>555</v>
      </c>
      <c r="J9" s="374" t="s">
        <v>560</v>
      </c>
    </row>
    <row r="10" spans="1:10" x14ac:dyDescent="0.25">
      <c r="A10" s="373"/>
      <c r="B10" s="373"/>
      <c r="C10" s="373"/>
      <c r="E10" s="378"/>
      <c r="F10" s="379" t="str">
        <f t="shared" si="0"/>
        <v>---</v>
      </c>
      <c r="G10" s="380"/>
      <c r="I10" s="374" t="s">
        <v>561</v>
      </c>
      <c r="J10" s="374" t="s">
        <v>562</v>
      </c>
    </row>
    <row r="11" spans="1:10" x14ac:dyDescent="0.25">
      <c r="A11" s="373"/>
      <c r="B11" s="373"/>
      <c r="C11" s="373"/>
      <c r="E11" s="378"/>
      <c r="F11" s="379" t="str">
        <f t="shared" si="0"/>
        <v>---</v>
      </c>
      <c r="G11" s="381"/>
      <c r="I11" s="374" t="s">
        <v>307</v>
      </c>
      <c r="J11" s="374" t="s">
        <v>563</v>
      </c>
    </row>
    <row r="12" spans="1:10" x14ac:dyDescent="0.25">
      <c r="A12" s="373"/>
      <c r="B12" s="373"/>
      <c r="C12" s="373"/>
      <c r="E12" s="378"/>
      <c r="F12" s="379" t="str">
        <f t="shared" si="0"/>
        <v>---</v>
      </c>
      <c r="G12" s="381"/>
      <c r="I12" s="374" t="s">
        <v>308</v>
      </c>
      <c r="J12" s="374" t="s">
        <v>564</v>
      </c>
    </row>
    <row r="13" spans="1:10" x14ac:dyDescent="0.25">
      <c r="A13" s="373"/>
      <c r="B13" s="373"/>
      <c r="C13" s="373"/>
      <c r="E13" s="378"/>
      <c r="F13" s="379" t="str">
        <f t="shared" si="0"/>
        <v>---</v>
      </c>
      <c r="G13" s="381"/>
      <c r="I13" s="374" t="s">
        <v>309</v>
      </c>
      <c r="J13" s="374" t="s">
        <v>565</v>
      </c>
    </row>
    <row r="14" spans="1:10" x14ac:dyDescent="0.25">
      <c r="A14" s="373"/>
      <c r="B14" s="373"/>
      <c r="C14" s="373"/>
      <c r="E14" s="378"/>
      <c r="F14" s="379" t="str">
        <f t="shared" si="0"/>
        <v>---</v>
      </c>
      <c r="G14" s="381"/>
      <c r="I14" s="374" t="s">
        <v>310</v>
      </c>
      <c r="J14" s="374" t="s">
        <v>566</v>
      </c>
    </row>
    <row r="15" spans="1:10" x14ac:dyDescent="0.25">
      <c r="A15" s="373"/>
      <c r="B15" s="373"/>
      <c r="C15" s="373"/>
      <c r="E15" s="378"/>
      <c r="F15" s="379" t="str">
        <f t="shared" si="0"/>
        <v>---</v>
      </c>
      <c r="G15" s="381"/>
      <c r="I15" s="374" t="s">
        <v>311</v>
      </c>
      <c r="J15" s="374" t="s">
        <v>567</v>
      </c>
    </row>
    <row r="16" spans="1:10" x14ac:dyDescent="0.25">
      <c r="A16" s="372"/>
      <c r="B16" s="373"/>
      <c r="C16" s="372"/>
      <c r="E16" s="378"/>
      <c r="F16" s="379" t="str">
        <f t="shared" si="0"/>
        <v>---</v>
      </c>
      <c r="G16" s="381"/>
      <c r="I16" s="382" t="s">
        <v>312</v>
      </c>
      <c r="J16" s="374" t="s">
        <v>568</v>
      </c>
    </row>
    <row r="17" spans="1:10" x14ac:dyDescent="0.25">
      <c r="A17" s="372"/>
      <c r="B17" s="373"/>
      <c r="C17" s="372"/>
      <c r="E17" s="378"/>
      <c r="F17" s="379" t="str">
        <f t="shared" si="0"/>
        <v>---</v>
      </c>
      <c r="G17" s="381"/>
      <c r="I17" s="374" t="s">
        <v>313</v>
      </c>
      <c r="J17" s="374" t="s">
        <v>569</v>
      </c>
    </row>
    <row r="18" spans="1:10" x14ac:dyDescent="0.25">
      <c r="A18" s="372"/>
      <c r="B18" s="373"/>
      <c r="C18" s="372"/>
      <c r="E18" s="378"/>
      <c r="F18" s="379" t="str">
        <f t="shared" si="0"/>
        <v>---</v>
      </c>
      <c r="G18" s="381"/>
      <c r="I18" s="374" t="s">
        <v>314</v>
      </c>
      <c r="J18" s="374" t="s">
        <v>570</v>
      </c>
    </row>
    <row r="19" spans="1:10" x14ac:dyDescent="0.25">
      <c r="A19" s="372"/>
      <c r="B19" s="373"/>
      <c r="C19" s="372"/>
      <c r="E19" s="378"/>
      <c r="F19" s="379" t="str">
        <f t="shared" si="0"/>
        <v>---</v>
      </c>
      <c r="G19" s="381"/>
      <c r="I19" s="374" t="s">
        <v>315</v>
      </c>
      <c r="J19" s="374" t="s">
        <v>571</v>
      </c>
    </row>
    <row r="20" spans="1:10" x14ac:dyDescent="0.25">
      <c r="A20" s="372"/>
      <c r="B20" s="373"/>
      <c r="C20" s="372"/>
      <c r="E20" s="378"/>
      <c r="F20" s="379" t="str">
        <f t="shared" si="0"/>
        <v>---</v>
      </c>
      <c r="G20" s="381"/>
      <c r="I20" s="374" t="s">
        <v>316</v>
      </c>
      <c r="J20" s="374" t="s">
        <v>572</v>
      </c>
    </row>
    <row r="21" spans="1:10" x14ac:dyDescent="0.25">
      <c r="A21" s="372"/>
      <c r="B21" s="373"/>
      <c r="C21" s="372"/>
      <c r="E21" s="378"/>
      <c r="F21" s="379" t="str">
        <f t="shared" si="0"/>
        <v>---</v>
      </c>
      <c r="G21" s="381"/>
      <c r="I21" s="374" t="s">
        <v>317</v>
      </c>
      <c r="J21" s="374" t="s">
        <v>573</v>
      </c>
    </row>
    <row r="22" spans="1:10" x14ac:dyDescent="0.25">
      <c r="A22" s="372"/>
      <c r="B22" s="373"/>
      <c r="C22" s="372"/>
      <c r="E22" s="378"/>
      <c r="F22" s="379" t="str">
        <f t="shared" si="0"/>
        <v>---</v>
      </c>
      <c r="G22" s="381"/>
      <c r="I22" s="374" t="s">
        <v>318</v>
      </c>
      <c r="J22" s="374" t="s">
        <v>574</v>
      </c>
    </row>
    <row r="23" spans="1:10" x14ac:dyDescent="0.25">
      <c r="A23" s="372"/>
      <c r="B23" s="373"/>
      <c r="C23" s="372"/>
      <c r="E23" s="378"/>
      <c r="F23" s="379" t="str">
        <f t="shared" si="0"/>
        <v>---</v>
      </c>
      <c r="G23" s="381"/>
      <c r="I23" s="374" t="s">
        <v>319</v>
      </c>
      <c r="J23" s="374" t="s">
        <v>575</v>
      </c>
    </row>
    <row r="24" spans="1:10" x14ac:dyDescent="0.25">
      <c r="A24" s="372"/>
      <c r="B24" s="373"/>
      <c r="C24" s="372"/>
      <c r="D24" s="14"/>
      <c r="E24" s="378"/>
      <c r="F24" s="379" t="str">
        <f t="shared" si="0"/>
        <v>---</v>
      </c>
      <c r="G24" s="381"/>
      <c r="I24" s="374" t="s">
        <v>320</v>
      </c>
      <c r="J24" s="374" t="s">
        <v>576</v>
      </c>
    </row>
    <row r="25" spans="1:10" x14ac:dyDescent="0.25">
      <c r="A25" s="372"/>
      <c r="B25" s="373"/>
      <c r="C25" s="372"/>
      <c r="E25" s="378"/>
      <c r="F25" s="379" t="str">
        <f t="shared" si="0"/>
        <v>---</v>
      </c>
      <c r="G25" s="381"/>
      <c r="I25" s="374" t="s">
        <v>321</v>
      </c>
      <c r="J25" s="374" t="s">
        <v>577</v>
      </c>
    </row>
    <row r="26" spans="1:10" x14ac:dyDescent="0.25">
      <c r="A26" s="372"/>
      <c r="B26" s="373"/>
      <c r="C26" s="372"/>
      <c r="E26" s="378"/>
      <c r="F26" s="379" t="str">
        <f t="shared" si="0"/>
        <v>---</v>
      </c>
      <c r="G26" s="381"/>
      <c r="I26" s="374" t="s">
        <v>19</v>
      </c>
      <c r="J26" s="374" t="s">
        <v>578</v>
      </c>
    </row>
    <row r="27" spans="1:10" x14ac:dyDescent="0.25">
      <c r="E27" s="378"/>
      <c r="F27" s="379" t="str">
        <f t="shared" si="0"/>
        <v>---</v>
      </c>
      <c r="G27" s="381"/>
      <c r="I27" s="374" t="s">
        <v>322</v>
      </c>
      <c r="J27" s="374" t="s">
        <v>579</v>
      </c>
    </row>
    <row r="28" spans="1:10" x14ac:dyDescent="0.25">
      <c r="E28" s="378"/>
      <c r="F28" s="379" t="str">
        <f t="shared" si="0"/>
        <v>---</v>
      </c>
      <c r="G28" s="381"/>
      <c r="I28" s="374" t="s">
        <v>323</v>
      </c>
      <c r="J28" s="374" t="s">
        <v>580</v>
      </c>
    </row>
    <row r="29" spans="1:10" x14ac:dyDescent="0.25">
      <c r="E29" s="378"/>
      <c r="F29" s="379" t="str">
        <f t="shared" si="0"/>
        <v>---</v>
      </c>
      <c r="G29" s="381"/>
      <c r="I29" s="374" t="s">
        <v>324</v>
      </c>
      <c r="J29" s="374" t="s">
        <v>581</v>
      </c>
    </row>
    <row r="30" spans="1:10" x14ac:dyDescent="0.25">
      <c r="E30" s="378"/>
      <c r="F30" s="379" t="str">
        <f t="shared" si="0"/>
        <v>---</v>
      </c>
      <c r="G30" s="381"/>
      <c r="I30" s="374" t="s">
        <v>325</v>
      </c>
      <c r="J30" s="374" t="s">
        <v>582</v>
      </c>
    </row>
    <row r="31" spans="1:10" x14ac:dyDescent="0.25">
      <c r="E31" s="378"/>
      <c r="F31" s="379" t="str">
        <f t="shared" si="0"/>
        <v>---</v>
      </c>
      <c r="G31" s="381"/>
      <c r="I31" s="374" t="s">
        <v>326</v>
      </c>
      <c r="J31" s="374" t="s">
        <v>583</v>
      </c>
    </row>
    <row r="32" spans="1:10" x14ac:dyDescent="0.25">
      <c r="E32" s="378"/>
      <c r="F32" s="379" t="str">
        <f t="shared" si="0"/>
        <v>---</v>
      </c>
      <c r="G32" s="381"/>
      <c r="I32" s="374" t="s">
        <v>327</v>
      </c>
      <c r="J32" s="374" t="s">
        <v>584</v>
      </c>
    </row>
    <row r="33" spans="5:10" x14ac:dyDescent="0.25">
      <c r="E33" s="378"/>
      <c r="F33" s="379" t="str">
        <f t="shared" si="0"/>
        <v>---</v>
      </c>
      <c r="G33" s="381"/>
      <c r="I33" s="374" t="s">
        <v>16</v>
      </c>
      <c r="J33" s="374" t="s">
        <v>585</v>
      </c>
    </row>
    <row r="34" spans="5:10" x14ac:dyDescent="0.25">
      <c r="E34" s="378"/>
      <c r="F34" s="379" t="str">
        <f t="shared" si="0"/>
        <v>---</v>
      </c>
      <c r="G34" s="381"/>
      <c r="I34" s="374" t="s">
        <v>328</v>
      </c>
      <c r="J34" s="374" t="s">
        <v>586</v>
      </c>
    </row>
    <row r="35" spans="5:10" x14ac:dyDescent="0.25">
      <c r="E35" s="383"/>
      <c r="F35" s="384" t="str">
        <f t="shared" si="0"/>
        <v>---</v>
      </c>
      <c r="G35" s="385"/>
      <c r="I35" s="374" t="s">
        <v>329</v>
      </c>
      <c r="J35" s="374" t="s">
        <v>587</v>
      </c>
    </row>
    <row r="36" spans="5:10" x14ac:dyDescent="0.25">
      <c r="I36" s="374" t="s">
        <v>330</v>
      </c>
      <c r="J36" s="374" t="s">
        <v>588</v>
      </c>
    </row>
    <row r="37" spans="5:10" x14ac:dyDescent="0.25">
      <c r="I37" s="374" t="s">
        <v>331</v>
      </c>
      <c r="J37" s="374" t="s">
        <v>589</v>
      </c>
    </row>
    <row r="38" spans="5:10" x14ac:dyDescent="0.25">
      <c r="I38" s="374" t="s">
        <v>332</v>
      </c>
      <c r="J38" s="374" t="s">
        <v>590</v>
      </c>
    </row>
    <row r="39" spans="5:10" x14ac:dyDescent="0.25">
      <c r="I39" s="374" t="s">
        <v>333</v>
      </c>
      <c r="J39" s="374" t="s">
        <v>591</v>
      </c>
    </row>
    <row r="40" spans="5:10" x14ac:dyDescent="0.25">
      <c r="I40" s="374" t="s">
        <v>334</v>
      </c>
      <c r="J40" s="374" t="s">
        <v>592</v>
      </c>
    </row>
    <row r="41" spans="5:10" x14ac:dyDescent="0.25">
      <c r="I41" s="374" t="s">
        <v>335</v>
      </c>
      <c r="J41" s="374" t="s">
        <v>304</v>
      </c>
    </row>
  </sheetData>
  <sheetProtection sheet="1" formatCells="0" formatColumns="0" formatRows="0" insertColumns="0" insertRows="0"/>
  <phoneticPr fontId="11" type="noConversion"/>
  <dataValidations count="5">
    <dataValidation type="list" allowBlank="1" showInputMessage="1" showErrorMessage="1" sqref="B2" xr:uid="{00000000-0002-0000-0E00-000000000000}">
      <formula1>$A$9:$A$26</formula1>
    </dataValidation>
    <dataValidation type="list" allowBlank="1" showInputMessage="1" showErrorMessage="1" sqref="B4" xr:uid="{05CAF8C5-BE8E-4D30-881F-D0732603183E}">
      <formula1>"Draft,Final"</formula1>
    </dataValidation>
    <dataValidation type="list" allowBlank="1" showInputMessage="1" showErrorMessage="1" sqref="B6" xr:uid="{00000000-0002-0000-0E00-000003000000}">
      <formula1>#REF!</formula1>
    </dataValidation>
    <dataValidation type="list" allowBlank="1" showInputMessage="1" showErrorMessage="1" sqref="B3" xr:uid="{00000000-0002-0000-0E00-000001000000}">
      <formula1>$E$9:$E$35</formula1>
    </dataValidation>
    <dataValidation type="list" allowBlank="1" showInputMessage="1" showErrorMessage="1" sqref="B5" xr:uid="{00000000-0002-0000-0E00-000002000000}">
      <formula1>$I$9:$I$41</formula1>
    </dataValidation>
  </dataValidations>
  <pageMargins left="0.78740157499999996" right="0.78740157499999996" top="0.984251969" bottom="0.984251969" header="0.5" footer="0.5"/>
  <pageSetup paperSize="9" scale="43" orientation="portrait" r:id="rId1"/>
  <headerFooter alignWithMargins="0">
    <oddHeader>&amp;L&amp;F, &amp;A&amp;R&amp;D, &amp;T</oddHeader>
    <oddFooter>&amp;C&amp;P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8DC1-ABB7-4193-A861-98C79CC1A0CF}">
  <sheetPr>
    <tabColor theme="0" tint="-0.499984740745262"/>
  </sheetPr>
  <dimension ref="A1:E36"/>
  <sheetViews>
    <sheetView workbookViewId="0">
      <selection activeCell="D666" sqref="D666"/>
    </sheetView>
  </sheetViews>
  <sheetFormatPr defaultColWidth="9.109375" defaultRowHeight="13.8" x14ac:dyDescent="0.25"/>
  <cols>
    <col min="1" max="1" width="10.6640625" style="154" bestFit="1" customWidth="1"/>
    <col min="2" max="2" width="38.5546875" style="154" bestFit="1" customWidth="1"/>
    <col min="3" max="3" width="11.5546875" style="154" customWidth="1"/>
    <col min="4" max="4" width="32.33203125" style="154" bestFit="1" customWidth="1"/>
    <col min="5" max="5" width="81.6640625" style="154" customWidth="1"/>
    <col min="6" max="16384" width="9.109375" style="154"/>
  </cols>
  <sheetData>
    <row r="1" spans="1:5" ht="14.4" x14ac:dyDescent="0.25">
      <c r="A1" s="153" t="s">
        <v>626</v>
      </c>
      <c r="B1" s="153" t="s">
        <v>829</v>
      </c>
      <c r="C1" s="153" t="s">
        <v>724</v>
      </c>
      <c r="D1" s="153" t="s">
        <v>748</v>
      </c>
      <c r="E1" s="155" t="s">
        <v>778</v>
      </c>
    </row>
    <row r="2" spans="1:5" ht="14.4" x14ac:dyDescent="0.25">
      <c r="A2" s="155" t="s">
        <v>813</v>
      </c>
      <c r="B2" s="157" t="s">
        <v>722</v>
      </c>
      <c r="C2" s="155" t="s">
        <v>725</v>
      </c>
      <c r="D2" s="156" t="str" cm="1">
        <f t="array" aca="1" ref="D2" ca="1">IF(ISERROR(FIND("[",Table1[[#This Row],[Name Range (with link to)]])),_xlfn.TEXTAFTER(CELL("address",INDIRECT(Table1[[#This Row],[Name Range (with link to)]])),"]"), "n.a.")</f>
        <v>Identity+Description(1-3)'!$H$6</v>
      </c>
      <c r="E2" s="155" t="s">
        <v>730</v>
      </c>
    </row>
    <row r="3" spans="1:5" ht="28.8" x14ac:dyDescent="0.25">
      <c r="A3" s="155" t="s">
        <v>815</v>
      </c>
      <c r="B3" s="157" t="s">
        <v>723</v>
      </c>
      <c r="C3" s="155" t="s">
        <v>725</v>
      </c>
      <c r="D3" s="156" t="str" cm="1">
        <f t="array" aca="1" ref="D3" ca="1">IF(ISERROR(FIND("[",Table1[[#This Row],[Name Range (with link to)]])),_xlfn.TEXTAFTER(CELL("address",INDIRECT(Table1[[#This Row],[Name Range (with link to)]])),"]"), "n.a.")</f>
        <v>Identity+Description(1-3)'!$H$9</v>
      </c>
      <c r="E3" s="155" t="s">
        <v>731</v>
      </c>
    </row>
    <row r="4" spans="1:5" ht="14.4" x14ac:dyDescent="0.25">
      <c r="A4" s="155" t="s">
        <v>816</v>
      </c>
      <c r="B4" s="157" t="s">
        <v>726</v>
      </c>
      <c r="C4" s="155" t="s">
        <v>727</v>
      </c>
      <c r="D4" s="156" t="str" cm="1">
        <f t="array" aca="1" ref="D4" ca="1">IF(ISERROR(FIND("[",Table1[[#This Row],[Name Range (with link to)]])),_xlfn.TEXTAFTER(CELL("address",INDIRECT(Table1[[#This Row],[Name Range (with link to)]])),"]"), "n.a.")</f>
        <v>Identity+Description(1-3)'!$G$12</v>
      </c>
      <c r="E4" s="155" t="s">
        <v>735</v>
      </c>
    </row>
    <row r="5" spans="1:5" ht="28.8" x14ac:dyDescent="0.25">
      <c r="A5" s="155" t="s">
        <v>814</v>
      </c>
      <c r="B5" s="157" t="s">
        <v>728</v>
      </c>
      <c r="C5" s="155" t="s">
        <v>727</v>
      </c>
      <c r="D5" s="156" t="str" cm="1">
        <f t="array" aca="1" ref="D5" ca="1">IF(ISERROR(FIND("[",Table1[[#This Row],[Name Range (with link to)]])),_xlfn.TEXTAFTER(CELL("address",INDIRECT(Table1[[#This Row],[Name Range (with link to)]])),"]"), "n.a.")</f>
        <v>Identity+Description(1-3)'!$G$17</v>
      </c>
      <c r="E5" s="155" t="s">
        <v>736</v>
      </c>
    </row>
    <row r="6" spans="1:5" ht="28.8" x14ac:dyDescent="0.25">
      <c r="A6" s="155" t="s">
        <v>819</v>
      </c>
      <c r="B6" s="157" t="s">
        <v>729</v>
      </c>
      <c r="C6" s="155" t="s">
        <v>727</v>
      </c>
      <c r="D6" s="156" t="str" cm="1">
        <f t="array" aca="1" ref="D6" ca="1">IF(ISERROR(FIND("[",Table1[[#This Row],[Name Range (with link to)]])),_xlfn.TEXTAFTER(CELL("address",INDIRECT(Table1[[#This Row],[Name Range (with link to)]])),"]"), "n.a.")</f>
        <v>Identity+Description(1-3)'!$H$30</v>
      </c>
      <c r="E6" s="155" t="s">
        <v>737</v>
      </c>
    </row>
    <row r="7" spans="1:5" ht="28.8" x14ac:dyDescent="0.25">
      <c r="A7" s="155" t="s">
        <v>820</v>
      </c>
      <c r="B7" s="157" t="s">
        <v>732</v>
      </c>
      <c r="C7" s="155" t="s">
        <v>727</v>
      </c>
      <c r="D7" s="156" t="str" cm="1">
        <f t="array" aca="1" ref="D7" ca="1">IF(ISERROR(FIND("[",Table1[[#This Row],[Name Range (with link to)]])),_xlfn.TEXTAFTER(CELL("address",INDIRECT(Table1[[#This Row],[Name Range (with link to)]])),"]"), "n.a.")</f>
        <v>Identity+Description(1-3)'!$H$34</v>
      </c>
      <c r="E7" s="155" t="s">
        <v>738</v>
      </c>
    </row>
    <row r="8" spans="1:5" ht="57.6" x14ac:dyDescent="0.25">
      <c r="A8" s="155" t="s">
        <v>821</v>
      </c>
      <c r="B8" s="157" t="s">
        <v>733</v>
      </c>
      <c r="C8" s="155" t="s">
        <v>727</v>
      </c>
      <c r="D8" s="156" t="str" cm="1">
        <f t="array" aca="1" ref="D8" ca="1">IF(ISERROR(FIND("[",Table1[[#This Row],[Name Range (with link to)]])),_xlfn.TEXTAFTER(CELL("address",INDIRECT(Table1[[#This Row],[Name Range (with link to)]])),"]"), "n.a.")</f>
        <v>Identity+Description(1-3)'!$D$48</v>
      </c>
      <c r="E8" s="155" t="s">
        <v>739</v>
      </c>
    </row>
    <row r="9" spans="1:5" ht="72" x14ac:dyDescent="0.25">
      <c r="A9" s="155" t="s">
        <v>822</v>
      </c>
      <c r="B9" s="157" t="s">
        <v>734</v>
      </c>
      <c r="C9" s="155" t="s">
        <v>727</v>
      </c>
      <c r="D9" s="156" t="str" cm="1">
        <f t="array" aca="1" ref="D9" ca="1">IF(ISERROR(FIND("[",Table1[[#This Row],[Name Range (with link to)]])),_xlfn.TEXTAFTER(CELL("address",INDIRECT(Table1[[#This Row],[Name Range (with link to)]])),"]"), "n.a.")</f>
        <v>Identity+Description(1-3)'!$H$64</v>
      </c>
      <c r="E9" s="155" t="s">
        <v>740</v>
      </c>
    </row>
    <row r="10" spans="1:5" ht="43.2" x14ac:dyDescent="0.25">
      <c r="A10" s="155" t="s">
        <v>822</v>
      </c>
      <c r="B10" s="157" t="s">
        <v>741</v>
      </c>
      <c r="C10" s="155" t="s">
        <v>727</v>
      </c>
      <c r="D10" s="156" t="str" cm="1">
        <f t="array" aca="1" ref="D10" ca="1">IF(ISERROR(FIND("[",Table1[[#This Row],[Name Range (with link to)]])),_xlfn.TEXTAFTER(CELL("address",INDIRECT(Table1[[#This Row],[Name Range (with link to)]])),"]"), "n.a.")</f>
        <v>Identity+Description(1-3)'!$H$67</v>
      </c>
      <c r="E10" s="155" t="s">
        <v>744</v>
      </c>
    </row>
    <row r="11" spans="1:5" ht="57.6" x14ac:dyDescent="0.25">
      <c r="A11" s="155" t="s">
        <v>823</v>
      </c>
      <c r="B11" s="157" t="s">
        <v>742</v>
      </c>
      <c r="C11" s="155" t="s">
        <v>727</v>
      </c>
      <c r="D11" s="156" t="str" cm="1">
        <f t="array" aca="1" ref="D11" ca="1">IF(ISERROR(FIND("[",Table1[[#This Row],[Name Range (with link to)]])),_xlfn.TEXTAFTER(CELL("address",INDIRECT(Table1[[#This Row],[Name Range (with link to)]])),"]"), "n.a.")</f>
        <v>Identity+Description(1-3)'!$H$74</v>
      </c>
      <c r="E11" s="155" t="s">
        <v>743</v>
      </c>
    </row>
    <row r="12" spans="1:5" ht="14.4" x14ac:dyDescent="0.25">
      <c r="A12" s="155" t="s">
        <v>862</v>
      </c>
      <c r="B12" s="99" t="s">
        <v>861</v>
      </c>
      <c r="C12" s="155" t="s">
        <v>727</v>
      </c>
      <c r="D12" s="156" t="str" cm="1">
        <f t="array" aca="1" ref="D12" ca="1">IF(ISERROR(FIND("[",Table1[[#This Row],[Name Range (with link to)]])),_xlfn.TEXTAFTER(CELL("address",INDIRECT(Table1[[#This Row],[Name Range (with link to)]])),"]"), "n.a.")</f>
        <v>Identity+Description(1-3)'!$E$84</v>
      </c>
      <c r="E12" s="155" t="s">
        <v>864</v>
      </c>
    </row>
    <row r="13" spans="1:5" ht="14.4" x14ac:dyDescent="0.25">
      <c r="A13" s="155" t="s">
        <v>824</v>
      </c>
      <c r="B13" s="157" t="s">
        <v>745</v>
      </c>
      <c r="C13" s="155" t="s">
        <v>727</v>
      </c>
      <c r="D13" s="156" t="str" cm="1">
        <f t="array" aca="1" ref="D13" ca="1">IF(ISERROR(FIND("[",Table1[[#This Row],[Name Range (with link to)]])),_xlfn.TEXTAFTER(CELL("address",INDIRECT(Table1[[#This Row],[Name Range (with link to)]])),"]"), "n.a.")</f>
        <v>Identity+Description(1-3)'!$H$86</v>
      </c>
      <c r="E13" s="155" t="s">
        <v>746</v>
      </c>
    </row>
    <row r="14" spans="1:5" ht="14.4" x14ac:dyDescent="0.25">
      <c r="A14" s="155" t="s">
        <v>863</v>
      </c>
      <c r="B14" s="99" t="s">
        <v>865</v>
      </c>
      <c r="C14" s="155" t="s">
        <v>727</v>
      </c>
      <c r="D14" s="156" t="str" cm="1">
        <f t="array" aca="1" ref="D14" ca="1">IF(ISERROR(FIND("[",Table1[[#This Row],[Name Range (with link to)]])),_xlfn.TEXTAFTER(CELL("address",INDIRECT(Table1[[#This Row],[Name Range (with link to)]])),"]"), "n.a.")</f>
        <v>Identity+Description(1-3)'!$F$91</v>
      </c>
      <c r="E14" s="155" t="s">
        <v>864</v>
      </c>
    </row>
    <row r="15" spans="1:5" ht="14.4" x14ac:dyDescent="0.25">
      <c r="A15" s="155" t="s">
        <v>825</v>
      </c>
      <c r="B15" s="157" t="s">
        <v>747</v>
      </c>
      <c r="C15" s="155" t="s">
        <v>727</v>
      </c>
      <c r="D15" s="156" t="str" cm="1">
        <f t="array" aca="1" ref="D15" ca="1">IF(ISERROR(FIND("[",Table1[[#This Row],[Name Range (with link to)]])),_xlfn.TEXTAFTER(CELL("address",INDIRECT(Table1[[#This Row],[Name Range (with link to)]])),"]"), "n.a.")</f>
        <v>Identity+Description(1-3)'!$F$94</v>
      </c>
      <c r="E15" s="155" t="s">
        <v>746</v>
      </c>
    </row>
    <row r="16" spans="1:5" ht="57.6" x14ac:dyDescent="0.25">
      <c r="A16" s="155" t="s">
        <v>842</v>
      </c>
      <c r="B16" s="157" t="s">
        <v>749</v>
      </c>
      <c r="C16" s="155" t="s">
        <v>788</v>
      </c>
      <c r="D16" s="156" t="str" cm="1">
        <f t="array" aca="1" ref="D16" ca="1">IF(ISERROR(FIND("[",Table1[[#This Row],[Name Range (with link to)]])),_xlfn.TEXTAFTER(CELL("address",INDIRECT(Table1[[#This Row],[Name Range (with link to)]])),"]"), "n.a.")</f>
        <v>Data Gaps (6)'!$C$37</v>
      </c>
      <c r="E16" s="155" t="s">
        <v>763</v>
      </c>
    </row>
    <row r="17" spans="1:5" ht="14.4" x14ac:dyDescent="0.25">
      <c r="A17" s="155" t="str">
        <f>$A$16</f>
        <v>6(c)</v>
      </c>
      <c r="B17" s="155" t="s">
        <v>750</v>
      </c>
      <c r="C17" s="155" t="s">
        <v>727</v>
      </c>
      <c r="D17" s="156" t="str" cm="1">
        <f t="array" aca="1" ref="D17" ca="1">IF(ISERROR(FIND("[",Table1[[#This Row],[Name Range (with link to)]])),_xlfn.TEXTAFTER(CELL("address",INDIRECT(Table1[[#This Row],[Name Range (with link to)]])),"]"), "n.a.")</f>
        <v>n.a.</v>
      </c>
      <c r="E17" s="155" t="s">
        <v>751</v>
      </c>
    </row>
    <row r="18" spans="1:5" ht="14.4" x14ac:dyDescent="0.25">
      <c r="A18" s="155" t="str">
        <f t="shared" ref="A18:A24" si="0">$A$16</f>
        <v>6(c)</v>
      </c>
      <c r="B18" s="155" t="s">
        <v>752</v>
      </c>
      <c r="C18" s="155" t="s">
        <v>727</v>
      </c>
      <c r="D18" s="156" t="str" cm="1">
        <f t="array" aca="1" ref="D18" ca="1">IF(ISERROR(FIND("[",Table1[[#This Row],[Name Range (with link to)]])),_xlfn.TEXTAFTER(CELL("address",INDIRECT(Table1[[#This Row],[Name Range (with link to)]])),"]"), "n.a.")</f>
        <v>n.a.</v>
      </c>
      <c r="E18" s="155" t="s">
        <v>753</v>
      </c>
    </row>
    <row r="19" spans="1:5" ht="86.4" x14ac:dyDescent="0.25">
      <c r="A19" s="155" t="str">
        <f t="shared" si="0"/>
        <v>6(c)</v>
      </c>
      <c r="B19" s="155" t="s">
        <v>754</v>
      </c>
      <c r="C19" s="155" t="s">
        <v>727</v>
      </c>
      <c r="D19" s="156" t="str" cm="1">
        <f t="array" aca="1" ref="D19" ca="1">IF(ISERROR(FIND("[",Table1[[#This Row],[Name Range (with link to)]])),_xlfn.TEXTAFTER(CELL("address",INDIRECT(Table1[[#This Row],[Name Range (with link to)]])),"]"), "n.a.")</f>
        <v>n.a.</v>
      </c>
      <c r="E19" s="155" t="s">
        <v>818</v>
      </c>
    </row>
    <row r="20" spans="1:5" ht="14.4" x14ac:dyDescent="0.25">
      <c r="A20" s="155" t="str">
        <f t="shared" si="0"/>
        <v>6(c)</v>
      </c>
      <c r="B20" s="155" t="s">
        <v>755</v>
      </c>
      <c r="C20" s="155" t="s">
        <v>725</v>
      </c>
      <c r="D20" s="156" t="str" cm="1">
        <f t="array" aca="1" ref="D20" ca="1">IF(ISERROR(FIND("[",Table1[[#This Row],[Name Range (with link to)]])),_xlfn.TEXTAFTER(CELL("address",INDIRECT(Table1[[#This Row],[Name Range (with link to)]])),"]"), "n.a.")</f>
        <v>n.a.</v>
      </c>
      <c r="E20" s="155" t="s">
        <v>756</v>
      </c>
    </row>
    <row r="21" spans="1:5" ht="28.8" x14ac:dyDescent="0.25">
      <c r="A21" s="155" t="str">
        <f t="shared" si="0"/>
        <v>6(c)</v>
      </c>
      <c r="B21" s="155" t="s">
        <v>757</v>
      </c>
      <c r="C21" s="155" t="s">
        <v>727</v>
      </c>
      <c r="D21" s="156" t="str" cm="1">
        <f t="array" aca="1" ref="D21" ca="1">IF(ISERROR(FIND("[",Table1[[#This Row],[Name Range (with link to)]])),_xlfn.TEXTAFTER(CELL("address",INDIRECT(Table1[[#This Row],[Name Range (with link to)]])),"]"), "n.a.")</f>
        <v>n.a.</v>
      </c>
      <c r="E21" s="155" t="s">
        <v>817</v>
      </c>
    </row>
    <row r="22" spans="1:5" ht="216" x14ac:dyDescent="0.25">
      <c r="A22" s="155" t="str">
        <f t="shared" si="0"/>
        <v>6(c)</v>
      </c>
      <c r="B22" s="155" t="s">
        <v>758</v>
      </c>
      <c r="C22" s="155" t="s">
        <v>727</v>
      </c>
      <c r="D22" s="156" t="str" cm="1">
        <f t="array" aca="1" ref="D22" ca="1">IF(ISERROR(FIND("[",Table1[[#This Row],[Name Range (with link to)]])),_xlfn.TEXTAFTER(CELL("address",INDIRECT(Table1[[#This Row],[Name Range (with link to)]])),"]"), "n.a.")</f>
        <v>n.a.</v>
      </c>
      <c r="E22" s="155" t="s">
        <v>866</v>
      </c>
    </row>
    <row r="23" spans="1:5" ht="28.8" x14ac:dyDescent="0.25">
      <c r="A23" s="155" t="str">
        <f t="shared" si="0"/>
        <v>6(c)</v>
      </c>
      <c r="B23" s="155" t="s">
        <v>761</v>
      </c>
      <c r="C23" s="155" t="s">
        <v>760</v>
      </c>
      <c r="D23" s="156" t="str" cm="1">
        <f t="array" aca="1" ref="D23" ca="1">IF(ISERROR(FIND("[",Table1[[#This Row],[Name Range (with link to)]])),_xlfn.TEXTAFTER(CELL("address",INDIRECT(Table1[[#This Row],[Name Range (with link to)]])),"]"), "n.a.")</f>
        <v>n.a.</v>
      </c>
      <c r="E23" s="155" t="s">
        <v>759</v>
      </c>
    </row>
    <row r="24" spans="1:5" ht="28.8" x14ac:dyDescent="0.25">
      <c r="A24" s="155" t="str">
        <f t="shared" si="0"/>
        <v>6(c)</v>
      </c>
      <c r="B24" s="155" t="s">
        <v>827</v>
      </c>
      <c r="C24" s="155" t="s">
        <v>727</v>
      </c>
      <c r="D24" s="156" t="str" cm="1">
        <f t="array" aca="1" ref="D24" ca="1">IF(ISERROR(FIND("[",Table1[[#This Row],[Name Range (with link to)]])),_xlfn.TEXTAFTER(CELL("address",INDIRECT(Table1[[#This Row],[Name Range (with link to)]])),"]"), "n.a.")</f>
        <v>n.a.</v>
      </c>
      <c r="E24" s="155" t="s">
        <v>828</v>
      </c>
    </row>
    <row r="25" spans="1:5" ht="28.8" x14ac:dyDescent="0.25">
      <c r="A25" s="155" t="s">
        <v>826</v>
      </c>
      <c r="B25" s="157" t="s">
        <v>764</v>
      </c>
      <c r="C25" s="155" t="s">
        <v>788</v>
      </c>
      <c r="D25" s="156" t="str" cm="1">
        <f t="array" aca="1" ref="D25" ca="1">IF(ISERROR(FIND("[",Table1[[#This Row],[Name Range (with link to)]])),_xlfn.TEXTAFTER(CELL("address",INDIRECT(Table1[[#This Row],[Name Range (with link to)]])),"]"), "n.a.")</f>
        <v>Aerodrome Pair Data (7)'!$C$42</v>
      </c>
      <c r="E25" s="155" t="s">
        <v>762</v>
      </c>
    </row>
    <row r="26" spans="1:5" ht="28.8" x14ac:dyDescent="0.25">
      <c r="A26" s="155" t="str">
        <f>$A$25</f>
        <v>7(b)</v>
      </c>
      <c r="B26" s="155" t="s">
        <v>765</v>
      </c>
      <c r="C26" s="155" t="s">
        <v>727</v>
      </c>
      <c r="D26" s="156" t="str" cm="1">
        <f t="array" aca="1" ref="D26" ca="1">IF(ISERROR(FIND("[",Table1[[#This Row],[Name Range (with link to)]])),_xlfn.TEXTAFTER(CELL("address",INDIRECT(Table1[[#This Row],[Name Range (with link to)]])),"]"), "n.a.")</f>
        <v>n.a.</v>
      </c>
      <c r="E26" s="155" t="s">
        <v>776</v>
      </c>
    </row>
    <row r="27" spans="1:5" ht="14.4" x14ac:dyDescent="0.25">
      <c r="A27" s="155" t="str">
        <f t="shared" ref="A27:A36" si="1">$A$25</f>
        <v>7(b)</v>
      </c>
      <c r="B27" s="155" t="s">
        <v>766</v>
      </c>
      <c r="C27" s="155" t="s">
        <v>727</v>
      </c>
      <c r="D27" s="156" t="str" cm="1">
        <f t="array" aca="1" ref="D27" ca="1">IF(ISERROR(FIND("[",Table1[[#This Row],[Name Range (with link to)]])),_xlfn.TEXTAFTER(CELL("address",INDIRECT(Table1[[#This Row],[Name Range (with link to)]])),"]"), "n.a.")</f>
        <v>n.a.</v>
      </c>
      <c r="E27" s="155" t="s">
        <v>779</v>
      </c>
    </row>
    <row r="28" spans="1:5" ht="14.4" x14ac:dyDescent="0.25">
      <c r="A28" s="155" t="str">
        <f t="shared" si="1"/>
        <v>7(b)</v>
      </c>
      <c r="B28" s="155" t="s">
        <v>767</v>
      </c>
      <c r="C28" s="155" t="s">
        <v>727</v>
      </c>
      <c r="D28" s="156" t="str" cm="1">
        <f t="array" aca="1" ref="D28" ca="1">IF(ISERROR(FIND("[",Table1[[#This Row],[Name Range (with link to)]])),_xlfn.TEXTAFTER(CELL("address",INDIRECT(Table1[[#This Row],[Name Range (with link to)]])),"]"), "n.a.")</f>
        <v>n.a.</v>
      </c>
      <c r="E28" s="155" t="s">
        <v>777</v>
      </c>
    </row>
    <row r="29" spans="1:5" ht="14.4" x14ac:dyDescent="0.25">
      <c r="A29" s="155" t="str">
        <f t="shared" si="1"/>
        <v>7(b)</v>
      </c>
      <c r="B29" s="155" t="s">
        <v>768</v>
      </c>
      <c r="C29" s="155" t="s">
        <v>727</v>
      </c>
      <c r="D29" s="156" t="str" cm="1">
        <f t="array" aca="1" ref="D29" ca="1">IF(ISERROR(FIND("[",Table1[[#This Row],[Name Range (with link to)]])),_xlfn.TEXTAFTER(CELL("address",INDIRECT(Table1[[#This Row],[Name Range (with link to)]])),"]"), "n.a.")</f>
        <v>n.a.</v>
      </c>
      <c r="E29" s="155" t="s">
        <v>780</v>
      </c>
    </row>
    <row r="30" spans="1:5" ht="43.2" x14ac:dyDescent="0.25">
      <c r="A30" s="155" t="str">
        <f t="shared" si="1"/>
        <v>7(b)</v>
      </c>
      <c r="B30" s="155" t="s">
        <v>769</v>
      </c>
      <c r="C30" s="155" t="s">
        <v>725</v>
      </c>
      <c r="D30" s="156" t="str" cm="1">
        <f t="array" aca="1" ref="D30" ca="1">IF(ISERROR(FIND("[",Table1[[#This Row],[Name Range (with link to)]])),_xlfn.TEXTAFTER(CELL("address",INDIRECT(Table1[[#This Row],[Name Range (with link to)]])),"]"), "n.a.")</f>
        <v>n.a.</v>
      </c>
      <c r="E30" s="155" t="s">
        <v>785</v>
      </c>
    </row>
    <row r="31" spans="1:5" ht="57.6" x14ac:dyDescent="0.25">
      <c r="A31" s="155" t="str">
        <f t="shared" si="1"/>
        <v>7(b)</v>
      </c>
      <c r="B31" s="155" t="s">
        <v>770</v>
      </c>
      <c r="C31" s="155" t="s">
        <v>781</v>
      </c>
      <c r="D31" s="156" t="str" cm="1">
        <f t="array" aca="1" ref="D31" ca="1">IF(ISERROR(FIND("[",Table1[[#This Row],[Name Range (with link to)]])),_xlfn.TEXTAFTER(CELL("address",INDIRECT(Table1[[#This Row],[Name Range (with link to)]])),"]"), "n.a.")</f>
        <v>n.a.</v>
      </c>
      <c r="E31" s="155" t="s">
        <v>782</v>
      </c>
    </row>
    <row r="32" spans="1:5" ht="57.6" x14ac:dyDescent="0.25">
      <c r="A32" s="155" t="str">
        <f t="shared" si="1"/>
        <v>7(b)</v>
      </c>
      <c r="B32" s="155" t="s">
        <v>771</v>
      </c>
      <c r="C32" s="155" t="s">
        <v>781</v>
      </c>
      <c r="D32" s="156" t="str" cm="1">
        <f t="array" aca="1" ref="D32" ca="1">IF(ISERROR(FIND("[",Table1[[#This Row],[Name Range (with link to)]])),_xlfn.TEXTAFTER(CELL("address",INDIRECT(Table1[[#This Row],[Name Range (with link to)]])),"]"), "n.a.")</f>
        <v>n.a.</v>
      </c>
      <c r="E32" s="155" t="s">
        <v>783</v>
      </c>
    </row>
    <row r="33" spans="1:5" ht="57.6" x14ac:dyDescent="0.25">
      <c r="A33" s="155" t="str">
        <f t="shared" si="1"/>
        <v>7(b)</v>
      </c>
      <c r="B33" s="155" t="s">
        <v>772</v>
      </c>
      <c r="C33" s="155" t="s">
        <v>781</v>
      </c>
      <c r="D33" s="156" t="str" cm="1">
        <f t="array" aca="1" ref="D33" ca="1">IF(ISERROR(FIND("[",Table1[[#This Row],[Name Range (with link to)]])),_xlfn.TEXTAFTER(CELL("address",INDIRECT(Table1[[#This Row],[Name Range (with link to)]])),"]"), "n.a.")</f>
        <v>n.a.</v>
      </c>
      <c r="E33" s="155" t="s">
        <v>784</v>
      </c>
    </row>
    <row r="34" spans="1:5" ht="72" x14ac:dyDescent="0.25">
      <c r="A34" s="155" t="str">
        <f t="shared" si="1"/>
        <v>7(b)</v>
      </c>
      <c r="B34" s="155" t="s">
        <v>773</v>
      </c>
      <c r="C34" s="155" t="s">
        <v>727</v>
      </c>
      <c r="D34" s="156" t="str" cm="1">
        <f t="array" aca="1" ref="D34" ca="1">IF(ISERROR(FIND("[",Table1[[#This Row],[Name Range (with link to)]])),_xlfn.TEXTAFTER(CELL("address",INDIRECT(Table1[[#This Row],[Name Range (with link to)]])),"]"), "n.a.")</f>
        <v>n.a.</v>
      </c>
      <c r="E34" s="155" t="s">
        <v>786</v>
      </c>
    </row>
    <row r="35" spans="1:5" ht="28.8" x14ac:dyDescent="0.25">
      <c r="A35" s="155" t="str">
        <f t="shared" si="1"/>
        <v>7(b)</v>
      </c>
      <c r="B35" s="155" t="s">
        <v>774</v>
      </c>
      <c r="C35" s="155" t="s">
        <v>727</v>
      </c>
      <c r="D35" s="156" t="str" cm="1">
        <f t="array" aca="1" ref="D35" ca="1">IF(ISERROR(FIND("[",Table1[[#This Row],[Name Range (with link to)]])),_xlfn.TEXTAFTER(CELL("address",INDIRECT(Table1[[#This Row],[Name Range (with link to)]])),"]"), "n.a.")</f>
        <v>n.a.</v>
      </c>
      <c r="E35" s="155" t="s">
        <v>787</v>
      </c>
    </row>
    <row r="36" spans="1:5" ht="14.4" x14ac:dyDescent="0.25">
      <c r="A36" s="155" t="str">
        <f t="shared" si="1"/>
        <v>7(b)</v>
      </c>
      <c r="B36" s="155" t="s">
        <v>775</v>
      </c>
      <c r="C36" s="155" t="s">
        <v>727</v>
      </c>
      <c r="D36" s="156" t="str" cm="1">
        <f t="array" aca="1" ref="D36" ca="1">IF(ISERROR(FIND("[",Table1[[#This Row],[Name Range (with link to)]])),_xlfn.TEXTAFTER(CELL("address",INDIRECT(Table1[[#This Row],[Name Range (with link to)]])),"]"), "n.a.")</f>
        <v>n.a.</v>
      </c>
      <c r="E36" s="155" t="s">
        <v>753</v>
      </c>
    </row>
  </sheetData>
  <sheetProtection sheet="1" objects="1" scenarios="1"/>
  <phoneticPr fontId="8" type="noConversion"/>
  <hyperlinks>
    <hyperlink ref="B2" location="INDICATOR_AE_ReportingYear" display="INDICATOR_AE_ReportingYear" xr:uid="{DDF29C26-E186-48FD-8538-3BBDB370D024}"/>
    <hyperlink ref="B3" location="INDICATOR_AE_ReportVersionAER" display="INDICATOR_AE_ReportVersion" xr:uid="{CE39D0FC-BBAE-4051-9E81-68803EA15BE6}"/>
    <hyperlink ref="B4" location="INDICATOR_AE_LanguageFilling" display="INDICATOR_AE_LanguageFilling" xr:uid="{C4F14413-FD34-43A0-A0FA-5616AA11CCC1}"/>
    <hyperlink ref="B5" location="TABLE_AE_ITTools__ToolAcronymCol" display="TABLE_AE_ITTools__ToolAcronymCol" xr:uid="{6948AAB1-BC35-4297-8C2F-5C59005E4DC0}"/>
    <hyperlink ref="B6" location="INDICATOR_AE_MethodD" display="INDICATOR_AE_MethodD" xr:uid="{33A62B2A-EB5E-4F30-A2CE-4FB337B9C3B3}"/>
    <hyperlink ref="B7" location="INDICATOR_AE_ReportingScope" display="INDICATOR_AE_ReportingScope" xr:uid="{2482EF82-56E4-499F-B285-63ABB3BFEF9E}"/>
    <hyperlink ref="B8" location="TABLE_AE_InBetweenRoutes" display="TABLE_AE_InBetweenRoutes" xr:uid="{FA5F9A4B-43F7-4FF9-86FF-10F50CC3F8BE}"/>
    <hyperlink ref="B9" location="INDICATOR_AE_PrimaryDataUsed" display="INDICATOR_AE_PrimaryDataUsed" xr:uid="{C833F4CE-A56B-4750-8A81-6BA9B7D3B741}"/>
    <hyperlink ref="B10" location="TABLE_AE_PrimaryData__UsedCol" display="TABLE_AE_PrimaryData__UsedCol" xr:uid="{094E7E89-CAE1-452D-A6CA-042C1548A9A2}"/>
    <hyperlink ref="B11" location="INDICATOR_AE_PrimaryDataForAG12a" display="INDICATOR_AE_PrimaryDataForAG12a" xr:uid="{C49AF893-9766-497F-993B-EB1C3648377F}"/>
    <hyperlink ref="B13" location="INDICATOR_AE_AOUniqueID_1a" display="INDICATOR_AE_AOUniqueID_1a" xr:uid="{571A1472-6691-4811-B014-C145672868C8}"/>
    <hyperlink ref="B15" location="INDICATOR_AE_AOUniqueID_2" display="INDICATOR_AE_AOUniqueID_2" xr:uid="{2DCBA40F-F866-4D17-AC0B-C903397164FE}"/>
    <hyperlink ref="B16" location="TABLE_AE_DataGaps" display="TABLE_AE_DataGaps" xr:uid="{449C1201-7E4D-41B2-8538-5EA43D2895A0}"/>
    <hyperlink ref="B25" location="TABLE_AE_ADPair" display="TABLE_AE_ADPair" xr:uid="{0010B939-4DF8-4F03-AB55-5BF5B9465F14}"/>
    <hyperlink ref="B12" location="INDICATOR_AE_AOName_1a" display="INDICATOR_AE_AOName_1a" xr:uid="{A746202A-8696-422B-A648-A78F86BAC4FC}"/>
    <hyperlink ref="B14" location="INDICATOR_AE_AOName_2" display="INDICATOR_AE_AOName_2" xr:uid="{48BED05D-4663-4C27-A182-49B94A55F111}"/>
  </hyperlinks>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M156"/>
  <sheetViews>
    <sheetView showGridLines="0" view="pageBreakPreview" zoomScale="130" zoomScaleNormal="115" zoomScaleSheetLayoutView="130" workbookViewId="0"/>
  </sheetViews>
  <sheetFormatPr defaultColWidth="11.44140625" defaultRowHeight="13.2" x14ac:dyDescent="0.25"/>
  <cols>
    <col min="1" max="1" width="5.6640625" style="6" customWidth="1"/>
    <col min="2" max="2" width="7.44140625" customWidth="1"/>
    <col min="3" max="12" width="11.44140625" customWidth="1"/>
    <col min="13" max="13" width="5.44140625" customWidth="1"/>
  </cols>
  <sheetData>
    <row r="2" spans="1:13" s="111" customFormat="1" ht="17.399999999999999" x14ac:dyDescent="0.3">
      <c r="A2" s="110"/>
      <c r="B2" s="395" t="str">
        <f ca="1">Translations!$B$62</f>
        <v>GUIDELINES AND CONDITIONS</v>
      </c>
      <c r="C2" s="395"/>
      <c r="D2" s="395"/>
      <c r="E2" s="395"/>
      <c r="F2" s="395"/>
      <c r="G2" s="395"/>
      <c r="H2" s="395"/>
      <c r="I2" s="395"/>
      <c r="J2" s="395"/>
      <c r="K2" s="395"/>
      <c r="L2" s="395"/>
    </row>
    <row r="3" spans="1:13" ht="13.2" customHeight="1" x14ac:dyDescent="0.25">
      <c r="B3" s="399"/>
      <c r="C3" s="399"/>
      <c r="D3" s="399"/>
      <c r="E3" s="399"/>
      <c r="F3" s="399"/>
      <c r="G3" s="399"/>
      <c r="H3" s="399"/>
      <c r="I3" s="399"/>
      <c r="J3" s="399"/>
      <c r="K3" s="399"/>
      <c r="L3" s="399"/>
    </row>
    <row r="4" spans="1:13" ht="13.2" customHeight="1" x14ac:dyDescent="0.25">
      <c r="A4" s="49" t="s">
        <v>2</v>
      </c>
      <c r="B4" s="392" t="str">
        <f ca="1">Translations!$B$63</f>
        <v>Legal basis</v>
      </c>
      <c r="C4" s="399"/>
      <c r="D4" s="399"/>
      <c r="E4" s="399"/>
      <c r="F4" s="399"/>
      <c r="G4" s="399"/>
      <c r="H4" s="399"/>
      <c r="I4" s="399"/>
      <c r="J4" s="399"/>
      <c r="K4" s="399"/>
      <c r="L4" s="399"/>
    </row>
    <row r="5" spans="1:13" ht="53.25" customHeight="1" x14ac:dyDescent="0.25">
      <c r="A5" s="49">
        <v>1</v>
      </c>
      <c r="B5" s="397" t="str">
        <f ca="1">Translations!$B$64</f>
        <v>Directive 2003/87/EC (the "EU ETS Directive") requires aircraft operators who are included in the EU Emission Trading System (the EU ETS) to monitor and report their non-CO2 aviation effects from jet aeroplanes, and to have the reports verified by an independent and accredited verifier when the aircraft operator uses also its own primary source data to determine the non-CO2 aviation effects. Verification is mandatory to check whether the primary source data is not compromised.</v>
      </c>
      <c r="C5" s="399"/>
      <c r="D5" s="399"/>
      <c r="E5" s="399"/>
      <c r="F5" s="399"/>
      <c r="G5" s="399"/>
      <c r="H5" s="399"/>
      <c r="I5" s="399"/>
      <c r="J5" s="399"/>
      <c r="K5" s="399"/>
      <c r="L5" s="399"/>
      <c r="M5" s="113"/>
    </row>
    <row r="6" spans="1:13" ht="13.2" customHeight="1" x14ac:dyDescent="0.25">
      <c r="A6" s="49"/>
      <c r="B6" s="401" t="str">
        <f ca="1">Translations!$B$65</f>
        <v>The EU ETS Directive can be retrieved from:</v>
      </c>
      <c r="C6" s="402"/>
      <c r="D6" s="402"/>
      <c r="E6" s="402"/>
      <c r="F6" s="402"/>
      <c r="G6" s="402"/>
      <c r="H6" s="402"/>
      <c r="I6" s="402"/>
      <c r="J6" s="402"/>
      <c r="K6" s="402"/>
      <c r="L6" s="402"/>
    </row>
    <row r="7" spans="1:13" ht="13.2" customHeight="1" x14ac:dyDescent="0.25">
      <c r="A7" s="50"/>
      <c r="B7" s="396" t="str">
        <f ca="1">HYPERLINK(Translations!$B$66)</f>
        <v>http://data.europa.eu/eli/dir/2003/87/2024-03-01</v>
      </c>
      <c r="C7" s="396"/>
      <c r="D7" s="396"/>
      <c r="E7" s="396"/>
      <c r="F7" s="396"/>
      <c r="G7" s="396"/>
      <c r="H7" s="396"/>
      <c r="I7" s="396"/>
      <c r="J7" s="396"/>
      <c r="K7" s="396"/>
      <c r="L7" s="396"/>
    </row>
    <row r="8" spans="1:13" ht="13.2" customHeight="1" x14ac:dyDescent="0.25">
      <c r="A8" s="49"/>
      <c r="B8" s="73"/>
      <c r="C8" s="73"/>
      <c r="D8" s="73"/>
      <c r="E8" s="73"/>
      <c r="F8" s="73"/>
      <c r="G8" s="73"/>
      <c r="H8" s="73"/>
      <c r="I8" s="73"/>
      <c r="J8" s="73"/>
      <c r="K8" s="73"/>
      <c r="L8" s="73"/>
    </row>
    <row r="9" spans="1:13" ht="26.7" customHeight="1" x14ac:dyDescent="0.25">
      <c r="A9" s="49">
        <f>MAX($A$5:A8)+1</f>
        <v>2</v>
      </c>
      <c r="B9" s="403" t="str">
        <f ca="1">Translations!$B$81</f>
        <v>The Monitoring and Reporting Regulation (Commission Implementing Regulation (EU) No 2018/2066, as amended, hereinafter the "MRR"), defines further requirements for monitoring and reporting. The MRR can be downloaded from:</v>
      </c>
      <c r="C9" s="403"/>
      <c r="D9" s="403"/>
      <c r="E9" s="403"/>
      <c r="F9" s="403"/>
      <c r="G9" s="403"/>
      <c r="H9" s="403"/>
      <c r="I9" s="403"/>
      <c r="J9" s="403"/>
      <c r="K9" s="403"/>
      <c r="L9" s="403"/>
    </row>
    <row r="10" spans="1:13" ht="13.2" customHeight="1" x14ac:dyDescent="0.25">
      <c r="A10" s="49"/>
      <c r="B10" s="396" t="str">
        <f ca="1">HYPERLINK(Translations!$B$82)</f>
        <v>http://data.europa.eu/eli/reg_impl/2018/2066/2025-05-27</v>
      </c>
      <c r="C10" s="396"/>
      <c r="D10" s="396"/>
      <c r="E10" s="396"/>
      <c r="F10" s="396"/>
      <c r="G10" s="396"/>
      <c r="H10" s="396"/>
      <c r="I10" s="396"/>
      <c r="J10" s="396"/>
      <c r="K10" s="396"/>
      <c r="L10" s="396"/>
    </row>
    <row r="11" spans="1:13" ht="13.2" customHeight="1" x14ac:dyDescent="0.25">
      <c r="A11" s="49"/>
      <c r="B11" s="403" t="str">
        <f ca="1">Translations!$B$83</f>
        <v>This template also reflects the latest amendments of the MRR by Commission Implementing Regulation (EU) 2024/2493 of 23 September 2024:</v>
      </c>
      <c r="C11" s="403"/>
      <c r="D11" s="403"/>
      <c r="E11" s="403"/>
      <c r="F11" s="403"/>
      <c r="G11" s="403"/>
      <c r="H11" s="403"/>
      <c r="I11" s="403"/>
      <c r="J11" s="403"/>
      <c r="K11" s="403"/>
      <c r="L11" s="403"/>
    </row>
    <row r="12" spans="1:13" ht="13.2" customHeight="1" x14ac:dyDescent="0.25">
      <c r="A12" s="49"/>
      <c r="B12" s="396" t="str">
        <f ca="1">HYPERLINK(Translations!$B$84)</f>
        <v>http://data.europa.eu/eli/reg_impl/2024/2493/oj</v>
      </c>
      <c r="C12" s="396"/>
      <c r="D12" s="396"/>
      <c r="E12" s="396"/>
      <c r="F12" s="396"/>
      <c r="G12" s="396"/>
      <c r="H12" s="396"/>
      <c r="I12" s="396"/>
      <c r="J12" s="396"/>
      <c r="K12" s="396"/>
      <c r="L12" s="396"/>
    </row>
    <row r="13" spans="1:13" ht="13.2" customHeight="1" x14ac:dyDescent="0.25">
      <c r="A13" s="49"/>
      <c r="B13" s="69"/>
      <c r="C13" s="70"/>
      <c r="D13" s="70"/>
      <c r="E13" s="70"/>
      <c r="F13" s="70"/>
      <c r="G13" s="70"/>
      <c r="H13" s="70"/>
      <c r="I13" s="70"/>
      <c r="J13" s="70"/>
      <c r="K13" s="70"/>
      <c r="L13" s="70"/>
    </row>
    <row r="14" spans="1:13" ht="13.2" customHeight="1" x14ac:dyDescent="0.25">
      <c r="A14" s="49">
        <f>MAX($A$5:A13)+1</f>
        <v>3</v>
      </c>
      <c r="B14" s="404" t="str">
        <f ca="1">Translations!$B$85</f>
        <v>Linking between the EU ETS and the Swiss ETS (CH ETS)</v>
      </c>
      <c r="C14" s="397"/>
      <c r="D14" s="397"/>
      <c r="E14" s="397"/>
      <c r="F14" s="397"/>
      <c r="G14" s="397"/>
      <c r="H14" s="397"/>
      <c r="I14" s="397"/>
      <c r="J14" s="397"/>
      <c r="K14" s="397"/>
      <c r="L14" s="397"/>
    </row>
    <row r="15" spans="1:13" ht="25.95" customHeight="1" x14ac:dyDescent="0.25">
      <c r="A15" s="49"/>
      <c r="B15" s="394" t="str">
        <f ca="1">Translations!$B$86</f>
        <v>The EU and Switzerland have concluded an agreement on linking their respective greenhouse gas emission trading systems. The agreement, which can be found under the following internet link, has entered into force on 1 January 2020.</v>
      </c>
      <c r="C15" s="397"/>
      <c r="D15" s="397"/>
      <c r="E15" s="397"/>
      <c r="F15" s="397"/>
      <c r="G15" s="397"/>
      <c r="H15" s="397"/>
      <c r="I15" s="397"/>
      <c r="J15" s="397"/>
      <c r="K15" s="397"/>
      <c r="L15" s="397"/>
    </row>
    <row r="16" spans="1:13" ht="13.2" customHeight="1" x14ac:dyDescent="0.25">
      <c r="A16" s="49"/>
      <c r="B16" s="396" t="str">
        <f ca="1">HYPERLINK(Translations!$B$87)</f>
        <v>http://data.europa.eu/eli/agree_internation/2017/2240/2023-11-15</v>
      </c>
      <c r="C16" s="396"/>
      <c r="D16" s="396"/>
      <c r="E16" s="396"/>
      <c r="F16" s="396"/>
      <c r="G16" s="396"/>
      <c r="H16" s="396"/>
      <c r="I16" s="396"/>
      <c r="J16" s="396"/>
      <c r="K16" s="396"/>
      <c r="L16" s="396"/>
    </row>
    <row r="17" spans="1:12" ht="40.5" customHeight="1" x14ac:dyDescent="0.25">
      <c r="A17" s="49"/>
      <c r="B17" s="422" t="str">
        <f ca="1">Translations!$B$88</f>
        <v>Consequently, the EU ETS Directive has been amended to exclude flights arriving in an EEA country from aerodromes in Switzerland. Flights from an EEA country, its outermost regions included, to Switzerland remain included within the scope of EU ETS. This amendment is already included in the EU ETS Directive's consolidated version mentioned under point 1 above.</v>
      </c>
      <c r="C17" s="397"/>
      <c r="D17" s="397"/>
      <c r="E17" s="397"/>
      <c r="F17" s="397"/>
      <c r="G17" s="397"/>
      <c r="H17" s="397"/>
      <c r="I17" s="397"/>
      <c r="J17" s="397"/>
      <c r="K17" s="397"/>
      <c r="L17" s="397"/>
    </row>
    <row r="18" spans="1:12" ht="12.75" customHeight="1" x14ac:dyDescent="0.25">
      <c r="A18" s="49"/>
      <c r="B18" s="394" t="str">
        <f ca="1">Translations!$B$89</f>
        <v>The excluded flights are covered by the Swiss ETS.</v>
      </c>
      <c r="C18" s="397"/>
      <c r="D18" s="397"/>
      <c r="E18" s="397"/>
      <c r="F18" s="397"/>
      <c r="G18" s="397"/>
      <c r="H18" s="397"/>
      <c r="I18" s="397"/>
      <c r="J18" s="397"/>
      <c r="K18" s="397"/>
      <c r="L18" s="397"/>
    </row>
    <row r="19" spans="1:12" ht="12.75" customHeight="1" x14ac:dyDescent="0.25">
      <c r="A19" s="49"/>
      <c r="B19" s="63"/>
      <c r="C19" s="60"/>
      <c r="D19" s="60"/>
      <c r="E19" s="60"/>
      <c r="F19" s="60"/>
      <c r="G19" s="60"/>
      <c r="H19" s="60"/>
      <c r="I19" s="60"/>
      <c r="J19" s="60"/>
      <c r="K19" s="60"/>
      <c r="L19" s="60"/>
    </row>
    <row r="20" spans="1:12" ht="13.2" customHeight="1" x14ac:dyDescent="0.25">
      <c r="A20" s="49">
        <f>MAX($A$5:A19)+1</f>
        <v>4</v>
      </c>
      <c r="B20" s="404" t="str">
        <f ca="1">Translations!$B$90</f>
        <v xml:space="preserve">"One-stop-shop" principle: </v>
      </c>
      <c r="C20" s="392"/>
      <c r="D20" s="392"/>
      <c r="E20" s="392"/>
      <c r="F20" s="392"/>
      <c r="G20" s="392"/>
      <c r="H20" s="392"/>
      <c r="I20" s="392"/>
      <c r="J20" s="392"/>
      <c r="K20" s="392"/>
      <c r="L20" s="392"/>
    </row>
    <row r="21" spans="1:12" ht="53.25" customHeight="1" x14ac:dyDescent="0.25">
      <c r="A21" s="49"/>
      <c r="B21" s="394" t="str">
        <f ca="1">Translations!$B$91</f>
        <v>In line with the above-mentioned Linking Agreement, every aircraft operator is assigned to one administering Member State, which is responsible for enforcing both the EU ETS and CH ETS. Consequently, it is useful to combine the annual non-CO2 aviation effects reports for both systems in one electronic template. This template serves this combined purpose. Colour indicators highlight which data are relevant under the EU ETS and which under the CH ETS (see section (III).11 below).</v>
      </c>
      <c r="C21" s="397"/>
      <c r="D21" s="397"/>
      <c r="E21" s="397"/>
      <c r="F21" s="397"/>
      <c r="G21" s="397"/>
      <c r="H21" s="397"/>
      <c r="I21" s="397"/>
      <c r="J21" s="397"/>
      <c r="K21" s="397"/>
      <c r="L21" s="397"/>
    </row>
    <row r="22" spans="1:12" ht="13.2" customHeight="1" x14ac:dyDescent="0.25">
      <c r="A22" s="49"/>
      <c r="B22" s="63"/>
      <c r="C22" s="60"/>
      <c r="D22" s="60"/>
      <c r="E22" s="60"/>
      <c r="F22" s="60"/>
      <c r="G22" s="60"/>
      <c r="H22" s="60"/>
      <c r="I22" s="60"/>
      <c r="J22" s="60"/>
      <c r="K22" s="60"/>
      <c r="L22" s="60"/>
    </row>
    <row r="23" spans="1:12" ht="12.75" customHeight="1" x14ac:dyDescent="0.25">
      <c r="A23" s="49">
        <f>MAX($A$5:A22)+1</f>
        <v>5</v>
      </c>
      <c r="B23" s="404" t="str">
        <f ca="1">Translations!$B$92</f>
        <v>Information about the Swiss ETS and application of non-CO2 MRV by Switzerland</v>
      </c>
      <c r="C23" s="392"/>
      <c r="D23" s="392"/>
      <c r="E23" s="392"/>
      <c r="F23" s="392"/>
      <c r="G23" s="392"/>
      <c r="H23" s="392"/>
      <c r="I23" s="392"/>
      <c r="J23" s="392"/>
      <c r="K23" s="392"/>
      <c r="L23" s="392"/>
    </row>
    <row r="24" spans="1:12" ht="12.75" customHeight="1" x14ac:dyDescent="0.25">
      <c r="A24" s="49"/>
      <c r="B24" s="394" t="str">
        <f ca="1">Translations!$B$93</f>
        <v>Information about the Swiss ETS can be obtained from the following address:</v>
      </c>
      <c r="C24" s="394"/>
      <c r="D24" s="394"/>
      <c r="E24" s="394"/>
      <c r="F24" s="394"/>
      <c r="G24" s="394"/>
      <c r="H24" s="394"/>
      <c r="I24" s="394"/>
      <c r="J24" s="394"/>
      <c r="K24" s="394"/>
      <c r="L24" s="394"/>
    </row>
    <row r="25" spans="1:12" ht="12.75" customHeight="1" x14ac:dyDescent="0.25">
      <c r="A25" s="49"/>
      <c r="B25" s="396" t="str">
        <f ca="1">HYPERLINK(Translations!$B$94)</f>
        <v>https://www.bafu.admin.ch/bafu/en/home/topics/climate/info-specialists/reduction-measures/ets/aviation.html</v>
      </c>
      <c r="C25" s="396"/>
      <c r="D25" s="396"/>
      <c r="E25" s="396"/>
      <c r="F25" s="396"/>
      <c r="G25" s="396"/>
      <c r="H25" s="396"/>
      <c r="I25" s="396"/>
      <c r="J25" s="396"/>
      <c r="K25" s="396"/>
      <c r="L25" s="396"/>
    </row>
    <row r="26" spans="1:12" ht="40.5" customHeight="1" x14ac:dyDescent="0.25">
      <c r="A26" s="49"/>
      <c r="B26" s="394" t="str">
        <f ca="1">Translations!$B$95</f>
        <v>The Swiss Federal Act on the Reduction of CO2 Emissions (CO2 Act) states in its Article 20, second Alinea that aircraft operators must provide the Confederation with information on the assessment of the overall climate impact of flight operations. The Federal Council shall determine the information to be provided; in doing so, it shall take account of European Union regulations. This Federal Act can be obtained from the following address:</v>
      </c>
      <c r="C26" s="394"/>
      <c r="D26" s="394"/>
      <c r="E26" s="394"/>
      <c r="F26" s="394"/>
      <c r="G26" s="394"/>
      <c r="H26" s="394"/>
      <c r="I26" s="394"/>
      <c r="J26" s="394"/>
      <c r="K26" s="394"/>
      <c r="L26" s="394"/>
    </row>
    <row r="27" spans="1:12" ht="12.75" customHeight="1" x14ac:dyDescent="0.25">
      <c r="A27" s="49"/>
      <c r="B27" s="396" t="str">
        <f ca="1">HYPERLINK(Translations!$B$96)</f>
        <v>https://www.fedlex.admin.ch/eli/cc/2012/855/en</v>
      </c>
      <c r="C27" s="396"/>
      <c r="D27" s="396"/>
      <c r="E27" s="396"/>
      <c r="F27" s="396"/>
      <c r="G27" s="396"/>
      <c r="H27" s="396"/>
      <c r="I27" s="396"/>
      <c r="J27" s="396"/>
      <c r="K27" s="396"/>
      <c r="L27" s="396"/>
    </row>
    <row r="28" spans="1:12" ht="51" customHeight="1" x14ac:dyDescent="0.25">
      <c r="A28" s="49"/>
      <c r="B28" s="394" t="str">
        <f ca="1">Translations!$B$97</f>
        <v>The Swiss Ordinance of 30 November 2012 for the Reduction of CO2 Emissions (CO2 Ordinance) states in its Annex 17, Article 2.1 that the monitoring report for aircraft operators must contain (point j) information, broken down by departure and arrival aerodromes, on CO2 equivalents, calculated in accordance with Article 56a of Implementing Regulation (EU) 2018/2066, of other climate effects of flights operated by the operator during the calendar year for which data must be collected. This Ordinance can be obtained from the following address:</v>
      </c>
      <c r="C28" s="394"/>
      <c r="D28" s="394"/>
      <c r="E28" s="394"/>
      <c r="F28" s="394"/>
      <c r="G28" s="394"/>
      <c r="H28" s="394"/>
      <c r="I28" s="394"/>
      <c r="J28" s="394"/>
      <c r="K28" s="394"/>
      <c r="L28" s="394"/>
    </row>
    <row r="29" spans="1:12" ht="12.75" customHeight="1" x14ac:dyDescent="0.25">
      <c r="A29" s="49"/>
      <c r="B29" s="396" t="str">
        <f ca="1">HYPERLINK(Translations!$B$98)</f>
        <v>https://www.fedlex.admin.ch/eli/cc/2012/856/en</v>
      </c>
      <c r="C29" s="396"/>
      <c r="D29" s="396"/>
      <c r="E29" s="396"/>
      <c r="F29" s="396"/>
      <c r="G29" s="396"/>
      <c r="H29" s="396"/>
      <c r="I29" s="396"/>
      <c r="J29" s="396"/>
      <c r="K29" s="396"/>
      <c r="L29" s="396"/>
    </row>
    <row r="30" spans="1:12" ht="13.2" customHeight="1" x14ac:dyDescent="0.25">
      <c r="A30" s="49"/>
      <c r="B30" s="398"/>
      <c r="C30" s="397"/>
      <c r="D30" s="397"/>
      <c r="E30" s="397"/>
      <c r="F30" s="397"/>
      <c r="G30" s="397"/>
      <c r="H30" s="397"/>
      <c r="I30" s="397"/>
      <c r="J30" s="397"/>
      <c r="K30" s="397"/>
      <c r="L30" s="397"/>
    </row>
    <row r="31" spans="1:12" ht="13.2" customHeight="1" x14ac:dyDescent="0.25">
      <c r="A31" s="49">
        <f>MAX($A$5:A30)+1</f>
        <v>6</v>
      </c>
      <c r="B31" s="404" t="str">
        <f ca="1">Translations!$B$99</f>
        <v>Brexit and the UK ETS</v>
      </c>
      <c r="C31" s="399"/>
      <c r="D31" s="399"/>
      <c r="E31" s="399"/>
      <c r="F31" s="399"/>
      <c r="G31" s="399"/>
      <c r="H31" s="399"/>
      <c r="I31" s="399"/>
      <c r="J31" s="399"/>
      <c r="K31" s="399"/>
      <c r="L31" s="399"/>
    </row>
    <row r="32" spans="1:12" ht="38.700000000000003" customHeight="1" x14ac:dyDescent="0.25">
      <c r="A32" s="49"/>
      <c r="B32" s="394" t="str">
        <f ca="1">Translations!$B$100</f>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32" s="397"/>
      <c r="D32" s="397"/>
      <c r="E32" s="397"/>
      <c r="F32" s="397"/>
      <c r="G32" s="397"/>
      <c r="H32" s="397"/>
      <c r="I32" s="397"/>
      <c r="J32" s="397"/>
      <c r="K32" s="397"/>
      <c r="L32" s="397"/>
    </row>
    <row r="33" spans="1:12" ht="13.2" customHeight="1" x14ac:dyDescent="0.25">
      <c r="A33" s="49"/>
      <c r="B33" s="394" t="str">
        <f ca="1">Translations!$B$101</f>
        <v>Flights from the EEA to the UK are included in the EU ETS. Flights from the UK to the EEA and domestic flights in the UK are included in the UK ETS.</v>
      </c>
      <c r="C33" s="397"/>
      <c r="D33" s="397"/>
      <c r="E33" s="397"/>
      <c r="F33" s="397"/>
      <c r="G33" s="397"/>
      <c r="H33" s="397"/>
      <c r="I33" s="397"/>
      <c r="J33" s="397"/>
      <c r="K33" s="397"/>
      <c r="L33" s="397"/>
    </row>
    <row r="34" spans="1:12" ht="13.2" customHeight="1" x14ac:dyDescent="0.25">
      <c r="A34" s="49"/>
      <c r="B34" s="394" t="str">
        <f ca="1">Translations!$B$102</f>
        <v>The Trade and Cooperation Agreement between the EU and the UK can be downloaded here:</v>
      </c>
      <c r="C34" s="397"/>
      <c r="D34" s="397"/>
      <c r="E34" s="397"/>
      <c r="F34" s="397"/>
      <c r="G34" s="397"/>
      <c r="H34" s="397"/>
      <c r="I34" s="397"/>
      <c r="J34" s="397"/>
      <c r="K34" s="397"/>
      <c r="L34" s="397"/>
    </row>
    <row r="35" spans="1:12" ht="13.2" customHeight="1" x14ac:dyDescent="0.25">
      <c r="A35" s="49"/>
      <c r="B35" s="396" t="str">
        <f ca="1">HYPERLINK(Translations!$B$103)</f>
        <v>https://ec.europa.eu/info/strategy/relations-non-eu-countries/relations-united-kingdom/eu-uk-trade-and-cooperation-agreement_en</v>
      </c>
      <c r="C35" s="396"/>
      <c r="D35" s="396"/>
      <c r="E35" s="396"/>
      <c r="F35" s="396"/>
      <c r="G35" s="396"/>
      <c r="H35" s="396"/>
      <c r="I35" s="396"/>
      <c r="J35" s="396"/>
      <c r="K35" s="396"/>
      <c r="L35" s="396"/>
    </row>
    <row r="36" spans="1:12" ht="13.2" customHeight="1" x14ac:dyDescent="0.25">
      <c r="A36" s="49"/>
      <c r="B36" s="83"/>
      <c r="C36" s="83"/>
      <c r="D36" s="83"/>
      <c r="E36" s="83"/>
      <c r="F36" s="83"/>
      <c r="G36" s="83"/>
      <c r="H36" s="83"/>
      <c r="I36" s="83"/>
      <c r="J36" s="83"/>
      <c r="K36" s="83"/>
      <c r="L36" s="83"/>
    </row>
    <row r="37" spans="1:12" ht="13.2" customHeight="1" x14ac:dyDescent="0.25">
      <c r="A37" s="49">
        <f>MAX($A$5:A36)+1</f>
        <v>7</v>
      </c>
      <c r="B37" s="394" t="str">
        <f ca="1">Translations!$B$104</f>
        <v>Information about the UK ETS can be obtained from the following address:</v>
      </c>
      <c r="C37" s="397"/>
      <c r="D37" s="397"/>
      <c r="E37" s="397"/>
      <c r="F37" s="397"/>
      <c r="G37" s="397"/>
      <c r="H37" s="397"/>
      <c r="I37" s="397"/>
      <c r="J37" s="397"/>
      <c r="K37" s="397"/>
      <c r="L37" s="397"/>
    </row>
    <row r="38" spans="1:12" ht="13.2" customHeight="1" x14ac:dyDescent="0.25">
      <c r="A38" s="49"/>
      <c r="B38" s="396" t="str">
        <f ca="1">HYPERLINK(Translations!$B$105)</f>
        <v>https://www.gov.uk/guidance/complying-with-the-uk-ets-as-an-aircraft-operator</v>
      </c>
      <c r="C38" s="396"/>
      <c r="D38" s="396"/>
      <c r="E38" s="396"/>
      <c r="F38" s="396"/>
      <c r="G38" s="396"/>
      <c r="H38" s="396"/>
      <c r="I38" s="396"/>
      <c r="J38" s="396"/>
      <c r="K38" s="396"/>
      <c r="L38" s="396"/>
    </row>
    <row r="39" spans="1:12" ht="13.2" customHeight="1" x14ac:dyDescent="0.25">
      <c r="A39" s="49"/>
      <c r="B39" s="398"/>
      <c r="C39" s="399"/>
      <c r="D39" s="399"/>
      <c r="E39" s="399"/>
      <c r="F39" s="399"/>
      <c r="G39" s="399"/>
      <c r="H39" s="399"/>
      <c r="I39" s="399"/>
      <c r="J39" s="399"/>
      <c r="K39" s="399"/>
      <c r="L39" s="399"/>
    </row>
    <row r="40" spans="1:12" ht="13.2" customHeight="1" x14ac:dyDescent="0.25">
      <c r="A40" s="49" t="s">
        <v>3</v>
      </c>
      <c r="B40" s="400" t="str">
        <f ca="1">Translations!$B$115</f>
        <v>Scope and relevance</v>
      </c>
      <c r="C40" s="392"/>
      <c r="D40" s="392"/>
      <c r="E40" s="392"/>
      <c r="F40" s="392"/>
      <c r="G40" s="392"/>
      <c r="H40" s="392"/>
      <c r="I40" s="392"/>
      <c r="J40" s="392"/>
      <c r="K40" s="392"/>
      <c r="L40" s="392"/>
    </row>
    <row r="41" spans="1:12" ht="13.2" customHeight="1" x14ac:dyDescent="0.25">
      <c r="A41" s="49">
        <f>MAX($A$40:A40)+1</f>
        <v>1</v>
      </c>
      <c r="B41" s="397" t="str">
        <f ca="1">Translations!$B$116</f>
        <v>This template is the only template that should be used by aircraft operators for reporting their annual non-CO2 aviation effects, in line with the MRR and the AVR.</v>
      </c>
      <c r="C41" s="399"/>
      <c r="D41" s="399"/>
      <c r="E41" s="399"/>
      <c r="F41" s="399"/>
      <c r="G41" s="399"/>
      <c r="H41" s="399"/>
      <c r="I41" s="399"/>
      <c r="J41" s="399"/>
      <c r="K41" s="399"/>
      <c r="L41" s="399"/>
    </row>
    <row r="42" spans="1:12" ht="96.75" customHeight="1" x14ac:dyDescent="0.25">
      <c r="A42" s="49">
        <f>MAX($A$40:A41)+1</f>
        <v>2</v>
      </c>
      <c r="B42" s="398" t="str">
        <f ca="1">Translations!$B$118</f>
        <v>The non-CO2 aviation effects reporting for 2025 and 2026 is only required for the reduced scope, i.e. flights operated with jet aeroplanes between two aerodromes located in the European Economic Area (EEA) (this also covers flights to, from and between outermost regions), and from an aerodrome located in the EEA and arriving to an aerodrome located in Switzerland or in the United Kingdom. Aircraft operators must indicate in their monitoring plan what is the geographical scope they choose: this is either the reduced scope (see above), the full scope (all flights departing or arriving in an aerodrome located in the EEA, except flights from Switzerland to EEA or from the United Kingdom to EEA), or any scope in between. The reporting is done accordingly. From 2027 onwards, the MRV reporting covers all flights outbound from and inbound to the EEA (with flights to and from outermost regions remaining covered).</v>
      </c>
      <c r="C42" s="399"/>
      <c r="D42" s="399"/>
      <c r="E42" s="399"/>
      <c r="F42" s="399"/>
      <c r="G42" s="399"/>
      <c r="H42" s="399"/>
      <c r="I42" s="399"/>
      <c r="J42" s="399"/>
      <c r="K42" s="399"/>
      <c r="L42" s="399"/>
    </row>
    <row r="43" spans="1:12" ht="39.450000000000003" customHeight="1" x14ac:dyDescent="0.25">
      <c r="A43" s="49">
        <f>MAX($A$40:A42)+1</f>
        <v>3</v>
      </c>
      <c r="B43" s="398" t="str">
        <f ca="1">Translations!$B$119</f>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43" s="399"/>
      <c r="D43" s="399"/>
      <c r="E43" s="399"/>
      <c r="F43" s="399"/>
      <c r="G43" s="399"/>
      <c r="H43" s="399"/>
      <c r="I43" s="399"/>
      <c r="J43" s="399"/>
      <c r="K43" s="399"/>
      <c r="L43" s="399"/>
    </row>
    <row r="44" spans="1:12" ht="26.7" customHeight="1" x14ac:dyDescent="0.25">
      <c r="A44" s="49"/>
      <c r="B44" s="51" t="s">
        <v>4</v>
      </c>
      <c r="C44" s="398" t="str">
        <f ca="1">Translations!$B$120</f>
        <v>Commercial air transport operators, operating either fewer than 243 flights per period for three consecutive four-month periods, or operating flights with total annual emissions lower than 10 000 tonnes per year under the "extended full scope".</v>
      </c>
      <c r="D44" s="398"/>
      <c r="E44" s="398"/>
      <c r="F44" s="398"/>
      <c r="G44" s="398"/>
      <c r="H44" s="398"/>
      <c r="I44" s="398"/>
      <c r="J44" s="398"/>
      <c r="K44" s="398"/>
      <c r="L44" s="398"/>
    </row>
    <row r="45" spans="1:12" ht="13.2" customHeight="1" x14ac:dyDescent="0.25">
      <c r="A45" s="49"/>
      <c r="B45" s="51" t="s">
        <v>4</v>
      </c>
      <c r="C45" s="398" t="str">
        <f ca="1">Translations!$B$121</f>
        <v>Non-commercial air transport operators which emit less than 1 000 t CO2 per year under the "extended full scope" of the EU ETS.</v>
      </c>
      <c r="D45" s="399"/>
      <c r="E45" s="399"/>
      <c r="F45" s="399"/>
      <c r="G45" s="399"/>
      <c r="H45" s="399"/>
      <c r="I45" s="399"/>
      <c r="J45" s="399"/>
      <c r="K45" s="399"/>
      <c r="L45" s="399"/>
    </row>
    <row r="46" spans="1:12" ht="26.7" customHeight="1" x14ac:dyDescent="0.25">
      <c r="A46" s="49"/>
      <c r="B46" s="398" t="str">
        <f ca="1">Translations!$B$122</f>
        <v>Note that for the purposes of the EU ETS, the above thresholds apply to the sum of all flights and of the related CO2 emissions within EEA, outgoing from EEA and incoming to EEA, including those incoming from Switzerland and the UK.</v>
      </c>
      <c r="C46" s="398"/>
      <c r="D46" s="398"/>
      <c r="E46" s="398"/>
      <c r="F46" s="398"/>
      <c r="G46" s="398"/>
      <c r="H46" s="398"/>
      <c r="I46" s="398"/>
      <c r="J46" s="398"/>
      <c r="K46" s="398"/>
      <c r="L46" s="398"/>
    </row>
    <row r="47" spans="1:12" ht="26.7" customHeight="1" x14ac:dyDescent="0.25">
      <c r="A47" s="49"/>
      <c r="B47" s="398" t="str">
        <f ca="1">Translations!$B$123</f>
        <v>For checking the compliance with the relevant thresholds, emissions have to be calculated using the preliminary emission factor, i.e. without any zero-rating of fuels.</v>
      </c>
      <c r="C47" s="398"/>
      <c r="D47" s="398"/>
      <c r="E47" s="398"/>
      <c r="F47" s="398"/>
      <c r="G47" s="398"/>
      <c r="H47" s="398"/>
      <c r="I47" s="398"/>
      <c r="J47" s="398"/>
      <c r="K47" s="398"/>
      <c r="L47" s="398"/>
    </row>
    <row r="48" spans="1:12" ht="13.2" customHeight="1" x14ac:dyDescent="0.25"/>
    <row r="49" spans="1:12" x14ac:dyDescent="0.25">
      <c r="A49" s="49" t="s">
        <v>612</v>
      </c>
      <c r="B49" s="400" t="str">
        <f ca="1">Translations!$B$131</f>
        <v>Guidance on this template</v>
      </c>
      <c r="C49" s="392"/>
      <c r="D49" s="392"/>
      <c r="E49" s="392"/>
      <c r="F49" s="392"/>
      <c r="G49" s="392"/>
      <c r="H49" s="392"/>
      <c r="I49" s="392"/>
      <c r="J49" s="392"/>
      <c r="K49" s="392"/>
      <c r="L49" s="392"/>
    </row>
    <row r="50" spans="1:12" s="3" customFormat="1" ht="13.2" customHeight="1" x14ac:dyDescent="0.25">
      <c r="A50" s="49">
        <v>1</v>
      </c>
      <c r="B50" s="403" t="str">
        <f ca="1">Translations!$B$132</f>
        <v>Article 68(5) of the MRR requires:</v>
      </c>
      <c r="C50" s="403"/>
      <c r="D50" s="403"/>
      <c r="E50" s="403"/>
      <c r="F50" s="403"/>
      <c r="G50" s="403"/>
      <c r="H50" s="403"/>
      <c r="I50" s="403"/>
      <c r="J50" s="403"/>
      <c r="K50" s="403"/>
      <c r="L50" s="403"/>
    </row>
    <row r="51" spans="1:12" s="3" customFormat="1" ht="28.5" customHeight="1" x14ac:dyDescent="0.25">
      <c r="A51" s="49"/>
      <c r="B51" s="393" t="str">
        <f ca="1">Translations!$B$133</f>
        <v>The aircraft operator shall submit to the competent authority under the same conditions as referred to in paragraph 1, a separate report as attachment to the annual emissions report, that covers the annual non-CO2 aviation effects.</v>
      </c>
      <c r="C51" s="393"/>
      <c r="D51" s="393"/>
      <c r="E51" s="393"/>
      <c r="F51" s="393"/>
      <c r="G51" s="393"/>
      <c r="H51" s="393"/>
      <c r="I51" s="393"/>
      <c r="J51" s="393"/>
      <c r="K51" s="393"/>
      <c r="L51" s="393"/>
    </row>
    <row r="52" spans="1:12" s="3" customFormat="1" ht="13.2" customHeight="1" x14ac:dyDescent="0.25">
      <c r="A52" s="49"/>
      <c r="B52" s="403" t="str">
        <f ca="1">Translations!$B$134</f>
        <v xml:space="preserve">Article 68(6) requires: </v>
      </c>
      <c r="C52" s="403"/>
      <c r="D52" s="403"/>
      <c r="E52" s="403"/>
      <c r="F52" s="403"/>
      <c r="G52" s="403"/>
      <c r="H52" s="403"/>
      <c r="I52" s="403"/>
      <c r="J52" s="403"/>
      <c r="K52" s="403"/>
      <c r="L52" s="403"/>
    </row>
    <row r="53" spans="1:12" s="3" customFormat="1" ht="14.25" customHeight="1" x14ac:dyDescent="0.25">
      <c r="A53" s="49"/>
      <c r="B53" s="393" t="str">
        <f ca="1">Translations!$B$135</f>
        <v>The separate report referred to in Article 68(5) of the MRR shall contain at least the information listed in its Annex X, Section 2a.</v>
      </c>
      <c r="C53" s="393"/>
      <c r="D53" s="393"/>
      <c r="E53" s="393"/>
      <c r="F53" s="393"/>
      <c r="G53" s="393"/>
      <c r="H53" s="393"/>
      <c r="I53" s="393"/>
      <c r="J53" s="393"/>
      <c r="K53" s="393"/>
      <c r="L53" s="393"/>
    </row>
    <row r="54" spans="1:12" s="3" customFormat="1" ht="13.2" customHeight="1" x14ac:dyDescent="0.25">
      <c r="A54" s="49"/>
      <c r="B54" s="403" t="str">
        <f ca="1">Translations!$B$136</f>
        <v>Annex X, Section 2a sets the minimum content of the Annual Report.</v>
      </c>
      <c r="C54" s="403"/>
      <c r="D54" s="403"/>
      <c r="E54" s="403"/>
      <c r="F54" s="403"/>
      <c r="G54" s="403"/>
      <c r="H54" s="403"/>
      <c r="I54" s="403"/>
      <c r="J54" s="403"/>
      <c r="K54" s="403"/>
      <c r="L54" s="403"/>
    </row>
    <row r="55" spans="1:12" s="3" customFormat="1" ht="13.2" customHeight="1" x14ac:dyDescent="0.25">
      <c r="A55" s="49"/>
      <c r="B55" s="403" t="str">
        <f ca="1">Translations!$B$137</f>
        <v>Furthermore, Annex IIIa, Section 2, states:</v>
      </c>
      <c r="C55" s="403"/>
      <c r="D55" s="403"/>
      <c r="E55" s="403"/>
      <c r="F55" s="403"/>
      <c r="G55" s="403"/>
      <c r="H55" s="403"/>
      <c r="I55" s="403"/>
      <c r="J55" s="403"/>
      <c r="K55" s="403"/>
      <c r="L55" s="403"/>
    </row>
    <row r="56" spans="1:12" s="3" customFormat="1" ht="39" customHeight="1" x14ac:dyDescent="0.25">
      <c r="A56" s="49"/>
      <c r="B56" s="393" t="str">
        <f ca="1">Translations!$B$138</f>
        <v>NEATS streamlines the reporting exercise referred to in Article 68(5) of this Regulation. The tool generates automatically the XML table referred to in Annex X, Section 2a(9) to this Regulation at the end of each reporting year, minimising administrative burden associated with reporting.</v>
      </c>
      <c r="C56" s="393"/>
      <c r="D56" s="393"/>
      <c r="E56" s="393"/>
      <c r="F56" s="393"/>
      <c r="G56" s="393"/>
      <c r="H56" s="393"/>
      <c r="I56" s="393"/>
      <c r="J56" s="393"/>
      <c r="K56" s="393"/>
      <c r="L56" s="393"/>
    </row>
    <row r="57" spans="1:12" ht="13.2" customHeight="1" x14ac:dyDescent="0.25"/>
    <row r="58" spans="1:12" s="3" customFormat="1" ht="39.450000000000003" customHeight="1" x14ac:dyDescent="0.25">
      <c r="A58" s="49">
        <f>MAX($A$50:A56)+1</f>
        <v>2</v>
      </c>
      <c r="B58" s="426" t="str">
        <f ca="1">Translations!$B$139</f>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58" s="426"/>
      <c r="D58" s="426"/>
      <c r="E58" s="426"/>
      <c r="F58" s="426"/>
      <c r="G58" s="426"/>
      <c r="H58" s="426"/>
      <c r="I58" s="426"/>
      <c r="J58" s="426"/>
      <c r="K58" s="426"/>
      <c r="L58" s="426"/>
    </row>
    <row r="59" spans="1:12" s="3" customFormat="1" ht="55.5" customHeight="1" x14ac:dyDescent="0.25">
      <c r="A59" s="49"/>
      <c r="B59" s="437" t="str">
        <f ca="1">Translations!$B$140</f>
        <v>An aircraft operator can obtain from the NEATS IT tool this report with the information required under the following points filled in automatically by NEATS based on the information and data available in it: 1(a), 1(b), 1(c), 1(d) for the NEATS relevant line, 1(f), 1(g), 1(h), 1(i) for the NEATS relevant line, 1(j), 1a(c), 1a(d), 2(a), 2(b), 6(c) limited to data gaps whose location is ‘IT Tool’, and 7(b). The NEATS IT tool will also generate the XML Table referred to in paragraph 2a(9) of Annex X as a separate file with respect to this report. The XML Table will contain the data related to the flights covered in the report.</v>
      </c>
      <c r="C59" s="437"/>
      <c r="D59" s="437"/>
      <c r="E59" s="437"/>
      <c r="F59" s="437"/>
      <c r="G59" s="437"/>
      <c r="H59" s="437"/>
      <c r="I59" s="437"/>
      <c r="J59" s="437"/>
      <c r="K59" s="437"/>
      <c r="L59" s="437"/>
    </row>
    <row r="60" spans="1:12" s="3" customFormat="1" ht="30" customHeight="1" x14ac:dyDescent="0.25">
      <c r="A60" s="49"/>
      <c r="B60" s="437" t="str">
        <f ca="1">Translations!$B$141</f>
        <v>&lt;Placeholder for the inclusion of information on the automatic data that could be included in the report by another IT tool approved by the European Commission&gt;</v>
      </c>
      <c r="C60" s="437"/>
      <c r="D60" s="437"/>
      <c r="E60" s="437"/>
      <c r="F60" s="437"/>
      <c r="G60" s="437"/>
      <c r="H60" s="437"/>
      <c r="I60" s="437"/>
      <c r="J60" s="437"/>
      <c r="K60" s="437"/>
      <c r="L60" s="437"/>
    </row>
    <row r="61" spans="1:12" s="3" customFormat="1" ht="30" customHeight="1" x14ac:dyDescent="0.25">
      <c r="A61" s="49"/>
      <c r="B61" s="437" t="str">
        <f ca="1">Translations!$B$142</f>
        <v>&lt;Placeholder for the inclusion of information on the automatic data that could be included in the report by another IT tool approved by the European Commission&gt;</v>
      </c>
      <c r="C61" s="437"/>
      <c r="D61" s="437"/>
      <c r="E61" s="437"/>
      <c r="F61" s="437"/>
      <c r="G61" s="437"/>
      <c r="H61" s="437"/>
      <c r="I61" s="437"/>
      <c r="J61" s="437"/>
      <c r="K61" s="437"/>
      <c r="L61" s="437"/>
    </row>
    <row r="62" spans="1:12" s="3" customFormat="1" ht="41.25" customHeight="1" x14ac:dyDescent="0.25">
      <c r="A62" s="49"/>
      <c r="B62" s="437" t="str">
        <f ca="1">Translations!$B$143</f>
        <v>The aircraft operator remains responsible for consolidating the reports and XML Tables generated by all IT tools (approved by the European Commission) it has used into a single report and single XML Table, ensuring their completeness, consistency and coherence prior to their submission for verification, when required, and approval by the relevant competent authority.</v>
      </c>
      <c r="C62" s="437"/>
      <c r="D62" s="437"/>
      <c r="E62" s="437"/>
      <c r="F62" s="437"/>
      <c r="G62" s="437"/>
      <c r="H62" s="437"/>
      <c r="I62" s="437"/>
      <c r="J62" s="437"/>
      <c r="K62" s="437"/>
      <c r="L62" s="437"/>
    </row>
    <row r="63" spans="1:12" ht="13.2" customHeight="1" x14ac:dyDescent="0.25"/>
    <row r="64" spans="1:12" s="3" customFormat="1" ht="13.2" customHeight="1" x14ac:dyDescent="0.25">
      <c r="A64" s="49">
        <f>MAX($A$50:A58)+1</f>
        <v>3</v>
      </c>
      <c r="B64" s="403" t="str">
        <f ca="1">Translations!$B$144</f>
        <v xml:space="preserve">This reporting template represents the views of the Commission services at the time of publication. </v>
      </c>
      <c r="C64" s="403"/>
      <c r="D64" s="403"/>
      <c r="E64" s="403"/>
      <c r="F64" s="403"/>
      <c r="G64" s="403"/>
      <c r="H64" s="403"/>
      <c r="I64" s="403"/>
      <c r="J64" s="403"/>
      <c r="K64" s="403"/>
      <c r="L64" s="403"/>
    </row>
    <row r="65" spans="1:13" s="3" customFormat="1" ht="29.25" customHeight="1" x14ac:dyDescent="0.25">
      <c r="A65" s="4"/>
      <c r="B65" s="433" t="str">
        <f ca="1">Translations!$B$145</f>
        <v>This is the final version, dated 29 April 2026, of the annual non-CO2 aviation effects template.</v>
      </c>
      <c r="C65" s="434"/>
      <c r="D65" s="434"/>
      <c r="E65" s="434"/>
      <c r="F65" s="434"/>
      <c r="G65" s="434"/>
      <c r="H65" s="434"/>
      <c r="I65" s="434"/>
      <c r="J65" s="434"/>
      <c r="K65" s="434"/>
      <c r="L65" s="435"/>
    </row>
    <row r="66" spans="1:13" s="3" customFormat="1" ht="12.75" customHeight="1" x14ac:dyDescent="0.25">
      <c r="A66" s="4"/>
      <c r="B66" s="447"/>
      <c r="C66" s="448"/>
      <c r="D66" s="448"/>
      <c r="E66" s="448"/>
      <c r="F66" s="448"/>
      <c r="G66" s="448"/>
      <c r="H66" s="448"/>
      <c r="I66" s="448"/>
      <c r="J66" s="448"/>
      <c r="K66" s="448"/>
      <c r="L66" s="448"/>
    </row>
    <row r="67" spans="1:13" s="3" customFormat="1" ht="12.75" customHeight="1" x14ac:dyDescent="0.25">
      <c r="A67" s="49">
        <f>MAX($A$50:A66)+1</f>
        <v>4</v>
      </c>
      <c r="B67" s="403" t="str">
        <f ca="1">Translations!$B$146</f>
        <v>All Commission guidance documents on the Monitoring and Reporting Regulation can be found at:</v>
      </c>
      <c r="C67" s="403"/>
      <c r="D67" s="403"/>
      <c r="E67" s="403"/>
      <c r="F67" s="403"/>
      <c r="G67" s="403"/>
      <c r="H67" s="403"/>
      <c r="I67" s="403"/>
      <c r="J67" s="403"/>
      <c r="K67" s="403"/>
      <c r="L67" s="403"/>
    </row>
    <row r="68" spans="1:13" s="3" customFormat="1" ht="12.75" customHeight="1" x14ac:dyDescent="0.25">
      <c r="A68" s="4"/>
      <c r="B68" s="396" t="str">
        <f ca="1">HYPERLINK(Translations!$B$147)</f>
        <v>https://ec.europa.eu/clima/eu-action/eu-emissions-trading-system-eu-ets/monitoring-reporting-and-verification-eu-ets-emissions_en</v>
      </c>
      <c r="C68" s="396"/>
      <c r="D68" s="396"/>
      <c r="E68" s="396"/>
      <c r="F68" s="396"/>
      <c r="G68" s="396"/>
      <c r="H68" s="396"/>
      <c r="I68" s="396"/>
      <c r="J68" s="396"/>
      <c r="K68" s="396"/>
      <c r="L68" s="396"/>
    </row>
    <row r="69" spans="1:13" s="3" customFormat="1" x14ac:dyDescent="0.25">
      <c r="A69" s="4"/>
      <c r="B69" s="52"/>
      <c r="C69" s="52"/>
      <c r="D69" s="52"/>
      <c r="E69" s="52"/>
      <c r="F69" s="52"/>
      <c r="G69" s="52"/>
      <c r="H69" s="52"/>
      <c r="I69" s="52"/>
      <c r="J69" s="52"/>
      <c r="K69" s="52"/>
      <c r="L69" s="52"/>
    </row>
    <row r="70" spans="1:13" ht="39.450000000000003" customHeight="1" x14ac:dyDescent="0.25">
      <c r="A70" s="49">
        <f>MAX($A$50:A69)+1</f>
        <v>5</v>
      </c>
      <c r="B70" s="397" t="str">
        <f ca="1">Translations!$B$148</f>
        <v xml:space="preserve">The EU ETS for aviation has been expanded to cover the three EEA EFTA States Iceland, Liechtenstein and Norway. This means that aircraft operators also need to monitor and report their non-CO2 aviation effects from domestic flights within the EEA EFTA States, flights between the EEA EFTA States and flights between EEA EFTA States and third countries (where full scope is required).
</v>
      </c>
      <c r="C70" s="399"/>
      <c r="D70" s="399"/>
      <c r="E70" s="399"/>
      <c r="F70" s="399"/>
      <c r="G70" s="399"/>
      <c r="H70" s="399"/>
      <c r="I70" s="399"/>
      <c r="J70" s="399"/>
      <c r="K70" s="399"/>
      <c r="L70" s="399"/>
      <c r="M70" s="3"/>
    </row>
    <row r="71" spans="1:13" ht="26.7" customHeight="1" x14ac:dyDescent="0.25">
      <c r="A71" s="4"/>
      <c r="B71" s="392" t="str">
        <f ca="1">Translations!$B$149</f>
        <v>Accordingly, all references to Member States in this template should be interpreted as including all 30 EEA States. The EEA comprises the 27 EU Member States, Iceland, Liechtenstein and Norway.</v>
      </c>
      <c r="C71" s="392"/>
      <c r="D71" s="392"/>
      <c r="E71" s="392"/>
      <c r="F71" s="392"/>
      <c r="G71" s="392"/>
      <c r="H71" s="392"/>
      <c r="I71" s="392"/>
      <c r="J71" s="392"/>
      <c r="K71" s="392"/>
      <c r="L71" s="392"/>
    </row>
    <row r="72" spans="1:13" s="3" customFormat="1" x14ac:dyDescent="0.25">
      <c r="A72" s="4"/>
      <c r="B72" s="52"/>
      <c r="C72" s="52"/>
      <c r="D72" s="52"/>
      <c r="E72" s="52"/>
      <c r="F72" s="52"/>
      <c r="G72" s="52"/>
      <c r="H72" s="52"/>
      <c r="I72" s="52"/>
      <c r="J72" s="52"/>
      <c r="K72" s="52"/>
      <c r="L72" s="52"/>
    </row>
    <row r="73" spans="1:13" s="7" customFormat="1" ht="15.6" x14ac:dyDescent="0.25">
      <c r="A73" s="49">
        <f>MAX($A$50:A72)+1</f>
        <v>6</v>
      </c>
      <c r="B73" s="436" t="str">
        <f ca="1">Translations!$B$150</f>
        <v>Before you use this file, please carry out the following steps:</v>
      </c>
      <c r="C73" s="436"/>
      <c r="D73" s="436"/>
      <c r="E73" s="436"/>
      <c r="F73" s="436"/>
      <c r="G73" s="436"/>
      <c r="H73" s="436"/>
      <c r="I73" s="436"/>
      <c r="J73" s="436"/>
      <c r="K73" s="436"/>
      <c r="L73" s="436"/>
    </row>
    <row r="74" spans="1:13" ht="51" customHeight="1" x14ac:dyDescent="0.25">
      <c r="A74" s="4"/>
      <c r="B74" s="53" t="s">
        <v>5</v>
      </c>
      <c r="C74" s="400" t="str">
        <f ca="1">Translations!$B$151</f>
        <v>Make sure you know which Member State is responsible for administering you (the aircraft operator who submits this non-CO2 aviation effects report) with regard to EU ETS reporting. The criteria for defining the administering Member State are set out by Art. 18a of the EU ETS Directive. A list specifying the administering Member State for each aircraft operator can be found on the Commission's website (see below).</v>
      </c>
      <c r="D74" s="398"/>
      <c r="E74" s="398"/>
      <c r="F74" s="398"/>
      <c r="G74" s="398"/>
      <c r="H74" s="398"/>
      <c r="I74" s="398"/>
      <c r="J74" s="398"/>
      <c r="K74" s="398"/>
      <c r="L74" s="398"/>
    </row>
    <row r="75" spans="1:13" ht="29.25" customHeight="1" x14ac:dyDescent="0.25">
      <c r="A75" s="4"/>
      <c r="B75" s="53" t="s">
        <v>6</v>
      </c>
      <c r="C75" s="398" t="str">
        <f ca="1">Translations!$B$154</f>
        <v xml:space="preserve">Identify the Competent Authority (CA) responsible for your case in that administering Member State (there may be more than one CA per Member State). </v>
      </c>
      <c r="D75" s="398"/>
      <c r="E75" s="398"/>
      <c r="F75" s="398"/>
      <c r="G75" s="398"/>
      <c r="H75" s="398"/>
      <c r="I75" s="398"/>
      <c r="J75" s="398"/>
      <c r="K75" s="398"/>
      <c r="L75" s="398"/>
    </row>
    <row r="76" spans="1:13" ht="30.75" customHeight="1" x14ac:dyDescent="0.25">
      <c r="A76" s="4"/>
      <c r="B76" s="53" t="s">
        <v>7</v>
      </c>
      <c r="C76" s="398" t="str">
        <f ca="1">Translations!$B$155</f>
        <v>Check the CA's webpage or directly contact the CA in order to find out if you have the correct version of the template. The template version is clearly indicated on the cover page of this file.</v>
      </c>
      <c r="D76" s="398"/>
      <c r="E76" s="398"/>
      <c r="F76" s="398"/>
      <c r="G76" s="398"/>
      <c r="H76" s="398"/>
      <c r="I76" s="398"/>
      <c r="J76" s="398"/>
      <c r="K76" s="398"/>
      <c r="L76" s="398"/>
    </row>
    <row r="77" spans="1:13" ht="29.25" customHeight="1" x14ac:dyDescent="0.25">
      <c r="A77" s="4"/>
      <c r="B77" s="53" t="s">
        <v>8</v>
      </c>
      <c r="C77" s="398" t="str">
        <f ca="1">Translations!$B$156</f>
        <v>Some Member States may require you to use an alternative system, such as Internet-based forms instead of a spreadsheet. Check your administering Member State requirements. In this case the CA will provide further information to you.</v>
      </c>
      <c r="D77" s="398"/>
      <c r="E77" s="398"/>
      <c r="F77" s="398"/>
      <c r="G77" s="398"/>
      <c r="H77" s="398"/>
      <c r="I77" s="398"/>
      <c r="J77" s="398"/>
      <c r="K77" s="398"/>
      <c r="L77" s="398"/>
    </row>
    <row r="78" spans="1:13" s="3" customFormat="1" x14ac:dyDescent="0.25">
      <c r="A78" s="4"/>
      <c r="B78" s="53" t="s">
        <v>9</v>
      </c>
      <c r="C78" s="403" t="str">
        <f ca="1">Translations!$B$157</f>
        <v>Read carefully the instructions below for filling this template.</v>
      </c>
      <c r="D78" s="403"/>
      <c r="E78" s="403"/>
      <c r="F78" s="403"/>
      <c r="G78" s="403"/>
      <c r="H78" s="403"/>
      <c r="I78" s="403"/>
      <c r="J78" s="403"/>
      <c r="K78" s="403"/>
      <c r="L78" s="403"/>
    </row>
    <row r="79" spans="1:13" x14ac:dyDescent="0.25">
      <c r="A79" s="4"/>
      <c r="B79" s="398"/>
      <c r="C79" s="398"/>
      <c r="D79" s="398"/>
      <c r="E79" s="398"/>
      <c r="F79" s="398"/>
      <c r="G79" s="398"/>
      <c r="H79" s="398"/>
      <c r="I79" s="398"/>
      <c r="J79" s="398"/>
      <c r="K79" s="398"/>
      <c r="L79" s="398"/>
    </row>
    <row r="80" spans="1:13" ht="15" customHeight="1" x14ac:dyDescent="0.25">
      <c r="A80" s="49">
        <f>MAX($A$50:A79)+1</f>
        <v>7</v>
      </c>
      <c r="B80" s="423" t="str">
        <f ca="1">Translations!$B$158</f>
        <v>This emission report must be submitted to your Competent Authority ("CA") to the following address:</v>
      </c>
      <c r="C80" s="423"/>
      <c r="D80" s="423"/>
      <c r="E80" s="423"/>
      <c r="F80" s="423"/>
      <c r="G80" s="423"/>
      <c r="H80" s="423"/>
      <c r="I80" s="423"/>
      <c r="J80" s="423"/>
      <c r="K80" s="423"/>
      <c r="L80" s="423"/>
    </row>
    <row r="81" spans="1:12" x14ac:dyDescent="0.25">
      <c r="A81" s="4"/>
      <c r="B81" s="3"/>
      <c r="C81" s="3"/>
      <c r="D81" s="3"/>
      <c r="E81" s="3"/>
      <c r="F81" s="3"/>
      <c r="G81" s="3"/>
      <c r="H81" s="3"/>
      <c r="I81" s="3"/>
      <c r="J81" s="3"/>
      <c r="K81" s="3"/>
      <c r="L81" s="3"/>
    </row>
    <row r="82" spans="1:12" x14ac:dyDescent="0.25">
      <c r="B82" s="14"/>
      <c r="C82" s="14"/>
      <c r="D82" s="14"/>
      <c r="E82" s="438" t="str">
        <f ca="1">Translations!$B$159</f>
        <v>Detail address to be provided by the Member State</v>
      </c>
      <c r="F82" s="439"/>
      <c r="G82" s="439"/>
      <c r="H82" s="440"/>
      <c r="I82" s="14"/>
      <c r="J82" s="14"/>
      <c r="K82" s="14"/>
      <c r="L82" s="14"/>
    </row>
    <row r="83" spans="1:12" x14ac:dyDescent="0.25">
      <c r="B83" s="14"/>
      <c r="C83" s="14"/>
      <c r="D83" s="14"/>
      <c r="E83" s="441"/>
      <c r="F83" s="442"/>
      <c r="G83" s="442"/>
      <c r="H83" s="443"/>
      <c r="I83" s="14"/>
      <c r="J83" s="14"/>
      <c r="K83" s="14"/>
      <c r="L83" s="14"/>
    </row>
    <row r="84" spans="1:12" x14ac:dyDescent="0.25">
      <c r="B84" s="14"/>
      <c r="C84" s="14"/>
      <c r="D84" s="14"/>
      <c r="E84" s="441"/>
      <c r="F84" s="442"/>
      <c r="G84" s="442"/>
      <c r="H84" s="443"/>
      <c r="I84" s="14"/>
      <c r="J84" s="14"/>
      <c r="K84" s="14"/>
      <c r="L84" s="14"/>
    </row>
    <row r="85" spans="1:12" x14ac:dyDescent="0.25">
      <c r="B85" s="14"/>
      <c r="C85" s="5"/>
      <c r="D85" s="14"/>
      <c r="E85" s="441"/>
      <c r="F85" s="442"/>
      <c r="G85" s="442"/>
      <c r="H85" s="443"/>
      <c r="I85" s="14"/>
      <c r="J85" s="14"/>
      <c r="K85" s="14"/>
      <c r="L85" s="14"/>
    </row>
    <row r="86" spans="1:12" x14ac:dyDescent="0.25">
      <c r="B86" s="14"/>
      <c r="C86" s="14"/>
      <c r="D86" s="14"/>
      <c r="E86" s="441"/>
      <c r="F86" s="442"/>
      <c r="G86" s="442"/>
      <c r="H86" s="443"/>
      <c r="I86" s="14"/>
      <c r="J86" s="14"/>
      <c r="K86" s="14"/>
      <c r="L86" s="14"/>
    </row>
    <row r="87" spans="1:12" x14ac:dyDescent="0.25">
      <c r="B87" s="14"/>
      <c r="C87" s="14"/>
      <c r="D87" s="14"/>
      <c r="E87" s="441"/>
      <c r="F87" s="442"/>
      <c r="G87" s="442"/>
      <c r="H87" s="443"/>
      <c r="I87" s="14"/>
      <c r="J87" s="14"/>
      <c r="K87" s="14"/>
      <c r="L87" s="14"/>
    </row>
    <row r="88" spans="1:12" x14ac:dyDescent="0.25">
      <c r="B88" s="14"/>
      <c r="C88" s="14"/>
      <c r="D88" s="14"/>
      <c r="E88" s="441"/>
      <c r="F88" s="442"/>
      <c r="G88" s="442"/>
      <c r="H88" s="443"/>
      <c r="I88" s="14"/>
      <c r="J88" s="14"/>
      <c r="K88" s="14"/>
      <c r="L88" s="14"/>
    </row>
    <row r="89" spans="1:12" x14ac:dyDescent="0.25">
      <c r="B89" s="14"/>
      <c r="C89" s="14"/>
      <c r="D89" s="14"/>
      <c r="E89" s="444"/>
      <c r="F89" s="445"/>
      <c r="G89" s="445"/>
      <c r="H89" s="446"/>
      <c r="I89" s="14"/>
      <c r="J89" s="14"/>
      <c r="K89" s="14"/>
      <c r="L89" s="14"/>
    </row>
    <row r="90" spans="1:12" x14ac:dyDescent="0.25">
      <c r="B90" s="14"/>
      <c r="C90" s="14"/>
      <c r="D90" s="14"/>
      <c r="E90" s="14"/>
      <c r="F90" s="14"/>
      <c r="G90" s="14"/>
      <c r="H90" s="14"/>
      <c r="I90" s="14"/>
      <c r="J90" s="14"/>
      <c r="K90" s="14"/>
      <c r="L90" s="14"/>
    </row>
    <row r="91" spans="1:12" ht="33" customHeight="1" x14ac:dyDescent="0.25">
      <c r="A91" s="49">
        <f>MAX($A$50:A90)+1</f>
        <v>8</v>
      </c>
      <c r="B91" s="398" t="str">
        <f ca="1">Translations!$B$160</f>
        <v>Contact your Competent Authority if you need assistance to complete your annual non-CO2 aviation effects report. Some Member States have produced guidance documents which you may find useful in addition to the Commission's guidance mentioned above.</v>
      </c>
      <c r="C91" s="398"/>
      <c r="D91" s="398"/>
      <c r="E91" s="398"/>
      <c r="F91" s="398"/>
      <c r="G91" s="398"/>
      <c r="H91" s="398"/>
      <c r="I91" s="398"/>
      <c r="J91" s="398"/>
      <c r="K91" s="398"/>
      <c r="L91" s="398"/>
    </row>
    <row r="92" spans="1:12" ht="66" customHeight="1" x14ac:dyDescent="0.25">
      <c r="A92" s="49">
        <f>MAX($A$50:A91)+1</f>
        <v>9</v>
      </c>
      <c r="B92" s="420" t="str">
        <f ca="1">Translations!$B$161</f>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92" s="407"/>
      <c r="D92" s="407"/>
      <c r="E92" s="407"/>
      <c r="F92" s="407"/>
      <c r="G92" s="407"/>
      <c r="H92" s="407"/>
      <c r="I92" s="407"/>
      <c r="J92" s="407"/>
      <c r="K92" s="407"/>
      <c r="L92" s="407"/>
    </row>
    <row r="93" spans="1:12" x14ac:dyDescent="0.25">
      <c r="A93" s="4"/>
      <c r="B93" s="52"/>
      <c r="C93" s="52"/>
      <c r="D93" s="52"/>
      <c r="E93" s="52"/>
      <c r="F93" s="52"/>
      <c r="G93" s="52"/>
      <c r="H93" s="52"/>
      <c r="I93" s="52"/>
      <c r="J93" s="52"/>
      <c r="K93" s="52"/>
      <c r="L93" s="52"/>
    </row>
    <row r="94" spans="1:12" ht="15.6" x14ac:dyDescent="0.25">
      <c r="A94" s="49">
        <f>MAX($A$50:A93)+1</f>
        <v>10</v>
      </c>
      <c r="B94" s="406" t="str">
        <f ca="1">Translations!$B$162</f>
        <v>Information sources:</v>
      </c>
      <c r="C94" s="406"/>
      <c r="D94" s="406"/>
      <c r="E94" s="406"/>
      <c r="F94" s="406"/>
      <c r="G94" s="406"/>
      <c r="H94" s="406"/>
      <c r="I94" s="406"/>
      <c r="J94" s="406"/>
      <c r="K94" s="406"/>
      <c r="L94" s="406"/>
    </row>
    <row r="95" spans="1:12" x14ac:dyDescent="0.25">
      <c r="A95" s="4"/>
      <c r="B95" s="54" t="str">
        <f ca="1">Translations!$B$163</f>
        <v>EU Websites:</v>
      </c>
      <c r="C95" s="52"/>
      <c r="D95" s="398"/>
      <c r="E95" s="399"/>
      <c r="F95" s="399"/>
      <c r="G95" s="399"/>
      <c r="H95" s="399"/>
      <c r="I95" s="399"/>
      <c r="J95" s="399"/>
      <c r="K95" s="399"/>
      <c r="L95" s="399"/>
    </row>
    <row r="96" spans="1:12" s="3" customFormat="1" x14ac:dyDescent="0.25">
      <c r="A96" s="4"/>
      <c r="B96" s="52" t="str">
        <f ca="1">Translations!$B$164</f>
        <v>EU-Legislation:</v>
      </c>
      <c r="C96" s="52"/>
      <c r="D96" s="419" t="str">
        <f ca="1">HYPERLINK(Translations!$B$169)</f>
        <v xml:space="preserve">http://eur-lex.europa.eu/en/index.htm </v>
      </c>
      <c r="E96" s="419"/>
      <c r="F96" s="419"/>
      <c r="G96" s="419"/>
      <c r="H96" s="419"/>
      <c r="I96" s="419"/>
      <c r="J96" s="392"/>
      <c r="K96" s="392"/>
      <c r="L96" s="392"/>
    </row>
    <row r="97" spans="1:12" s="3" customFormat="1" ht="13.2" customHeight="1" x14ac:dyDescent="0.25">
      <c r="A97" s="4"/>
      <c r="B97" s="52" t="str">
        <f ca="1">Translations!$B$165</f>
        <v>EU ETS general:</v>
      </c>
      <c r="C97" s="52"/>
      <c r="D97" s="419" t="str">
        <f ca="1">HYPERLINK(Translations!$B$170)</f>
        <v>https://ec.europa.eu/clima/eu-action/eu-emissions-trading-system-eu-ets_en</v>
      </c>
      <c r="E97" s="419"/>
      <c r="F97" s="419"/>
      <c r="G97" s="419"/>
      <c r="H97" s="419"/>
      <c r="I97" s="419"/>
      <c r="J97" s="392"/>
      <c r="K97" s="392"/>
      <c r="L97" s="392"/>
    </row>
    <row r="98" spans="1:12" s="3" customFormat="1" ht="13.2" customHeight="1" x14ac:dyDescent="0.25">
      <c r="A98" s="4"/>
      <c r="B98" s="52" t="str">
        <f ca="1">Translations!$B$166</f>
        <v xml:space="preserve">Aviation EU ETS: </v>
      </c>
      <c r="C98" s="52"/>
      <c r="D98" s="419" t="str">
        <f ca="1">HYPERLINK(Translations!$B$171)</f>
        <v>https://ec.europa.eu/clima/eu-action/transport-emissions/reducing-emissions-aviation_en</v>
      </c>
      <c r="E98" s="419"/>
      <c r="F98" s="419"/>
      <c r="G98" s="419"/>
      <c r="H98" s="419"/>
      <c r="I98" s="419"/>
      <c r="J98" s="392"/>
      <c r="K98" s="392"/>
      <c r="L98" s="392"/>
    </row>
    <row r="99" spans="1:12" s="3" customFormat="1" x14ac:dyDescent="0.25">
      <c r="A99" s="4"/>
      <c r="B99" s="398" t="str">
        <f ca="1">Translations!$B$167</f>
        <v xml:space="preserve">Monitoring and Reporting in the EU ETS: </v>
      </c>
      <c r="C99" s="399"/>
      <c r="D99" s="399"/>
      <c r="E99" s="399"/>
      <c r="F99" s="399"/>
      <c r="G99" s="399"/>
      <c r="H99" s="399"/>
      <c r="I99" s="399"/>
      <c r="J99" s="399"/>
      <c r="K99" s="399"/>
      <c r="L99" s="399"/>
    </row>
    <row r="100" spans="1:12" s="3" customFormat="1" ht="25.95" customHeight="1" x14ac:dyDescent="0.25">
      <c r="A100" s="4"/>
      <c r="B100" s="52"/>
      <c r="C100" s="52"/>
      <c r="D100" s="419" t="str">
        <f ca="1">HYPERLINK(Translations!$B$147)</f>
        <v>https://ec.europa.eu/clima/eu-action/eu-emissions-trading-system-eu-ets/monitoring-reporting-and-verification-eu-ets-emissions_en</v>
      </c>
      <c r="E100" s="419"/>
      <c r="F100" s="419"/>
      <c r="G100" s="419"/>
      <c r="H100" s="419"/>
      <c r="I100" s="419"/>
      <c r="J100" s="392"/>
      <c r="K100" s="392"/>
      <c r="L100" s="392"/>
    </row>
    <row r="101" spans="1:12" s="3" customFormat="1" x14ac:dyDescent="0.25">
      <c r="A101" s="4"/>
      <c r="B101" s="52"/>
      <c r="C101" s="52"/>
      <c r="D101" s="55"/>
      <c r="E101" s="52"/>
      <c r="F101" s="52"/>
      <c r="G101" s="52"/>
      <c r="H101" s="52"/>
      <c r="I101" s="52"/>
      <c r="J101" s="52"/>
      <c r="K101" s="52"/>
      <c r="L101" s="52"/>
    </row>
    <row r="102" spans="1:12" x14ac:dyDescent="0.25">
      <c r="A102" s="4"/>
      <c r="B102" s="54" t="str">
        <f ca="1">Translations!$B$172</f>
        <v>Other Websites:</v>
      </c>
      <c r="C102" s="52"/>
      <c r="D102" s="52"/>
      <c r="E102" s="52"/>
      <c r="F102" s="52"/>
      <c r="G102" s="52"/>
      <c r="H102" s="52"/>
      <c r="I102" s="52"/>
      <c r="J102" s="52"/>
      <c r="K102" s="52"/>
      <c r="L102" s="52"/>
    </row>
    <row r="103" spans="1:12" x14ac:dyDescent="0.25">
      <c r="B103" s="56" t="str">
        <f ca="1">Translations!$B$173</f>
        <v>&lt;to be provided by Member State&gt;</v>
      </c>
      <c r="C103" s="56"/>
      <c r="D103" s="56"/>
      <c r="E103" s="56"/>
      <c r="F103" s="56"/>
      <c r="G103" s="56"/>
      <c r="H103" s="56"/>
      <c r="I103" s="56"/>
      <c r="J103" s="5"/>
      <c r="K103" s="5"/>
      <c r="L103" s="5"/>
    </row>
    <row r="104" spans="1:12" x14ac:dyDescent="0.25">
      <c r="B104" s="56"/>
      <c r="C104" s="56"/>
      <c r="D104" s="56"/>
      <c r="E104" s="56"/>
      <c r="F104" s="56"/>
      <c r="G104" s="56"/>
      <c r="H104" s="56"/>
      <c r="I104" s="56"/>
      <c r="J104" s="5"/>
      <c r="K104" s="5"/>
      <c r="L104" s="5"/>
    </row>
    <row r="105" spans="1:12" x14ac:dyDescent="0.25">
      <c r="B105" s="52" t="str">
        <f ca="1">Translations!$B$174</f>
        <v>Helpdesk:</v>
      </c>
      <c r="C105" s="5"/>
      <c r="D105" s="5"/>
      <c r="E105" s="5"/>
      <c r="F105" s="5"/>
      <c r="G105" s="5"/>
      <c r="H105" s="5"/>
      <c r="I105" s="5"/>
      <c r="J105" s="5"/>
      <c r="K105" s="5"/>
      <c r="L105" s="5"/>
    </row>
    <row r="106" spans="1:12" x14ac:dyDescent="0.25">
      <c r="B106" s="56" t="str">
        <f ca="1">Translations!$B$175</f>
        <v>&lt;to be provided by Member State, if relevant&gt;</v>
      </c>
      <c r="C106" s="56"/>
      <c r="D106" s="56"/>
      <c r="E106" s="56"/>
      <c r="F106" s="56"/>
      <c r="G106" s="56"/>
      <c r="H106" s="56"/>
      <c r="I106" s="56"/>
      <c r="J106" s="5"/>
      <c r="K106" s="5"/>
      <c r="L106" s="5"/>
    </row>
    <row r="107" spans="1:12" x14ac:dyDescent="0.25">
      <c r="B107" s="56"/>
      <c r="C107" s="56"/>
      <c r="D107" s="56"/>
      <c r="E107" s="56"/>
      <c r="F107" s="56"/>
      <c r="G107" s="56"/>
      <c r="H107" s="56"/>
      <c r="I107" s="56"/>
      <c r="J107" s="5"/>
      <c r="K107" s="5"/>
      <c r="L107" s="5"/>
    </row>
    <row r="108" spans="1:12" x14ac:dyDescent="0.25">
      <c r="B108" s="5"/>
      <c r="C108" s="5"/>
      <c r="D108" s="5"/>
      <c r="E108" s="5"/>
      <c r="F108" s="5"/>
      <c r="G108" s="5"/>
      <c r="H108" s="5"/>
      <c r="I108" s="5"/>
      <c r="J108" s="5"/>
      <c r="K108" s="5"/>
      <c r="L108" s="5"/>
    </row>
    <row r="109" spans="1:12" x14ac:dyDescent="0.25">
      <c r="B109" s="5"/>
      <c r="C109" s="5"/>
      <c r="D109" s="5"/>
      <c r="E109" s="5"/>
      <c r="F109" s="5"/>
      <c r="G109" s="5"/>
      <c r="H109" s="5"/>
      <c r="I109" s="5"/>
      <c r="J109" s="5"/>
      <c r="K109" s="5"/>
      <c r="L109" s="5"/>
    </row>
    <row r="110" spans="1:12" ht="15.6" x14ac:dyDescent="0.25">
      <c r="A110" s="49">
        <f>MAX($A$50:A109)+1</f>
        <v>11</v>
      </c>
      <c r="B110" s="406" t="str">
        <f ca="1">Translations!$B$176</f>
        <v>How to use this file:</v>
      </c>
      <c r="C110" s="406"/>
      <c r="D110" s="406"/>
      <c r="E110" s="406"/>
      <c r="F110" s="406"/>
      <c r="G110" s="406"/>
      <c r="H110" s="406"/>
      <c r="I110" s="406"/>
      <c r="J110" s="406"/>
      <c r="K110" s="406"/>
      <c r="L110" s="406"/>
    </row>
    <row r="111" spans="1:12" ht="25.5" customHeight="1" x14ac:dyDescent="0.25">
      <c r="A111" s="4"/>
      <c r="B111" s="403" t="str">
        <f ca="1">Translations!$B$177</f>
        <v>This template has been developed to accommodate the minimum content of an annual non-CO2 aviation effects report required by the MRR. Aircraft operators should therefore refer to the MRR and additional Member State requirements (if any) when completing.</v>
      </c>
      <c r="C111" s="403"/>
      <c r="D111" s="403"/>
      <c r="E111" s="403"/>
      <c r="F111" s="403"/>
      <c r="G111" s="403"/>
      <c r="H111" s="403"/>
      <c r="I111" s="403"/>
      <c r="J111" s="403"/>
      <c r="K111" s="403"/>
      <c r="L111" s="403"/>
    </row>
    <row r="112" spans="1:12" s="8" customFormat="1" ht="26.25" customHeight="1" x14ac:dyDescent="0.25">
      <c r="A112" s="4"/>
      <c r="B112" s="407" t="str">
        <f ca="1">Translations!$B$178</f>
        <v>It is recommended that you go through the file from start to end. There are a few functions which will guide you through the form which depend on previous input, such as cells changing colour if an input is not needed (see colour codes below).</v>
      </c>
      <c r="C112" s="407"/>
      <c r="D112" s="407"/>
      <c r="E112" s="407"/>
      <c r="F112" s="407"/>
      <c r="G112" s="407"/>
      <c r="H112" s="407"/>
      <c r="I112" s="407"/>
      <c r="J112" s="407"/>
      <c r="K112" s="407"/>
      <c r="L112" s="407"/>
    </row>
    <row r="113" spans="1:13" s="8" customFormat="1" ht="43.5" customHeight="1" x14ac:dyDescent="0.25">
      <c r="A113" s="4"/>
      <c r="B113" s="407" t="str">
        <f ca="1">Translations!$B$179</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13" s="407"/>
      <c r="D113" s="407"/>
      <c r="E113" s="407"/>
      <c r="F113" s="407"/>
      <c r="G113" s="407"/>
      <c r="H113" s="407"/>
      <c r="I113" s="407"/>
      <c r="J113" s="407"/>
      <c r="K113" s="407"/>
      <c r="L113" s="407"/>
    </row>
    <row r="114" spans="1:13" s="8" customFormat="1" x14ac:dyDescent="0.25">
      <c r="A114" s="6"/>
      <c r="B114" s="408" t="str">
        <f ca="1">Translations!$B$180</f>
        <v>Colour codes and fonts:</v>
      </c>
      <c r="C114" s="408"/>
      <c r="D114" s="408"/>
      <c r="E114" s="408"/>
      <c r="F114" s="408"/>
      <c r="G114" s="408"/>
      <c r="H114" s="408"/>
      <c r="I114" s="408"/>
      <c r="J114" s="408"/>
      <c r="K114" s="408"/>
      <c r="L114" s="408"/>
    </row>
    <row r="115" spans="1:13" s="3" customFormat="1" x14ac:dyDescent="0.25">
      <c r="C115" s="420" t="str">
        <f ca="1">Translations!$B$181</f>
        <v>Black bold text:</v>
      </c>
      <c r="D115" s="407"/>
      <c r="E115" s="403" t="str">
        <f ca="1">Translations!$B$183</f>
        <v>This is text provided by the Commission template. It should be kept as it is.</v>
      </c>
      <c r="F115" s="403"/>
      <c r="G115" s="403"/>
      <c r="H115" s="403"/>
      <c r="I115" s="403"/>
      <c r="J115" s="403"/>
      <c r="K115" s="403"/>
      <c r="L115" s="403"/>
    </row>
    <row r="116" spans="1:13" s="3" customFormat="1" x14ac:dyDescent="0.25">
      <c r="C116" s="407" t="str">
        <f ca="1">Translations!$B$182</f>
        <v>Black normal text:</v>
      </c>
      <c r="D116" s="407"/>
      <c r="E116" s="403" t="str">
        <f ca="1">Translations!$B$183</f>
        <v>This is text provided by the Commission template. It should be kept as it is.</v>
      </c>
      <c r="F116" s="403"/>
      <c r="G116" s="403"/>
      <c r="H116" s="403"/>
      <c r="I116" s="403"/>
      <c r="J116" s="403"/>
      <c r="K116" s="403"/>
      <c r="L116" s="403"/>
    </row>
    <row r="117" spans="1:13" s="3" customFormat="1" ht="25.5" customHeight="1" x14ac:dyDescent="0.25">
      <c r="C117" s="425" t="str">
        <f ca="1">Translations!$B$184</f>
        <v>Smaller italic text:</v>
      </c>
      <c r="D117" s="425"/>
      <c r="E117" s="403" t="str">
        <f ca="1">Translations!$B$185</f>
        <v>This text gives further explanations. Member States may add further explanations in MS specific versions of the template.</v>
      </c>
      <c r="F117" s="403"/>
      <c r="G117" s="403"/>
      <c r="H117" s="403"/>
      <c r="I117" s="403"/>
      <c r="J117" s="403"/>
      <c r="K117" s="403"/>
      <c r="L117" s="403"/>
    </row>
    <row r="118" spans="1:13" s="3" customFormat="1" x14ac:dyDescent="0.25">
      <c r="C118" s="411"/>
      <c r="D118" s="412"/>
      <c r="E118" s="403" t="str">
        <f ca="1">Translations!$B$186</f>
        <v>Light yellow fields indicate fields that should be filled in by the aircraft operator.</v>
      </c>
      <c r="F118" s="403"/>
      <c r="G118" s="403"/>
      <c r="H118" s="403"/>
      <c r="I118" s="403"/>
      <c r="J118" s="403"/>
      <c r="K118" s="403"/>
      <c r="L118" s="403"/>
    </row>
    <row r="119" spans="1:13" s="3" customFormat="1" x14ac:dyDescent="0.25">
      <c r="C119" s="413"/>
      <c r="D119" s="414"/>
      <c r="E119" s="403" t="str">
        <f ca="1">Translations!$B$187</f>
        <v>Green fields show automatically calculated results. Red text indicates error messages (missing data etc.).</v>
      </c>
      <c r="F119" s="403"/>
      <c r="G119" s="403"/>
      <c r="H119" s="403"/>
      <c r="I119" s="403"/>
      <c r="J119" s="403"/>
      <c r="K119" s="403"/>
      <c r="L119" s="403"/>
    </row>
    <row r="120" spans="1:13" s="3" customFormat="1" x14ac:dyDescent="0.25">
      <c r="C120" s="429"/>
      <c r="D120" s="430"/>
      <c r="E120" s="403" t="str">
        <f ca="1">Translations!$B$188</f>
        <v>Orange fields indicate that the content could be incorrect and should be reviewed.</v>
      </c>
      <c r="F120" s="403"/>
      <c r="G120" s="403"/>
      <c r="H120" s="403"/>
      <c r="I120" s="403"/>
      <c r="J120" s="403"/>
      <c r="K120" s="403"/>
      <c r="L120" s="403"/>
    </row>
    <row r="121" spans="1:13" s="3" customFormat="1" x14ac:dyDescent="0.25">
      <c r="C121" s="431"/>
      <c r="D121" s="432"/>
      <c r="E121" s="403" t="str">
        <f ca="1">Translations!$B$189</f>
        <v>Red fields indicate that the content is missing or incorrect. The content must be completed or corrected.</v>
      </c>
      <c r="F121" s="403"/>
      <c r="G121" s="403"/>
      <c r="H121" s="403"/>
      <c r="I121" s="403"/>
      <c r="J121" s="403"/>
      <c r="K121" s="403"/>
      <c r="L121" s="403"/>
    </row>
    <row r="122" spans="1:13" s="3" customFormat="1" x14ac:dyDescent="0.25">
      <c r="C122" s="424"/>
      <c r="D122" s="412"/>
      <c r="E122" s="403" t="str">
        <f ca="1">Translations!$B$190</f>
        <v>Shaded fields indicate that an input in another field makes the input here irrelevant.</v>
      </c>
      <c r="F122" s="403"/>
      <c r="G122" s="403"/>
      <c r="H122" s="403"/>
      <c r="I122" s="403"/>
      <c r="J122" s="403"/>
      <c r="K122" s="403"/>
      <c r="L122" s="403"/>
    </row>
    <row r="123" spans="1:13" s="3" customFormat="1" x14ac:dyDescent="0.25">
      <c r="C123" s="11"/>
      <c r="D123" s="12"/>
      <c r="E123" s="403" t="str">
        <f ca="1">Translations!$B$191</f>
        <v>Grey shaded areas should be filled by Member States before publishing customized version of the template.</v>
      </c>
      <c r="F123" s="403"/>
      <c r="G123" s="403"/>
      <c r="H123" s="403"/>
      <c r="I123" s="403"/>
      <c r="J123" s="403"/>
      <c r="K123" s="403"/>
      <c r="L123" s="403"/>
    </row>
    <row r="124" spans="1:13" s="8" customFormat="1" x14ac:dyDescent="0.25">
      <c r="A124" s="6"/>
      <c r="B124" s="10"/>
      <c r="C124" s="10"/>
      <c r="D124" s="10"/>
      <c r="E124" s="10"/>
      <c r="F124" s="10"/>
      <c r="G124" s="10"/>
      <c r="H124" s="10"/>
      <c r="I124" s="10"/>
      <c r="J124" s="10"/>
      <c r="K124" s="10"/>
      <c r="L124" s="10"/>
    </row>
    <row r="125" spans="1:13" s="8" customFormat="1" x14ac:dyDescent="0.25">
      <c r="A125" s="129"/>
      <c r="B125" s="130"/>
      <c r="C125" s="130"/>
      <c r="D125" s="130"/>
      <c r="E125" s="130"/>
      <c r="F125" s="130"/>
      <c r="G125" s="130"/>
      <c r="H125" s="130"/>
      <c r="I125" s="130"/>
      <c r="J125" s="130"/>
      <c r="K125" s="130"/>
      <c r="L125" s="130"/>
      <c r="M125" s="129"/>
    </row>
    <row r="126" spans="1:13" s="8" customFormat="1" x14ac:dyDescent="0.25">
      <c r="A126" s="129"/>
      <c r="B126" s="418" t="str">
        <f ca="1">Translations!$B$193</f>
        <v>Sections added to this template related to information required for the Swiss ETS are identified by a light red frame.</v>
      </c>
      <c r="C126" s="418"/>
      <c r="D126" s="418"/>
      <c r="E126" s="418"/>
      <c r="F126" s="418"/>
      <c r="G126" s="418"/>
      <c r="H126" s="418"/>
      <c r="I126" s="418"/>
      <c r="J126" s="418"/>
      <c r="K126" s="418"/>
      <c r="L126" s="418"/>
      <c r="M126" s="129"/>
    </row>
    <row r="127" spans="1:13" s="8" customFormat="1" x14ac:dyDescent="0.25">
      <c r="A127" s="129"/>
      <c r="B127" s="130"/>
      <c r="C127" s="130"/>
      <c r="D127" s="130"/>
      <c r="E127" s="130"/>
      <c r="F127" s="130"/>
      <c r="G127" s="130"/>
      <c r="H127" s="130"/>
      <c r="I127" s="130"/>
      <c r="J127" s="130"/>
      <c r="K127" s="130"/>
      <c r="L127" s="130"/>
      <c r="M127" s="129"/>
    </row>
    <row r="128" spans="1:13" s="8" customFormat="1" x14ac:dyDescent="0.25">
      <c r="A128" s="6"/>
      <c r="B128" s="10"/>
      <c r="C128" s="10"/>
      <c r="D128" s="10"/>
      <c r="E128" s="10"/>
      <c r="F128" s="10"/>
      <c r="G128" s="10"/>
      <c r="H128" s="10"/>
      <c r="I128" s="10"/>
      <c r="J128" s="10"/>
      <c r="K128" s="10"/>
      <c r="L128" s="10"/>
    </row>
    <row r="129" spans="1:13" s="8" customFormat="1" x14ac:dyDescent="0.25">
      <c r="A129" s="145"/>
      <c r="B129" s="145"/>
      <c r="C129" s="145"/>
      <c r="D129" s="145"/>
      <c r="E129" s="145"/>
      <c r="F129" s="145"/>
      <c r="G129" s="145"/>
      <c r="H129" s="145"/>
      <c r="I129" s="145"/>
      <c r="J129" s="145"/>
      <c r="K129" s="145"/>
      <c r="L129" s="145"/>
      <c r="M129" s="145"/>
    </row>
    <row r="130" spans="1:13" s="76" customFormat="1" x14ac:dyDescent="0.25">
      <c r="A130" s="145"/>
      <c r="B130" s="418" t="str">
        <f ca="1">Translations!$B$194</f>
        <v>Sections that are particularly relevant for both the EU and the Swiss ETS are marked by red shading.</v>
      </c>
      <c r="C130" s="418"/>
      <c r="D130" s="418"/>
      <c r="E130" s="418"/>
      <c r="F130" s="418"/>
      <c r="G130" s="418"/>
      <c r="H130" s="418"/>
      <c r="I130" s="418"/>
      <c r="J130" s="418"/>
      <c r="K130" s="418"/>
      <c r="L130" s="418"/>
      <c r="M130" s="145"/>
    </row>
    <row r="131" spans="1:13" s="76" customFormat="1" x14ac:dyDescent="0.25">
      <c r="A131" s="145"/>
      <c r="B131" s="145"/>
      <c r="C131" s="145"/>
      <c r="D131" s="145"/>
      <c r="E131" s="145"/>
      <c r="F131" s="145"/>
      <c r="G131" s="145"/>
      <c r="H131" s="145"/>
      <c r="I131" s="145"/>
      <c r="J131" s="145"/>
      <c r="K131" s="145"/>
      <c r="L131" s="145"/>
      <c r="M131" s="145"/>
    </row>
    <row r="132" spans="1:13" s="76" customFormat="1" x14ac:dyDescent="0.25">
      <c r="A132" s="6"/>
      <c r="B132" s="10"/>
      <c r="C132" s="10"/>
      <c r="D132" s="10"/>
      <c r="E132" s="10"/>
      <c r="F132" s="10"/>
      <c r="G132" s="10"/>
      <c r="H132" s="10"/>
      <c r="I132" s="10"/>
      <c r="J132" s="10"/>
      <c r="K132" s="10"/>
      <c r="L132" s="10"/>
      <c r="M132" s="8"/>
    </row>
    <row r="133" spans="1:13" s="3" customFormat="1" ht="51" customHeight="1" x14ac:dyDescent="0.25">
      <c r="A133" s="49">
        <f>MAX($A$50:A132)+1</f>
        <v>12</v>
      </c>
      <c r="B133" s="403" t="str">
        <f ca="1">Translations!$B$195</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33" s="403"/>
      <c r="D133" s="403"/>
      <c r="E133" s="403"/>
      <c r="F133" s="403"/>
      <c r="G133" s="403"/>
      <c r="H133" s="403"/>
      <c r="I133" s="403"/>
      <c r="J133" s="403"/>
      <c r="K133" s="403"/>
      <c r="L133" s="403"/>
    </row>
    <row r="134" spans="1:13" s="3" customFormat="1" ht="51" customHeight="1" x14ac:dyDescent="0.25">
      <c r="A134" s="49">
        <f>MAX($A$50:A133)+1</f>
        <v>13</v>
      </c>
      <c r="B134" s="421" t="str">
        <f ca="1">Translations!$B$196</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34" s="398"/>
      <c r="D134" s="398"/>
      <c r="E134" s="398"/>
      <c r="F134" s="398"/>
      <c r="G134" s="398"/>
      <c r="H134" s="398"/>
      <c r="I134" s="398"/>
      <c r="J134" s="398"/>
      <c r="K134" s="398"/>
      <c r="L134" s="407"/>
    </row>
    <row r="135" spans="1:13" s="3" customFormat="1" ht="52.95" customHeight="1" x14ac:dyDescent="0.25">
      <c r="A135" s="49">
        <f>MAX($A$50:A134)+1</f>
        <v>14</v>
      </c>
      <c r="B135" s="403" t="str">
        <f ca="1">Translations!$B$197</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35" s="403"/>
      <c r="D135" s="403"/>
      <c r="E135" s="403"/>
      <c r="F135" s="403"/>
      <c r="G135" s="403"/>
      <c r="H135" s="403"/>
      <c r="I135" s="403"/>
      <c r="J135" s="403"/>
      <c r="K135" s="403"/>
      <c r="L135" s="403"/>
    </row>
    <row r="136" spans="1:13" s="3" customFormat="1" ht="4.95" customHeight="1" thickBot="1" x14ac:dyDescent="0.3">
      <c r="B136" s="409"/>
      <c r="C136" s="398"/>
      <c r="D136" s="398"/>
      <c r="E136" s="398"/>
      <c r="F136" s="398"/>
      <c r="G136" s="398"/>
      <c r="H136" s="398"/>
      <c r="I136" s="398"/>
      <c r="J136" s="398"/>
      <c r="K136" s="398"/>
    </row>
    <row r="137" spans="1:13" s="3" customFormat="1" ht="89.25" customHeight="1" thickBot="1" x14ac:dyDescent="0.3">
      <c r="A137" s="49">
        <f>MAX($A$50:A136)+1</f>
        <v>15</v>
      </c>
      <c r="B137" s="415" t="str">
        <f ca="1">Translations!$B$198</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37" s="416"/>
      <c r="D137" s="416"/>
      <c r="E137" s="416"/>
      <c r="F137" s="416"/>
      <c r="G137" s="416"/>
      <c r="H137" s="416"/>
      <c r="I137" s="416"/>
      <c r="J137" s="416"/>
      <c r="K137" s="416"/>
      <c r="L137" s="417"/>
    </row>
    <row r="138" spans="1:13" s="3" customFormat="1" ht="4.95" customHeight="1" x14ac:dyDescent="0.25">
      <c r="B138" s="409"/>
      <c r="C138" s="398"/>
      <c r="D138" s="398"/>
      <c r="E138" s="398"/>
      <c r="F138" s="398"/>
      <c r="G138" s="398"/>
      <c r="H138" s="398"/>
      <c r="I138" s="398"/>
      <c r="J138" s="398"/>
      <c r="K138" s="398"/>
    </row>
    <row r="139" spans="1:13" s="8" customFormat="1" ht="12.75" customHeight="1" x14ac:dyDescent="0.25">
      <c r="A139" s="6"/>
      <c r="B139" s="410" t="str">
        <f ca="1">Translations!$B$199</f>
        <v>Note: Formulae must be checked and corrected in particular whenever rows and/or columns are added by aircraft operators.</v>
      </c>
      <c r="C139" s="410"/>
      <c r="D139" s="410"/>
      <c r="E139" s="410"/>
      <c r="F139" s="410"/>
      <c r="G139" s="410"/>
      <c r="H139" s="410"/>
      <c r="I139" s="410"/>
      <c r="J139" s="410"/>
      <c r="K139" s="410"/>
      <c r="L139" s="410"/>
    </row>
    <row r="140" spans="1:13" s="8" customFormat="1" ht="4.95" customHeight="1" thickBot="1" x14ac:dyDescent="0.3">
      <c r="A140" s="6"/>
      <c r="B140" s="59"/>
      <c r="C140" s="59"/>
      <c r="D140" s="59"/>
      <c r="E140" s="59"/>
      <c r="F140" s="59"/>
      <c r="G140" s="59"/>
      <c r="H140" s="59"/>
      <c r="I140" s="59"/>
      <c r="J140" s="59"/>
      <c r="K140" s="59"/>
      <c r="L140" s="59"/>
    </row>
    <row r="141" spans="1:13" s="3" customFormat="1" ht="51" customHeight="1" thickBot="1" x14ac:dyDescent="0.3">
      <c r="A141" s="49">
        <f>MAX($A$50:A140)+1</f>
        <v>16</v>
      </c>
      <c r="B141" s="427" t="str">
        <f ca="1">Translations!$B$200</f>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141" s="428"/>
      <c r="D141" s="428"/>
      <c r="E141" s="428"/>
      <c r="F141" s="428"/>
      <c r="G141" s="428"/>
      <c r="H141" s="428"/>
      <c r="I141" s="428"/>
      <c r="J141" s="428"/>
      <c r="K141" s="428"/>
      <c r="L141" s="417"/>
    </row>
    <row r="142" spans="1:13" s="3" customFormat="1" ht="4.95" customHeight="1" x14ac:dyDescent="0.25">
      <c r="B142" s="409"/>
      <c r="C142" s="398"/>
      <c r="D142" s="398"/>
      <c r="E142" s="398"/>
      <c r="F142" s="398"/>
      <c r="G142" s="398"/>
      <c r="H142" s="398"/>
      <c r="I142" s="398"/>
      <c r="J142" s="398"/>
      <c r="K142" s="398"/>
    </row>
    <row r="143" spans="1:13" s="8" customFormat="1" x14ac:dyDescent="0.25">
      <c r="A143" s="6"/>
    </row>
    <row r="144" spans="1:13" ht="15.75" customHeight="1" x14ac:dyDescent="0.25">
      <c r="A144" s="49">
        <f>MAX($A$50:A143)+1</f>
        <v>17</v>
      </c>
      <c r="B144" s="405" t="str">
        <f ca="1">Translations!$B$201</f>
        <v>Member State-specific guidance is listed here:</v>
      </c>
      <c r="C144" s="405"/>
      <c r="D144" s="405"/>
      <c r="E144" s="405"/>
      <c r="F144" s="405"/>
      <c r="G144" s="405"/>
      <c r="H144" s="405"/>
      <c r="I144" s="405"/>
      <c r="J144" s="405"/>
      <c r="K144" s="405"/>
      <c r="L144" s="405"/>
    </row>
    <row r="145" spans="2:12" x14ac:dyDescent="0.25">
      <c r="B145" s="9"/>
      <c r="C145" s="9"/>
      <c r="D145" s="9"/>
      <c r="E145" s="9"/>
      <c r="F145" s="9"/>
      <c r="G145" s="9"/>
      <c r="H145" s="9"/>
      <c r="I145" s="9"/>
      <c r="J145" s="9"/>
      <c r="K145" s="9"/>
      <c r="L145" s="9"/>
    </row>
    <row r="146" spans="2:12" x14ac:dyDescent="0.25">
      <c r="B146" s="9"/>
      <c r="C146" s="9"/>
      <c r="D146" s="9"/>
      <c r="E146" s="9"/>
      <c r="F146" s="9"/>
      <c r="G146" s="9"/>
      <c r="H146" s="9"/>
      <c r="I146" s="9"/>
      <c r="J146" s="9"/>
      <c r="K146" s="9"/>
      <c r="L146" s="9"/>
    </row>
    <row r="147" spans="2:12" x14ac:dyDescent="0.25">
      <c r="B147" s="9"/>
      <c r="C147" s="9"/>
      <c r="D147" s="9"/>
      <c r="E147" s="9"/>
      <c r="F147" s="9"/>
      <c r="G147" s="9"/>
      <c r="H147" s="9"/>
      <c r="I147" s="9"/>
      <c r="J147" s="9"/>
      <c r="K147" s="9"/>
      <c r="L147" s="9"/>
    </row>
    <row r="148" spans="2:12" x14ac:dyDescent="0.25">
      <c r="B148" s="9"/>
      <c r="C148" s="9"/>
      <c r="D148" s="9"/>
      <c r="E148" s="9"/>
      <c r="F148" s="9"/>
      <c r="G148" s="9"/>
      <c r="H148" s="9"/>
      <c r="I148" s="9"/>
      <c r="J148" s="9"/>
      <c r="K148" s="9"/>
      <c r="L148" s="9"/>
    </row>
    <row r="149" spans="2:12" x14ac:dyDescent="0.25">
      <c r="B149" s="9"/>
      <c r="C149" s="9"/>
      <c r="D149" s="9"/>
      <c r="E149" s="9"/>
      <c r="F149" s="9"/>
      <c r="G149" s="9"/>
      <c r="H149" s="9"/>
      <c r="I149" s="9"/>
      <c r="J149" s="9"/>
      <c r="K149" s="9"/>
      <c r="L149" s="9"/>
    </row>
    <row r="150" spans="2:12" x14ac:dyDescent="0.25">
      <c r="B150" s="9"/>
      <c r="C150" s="9"/>
      <c r="D150" s="9"/>
      <c r="E150" s="9"/>
      <c r="F150" s="9"/>
      <c r="G150" s="9"/>
      <c r="H150" s="9"/>
      <c r="I150" s="9"/>
      <c r="J150" s="9"/>
      <c r="K150" s="9"/>
      <c r="L150" s="9"/>
    </row>
    <row r="151" spans="2:12" x14ac:dyDescent="0.25">
      <c r="B151" s="9"/>
      <c r="C151" s="9"/>
      <c r="D151" s="9"/>
      <c r="E151" s="9"/>
      <c r="F151" s="9"/>
      <c r="G151" s="9"/>
      <c r="H151" s="9"/>
      <c r="I151" s="9"/>
      <c r="J151" s="9"/>
      <c r="K151" s="9"/>
      <c r="L151" s="9"/>
    </row>
    <row r="152" spans="2:12" x14ac:dyDescent="0.25">
      <c r="B152" s="9"/>
      <c r="C152" s="9"/>
      <c r="D152" s="9"/>
      <c r="E152" s="9"/>
      <c r="F152" s="9"/>
      <c r="G152" s="9"/>
      <c r="H152" s="9"/>
      <c r="I152" s="9"/>
      <c r="J152" s="9"/>
      <c r="K152" s="9"/>
      <c r="L152" s="9"/>
    </row>
    <row r="153" spans="2:12" x14ac:dyDescent="0.25">
      <c r="B153" s="9"/>
      <c r="C153" s="9"/>
      <c r="D153" s="9"/>
      <c r="E153" s="9"/>
      <c r="F153" s="9"/>
      <c r="G153" s="9"/>
      <c r="H153" s="9"/>
      <c r="I153" s="9"/>
      <c r="J153" s="9"/>
      <c r="K153" s="9"/>
      <c r="L153" s="9"/>
    </row>
    <row r="154" spans="2:12" x14ac:dyDescent="0.25">
      <c r="B154" s="9"/>
      <c r="C154" s="9"/>
      <c r="D154" s="9"/>
      <c r="E154" s="9"/>
      <c r="F154" s="9"/>
      <c r="G154" s="9"/>
      <c r="H154" s="9"/>
      <c r="I154" s="9"/>
      <c r="J154" s="9"/>
      <c r="K154" s="9"/>
      <c r="L154" s="9"/>
    </row>
    <row r="155" spans="2:12" x14ac:dyDescent="0.25">
      <c r="B155" s="9"/>
      <c r="C155" s="9"/>
      <c r="D155" s="9"/>
      <c r="E155" s="9"/>
      <c r="F155" s="9"/>
      <c r="G155" s="9"/>
      <c r="H155" s="9"/>
      <c r="I155" s="9"/>
      <c r="J155" s="9"/>
      <c r="K155" s="9"/>
      <c r="L155" s="9"/>
    </row>
    <row r="156" spans="2:12" x14ac:dyDescent="0.25">
      <c r="B156" s="9"/>
      <c r="C156" s="9"/>
      <c r="D156" s="9"/>
      <c r="E156" s="9"/>
      <c r="F156" s="9"/>
      <c r="G156" s="9"/>
      <c r="H156" s="9"/>
      <c r="I156" s="9"/>
      <c r="J156" s="9"/>
      <c r="K156" s="9"/>
      <c r="L156" s="9"/>
    </row>
  </sheetData>
  <sheetProtection sheet="1" objects="1" scenarios="1"/>
  <mergeCells count="113">
    <mergeCell ref="C77:L77"/>
    <mergeCell ref="C116:D116"/>
    <mergeCell ref="E116:L116"/>
    <mergeCell ref="B91:L91"/>
    <mergeCell ref="B54:L54"/>
    <mergeCell ref="B46:L46"/>
    <mergeCell ref="B50:L50"/>
    <mergeCell ref="B52:L52"/>
    <mergeCell ref="B73:L73"/>
    <mergeCell ref="B62:L62"/>
    <mergeCell ref="B60:L60"/>
    <mergeCell ref="B61:L61"/>
    <mergeCell ref="B59:L59"/>
    <mergeCell ref="E82:H89"/>
    <mergeCell ref="B66:L66"/>
    <mergeCell ref="D95:L95"/>
    <mergeCell ref="D96:L96"/>
    <mergeCell ref="D97:L97"/>
    <mergeCell ref="B55:L55"/>
    <mergeCell ref="B67:L67"/>
    <mergeCell ref="B68:L68"/>
    <mergeCell ref="B51:L51"/>
    <mergeCell ref="B70:L70"/>
    <mergeCell ref="C75:L75"/>
    <mergeCell ref="B142:K142"/>
    <mergeCell ref="B49:L49"/>
    <mergeCell ref="B80:L80"/>
    <mergeCell ref="C122:D122"/>
    <mergeCell ref="E122:L122"/>
    <mergeCell ref="C117:D117"/>
    <mergeCell ref="B56:L56"/>
    <mergeCell ref="B58:L58"/>
    <mergeCell ref="C76:L76"/>
    <mergeCell ref="B135:L135"/>
    <mergeCell ref="B141:L141"/>
    <mergeCell ref="B126:L126"/>
    <mergeCell ref="D98:L98"/>
    <mergeCell ref="B92:L92"/>
    <mergeCell ref="C120:D120"/>
    <mergeCell ref="C121:D121"/>
    <mergeCell ref="E120:L120"/>
    <mergeCell ref="E121:L121"/>
    <mergeCell ref="B64:L64"/>
    <mergeCell ref="B65:L65"/>
    <mergeCell ref="C78:L78"/>
    <mergeCell ref="B71:L71"/>
    <mergeCell ref="B79:L79"/>
    <mergeCell ref="C74:L74"/>
    <mergeCell ref="C44:L44"/>
    <mergeCell ref="C45:L45"/>
    <mergeCell ref="B4:L4"/>
    <mergeCell ref="B14:L14"/>
    <mergeCell ref="B15:L15"/>
    <mergeCell ref="B16:L16"/>
    <mergeCell ref="B17:L17"/>
    <mergeCell ref="B20:L20"/>
    <mergeCell ref="B21:L21"/>
    <mergeCell ref="B11:L11"/>
    <mergeCell ref="B12:L12"/>
    <mergeCell ref="B23:L23"/>
    <mergeCell ref="B29:L29"/>
    <mergeCell ref="B42:L42"/>
    <mergeCell ref="B43:L43"/>
    <mergeCell ref="B33:L33"/>
    <mergeCell ref="B34:L34"/>
    <mergeCell ref="B144:L144"/>
    <mergeCell ref="B94:L94"/>
    <mergeCell ref="B113:L113"/>
    <mergeCell ref="B114:L114"/>
    <mergeCell ref="B110:L110"/>
    <mergeCell ref="B136:K136"/>
    <mergeCell ref="B139:L139"/>
    <mergeCell ref="E123:L123"/>
    <mergeCell ref="E117:L117"/>
    <mergeCell ref="C118:D118"/>
    <mergeCell ref="E118:L118"/>
    <mergeCell ref="C119:D119"/>
    <mergeCell ref="B137:L137"/>
    <mergeCell ref="B138:K138"/>
    <mergeCell ref="E119:L119"/>
    <mergeCell ref="B130:L130"/>
    <mergeCell ref="D100:L100"/>
    <mergeCell ref="B99:L99"/>
    <mergeCell ref="B111:L111"/>
    <mergeCell ref="B112:L112"/>
    <mergeCell ref="C115:D115"/>
    <mergeCell ref="E115:L115"/>
    <mergeCell ref="B133:L133"/>
    <mergeCell ref="B134:L134"/>
    <mergeCell ref="B53:L53"/>
    <mergeCell ref="B24:L24"/>
    <mergeCell ref="B2:L2"/>
    <mergeCell ref="B35:L35"/>
    <mergeCell ref="B37:L37"/>
    <mergeCell ref="B38:L38"/>
    <mergeCell ref="B39:L39"/>
    <mergeCell ref="B40:L40"/>
    <mergeCell ref="B47:L47"/>
    <mergeCell ref="B5:L5"/>
    <mergeCell ref="B6:L6"/>
    <mergeCell ref="B7:L7"/>
    <mergeCell ref="B25:L25"/>
    <mergeCell ref="B18:L18"/>
    <mergeCell ref="B9:L9"/>
    <mergeCell ref="B3:L3"/>
    <mergeCell ref="B30:L30"/>
    <mergeCell ref="B10:L10"/>
    <mergeCell ref="B26:L26"/>
    <mergeCell ref="B27:L27"/>
    <mergeCell ref="B28:L28"/>
    <mergeCell ref="B41:L41"/>
    <mergeCell ref="B31:L31"/>
    <mergeCell ref="B32:L32"/>
  </mergeCells>
  <phoneticPr fontId="11" type="noConversion"/>
  <conditionalFormatting sqref="A130:A131">
    <cfRule type="expression" dxfId="50" priority="5">
      <formula>CONTR_onlyCORSIA=TRUE</formula>
    </cfRule>
  </conditionalFormatting>
  <conditionalFormatting sqref="A129:M129">
    <cfRule type="expression" dxfId="49" priority="3">
      <formula>CONTR_onlyCORSIA=TRUE</formula>
    </cfRule>
  </conditionalFormatting>
  <conditionalFormatting sqref="B131:M131">
    <cfRule type="expression" dxfId="48" priority="1">
      <formula>CONTR_onlyCORSIA=TRUE</formula>
    </cfRule>
  </conditionalFormatting>
  <conditionalFormatting sqref="M130">
    <cfRule type="expression" dxfId="47" priority="2">
      <formula>CONTR_onlyCORSIA=TRUE</formula>
    </cfRule>
  </conditionalFormatting>
  <printOptions horizontalCentered="1"/>
  <pageMargins left="0.78740157480314965" right="0.78740157480314965" top="0.78740157480314965" bottom="0.78740157480314965" header="0.39370078740157483" footer="0.39370078740157483"/>
  <pageSetup paperSize="9" scale="65" fitToHeight="0" orientation="portrait" r:id="rId1"/>
  <headerFooter alignWithMargins="0">
    <oddFooter>&amp;L&amp;F&amp;C&amp;A&amp;R&amp;P / &amp;N</oddFooter>
  </headerFooter>
  <rowBreaks count="1" manualBreakCount="1">
    <brk id="10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AN204"/>
  <sheetViews>
    <sheetView showGridLines="0" zoomScale="116" zoomScaleNormal="116" zoomScaleSheetLayoutView="140" workbookViewId="0"/>
  </sheetViews>
  <sheetFormatPr defaultColWidth="11.44140625" defaultRowHeight="13.2" x14ac:dyDescent="0.25"/>
  <cols>
    <col min="1" max="1" width="3.6640625" style="20" customWidth="1"/>
    <col min="2" max="2" width="4.6640625" style="23" customWidth="1"/>
    <col min="3" max="3" width="14" style="20" customWidth="1"/>
    <col min="4" max="5" width="40.6640625" style="20" customWidth="1"/>
    <col min="6" max="6" width="4.44140625" style="20" customWidth="1"/>
    <col min="7" max="8" width="12.44140625" style="20" customWidth="1"/>
    <col min="9" max="9" width="3.6640625" style="20" customWidth="1"/>
    <col min="10" max="16384" width="11.44140625" style="20"/>
  </cols>
  <sheetData>
    <row r="1" spans="1:10" x14ac:dyDescent="0.25">
      <c r="B1" s="170"/>
      <c r="E1" s="37"/>
    </row>
    <row r="2" spans="1:10" ht="23.25" customHeight="1" x14ac:dyDescent="0.25">
      <c r="B2" s="451" t="str">
        <f ca="1">Translations!$B$202</f>
        <v>GENERAL INFORMATION ABOUT THIS REPORT</v>
      </c>
      <c r="C2" s="451"/>
      <c r="D2" s="451"/>
      <c r="E2" s="451"/>
      <c r="F2" s="451"/>
      <c r="G2" s="451"/>
      <c r="H2" s="451"/>
    </row>
    <row r="4" spans="1:10" s="38" customFormat="1" ht="15.75" customHeight="1" x14ac:dyDescent="0.25">
      <c r="B4" s="171">
        <v>1</v>
      </c>
      <c r="C4" s="461" t="str">
        <f ca="1">Translations!$B$203</f>
        <v>Reporting Year and Scope</v>
      </c>
      <c r="D4" s="461"/>
      <c r="E4" s="461"/>
      <c r="F4" s="461"/>
      <c r="G4" s="461"/>
      <c r="H4" s="461"/>
    </row>
    <row r="6" spans="1:10" s="38" customFormat="1" ht="12.75" customHeight="1" x14ac:dyDescent="0.25">
      <c r="B6" s="21" t="s">
        <v>5</v>
      </c>
      <c r="C6" s="172" t="str">
        <f ca="1">Translations!$B$33</f>
        <v>Reporting year:</v>
      </c>
      <c r="D6" s="172"/>
      <c r="E6" s="172"/>
      <c r="F6" s="172"/>
      <c r="G6" s="173"/>
      <c r="H6" s="124"/>
    </row>
    <row r="7" spans="1:10" ht="12.75" customHeight="1" x14ac:dyDescent="0.25">
      <c r="A7" s="174"/>
      <c r="B7" s="175"/>
      <c r="C7" s="449" t="str">
        <f ca="1">Translations!$B$204</f>
        <v>Please indicate the year in which the reported aviation activities took place, e.g. 2025 for the report which you submit in 2026.</v>
      </c>
      <c r="D7" s="449"/>
      <c r="E7" s="449"/>
      <c r="F7" s="449"/>
      <c r="G7" s="449"/>
    </row>
    <row r="8" spans="1:10" ht="4.95" customHeight="1" x14ac:dyDescent="0.25"/>
    <row r="9" spans="1:10" ht="12.75" customHeight="1" x14ac:dyDescent="0.25">
      <c r="B9" s="21" t="s">
        <v>6</v>
      </c>
      <c r="C9" s="176" t="str">
        <f ca="1">Translations!$B$37</f>
        <v>Version number of this non-CO2 aviation effects report:</v>
      </c>
      <c r="D9" s="176"/>
      <c r="E9" s="176"/>
      <c r="F9" s="176"/>
      <c r="G9" s="177"/>
      <c r="H9" s="120"/>
    </row>
    <row r="10" spans="1:10" x14ac:dyDescent="0.25">
      <c r="C10" s="449" t="str">
        <f ca="1">Translations!$B$205</f>
        <v>This should be an integer number (starting from 1) helping the verifier and competent authority to identify the version of the report verified.</v>
      </c>
      <c r="D10" s="449"/>
      <c r="E10" s="449"/>
      <c r="F10" s="456"/>
      <c r="G10" s="456"/>
      <c r="H10" s="456"/>
    </row>
    <row r="11" spans="1:10" ht="4.95" customHeight="1" x14ac:dyDescent="0.25"/>
    <row r="12" spans="1:10" ht="12.75" customHeight="1" x14ac:dyDescent="0.25">
      <c r="B12" s="21" t="s">
        <v>7</v>
      </c>
      <c r="C12" s="176" t="str">
        <f ca="1">Translations!$B$206</f>
        <v>Language in which this report is filled:</v>
      </c>
      <c r="D12" s="176"/>
      <c r="E12" s="176"/>
      <c r="F12" s="176"/>
      <c r="G12" s="458"/>
      <c r="H12" s="459"/>
      <c r="J12" s="178"/>
    </row>
    <row r="13" spans="1:10" ht="24.75" customHeight="1" x14ac:dyDescent="0.25">
      <c r="C13" s="449" t="str">
        <f ca="1">Translations!$B$207</f>
        <v>For performing automated checks on the data reported, it is important that the complete report is filled consistently in one language (which may deviate from the template's language). Please confirm here the language in which you have filled the report.</v>
      </c>
      <c r="D13" s="449"/>
      <c r="E13" s="449"/>
      <c r="F13" s="449"/>
      <c r="G13" s="449"/>
      <c r="H13" s="174"/>
    </row>
    <row r="14" spans="1:10" ht="4.95" customHeight="1" x14ac:dyDescent="0.25">
      <c r="C14" s="179"/>
      <c r="D14" s="179"/>
      <c r="E14" s="179"/>
      <c r="F14" s="179"/>
      <c r="G14" s="179"/>
    </row>
    <row r="15" spans="1:10" s="174" customFormat="1" ht="12.75" customHeight="1" x14ac:dyDescent="0.25">
      <c r="B15" s="64" t="s">
        <v>8</v>
      </c>
      <c r="C15" s="400" t="str">
        <f ca="1">Translations!$B$208</f>
        <v>IT tools approved by the European Commission for the monitoring and reporting on non-CO2 aviation effects and used for this report.</v>
      </c>
      <c r="D15" s="400"/>
      <c r="E15" s="400"/>
      <c r="F15" s="400"/>
      <c r="G15" s="400"/>
      <c r="H15" s="400"/>
    </row>
    <row r="16" spans="1:10" ht="35.1" customHeight="1" x14ac:dyDescent="0.25">
      <c r="C16" s="449" t="str">
        <f ca="1">Translations!$B$209</f>
        <v>Please indicate in the last column of the following table which of the IT tools approved by the European Commission have been used to monitor and report the non-CO2 aviation effects include in this report. Should a tool not be listed, please add its full name and an acronym for it which has to be different from the acronyms already used in the table. Please do not leave empty rows between the identified IT tools.</v>
      </c>
      <c r="D16" s="449"/>
      <c r="E16" s="449"/>
      <c r="F16" s="449"/>
      <c r="G16" s="449"/>
      <c r="H16" s="174"/>
    </row>
    <row r="17" spans="2:11" ht="14.25" customHeight="1" x14ac:dyDescent="0.25">
      <c r="C17" s="180" t="str">
        <f ca="1">Translations!$B$210</f>
        <v>Tool full name</v>
      </c>
      <c r="D17" s="181"/>
      <c r="E17" s="181"/>
      <c r="F17" s="182"/>
      <c r="G17" s="183" t="str">
        <f ca="1">Translations!$B$211</f>
        <v>Tool acronym</v>
      </c>
      <c r="H17" s="183" t="str">
        <f ca="1">Translations!$B$212</f>
        <v>Tool used</v>
      </c>
    </row>
    <row r="18" spans="2:11" ht="14.25" customHeight="1" x14ac:dyDescent="0.25">
      <c r="B18" s="21"/>
      <c r="C18" s="483" t="str">
        <f ca="1">Translations!$B$213</f>
        <v>Non-CO2 aviation effects tracking system</v>
      </c>
      <c r="D18" s="484"/>
      <c r="E18" s="484"/>
      <c r="F18" s="485"/>
      <c r="G18" s="187" t="str">
        <f ca="1">Translations!$B$214</f>
        <v>NEATS</v>
      </c>
      <c r="H18" s="121"/>
    </row>
    <row r="19" spans="2:11" ht="14.25" customHeight="1" x14ac:dyDescent="0.25">
      <c r="B19" s="21"/>
      <c r="C19" s="498"/>
      <c r="D19" s="499"/>
      <c r="E19" s="499"/>
      <c r="F19" s="500"/>
      <c r="G19" s="224"/>
      <c r="H19" s="121"/>
    </row>
    <row r="20" spans="2:11" ht="14.25" customHeight="1" x14ac:dyDescent="0.25">
      <c r="B20" s="21"/>
      <c r="C20" s="498"/>
      <c r="D20" s="499"/>
      <c r="E20" s="499"/>
      <c r="F20" s="500"/>
      <c r="G20" s="224"/>
      <c r="H20" s="121"/>
    </row>
    <row r="21" spans="2:11" ht="14.25" customHeight="1" x14ac:dyDescent="0.25">
      <c r="B21" s="21"/>
      <c r="C21" s="498"/>
      <c r="D21" s="499"/>
      <c r="E21" s="499"/>
      <c r="F21" s="500"/>
      <c r="G21" s="224"/>
      <c r="H21" s="121"/>
    </row>
    <row r="22" spans="2:11" ht="14.25" customHeight="1" x14ac:dyDescent="0.25">
      <c r="B22" s="21"/>
      <c r="C22" s="498"/>
      <c r="D22" s="499"/>
      <c r="E22" s="499"/>
      <c r="F22" s="500"/>
      <c r="G22" s="224"/>
      <c r="H22" s="121"/>
    </row>
    <row r="23" spans="2:11" ht="4.95" customHeight="1" x14ac:dyDescent="0.25"/>
    <row r="24" spans="2:11" x14ac:dyDescent="0.25">
      <c r="B24" s="64" t="s">
        <v>9</v>
      </c>
      <c r="C24" s="400" t="str">
        <f ca="1">Translations!$B$215</f>
        <v>Use of efficacy to refine the Global Warming Potential (GWP)</v>
      </c>
      <c r="D24" s="400"/>
      <c r="E24" s="400"/>
      <c r="F24" s="400"/>
      <c r="G24" s="400"/>
    </row>
    <row r="25" spans="2:11" ht="35.25" customHeight="1" x14ac:dyDescent="0.25">
      <c r="C25" s="449" t="str">
        <f ca="1">Translations!$B$216</f>
        <v>Except than for NEATS, please specify how efficacy is applied to refine the GWP in each of the other IT tools that have been used in the reporting. If efficacy has not been applied in a tool, provide a description explaining the reasons for not applying efficacy (as required by Annex X (2a) (10) of the Monitoring and Reporting Commission Implementing Regulation (EU) 2018/2066).</v>
      </c>
      <c r="D25" s="449"/>
      <c r="E25" s="449"/>
      <c r="F25" s="449"/>
      <c r="G25" s="449"/>
    </row>
    <row r="26" spans="2:11" ht="42" customHeight="1" x14ac:dyDescent="0.25">
      <c r="C26" s="465"/>
      <c r="D26" s="466"/>
      <c r="E26" s="466"/>
      <c r="F26" s="466"/>
      <c r="G26" s="467"/>
      <c r="K26" s="188"/>
    </row>
    <row r="27" spans="2:11" ht="42" customHeight="1" x14ac:dyDescent="0.25">
      <c r="C27" s="462"/>
      <c r="D27" s="463"/>
      <c r="E27" s="463"/>
      <c r="F27" s="463"/>
      <c r="G27" s="464"/>
    </row>
    <row r="28" spans="2:11" ht="42" customHeight="1" x14ac:dyDescent="0.25">
      <c r="C28" s="489"/>
      <c r="D28" s="490"/>
      <c r="E28" s="490"/>
      <c r="F28" s="490"/>
      <c r="G28" s="491"/>
    </row>
    <row r="29" spans="2:11" ht="4.95" customHeight="1" x14ac:dyDescent="0.25"/>
    <row r="30" spans="2:11" ht="15" customHeight="1" x14ac:dyDescent="0.25">
      <c r="B30" s="21" t="s">
        <v>10</v>
      </c>
      <c r="C30" s="176" t="str">
        <f ca="1">Translations!$B$217</f>
        <v>Has Method D ‘location-based simplified approach’ been used?</v>
      </c>
      <c r="D30" s="176"/>
      <c r="E30" s="176"/>
      <c r="F30" s="176"/>
      <c r="G30" s="176"/>
      <c r="H30" s="123"/>
    </row>
    <row r="31" spans="2:11" ht="36" customHeight="1" x14ac:dyDescent="0.25">
      <c r="C31" s="450" t="str">
        <f ca="1">Translations!$B$218</f>
        <v xml:space="preserve">In accordance with Article 56a of the Monitoring and Reporting Commission Implementing Regulation (EU) 2018/2066, aircraft operators operating fewer than 243 flights per period for three consecutive four-month periods and aircraft operators operating flights with total annual emissions lower than 25 000 tonnes CO2 per year, both commercial and non-commercial, can choose to use Method D, i.e. the ‘location-based simplified approach’ to calculate the CO2(e) per flight. </v>
      </c>
      <c r="D31" s="450"/>
      <c r="E31" s="450"/>
      <c r="F31" s="450"/>
      <c r="G31" s="450"/>
      <c r="H31" s="189"/>
      <c r="I31" s="189"/>
    </row>
    <row r="32" spans="2:11" ht="25.5" customHeight="1" x14ac:dyDescent="0.25">
      <c r="C32" s="450" t="str">
        <f ca="1">Translations!$B$219</f>
        <v>Note that for the purposes of the EU ETS, the above thresholds apply to the sum of all flights and of the related CO2 emissions within EEA, outgoing from EEA and incoming to EEA, including those incoming from Switzerland and the UK.</v>
      </c>
      <c r="D32" s="450"/>
      <c r="E32" s="450"/>
      <c r="F32" s="450"/>
      <c r="G32" s="450"/>
      <c r="H32" s="2"/>
      <c r="I32" s="43"/>
    </row>
    <row r="33" spans="2:9" ht="4.95" customHeight="1" x14ac:dyDescent="0.25"/>
    <row r="34" spans="2:9" ht="13.5" customHeight="1" x14ac:dyDescent="0.25">
      <c r="B34" s="21" t="s">
        <v>11</v>
      </c>
      <c r="C34" s="176" t="str">
        <f ca="1">Translations!$B$220</f>
        <v>Reporting scope for the non-CO2 aviation effects:</v>
      </c>
      <c r="D34" s="65"/>
      <c r="E34" s="65"/>
      <c r="F34" s="65"/>
      <c r="H34" s="122"/>
      <c r="I34" s="189"/>
    </row>
    <row r="35" spans="2:9" ht="57" customHeight="1" x14ac:dyDescent="0.25">
      <c r="B35" s="21"/>
      <c r="C35" s="450" t="str">
        <f ca="1">Translations!$B$221</f>
        <v>In accordance with Article 2 of the Monitoring and Reporting Commission Implementing Regulation (EU) 2018/2066, aircraft operators are required to monitor and report the non-CO2 aviation effects from aviation activities listed in Annex I to the Directive taking place in 2025 and 2026 in respect of flights between two aerodromes located in the EEA (outermost regions included), and flights departing from an aerodrome located in the EEA (outermost regions included) and arriving in Switzerland or in the United Kingdom. Aircraft operators may however monitor and report the non-CO2 aviation effects taking place from the other aviation activities listed in Annex I to the Directive on a voluntary basis.</v>
      </c>
      <c r="D35" s="450"/>
      <c r="E35" s="450"/>
      <c r="F35" s="450"/>
      <c r="G35" s="450"/>
      <c r="H35" s="189"/>
      <c r="I35" s="189"/>
    </row>
    <row r="36" spans="2:9" ht="15" customHeight="1" x14ac:dyDescent="0.25">
      <c r="B36" s="21"/>
      <c r="C36" s="492" t="str">
        <f ca="1">Translations!$B$222</f>
        <v>The following reporting scopes are possible:</v>
      </c>
      <c r="D36" s="492"/>
      <c r="E36" s="492"/>
      <c r="F36" s="492"/>
      <c r="G36" s="492"/>
      <c r="H36" s="189"/>
      <c r="I36" s="189"/>
    </row>
    <row r="37" spans="2:9" ht="35.1" customHeight="1" x14ac:dyDescent="0.25">
      <c r="B37" s="21"/>
      <c r="C37" s="190" t="str">
        <f ca="1">Translations!$B$223 &amp; ":"</f>
        <v>Reduced:</v>
      </c>
      <c r="D37" s="487" t="str">
        <f ca="1">Translations!$B$226</f>
        <v>Flights that depart from an aerodrome located in the EEA or its outermost regions and arrive at an aerodrome located in the EEA, its outermost regions, Switzerland, or the United Kingdom (excluding its overseas countries, territories, and Crown Dependencies) are to be reported under the EU ETS Reduced scope.</v>
      </c>
      <c r="E37" s="487"/>
      <c r="F37" s="487"/>
      <c r="G37" s="487"/>
      <c r="H37" s="189"/>
      <c r="I37" s="189"/>
    </row>
    <row r="38" spans="2:9" ht="24.9" customHeight="1" x14ac:dyDescent="0.25">
      <c r="B38" s="21"/>
      <c r="C38" s="190"/>
      <c r="D38" s="487" t="str">
        <f ca="1">Translations!$B$227</f>
        <v>Flights departing from an aerodrome located in Switzerland and arriving at an aerodrome located in the EEA, its outermost regions, or the United Kingdom (excluding its overseas countries, territories, and Crown Dependencies) are to be reported under the Swiss ETS Reduced scope.</v>
      </c>
      <c r="E38" s="487"/>
      <c r="F38" s="487"/>
      <c r="G38" s="487"/>
      <c r="H38" s="189"/>
      <c r="I38" s="189"/>
    </row>
    <row r="39" spans="2:9" ht="35.1" customHeight="1" x14ac:dyDescent="0.25">
      <c r="B39" s="21"/>
      <c r="C39" s="190" t="str">
        <f ca="1">Translations!$B$224 &amp; ":"</f>
        <v>Full:</v>
      </c>
      <c r="D39" s="487" t="str">
        <f ca="1">Translations!$B$228</f>
        <v>Flights that depart from or arrive at an aerodrome located in the EEA or one of its outermost regions, except those departing from an aerodrome located in Switzerland or the United Kingdom, including its overseas countries, territories, and Crown Dependencies, are to be reported under the EU ETS Full scope.</v>
      </c>
      <c r="E39" s="487"/>
      <c r="F39" s="487"/>
      <c r="G39" s="487"/>
      <c r="H39" s="189"/>
      <c r="I39" s="189"/>
    </row>
    <row r="40" spans="2:9" ht="35.1" customHeight="1" x14ac:dyDescent="0.25">
      <c r="B40" s="21"/>
      <c r="C40" s="190"/>
      <c r="D40" s="487" t="str">
        <f ca="1">Translations!$B$229</f>
        <v>Flights that depart from or arrive at an aerodrome located in Switzerland, except those departing from an aerodrome located in the EEA, one of its outermost regions, or in the United Kingdom, including its overseas countries, territories, and Crown Dependencies, are to be reported under the Swiss ETS Full scope.</v>
      </c>
      <c r="E40" s="487"/>
      <c r="F40" s="487"/>
      <c r="G40" s="487"/>
      <c r="H40" s="189"/>
      <c r="I40" s="189"/>
    </row>
    <row r="41" spans="2:9" ht="35.1" customHeight="1" x14ac:dyDescent="0.25">
      <c r="B41" s="21"/>
      <c r="C41" s="190" t="str">
        <f ca="1">Translations!$B$225 &amp; ":"</f>
        <v>In-between:</v>
      </c>
      <c r="D41" s="487" t="str">
        <f ca="1">Translations!$B$230</f>
        <v>Flights covered by the EU ETS Reduced scope, as well as those operating on the routes specified in point (h) with EEA or a designated EEA member state as the ‘First State in the pair’, are to be reported under the EU ETS In-between scope, except for flights departing from an aerodrome located in the United Kingdom, including its overseas countries, territories, and Crown Dependencies.</v>
      </c>
      <c r="E41" s="487"/>
      <c r="F41" s="487"/>
      <c r="G41" s="487"/>
      <c r="H41" s="189"/>
      <c r="I41" s="189"/>
    </row>
    <row r="42" spans="2:9" ht="35.1" customHeight="1" x14ac:dyDescent="0.25">
      <c r="B42" s="21"/>
      <c r="C42" s="190"/>
      <c r="D42" s="487" t="str">
        <f ca="1">Translations!$B$231</f>
        <v>Flights covered by the Swiss ETS Reduced scope, as well as those operating on the routes specified in point (h) with Switzerland as the ‘First State in the pair’, are to be reported under the Swiss ETS In-between scope, except for flights departing from an aerodrome located in the United Kingdom, including its overseas countries, territories, and Crown Dependencies.</v>
      </c>
      <c r="E42" s="487"/>
      <c r="F42" s="487"/>
      <c r="G42" s="487"/>
      <c r="H42" s="189"/>
      <c r="I42" s="189"/>
    </row>
    <row r="43" spans="2:9" ht="4.95" customHeight="1" x14ac:dyDescent="0.25">
      <c r="C43" s="1"/>
      <c r="D43" s="1"/>
      <c r="E43" s="1"/>
      <c r="F43" s="1"/>
      <c r="G43" s="1"/>
      <c r="H43" s="1"/>
      <c r="I43" s="189"/>
    </row>
    <row r="44" spans="2:9" ht="13.5" customHeight="1" x14ac:dyDescent="0.25">
      <c r="B44" s="21" t="s">
        <v>13</v>
      </c>
      <c r="C44" s="488" t="str">
        <f ca="1">Translations!$B$232</f>
        <v>'In-between' reporting scope covered routes</v>
      </c>
      <c r="D44" s="488"/>
      <c r="E44" s="488"/>
      <c r="F44" s="488"/>
      <c r="G44" s="488"/>
      <c r="H44" s="65"/>
      <c r="I44" s="189"/>
    </row>
    <row r="45" spans="2:9" ht="14.25" customHeight="1" x14ac:dyDescent="0.25">
      <c r="B45" s="191"/>
      <c r="C45" s="449" t="str">
        <f ca="1">Translations!$B$233</f>
        <v>Please list in the below table the specific routes for which the non-CO2 aviation effects of flights operated on them have been included in this report.</v>
      </c>
      <c r="D45" s="449"/>
      <c r="E45" s="449"/>
      <c r="F45" s="449"/>
      <c r="G45" s="449"/>
      <c r="H45" s="1"/>
    </row>
    <row r="46" spans="2:9" ht="24" customHeight="1" x14ac:dyDescent="0.25">
      <c r="B46" s="39"/>
      <c r="C46" s="449" t="str">
        <f ca="1">Translations!$B$234</f>
        <v>A route is defined by a pair of states. The first state of the pair must be a specific EEA state or Switzerland. EEA can be used as first state to include in a single time all EEA states. The second state must be any other state which is not an EEA state, Switzerland or the United Kingdom.</v>
      </c>
      <c r="D46" s="449"/>
      <c r="E46" s="449"/>
      <c r="F46" s="449"/>
      <c r="G46" s="449"/>
      <c r="H46" s="179"/>
    </row>
    <row r="47" spans="2:9" ht="35.25" customHeight="1" x14ac:dyDescent="0.25">
      <c r="B47" s="39"/>
      <c r="C47" s="449" t="str">
        <f ca="1">Translations!$B$235</f>
        <v>Non-CO2 aviation effects are to be reported for all flights departing from an aerodrome located in one of the pair of states and arriving in an aerodrome located in the other state of the pair, except for flights departing from an aerodrome located in a state that is an oversea country or territory or a Crown Dependency of the United Kingdom, flights which are out of the ETS scopes.</v>
      </c>
      <c r="D47" s="449"/>
      <c r="E47" s="449"/>
      <c r="F47" s="449"/>
      <c r="G47" s="449"/>
      <c r="H47" s="179"/>
    </row>
    <row r="48" spans="2:9" x14ac:dyDescent="0.25">
      <c r="D48" s="183" t="str">
        <f ca="1">Translations!$B$236</f>
        <v>First state in the pair</v>
      </c>
      <c r="E48" s="183" t="str">
        <f ca="1">Translations!$B$237</f>
        <v>Second state in the pair</v>
      </c>
    </row>
    <row r="49" spans="1:40" x14ac:dyDescent="0.25">
      <c r="D49" s="77"/>
      <c r="E49" s="77"/>
    </row>
    <row r="50" spans="1:40" x14ac:dyDescent="0.25">
      <c r="D50" s="77"/>
      <c r="E50" s="77"/>
    </row>
    <row r="51" spans="1:40" x14ac:dyDescent="0.25">
      <c r="D51" s="77"/>
      <c r="E51" s="77"/>
    </row>
    <row r="52" spans="1:40" x14ac:dyDescent="0.25">
      <c r="D52" s="77"/>
      <c r="E52" s="77"/>
    </row>
    <row r="53" spans="1:40" x14ac:dyDescent="0.25">
      <c r="D53" s="77"/>
      <c r="E53" s="77"/>
    </row>
    <row r="54" spans="1:40" x14ac:dyDescent="0.25">
      <c r="D54" s="77"/>
      <c r="E54" s="77"/>
    </row>
    <row r="55" spans="1:40" x14ac:dyDescent="0.25">
      <c r="D55" s="77"/>
      <c r="E55" s="77"/>
    </row>
    <row r="56" spans="1:40" x14ac:dyDescent="0.25">
      <c r="D56" s="77"/>
      <c r="E56" s="77"/>
    </row>
    <row r="57" spans="1:40" x14ac:dyDescent="0.25">
      <c r="D57" s="77"/>
      <c r="E57" s="77"/>
    </row>
    <row r="58" spans="1:40" x14ac:dyDescent="0.25">
      <c r="D58" s="77"/>
      <c r="E58" s="77"/>
    </row>
    <row r="59" spans="1:40" x14ac:dyDescent="0.25">
      <c r="D59" s="77"/>
      <c r="E59" s="77"/>
    </row>
    <row r="60" spans="1:40" x14ac:dyDescent="0.25">
      <c r="D60" s="77"/>
      <c r="E60" s="77"/>
    </row>
    <row r="61" spans="1:40" x14ac:dyDescent="0.25">
      <c r="D61" s="192" t="str">
        <f ca="1">CNST_EndOfList</f>
        <v>end of list</v>
      </c>
      <c r="E61" s="192" t="str">
        <f ca="1">CNST_EndOfList</f>
        <v>end of list</v>
      </c>
    </row>
    <row r="62" spans="1:40" s="82" customFormat="1" ht="24.9" customHeight="1" x14ac:dyDescent="0.25">
      <c r="A62" s="193"/>
      <c r="B62" s="194"/>
      <c r="C62" s="194"/>
      <c r="D62" s="494" t="str">
        <f ca="1">CNST_AddRows</f>
        <v>If additional rows are needed, please add them by selecting any row from the second input row up to the "end of list" row included and use the "insert row" command.</v>
      </c>
      <c r="E62" s="494"/>
      <c r="F62" s="194"/>
      <c r="G62" s="194"/>
      <c r="H62" s="194"/>
      <c r="I62" s="194"/>
      <c r="J62" s="194"/>
      <c r="K62" s="194"/>
      <c r="L62" s="194"/>
      <c r="M62" s="193"/>
      <c r="N62" s="193"/>
      <c r="O62" s="193"/>
      <c r="P62" s="193"/>
      <c r="Q62" s="193"/>
      <c r="R62" s="193"/>
      <c r="T62" s="193"/>
      <c r="U62" s="193"/>
      <c r="V62" s="195"/>
      <c r="W62" s="193"/>
      <c r="X62" s="195"/>
      <c r="AA62" s="193"/>
      <c r="AB62" s="193"/>
      <c r="AC62" s="193"/>
      <c r="AD62" s="193"/>
      <c r="AF62" s="196"/>
      <c r="AG62" s="195"/>
      <c r="AI62" s="195"/>
      <c r="AJ62" s="195"/>
      <c r="AK62" s="195"/>
      <c r="AL62" s="195"/>
      <c r="AM62" s="195"/>
      <c r="AN62" s="195"/>
    </row>
    <row r="63" spans="1:40" ht="4.95" customHeight="1" x14ac:dyDescent="0.25"/>
    <row r="64" spans="1:40" ht="12.75" customHeight="1" x14ac:dyDescent="0.25">
      <c r="B64" s="21" t="s">
        <v>24</v>
      </c>
      <c r="C64" s="400" t="str">
        <f ca="1">Translations!$B$238</f>
        <v>Primary data has been used as input to the monitoring of the non-CO2 aviation effects for at least one of the flights covered in the information reported in section 6 or section 7:</v>
      </c>
      <c r="D64" s="400"/>
      <c r="E64" s="400"/>
      <c r="F64" s="400"/>
      <c r="G64" s="400"/>
      <c r="H64" s="121"/>
    </row>
    <row r="65" spans="1:11" s="197" customFormat="1" ht="12.75" customHeight="1" x14ac:dyDescent="0.25">
      <c r="B65" s="82"/>
      <c r="C65" s="400"/>
      <c r="D65" s="400"/>
      <c r="E65" s="400"/>
      <c r="F65" s="400"/>
      <c r="G65" s="400"/>
      <c r="K65" s="20"/>
    </row>
    <row r="66" spans="1:11" x14ac:dyDescent="0.25">
      <c r="C66" s="450" t="str">
        <f ca="1">Translations!$B$239</f>
        <v>Please indicate in the following table for which of the IT tools used in the reporting as identified under point (d) above, primary data has been used.</v>
      </c>
      <c r="D66" s="450"/>
      <c r="E66" s="450"/>
      <c r="F66" s="450"/>
      <c r="G66" s="450"/>
    </row>
    <row r="67" spans="1:11" ht="24.9" customHeight="1" x14ac:dyDescent="0.25">
      <c r="C67" s="198" t="str">
        <f ca="1">C17</f>
        <v>Tool full name</v>
      </c>
      <c r="D67" s="199"/>
      <c r="E67" s="199"/>
      <c r="F67" s="200"/>
      <c r="G67" s="201" t="str">
        <f ca="1">G17</f>
        <v>Tool acronym</v>
      </c>
      <c r="H67" s="201" t="str">
        <f ca="1">Translations!$B$240</f>
        <v>Primary data used</v>
      </c>
    </row>
    <row r="68" spans="1:11" ht="14.25" customHeight="1" x14ac:dyDescent="0.25">
      <c r="B68" s="21"/>
      <c r="C68" s="184" t="str">
        <f ca="1">C18</f>
        <v>Non-CO2 aviation effects tracking system</v>
      </c>
      <c r="D68" s="185"/>
      <c r="E68" s="185"/>
      <c r="F68" s="186"/>
      <c r="G68" s="187" t="str">
        <f ca="1">G18</f>
        <v>NEATS</v>
      </c>
      <c r="H68" s="121"/>
      <c r="K68" s="188"/>
    </row>
    <row r="69" spans="1:11" ht="14.25" customHeight="1" x14ac:dyDescent="0.25">
      <c r="B69" s="21"/>
      <c r="C69" s="202" t="str">
        <f>IF(ISBLANK(C19),"",C19)</f>
        <v/>
      </c>
      <c r="D69" s="203"/>
      <c r="E69" s="203"/>
      <c r="F69" s="204"/>
      <c r="G69" s="205" t="str">
        <f>IF(ISBLANK(G19),"",G19)</f>
        <v/>
      </c>
      <c r="H69" s="121"/>
    </row>
    <row r="70" spans="1:11" ht="14.25" customHeight="1" x14ac:dyDescent="0.25">
      <c r="B70" s="21"/>
      <c r="C70" s="202" t="str">
        <f>IF(ISBLANK(C20),"",C20)</f>
        <v/>
      </c>
      <c r="D70" s="203"/>
      <c r="E70" s="203"/>
      <c r="F70" s="204"/>
      <c r="G70" s="205" t="str">
        <f>IF(ISBLANK(G20),"",G20)</f>
        <v/>
      </c>
      <c r="H70" s="121"/>
    </row>
    <row r="71" spans="1:11" ht="14.25" customHeight="1" x14ac:dyDescent="0.25">
      <c r="B71" s="21"/>
      <c r="C71" s="202" t="str">
        <f>IF(ISBLANK(C21),"",C21)</f>
        <v/>
      </c>
      <c r="D71" s="203"/>
      <c r="E71" s="203"/>
      <c r="F71" s="204"/>
      <c r="G71" s="205" t="str">
        <f>IF(ISBLANK(G21),"",G21)</f>
        <v/>
      </c>
      <c r="H71" s="121"/>
    </row>
    <row r="72" spans="1:11" ht="14.25" customHeight="1" x14ac:dyDescent="0.25">
      <c r="B72" s="21"/>
      <c r="C72" s="202" t="str">
        <f>IF(ISBLANK(C22),"",C22)</f>
        <v/>
      </c>
      <c r="D72" s="203"/>
      <c r="E72" s="203"/>
      <c r="F72" s="204"/>
      <c r="G72" s="205" t="str">
        <f>IF(ISBLANK(G22),"",G22)</f>
        <v/>
      </c>
      <c r="H72" s="121"/>
    </row>
    <row r="73" spans="1:11" ht="4.95" customHeight="1" x14ac:dyDescent="0.25"/>
    <row r="74" spans="1:11" ht="12.75" customHeight="1" x14ac:dyDescent="0.25">
      <c r="B74" s="21" t="s">
        <v>25</v>
      </c>
      <c r="C74" s="400" t="str">
        <f ca="1">Translations!$B$241</f>
        <v>The primary data that has been used has always been limited to flight information, trajectory data, or aircraft properties, i.e. irrespective of the used IT tool:</v>
      </c>
      <c r="D74" s="400"/>
      <c r="E74" s="400"/>
      <c r="F74" s="400"/>
      <c r="G74" s="400"/>
      <c r="H74" s="121"/>
    </row>
    <row r="75" spans="1:11" x14ac:dyDescent="0.25">
      <c r="C75" s="400"/>
      <c r="D75" s="400"/>
      <c r="E75" s="400"/>
      <c r="F75" s="400"/>
      <c r="G75" s="400"/>
    </row>
    <row r="76" spans="1:11" s="197" customFormat="1" ht="12.75" customHeight="1" x14ac:dyDescent="0.25">
      <c r="B76" s="82"/>
    </row>
    <row r="77" spans="1:11" ht="33" customHeight="1" x14ac:dyDescent="0.25">
      <c r="B77" s="206" t="s">
        <v>0</v>
      </c>
      <c r="C77" s="460" t="str">
        <f ca="1">Translations!$B$242</f>
        <v>Reuse of sections 2 and 3 of the Annual Emissions Report (AER) for the identification of the Aircraft Operator and of the verifier</v>
      </c>
      <c r="D77" s="460"/>
      <c r="E77" s="460"/>
      <c r="F77" s="460"/>
      <c r="G77" s="460"/>
      <c r="H77" s="460"/>
    </row>
    <row r="78" spans="1:11" ht="25.5" customHeight="1" x14ac:dyDescent="0.25">
      <c r="A78" s="174"/>
      <c r="B78" s="175"/>
      <c r="C78" s="449" t="str">
        <f ca="1">Translations!$B$243</f>
        <v>If the information contained in sections 2 and 3 of the Annual Emissions Report submitted for the reporting year  is valid and applicable in its entirety also for this Non-CO2 Aviation Effects Report, the aircraft operator can be exempted from filling in the following sections 2 and 3 insofar all parts of this section 1a are filled in.</v>
      </c>
      <c r="D78" s="449"/>
      <c r="E78" s="449"/>
      <c r="F78" s="456"/>
      <c r="G78" s="456"/>
      <c r="H78" s="456"/>
    </row>
    <row r="79" spans="1:11" s="38" customFormat="1" x14ac:dyDescent="0.25">
      <c r="B79" s="21" t="s">
        <v>5</v>
      </c>
      <c r="C79" s="455" t="str">
        <f ca="1">Translations!$B$244</f>
        <v>The information contained in sections 2 and 3 of the Annual Emissions Report (AER) submitted for the reporting year defined in point 1(a) is valid and applicable also for this non-CO2 aviation effects report:</v>
      </c>
      <c r="D79" s="455"/>
      <c r="E79" s="455"/>
      <c r="F79" s="455"/>
      <c r="G79" s="455"/>
      <c r="H79" s="150"/>
    </row>
    <row r="80" spans="1:11" s="38" customFormat="1" x14ac:dyDescent="0.25">
      <c r="B80" s="21"/>
      <c r="C80" s="455"/>
      <c r="D80" s="455"/>
      <c r="E80" s="455"/>
      <c r="F80" s="455"/>
      <c r="G80" s="455"/>
    </row>
    <row r="81" spans="1:8" s="197" customFormat="1" ht="10.5" customHeight="1" x14ac:dyDescent="0.25">
      <c r="B81" s="82"/>
    </row>
    <row r="82" spans="1:8" s="197" customFormat="1" x14ac:dyDescent="0.25">
      <c r="B82" s="21" t="s">
        <v>6</v>
      </c>
      <c r="C82" s="420" t="str">
        <f ca="1">Translations!$B$245</f>
        <v>Version number of the Annual Emissions Report referred to in point 1a(a) above:</v>
      </c>
      <c r="D82" s="420"/>
      <c r="E82" s="420"/>
      <c r="F82" s="420"/>
      <c r="G82" s="457"/>
      <c r="H82" s="120"/>
    </row>
    <row r="83" spans="1:8" s="197" customFormat="1" ht="12.75" customHeight="1" x14ac:dyDescent="0.25">
      <c r="B83" s="82"/>
    </row>
    <row r="84" spans="1:8" s="197" customFormat="1" ht="12.75" customHeight="1" x14ac:dyDescent="0.25">
      <c r="B84" s="172" t="s">
        <v>7</v>
      </c>
      <c r="C84" s="172" t="str">
        <f ca="1">Translations!$B$246</f>
        <v>Please enter the name of the aircraft operator:</v>
      </c>
      <c r="D84" s="172"/>
      <c r="E84" s="495"/>
      <c r="F84" s="496"/>
      <c r="G84" s="496"/>
      <c r="H84" s="497"/>
    </row>
    <row r="85" spans="1:8" s="197" customFormat="1" x14ac:dyDescent="0.25">
      <c r="A85" s="207"/>
      <c r="B85" s="208"/>
      <c r="C85" s="449" t="str">
        <f ca="1">Translations!$B$247</f>
        <v>This name should be the legal entity carrying out the aviation activities defined in Annex I of the EU ETS Directive.</v>
      </c>
      <c r="D85" s="449"/>
      <c r="E85" s="449"/>
      <c r="F85" s="493"/>
      <c r="G85" s="493"/>
      <c r="H85" s="493"/>
    </row>
    <row r="86" spans="1:8" s="197" customFormat="1" ht="12.75" customHeight="1" x14ac:dyDescent="0.25">
      <c r="A86" s="207"/>
      <c r="B86" s="21" t="s">
        <v>8</v>
      </c>
      <c r="C86" s="455" t="str">
        <f ca="1">Translations!$B$248</f>
        <v>Unique Identifier as stated in the Commission's list of aircraft operators:</v>
      </c>
      <c r="D86" s="455"/>
      <c r="E86" s="455"/>
      <c r="F86" s="455"/>
      <c r="G86" s="209"/>
      <c r="H86" s="149"/>
    </row>
    <row r="87" spans="1:8" s="197" customFormat="1" ht="21.75" customHeight="1" x14ac:dyDescent="0.25">
      <c r="A87" s="207"/>
      <c r="B87" s="208"/>
      <c r="C87" s="449" t="str">
        <f ca="1">Translations!$B$249</f>
        <v>This identifier can be found on the list published by the Commission pursuant to Article 18a(3) of the EU ETS Directive. If the aircraft operator is not yet listed, please state "NA" (not applicable).</v>
      </c>
      <c r="D87" s="449"/>
      <c r="E87" s="449"/>
    </row>
    <row r="88" spans="1:8" s="197" customFormat="1" x14ac:dyDescent="0.25">
      <c r="B88" s="82"/>
    </row>
    <row r="89" spans="1:8" s="197" customFormat="1" ht="15.6" x14ac:dyDescent="0.3">
      <c r="B89" s="206">
        <v>2</v>
      </c>
      <c r="C89" s="476" t="str">
        <f ca="1">Translations!$B$250 &amp; IF(INDICATOR_AE_ReuseSect1and2ofAER=CNST_Yes,Translations!$B$251,"")</f>
        <v>Identification of the Aircraft Operator</v>
      </c>
      <c r="D89" s="476"/>
      <c r="E89" s="476"/>
      <c r="F89" s="476"/>
      <c r="G89" s="476"/>
      <c r="H89" s="476"/>
    </row>
    <row r="90" spans="1:8" s="197" customFormat="1" x14ac:dyDescent="0.25">
      <c r="B90" s="82"/>
    </row>
    <row r="91" spans="1:8" s="197" customFormat="1" ht="12.75" customHeight="1" x14ac:dyDescent="0.25">
      <c r="B91" s="172" t="s">
        <v>5</v>
      </c>
      <c r="C91" s="455" t="str">
        <f ca="1">Translations!$B$246</f>
        <v>Please enter the name of the aircraft operator:</v>
      </c>
      <c r="D91" s="455"/>
      <c r="E91" s="455"/>
      <c r="F91" s="452"/>
      <c r="G91" s="453"/>
      <c r="H91" s="454"/>
    </row>
    <row r="92" spans="1:8" x14ac:dyDescent="0.25">
      <c r="A92" s="174"/>
      <c r="B92" s="175"/>
      <c r="C92" s="449" t="str">
        <f ca="1">Translations!$B$247</f>
        <v>This name should be the legal entity carrying out the aviation activities defined in Annex I of the EU ETS Directive.</v>
      </c>
      <c r="D92" s="449"/>
      <c r="E92" s="449"/>
      <c r="F92" s="456"/>
      <c r="G92" s="456"/>
      <c r="H92" s="456"/>
    </row>
    <row r="93" spans="1:8" ht="12.75" customHeight="1" x14ac:dyDescent="0.25">
      <c r="A93" s="174"/>
      <c r="B93" s="21" t="s">
        <v>6</v>
      </c>
      <c r="C93" s="455" t="str">
        <f ca="1">Translations!$B$248</f>
        <v>Unique Identifier as stated in the Commission's list of aircraft operators:</v>
      </c>
      <c r="D93" s="455"/>
      <c r="E93" s="455"/>
      <c r="F93" s="455"/>
      <c r="G93" s="455"/>
      <c r="H93" s="455"/>
    </row>
    <row r="94" spans="1:8" ht="38.25" customHeight="1" x14ac:dyDescent="0.25">
      <c r="A94" s="174"/>
      <c r="B94" s="175"/>
      <c r="C94" s="449" t="str">
        <f ca="1">Translations!$B$249</f>
        <v>This identifier can be found on the list published by the Commission pursuant to Article 18a(3) of the EU ETS Directive. If the aircraft operator is not yet listed, please state "NA" (not applicable).</v>
      </c>
      <c r="D94" s="449"/>
      <c r="E94" s="449"/>
      <c r="F94" s="452"/>
      <c r="G94" s="453"/>
      <c r="H94" s="454"/>
    </row>
    <row r="96" spans="1:8" ht="27" customHeight="1" x14ac:dyDescent="0.25">
      <c r="A96" s="174"/>
      <c r="B96" s="172" t="s">
        <v>20</v>
      </c>
      <c r="C96" s="455" t="str">
        <f ca="1">Translations!$B$252</f>
        <v>If different to the name given in 2(a), please also enter the name of the aircraft operator as it appears on the Commission's list of operators:</v>
      </c>
      <c r="D96" s="455"/>
      <c r="E96" s="455"/>
      <c r="F96" s="455"/>
      <c r="G96" s="455"/>
      <c r="H96" s="455"/>
    </row>
    <row r="97" spans="1:8" ht="33.75" customHeight="1" x14ac:dyDescent="0.25">
      <c r="A97" s="174"/>
      <c r="B97" s="175"/>
      <c r="C97" s="449" t="str">
        <f ca="1">Translations!$B$253</f>
        <v>The name of the aircraft operator on the list pursuant to Article 18a(3) of the EU ETS Directive may be different to the actual aircraft operator's name entered in 2(a) above. Keep empty, if not applicable.</v>
      </c>
      <c r="D97" s="449"/>
      <c r="E97" s="449"/>
      <c r="F97" s="452"/>
      <c r="G97" s="453"/>
      <c r="H97" s="454"/>
    </row>
    <row r="99" spans="1:8" ht="29.25" customHeight="1" x14ac:dyDescent="0.25">
      <c r="A99" s="174"/>
      <c r="B99" s="172" t="s">
        <v>21</v>
      </c>
      <c r="C99" s="455" t="str">
        <f ca="1">Translations!$B$254</f>
        <v>Please enter the unique ICAO designator used in the call sign for Air Traffic Control (ATC) purposes, where available:</v>
      </c>
      <c r="D99" s="455"/>
      <c r="E99" s="455"/>
      <c r="F99" s="455"/>
      <c r="G99" s="455"/>
      <c r="H99" s="455"/>
    </row>
    <row r="100" spans="1:8" ht="20.25" customHeight="1" x14ac:dyDescent="0.25">
      <c r="B100" s="175"/>
      <c r="C100" s="449" t="str">
        <f ca="1">Translations!$B$255</f>
        <v>The ICAO designator should be that specified in box 7 of the ICAO flight plan (excluding the flight identification) as specified in ICAO document 8585.  If you do not specify an ICAO designator in flight plans, please select "n.a." from the drop-down list and proceed to 2(e).</v>
      </c>
      <c r="D100" s="449"/>
      <c r="E100" s="449"/>
      <c r="F100" s="468"/>
      <c r="G100" s="469"/>
      <c r="H100" s="470"/>
    </row>
    <row r="101" spans="1:8" ht="31.5" customHeight="1" x14ac:dyDescent="0.25">
      <c r="B101" s="175"/>
      <c r="C101" s="449"/>
      <c r="D101" s="449"/>
      <c r="E101" s="449"/>
    </row>
    <row r="102" spans="1:8" ht="27.75" customHeight="1" x14ac:dyDescent="0.25">
      <c r="A102" s="174"/>
      <c r="B102" s="172" t="s">
        <v>22</v>
      </c>
      <c r="C102" s="455" t="str">
        <f ca="1">Translations!$B$256</f>
        <v>Where a unique ICAO designator for ATC purposes is not available, please provide the aircraft registration markings used in the call sign for ATC purposes for the aircraft you operate.</v>
      </c>
      <c r="D102" s="455"/>
      <c r="E102" s="455"/>
      <c r="F102" s="455"/>
      <c r="G102" s="455"/>
      <c r="H102" s="455"/>
    </row>
    <row r="103" spans="1:8" ht="51.75" customHeight="1" x14ac:dyDescent="0.25">
      <c r="A103" s="174"/>
      <c r="B103" s="175"/>
      <c r="C103" s="449" t="str">
        <f ca="1">Translations!$B$257</f>
        <v>If a unique ICAO designator is not available, enter the identification for ATC purposes (tail numbers) of all the aircraft you operate as used in box 7 of the flight plan.  Please separate each registration with a semicolon (";"). Otherwise enter "n.a." and proceed.</v>
      </c>
      <c r="D103" s="479"/>
      <c r="E103" s="479"/>
      <c r="F103" s="468"/>
      <c r="G103" s="480"/>
      <c r="H103" s="481"/>
    </row>
    <row r="105" spans="1:8" ht="12.75" customHeight="1" x14ac:dyDescent="0.25">
      <c r="B105" s="172" t="s">
        <v>10</v>
      </c>
      <c r="C105" s="172" t="str">
        <f ca="1">Translations!$B$258</f>
        <v>Please enter the administering Member State of the aircraft operator</v>
      </c>
      <c r="D105" s="172"/>
      <c r="E105" s="172"/>
      <c r="F105" s="468" t="s">
        <v>23</v>
      </c>
      <c r="G105" s="469"/>
      <c r="H105" s="470"/>
    </row>
    <row r="106" spans="1:8" x14ac:dyDescent="0.25">
      <c r="B106" s="39"/>
      <c r="C106" s="449" t="str">
        <f ca="1">Translations!$B$259</f>
        <v>Pursuant to Art. 18a of the Directive.</v>
      </c>
      <c r="D106" s="449"/>
      <c r="E106" s="449"/>
    </row>
    <row r="107" spans="1:8" x14ac:dyDescent="0.25">
      <c r="B107" s="39"/>
      <c r="C107" s="210"/>
      <c r="D107" s="210"/>
      <c r="E107" s="210"/>
      <c r="F107" s="22"/>
      <c r="G107" s="22"/>
      <c r="H107" s="22"/>
    </row>
    <row r="108" spans="1:8" x14ac:dyDescent="0.25">
      <c r="B108" s="172" t="s">
        <v>11</v>
      </c>
      <c r="C108" s="482" t="str">
        <f ca="1">Translations!$B$260</f>
        <v>Competent authority in this Member State:</v>
      </c>
      <c r="D108" s="482"/>
      <c r="E108" s="482"/>
      <c r="F108" s="468"/>
      <c r="G108" s="469"/>
      <c r="H108" s="470"/>
    </row>
    <row r="109" spans="1:8" ht="30.75" customHeight="1" x14ac:dyDescent="0.25">
      <c r="B109" s="39"/>
      <c r="C109" s="449" t="str">
        <f ca="1">Translations!$B$261</f>
        <v>In some Member States there is more than one Competent Authority dealing with the EU ETS for aircraft operators. Please enter the name of the appropriate authority, if applicable. Otherwise choose "n.a.".</v>
      </c>
      <c r="D109" s="449"/>
      <c r="E109" s="449"/>
      <c r="F109" s="456"/>
      <c r="G109" s="456"/>
      <c r="H109" s="456"/>
    </row>
    <row r="110" spans="1:8" ht="25.5" customHeight="1" x14ac:dyDescent="0.25">
      <c r="B110" s="172" t="s">
        <v>13</v>
      </c>
      <c r="C110" s="478" t="str">
        <f ca="1">Translations!$B$262</f>
        <v>Please enter the number and issuing authority of the Air Operator Certificate (AOC) and Operating Licence granted by a Member State if available:</v>
      </c>
      <c r="D110" s="478"/>
      <c r="E110" s="478"/>
      <c r="F110" s="478"/>
      <c r="G110" s="478"/>
      <c r="H110" s="478"/>
    </row>
    <row r="111" spans="1:8" ht="13.2" customHeight="1" x14ac:dyDescent="0.25">
      <c r="B111" s="175"/>
      <c r="C111" s="474" t="str">
        <f ca="1">Translations!$B$263</f>
        <v>If you don't find the appropriate name of the issueing authority in the drop-down list, you can enter ist name like in a normal text field.</v>
      </c>
      <c r="D111" s="474"/>
      <c r="E111" s="474"/>
      <c r="F111" s="474"/>
      <c r="G111" s="474"/>
      <c r="H111" s="474"/>
    </row>
    <row r="112" spans="1:8" x14ac:dyDescent="0.25">
      <c r="B112" s="211"/>
      <c r="D112" s="21" t="str">
        <f ca="1">Translations!$B$264</f>
        <v>Air Operator Certificate:</v>
      </c>
      <c r="F112" s="468"/>
      <c r="G112" s="469"/>
      <c r="H112" s="470"/>
    </row>
    <row r="113" spans="2:8" x14ac:dyDescent="0.25">
      <c r="D113" s="21" t="str">
        <f ca="1">Translations!$B$265</f>
        <v>AOC Issuing authority:</v>
      </c>
      <c r="F113" s="468"/>
      <c r="G113" s="469"/>
      <c r="H113" s="470"/>
    </row>
    <row r="114" spans="2:8" x14ac:dyDescent="0.25">
      <c r="B114" s="211"/>
      <c r="D114" s="21" t="str">
        <f ca="1">Translations!$B$266</f>
        <v>Operating Licence:</v>
      </c>
      <c r="F114" s="468"/>
      <c r="G114" s="469"/>
      <c r="H114" s="470"/>
    </row>
    <row r="115" spans="2:8" x14ac:dyDescent="0.25">
      <c r="D115" s="21" t="str">
        <f ca="1">Translations!$B$267</f>
        <v>Issuing authority:</v>
      </c>
      <c r="F115" s="468"/>
      <c r="G115" s="469"/>
      <c r="H115" s="470"/>
    </row>
    <row r="116" spans="2:8" x14ac:dyDescent="0.25">
      <c r="B116" s="211"/>
      <c r="F116" s="22"/>
      <c r="G116" s="22"/>
      <c r="H116" s="22"/>
    </row>
    <row r="117" spans="2:8" ht="15.75" customHeight="1" x14ac:dyDescent="0.25">
      <c r="B117" s="22" t="s">
        <v>24</v>
      </c>
      <c r="C117" s="478" t="str">
        <f ca="1">Translations!$B$268</f>
        <v>Please enter the address of the aircraft operator, including postcode and country:</v>
      </c>
      <c r="D117" s="478"/>
      <c r="E117" s="478"/>
      <c r="F117" s="478"/>
      <c r="G117" s="478"/>
      <c r="H117" s="478"/>
    </row>
    <row r="118" spans="2:8" x14ac:dyDescent="0.25">
      <c r="B118" s="211"/>
      <c r="C118" s="210"/>
      <c r="D118" s="21" t="str">
        <f ca="1">Translations!$B$269</f>
        <v>Address Line 1:</v>
      </c>
      <c r="F118" s="468"/>
      <c r="G118" s="469"/>
      <c r="H118" s="470"/>
    </row>
    <row r="119" spans="2:8" x14ac:dyDescent="0.25">
      <c r="B119" s="211"/>
      <c r="C119" s="210"/>
      <c r="D119" s="21" t="str">
        <f ca="1">Translations!$B$270</f>
        <v>Address Line 2:</v>
      </c>
      <c r="F119" s="468"/>
      <c r="G119" s="469"/>
      <c r="H119" s="470"/>
    </row>
    <row r="120" spans="2:8" x14ac:dyDescent="0.25">
      <c r="B120" s="211"/>
      <c r="C120" s="210"/>
      <c r="D120" s="21" t="str">
        <f ca="1">Translations!$B$271</f>
        <v>City:</v>
      </c>
      <c r="F120" s="468"/>
      <c r="G120" s="469"/>
      <c r="H120" s="470"/>
    </row>
    <row r="121" spans="2:8" x14ac:dyDescent="0.25">
      <c r="B121" s="211"/>
      <c r="C121" s="210"/>
      <c r="D121" s="21" t="str">
        <f ca="1">Translations!$B$272</f>
        <v>State/Province/Region:</v>
      </c>
      <c r="F121" s="468"/>
      <c r="G121" s="469"/>
      <c r="H121" s="470"/>
    </row>
    <row r="122" spans="2:8" x14ac:dyDescent="0.25">
      <c r="B122" s="211"/>
      <c r="C122" s="175"/>
      <c r="D122" s="21" t="str">
        <f ca="1">Translations!$B$273</f>
        <v>Postcode/ZIP:</v>
      </c>
      <c r="F122" s="468"/>
      <c r="G122" s="469"/>
      <c r="H122" s="470"/>
    </row>
    <row r="123" spans="2:8" x14ac:dyDescent="0.25">
      <c r="B123" s="211"/>
      <c r="C123" s="175"/>
      <c r="D123" s="21" t="str">
        <f ca="1">Translations!$B$274</f>
        <v>Country:</v>
      </c>
      <c r="F123" s="468" t="s">
        <v>23</v>
      </c>
      <c r="G123" s="469"/>
      <c r="H123" s="470"/>
    </row>
    <row r="124" spans="2:8" x14ac:dyDescent="0.25">
      <c r="B124" s="211"/>
      <c r="C124" s="175"/>
      <c r="D124" s="21" t="str">
        <f ca="1">Translations!$B$275</f>
        <v>Telephone Number:</v>
      </c>
      <c r="F124" s="468"/>
      <c r="G124" s="469"/>
      <c r="H124" s="470"/>
    </row>
    <row r="125" spans="2:8" x14ac:dyDescent="0.25">
      <c r="B125" s="211"/>
      <c r="C125" s="175"/>
      <c r="D125" s="21" t="str">
        <f ca="1">Translations!$B$276</f>
        <v>Email address:</v>
      </c>
      <c r="F125" s="468"/>
      <c r="G125" s="469"/>
      <c r="H125" s="470"/>
    </row>
    <row r="126" spans="2:8" x14ac:dyDescent="0.25">
      <c r="B126" s="211"/>
      <c r="F126" s="22"/>
      <c r="G126" s="22"/>
      <c r="H126" s="22"/>
    </row>
    <row r="127" spans="2:8" x14ac:dyDescent="0.25">
      <c r="B127" s="172" t="s">
        <v>25</v>
      </c>
      <c r="C127" s="477" t="str">
        <f ca="1">Translations!$B$277</f>
        <v>Who can we contact about your non-CO2 aviation effects report?</v>
      </c>
      <c r="D127" s="477"/>
      <c r="E127" s="477"/>
      <c r="F127" s="477"/>
      <c r="G127" s="477"/>
      <c r="H127" s="477"/>
    </row>
    <row r="128" spans="2:8" ht="26.25" customHeight="1" x14ac:dyDescent="0.25">
      <c r="B128" s="175"/>
      <c r="C128" s="474" t="str">
        <f ca="1">Translations!$B$278</f>
        <v>It will help the competent authority to have someone who they can contact directly with any questions about your report. The person you name should have the authority to act on your behalf. This may be an agent acting on behalf of the aircraft operator.</v>
      </c>
      <c r="D128" s="474"/>
      <c r="E128" s="474"/>
      <c r="F128" s="474"/>
      <c r="G128" s="474"/>
      <c r="H128" s="474"/>
    </row>
    <row r="129" spans="1:8" x14ac:dyDescent="0.25">
      <c r="B129" s="175"/>
      <c r="D129" s="172" t="str">
        <f ca="1">Translations!$B$279</f>
        <v>Title:</v>
      </c>
      <c r="F129" s="468"/>
      <c r="G129" s="469"/>
      <c r="H129" s="470"/>
    </row>
    <row r="130" spans="1:8" x14ac:dyDescent="0.25">
      <c r="B130" s="175"/>
      <c r="D130" s="172" t="str">
        <f ca="1">Translations!$B$280</f>
        <v>First Name:</v>
      </c>
      <c r="F130" s="468"/>
      <c r="G130" s="469"/>
      <c r="H130" s="470"/>
    </row>
    <row r="131" spans="1:8" x14ac:dyDescent="0.25">
      <c r="B131" s="175"/>
      <c r="D131" s="172" t="str">
        <f ca="1">Translations!$B$281</f>
        <v>Surname:</v>
      </c>
      <c r="F131" s="468"/>
      <c r="G131" s="469"/>
      <c r="H131" s="470"/>
    </row>
    <row r="132" spans="1:8" x14ac:dyDescent="0.25">
      <c r="B132" s="175"/>
      <c r="D132" s="172" t="str">
        <f ca="1">Translations!$B$282</f>
        <v>Job title:</v>
      </c>
      <c r="F132" s="468"/>
      <c r="G132" s="469"/>
      <c r="H132" s="470"/>
    </row>
    <row r="133" spans="1:8" x14ac:dyDescent="0.25">
      <c r="B133" s="175"/>
      <c r="D133" s="172" t="str">
        <f ca="1">Translations!$B$283</f>
        <v>Organisation name (if acting on behalf of the aircraft operator):</v>
      </c>
      <c r="F133" s="468"/>
      <c r="G133" s="469"/>
      <c r="H133" s="470"/>
    </row>
    <row r="134" spans="1:8" x14ac:dyDescent="0.25">
      <c r="B134" s="213"/>
      <c r="D134" s="21"/>
    </row>
    <row r="135" spans="1:8" x14ac:dyDescent="0.25">
      <c r="B135" s="175"/>
      <c r="D135" s="172" t="str">
        <f ca="1">Translations!$B$284</f>
        <v>Telephone number:</v>
      </c>
      <c r="F135" s="468"/>
      <c r="G135" s="469"/>
      <c r="H135" s="470"/>
    </row>
    <row r="136" spans="1:8" x14ac:dyDescent="0.25">
      <c r="B136" s="213"/>
      <c r="D136" s="172" t="str">
        <f ca="1">Translations!$B$285</f>
        <v>Email address:</v>
      </c>
      <c r="F136" s="468"/>
      <c r="G136" s="469"/>
      <c r="H136" s="470"/>
    </row>
    <row r="137" spans="1:8" x14ac:dyDescent="0.25">
      <c r="B137" s="211"/>
      <c r="F137" s="22"/>
      <c r="G137" s="22"/>
      <c r="H137" s="22"/>
    </row>
    <row r="138" spans="1:8" x14ac:dyDescent="0.25">
      <c r="B138" s="172" t="s">
        <v>26</v>
      </c>
      <c r="C138" s="172" t="str">
        <f ca="1">Translations!$B$286</f>
        <v>Please provide an address for receipt of correspondence:</v>
      </c>
    </row>
    <row r="139" spans="1:8" ht="27" customHeight="1" x14ac:dyDescent="0.25">
      <c r="A139" s="174"/>
      <c r="B139" s="214"/>
      <c r="C139" s="450" t="str">
        <f ca="1">Translations!$B$287</f>
        <v>You must provide an address for receipt of notices or other documents under or in connection with the EU Greenhouse Gas Emissions Trading Scheme. Please provide an electronic address and a postal address within the administering Member State.</v>
      </c>
      <c r="D139" s="450"/>
      <c r="E139" s="450"/>
      <c r="F139" s="450"/>
      <c r="G139" s="450"/>
      <c r="H139" s="450"/>
    </row>
    <row r="140" spans="1:8" x14ac:dyDescent="0.25">
      <c r="B140" s="215"/>
      <c r="D140" s="172" t="str">
        <f ca="1">Translations!$B$279</f>
        <v>Title:</v>
      </c>
      <c r="F140" s="468"/>
      <c r="G140" s="469"/>
      <c r="H140" s="470"/>
    </row>
    <row r="141" spans="1:8" x14ac:dyDescent="0.25">
      <c r="B141" s="215"/>
      <c r="C141" s="172"/>
      <c r="D141" s="172" t="str">
        <f ca="1">Translations!$B$280</f>
        <v>First Name:</v>
      </c>
      <c r="F141" s="468"/>
      <c r="G141" s="469"/>
      <c r="H141" s="470"/>
    </row>
    <row r="142" spans="1:8" x14ac:dyDescent="0.25">
      <c r="B142" s="215"/>
      <c r="C142" s="172"/>
      <c r="D142" s="172" t="str">
        <f ca="1">Translations!$B$281</f>
        <v>Surname:</v>
      </c>
      <c r="F142" s="468"/>
      <c r="G142" s="469"/>
      <c r="H142" s="470"/>
    </row>
    <row r="143" spans="1:8" x14ac:dyDescent="0.25">
      <c r="B143" s="216"/>
      <c r="D143" s="172" t="str">
        <f ca="1">Translations!$B$285</f>
        <v>Email address:</v>
      </c>
      <c r="F143" s="468"/>
      <c r="G143" s="469"/>
      <c r="H143" s="470"/>
    </row>
    <row r="144" spans="1:8" x14ac:dyDescent="0.25">
      <c r="B144" s="175"/>
      <c r="D144" s="172" t="str">
        <f ca="1">Translations!$B$284</f>
        <v>Telephone number:</v>
      </c>
      <c r="F144" s="468"/>
      <c r="G144" s="469"/>
      <c r="H144" s="470"/>
    </row>
    <row r="145" spans="2:8" x14ac:dyDescent="0.25">
      <c r="B145" s="215"/>
      <c r="D145" s="217" t="str">
        <f ca="1">Translations!$B$269</f>
        <v>Address Line 1:</v>
      </c>
      <c r="F145" s="468"/>
      <c r="G145" s="469"/>
      <c r="H145" s="470"/>
    </row>
    <row r="146" spans="2:8" x14ac:dyDescent="0.25">
      <c r="B146" s="218"/>
      <c r="D146" s="217" t="str">
        <f ca="1">Translations!$B$270</f>
        <v>Address Line 2:</v>
      </c>
      <c r="F146" s="468"/>
      <c r="G146" s="469"/>
      <c r="H146" s="470"/>
    </row>
    <row r="147" spans="2:8" x14ac:dyDescent="0.25">
      <c r="B147" s="218"/>
      <c r="D147" s="217" t="str">
        <f ca="1">Translations!$B$271</f>
        <v>City:</v>
      </c>
      <c r="F147" s="468"/>
      <c r="G147" s="469"/>
      <c r="H147" s="470"/>
    </row>
    <row r="148" spans="2:8" x14ac:dyDescent="0.25">
      <c r="B148" s="218"/>
      <c r="D148" s="217" t="str">
        <f ca="1">Translations!$B$272</f>
        <v>State/Province/Region:</v>
      </c>
      <c r="F148" s="468"/>
      <c r="G148" s="469"/>
      <c r="H148" s="470"/>
    </row>
    <row r="149" spans="2:8" x14ac:dyDescent="0.25">
      <c r="B149" s="218"/>
      <c r="D149" s="217" t="str">
        <f ca="1">Translations!$B$273</f>
        <v>Postcode/ZIP:</v>
      </c>
      <c r="F149" s="468"/>
      <c r="G149" s="469"/>
      <c r="H149" s="470"/>
    </row>
    <row r="150" spans="2:8" x14ac:dyDescent="0.25">
      <c r="B150" s="218"/>
      <c r="D150" s="217" t="str">
        <f ca="1">Translations!$B$274</f>
        <v>Country:</v>
      </c>
      <c r="F150" s="468" t="s">
        <v>23</v>
      </c>
      <c r="G150" s="469"/>
      <c r="H150" s="470"/>
    </row>
    <row r="151" spans="2:8" x14ac:dyDescent="0.25">
      <c r="B151" s="218"/>
      <c r="F151" s="219"/>
      <c r="G151" s="219"/>
      <c r="H151" s="219"/>
    </row>
    <row r="152" spans="2:8" ht="4.95" customHeight="1" x14ac:dyDescent="0.25">
      <c r="B152" s="20"/>
    </row>
    <row r="153" spans="2:8" x14ac:dyDescent="0.25">
      <c r="B153" s="172" t="s">
        <v>27</v>
      </c>
      <c r="C153" s="176" t="str">
        <f ca="1">Translations!$B$288</f>
        <v>Legal representative of the aircraft operator</v>
      </c>
      <c r="D153"/>
      <c r="E153"/>
      <c r="F153"/>
      <c r="G153"/>
      <c r="H153"/>
    </row>
    <row r="154" spans="2:8" ht="25.5" customHeight="1" x14ac:dyDescent="0.25">
      <c r="B154" s="220"/>
      <c r="C154" s="475" t="str">
        <f ca="1">Translations!$B$289</f>
        <v>Please provide contact information of a representative who is legally responsible for the aircraft operator, for the purpose of compliance with the EU ETS.</v>
      </c>
      <c r="D154" s="475"/>
      <c r="E154" s="475"/>
      <c r="F154" s="475"/>
      <c r="G154" s="475"/>
      <c r="H154" s="475"/>
    </row>
    <row r="155" spans="2:8" x14ac:dyDescent="0.25">
      <c r="B155" s="220"/>
      <c r="C155"/>
      <c r="D155" s="176" t="str">
        <f ca="1">Translations!$B$279</f>
        <v>Title:</v>
      </c>
      <c r="F155" s="471"/>
      <c r="G155" s="472"/>
      <c r="H155" s="473"/>
    </row>
    <row r="156" spans="2:8" x14ac:dyDescent="0.25">
      <c r="B156" s="220"/>
      <c r="C156" s="176"/>
      <c r="D156" s="176" t="str">
        <f ca="1">Translations!$B$280</f>
        <v>First Name:</v>
      </c>
      <c r="F156" s="471"/>
      <c r="G156" s="472"/>
      <c r="H156" s="473"/>
    </row>
    <row r="157" spans="2:8" x14ac:dyDescent="0.25">
      <c r="B157" s="220"/>
      <c r="C157" s="176"/>
      <c r="D157" s="176" t="str">
        <f ca="1">Translations!$B$281</f>
        <v>Surname:</v>
      </c>
      <c r="F157" s="471"/>
      <c r="G157" s="472"/>
      <c r="H157" s="473"/>
    </row>
    <row r="158" spans="2:8" x14ac:dyDescent="0.25">
      <c r="B158" s="220"/>
      <c r="C158"/>
      <c r="D158" s="176" t="str">
        <f ca="1">Translations!$B$285</f>
        <v>Email address:</v>
      </c>
      <c r="F158" s="471"/>
      <c r="G158" s="472"/>
      <c r="H158" s="473"/>
    </row>
    <row r="159" spans="2:8" x14ac:dyDescent="0.25">
      <c r="B159" s="220"/>
      <c r="C159"/>
      <c r="D159" s="176" t="str">
        <f ca="1">Translations!$B$284</f>
        <v>Telephone number:</v>
      </c>
      <c r="F159" s="471"/>
      <c r="G159" s="472"/>
      <c r="H159" s="473"/>
    </row>
    <row r="160" spans="2:8" x14ac:dyDescent="0.25">
      <c r="B160" s="220"/>
      <c r="C160"/>
      <c r="D160" s="13" t="str">
        <f ca="1">Translations!$B$269</f>
        <v>Address Line 1:</v>
      </c>
      <c r="F160" s="471"/>
      <c r="G160" s="472"/>
      <c r="H160" s="473"/>
    </row>
    <row r="161" spans="2:8" x14ac:dyDescent="0.25">
      <c r="B161" s="220"/>
      <c r="C161"/>
      <c r="D161" s="13" t="str">
        <f ca="1">Translations!$B$270</f>
        <v>Address Line 2:</v>
      </c>
      <c r="F161" s="471"/>
      <c r="G161" s="472"/>
      <c r="H161" s="473"/>
    </row>
    <row r="162" spans="2:8" x14ac:dyDescent="0.25">
      <c r="B162" s="220"/>
      <c r="C162"/>
      <c r="D162" s="13" t="str">
        <f ca="1">Translations!$B$271</f>
        <v>City:</v>
      </c>
      <c r="F162" s="471"/>
      <c r="G162" s="472"/>
      <c r="H162" s="473"/>
    </row>
    <row r="163" spans="2:8" x14ac:dyDescent="0.25">
      <c r="B163" s="220"/>
      <c r="C163"/>
      <c r="D163" s="13" t="str">
        <f ca="1">Translations!$B$272</f>
        <v>State/Province/Region:</v>
      </c>
      <c r="F163" s="471"/>
      <c r="G163" s="472"/>
      <c r="H163" s="473"/>
    </row>
    <row r="164" spans="2:8" x14ac:dyDescent="0.25">
      <c r="B164" s="220"/>
      <c r="C164"/>
      <c r="D164" s="13" t="str">
        <f ca="1">Translations!$B$273</f>
        <v>Postcode/ZIP:</v>
      </c>
      <c r="F164" s="471"/>
      <c r="G164" s="472"/>
      <c r="H164" s="473"/>
    </row>
    <row r="165" spans="2:8" x14ac:dyDescent="0.25">
      <c r="B165" s="220"/>
      <c r="C165"/>
      <c r="D165" s="13" t="str">
        <f ca="1">Translations!$B$274</f>
        <v>Country:</v>
      </c>
      <c r="F165" s="471" t="s">
        <v>23</v>
      </c>
      <c r="G165" s="472"/>
      <c r="H165" s="473"/>
    </row>
    <row r="166" spans="2:8" ht="4.95" customHeight="1" x14ac:dyDescent="0.25">
      <c r="B166" s="20"/>
    </row>
    <row r="167" spans="2:8" x14ac:dyDescent="0.25">
      <c r="B167" s="218"/>
      <c r="F167" s="219"/>
      <c r="G167" s="219"/>
      <c r="H167" s="219"/>
    </row>
    <row r="168" spans="2:8" ht="15.6" x14ac:dyDescent="0.3">
      <c r="B168" s="206">
        <v>3</v>
      </c>
      <c r="C168" s="476" t="str">
        <f ca="1">Translations!$B$290 &amp; IF(INDICATOR_AE_ReuseSect1and2ofAER=CNST_Yes,Translations!$B$291,"")</f>
        <v>Identification of the verifier</v>
      </c>
      <c r="D168" s="476"/>
      <c r="E168" s="476"/>
      <c r="F168" s="476"/>
      <c r="G168" s="476"/>
      <c r="H168" s="476"/>
    </row>
    <row r="169" spans="2:8" ht="24.75" customHeight="1" x14ac:dyDescent="0.25">
      <c r="B169" s="450" t="str">
        <f ca="1">Translations!$B$292</f>
        <v>The non-CO2 aviation effects report must be verified by an accredited verifier if the aircraft operator uses or one or more primary data sources to determine its non-CO2 aviation effects or changes data sources in one of the IT tools approved by the European Commission that have been used (see point 1(d)).</v>
      </c>
      <c r="C169" s="450"/>
      <c r="D169" s="450"/>
      <c r="E169" s="450"/>
      <c r="F169" s="450"/>
      <c r="G169" s="450"/>
      <c r="H169" s="450"/>
    </row>
    <row r="170" spans="2:8" ht="12.75" customHeight="1" x14ac:dyDescent="0.25">
      <c r="B170" s="450" t="str">
        <f ca="1">Translations!$B$293</f>
        <v>If the report is automatically generated without any input or change from the aircraft operator the report is considered verified.</v>
      </c>
      <c r="C170" s="450"/>
      <c r="D170" s="450"/>
      <c r="E170" s="450"/>
      <c r="F170" s="450"/>
      <c r="G170" s="450"/>
      <c r="H170" s="450"/>
    </row>
    <row r="171" spans="2:8" x14ac:dyDescent="0.25">
      <c r="B171" s="21" t="s">
        <v>5</v>
      </c>
      <c r="C171" s="212" t="str">
        <f ca="1">Translations!$B$294</f>
        <v>Name and address of the verifier of your annual emission report:</v>
      </c>
      <c r="D171" s="221"/>
      <c r="E171" s="221"/>
      <c r="F171" s="22"/>
      <c r="G171" s="22"/>
      <c r="H171" s="22"/>
    </row>
    <row r="172" spans="2:8" x14ac:dyDescent="0.25">
      <c r="B172" s="215"/>
      <c r="C172" s="172"/>
      <c r="D172" s="172" t="str">
        <f ca="1">Translations!$B$295</f>
        <v>Company Name:</v>
      </c>
      <c r="F172" s="468"/>
      <c r="G172" s="469"/>
      <c r="H172" s="470"/>
    </row>
    <row r="173" spans="2:8" x14ac:dyDescent="0.25">
      <c r="B173" s="215"/>
      <c r="D173" s="217" t="str">
        <f ca="1">Translations!$B$269</f>
        <v>Address Line 1:</v>
      </c>
      <c r="F173" s="468"/>
      <c r="G173" s="469"/>
      <c r="H173" s="470"/>
    </row>
    <row r="174" spans="2:8" x14ac:dyDescent="0.25">
      <c r="B174" s="218"/>
      <c r="D174" s="217" t="str">
        <f ca="1">Translations!$B$270</f>
        <v>Address Line 2:</v>
      </c>
      <c r="F174" s="468"/>
      <c r="G174" s="469"/>
      <c r="H174" s="470"/>
    </row>
    <row r="175" spans="2:8" x14ac:dyDescent="0.25">
      <c r="B175" s="218"/>
      <c r="D175" s="217" t="str">
        <f ca="1">Translations!$B$271</f>
        <v>City:</v>
      </c>
      <c r="F175" s="468"/>
      <c r="G175" s="469"/>
      <c r="H175" s="470"/>
    </row>
    <row r="176" spans="2:8" x14ac:dyDescent="0.25">
      <c r="B176" s="218"/>
      <c r="D176" s="217" t="str">
        <f ca="1">Translations!$B$272</f>
        <v>State/Province/Region:</v>
      </c>
      <c r="F176" s="468"/>
      <c r="G176" s="469"/>
      <c r="H176" s="470"/>
    </row>
    <row r="177" spans="2:8" x14ac:dyDescent="0.25">
      <c r="B177" s="218"/>
      <c r="D177" s="217" t="str">
        <f ca="1">Translations!$B$273</f>
        <v>Postcode/ZIP:</v>
      </c>
      <c r="F177" s="468"/>
      <c r="G177" s="469"/>
      <c r="H177" s="470"/>
    </row>
    <row r="178" spans="2:8" x14ac:dyDescent="0.25">
      <c r="B178" s="218"/>
      <c r="D178" s="217" t="str">
        <f ca="1">Translations!$B$274</f>
        <v>Country:</v>
      </c>
      <c r="F178" s="468" t="s">
        <v>23</v>
      </c>
      <c r="G178" s="469"/>
      <c r="H178" s="470"/>
    </row>
    <row r="179" spans="2:8" x14ac:dyDescent="0.25">
      <c r="B179" s="212"/>
      <c r="C179" s="221"/>
      <c r="D179" s="221"/>
      <c r="E179" s="221"/>
      <c r="F179" s="222"/>
      <c r="G179" s="222"/>
      <c r="H179" s="222"/>
    </row>
    <row r="180" spans="2:8" x14ac:dyDescent="0.25">
      <c r="B180" s="21" t="s">
        <v>6</v>
      </c>
      <c r="C180" s="221" t="str">
        <f ca="1">Translations!$B$296</f>
        <v>Contact person for the accredited verifier:</v>
      </c>
      <c r="D180" s="221"/>
      <c r="E180" s="221"/>
      <c r="F180" s="222"/>
      <c r="G180" s="222"/>
      <c r="H180" s="222"/>
    </row>
    <row r="181" spans="2:8" ht="24" customHeight="1" x14ac:dyDescent="0.25">
      <c r="B181" s="218"/>
      <c r="C181" s="450" t="str">
        <f ca="1">Translations!$B$297</f>
        <v>It will help the competent authority to have someone who they can contact directly with any questions about verification of your report. The person you name should be familiar with this report.</v>
      </c>
      <c r="D181" s="450"/>
      <c r="E181" s="450"/>
      <c r="F181" s="450"/>
      <c r="G181" s="450"/>
      <c r="H181" s="450"/>
    </row>
    <row r="182" spans="2:8" x14ac:dyDescent="0.25">
      <c r="D182" s="172" t="str">
        <f ca="1">Translations!$B$279</f>
        <v>Title:</v>
      </c>
      <c r="F182" s="468"/>
      <c r="G182" s="469"/>
      <c r="H182" s="470"/>
    </row>
    <row r="183" spans="2:8" x14ac:dyDescent="0.25">
      <c r="D183" s="172" t="str">
        <f ca="1">Translations!$B$280</f>
        <v>First Name:</v>
      </c>
      <c r="F183" s="468"/>
      <c r="G183" s="469"/>
      <c r="H183" s="470"/>
    </row>
    <row r="184" spans="2:8" x14ac:dyDescent="0.25">
      <c r="B184" s="218"/>
      <c r="D184" s="172" t="str">
        <f ca="1">Translations!$B$281</f>
        <v>Surname:</v>
      </c>
      <c r="F184" s="468"/>
      <c r="G184" s="469"/>
      <c r="H184" s="470"/>
    </row>
    <row r="185" spans="2:8" x14ac:dyDescent="0.25">
      <c r="B185" s="216"/>
      <c r="D185" s="172" t="str">
        <f ca="1">Translations!$B$285</f>
        <v>Email address:</v>
      </c>
      <c r="F185" s="468"/>
      <c r="G185" s="469"/>
      <c r="H185" s="470"/>
    </row>
    <row r="186" spans="2:8" x14ac:dyDescent="0.25">
      <c r="B186" s="216"/>
      <c r="D186" s="172" t="str">
        <f ca="1">Translations!$B$284</f>
        <v>Telephone number:</v>
      </c>
      <c r="F186" s="468"/>
      <c r="G186" s="469"/>
      <c r="H186" s="470"/>
    </row>
    <row r="187" spans="2:8" x14ac:dyDescent="0.25">
      <c r="B187" s="212"/>
      <c r="C187" s="221"/>
      <c r="D187" s="221"/>
      <c r="E187" s="221"/>
      <c r="F187" s="222"/>
      <c r="G187" s="222"/>
      <c r="H187" s="222"/>
    </row>
    <row r="188" spans="2:8" x14ac:dyDescent="0.25">
      <c r="B188" s="21" t="s">
        <v>7</v>
      </c>
      <c r="C188" s="221" t="str">
        <f ca="1">Translations!$B$298</f>
        <v>Information about the verifier's accreditation:</v>
      </c>
      <c r="D188" s="221"/>
      <c r="E188" s="221"/>
      <c r="F188" s="222"/>
      <c r="G188" s="222"/>
      <c r="H188" s="222"/>
    </row>
    <row r="189" spans="2:8" ht="24" customHeight="1" x14ac:dyDescent="0.25">
      <c r="B189" s="218"/>
      <c r="C189" s="450" t="str">
        <f ca="1">Translations!$B$299</f>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D189" s="450"/>
      <c r="E189" s="450"/>
      <c r="F189" s="450"/>
      <c r="G189" s="450"/>
      <c r="H189" s="450"/>
    </row>
    <row r="190" spans="2:8" ht="12.75" customHeight="1" x14ac:dyDescent="0.25">
      <c r="B190" s="218"/>
      <c r="C190" s="450" t="str">
        <f ca="1">Translations!$B$300</f>
        <v>In such cases, "accreditation" should be read as "certification", and "accreditation body" as "national authority".</v>
      </c>
      <c r="D190" s="450"/>
      <c r="E190" s="450"/>
      <c r="F190" s="450"/>
      <c r="G190" s="450"/>
      <c r="H190" s="450"/>
    </row>
    <row r="191" spans="2:8" x14ac:dyDescent="0.25">
      <c r="B191" s="216"/>
      <c r="C191" s="21" t="str">
        <f ca="1">Translations!$B$301</f>
        <v>Member State where accreditation has been granted:</v>
      </c>
      <c r="D191" s="8"/>
      <c r="E191" s="8"/>
      <c r="F191" s="468" t="s">
        <v>23</v>
      </c>
      <c r="G191" s="469"/>
      <c r="H191" s="470"/>
    </row>
    <row r="192" spans="2:8" x14ac:dyDescent="0.25">
      <c r="B192" s="216"/>
      <c r="C192" s="21" t="str">
        <f ca="1">Translations!$B$302</f>
        <v>Scope of accreditation of the verifier:</v>
      </c>
      <c r="D192" s="8"/>
      <c r="E192" s="8"/>
      <c r="F192" s="468" t="s">
        <v>23</v>
      </c>
      <c r="G192" s="469"/>
      <c r="H192" s="470"/>
    </row>
    <row r="193" spans="1:9" x14ac:dyDescent="0.25">
      <c r="B193" s="216"/>
      <c r="C193" s="221" t="str">
        <f ca="1">Translations!$B$303</f>
        <v>Registration number issued by the accreditation body:</v>
      </c>
      <c r="D193" s="175"/>
      <c r="F193" s="468"/>
      <c r="G193" s="469"/>
      <c r="H193" s="470"/>
    </row>
    <row r="194" spans="1:9" ht="12.75" customHeight="1" x14ac:dyDescent="0.25">
      <c r="B194" s="21"/>
      <c r="C194" s="450" t="str">
        <f ca="1">Translations!$B$304</f>
        <v>The availability of such registration information may depend on the accrediting Member State's practice of accreditation of verifiers.</v>
      </c>
      <c r="D194" s="450"/>
      <c r="E194" s="450"/>
      <c r="F194" s="450"/>
      <c r="G194" s="450"/>
      <c r="H194" s="450"/>
    </row>
    <row r="195" spans="1:9" x14ac:dyDescent="0.25">
      <c r="B195" s="21"/>
      <c r="C195" s="172"/>
      <c r="D195" s="175"/>
      <c r="E195" s="175"/>
      <c r="F195" s="222"/>
      <c r="G195" s="222"/>
      <c r="H195" s="222"/>
    </row>
    <row r="196" spans="1:9" x14ac:dyDescent="0.25">
      <c r="B196" s="21"/>
      <c r="C196" s="486" t="str">
        <f ca="1">_xlfn.CONCAT(CNST_ClickToProceed," ",OFFSET(JUMP_4,0,-1)," """,JUMP_4,""" &gt;&gt;&gt;")</f>
        <v>&lt;&lt;&lt; Click here to proceed to section 4 "Information about the monitoring plan" &gt;&gt;&gt;</v>
      </c>
      <c r="D196" s="486"/>
      <c r="E196" s="486"/>
      <c r="F196" s="84"/>
      <c r="G196" s="84"/>
      <c r="H196" s="84"/>
      <c r="I196" s="84"/>
    </row>
    <row r="204" spans="1:9" ht="15.6" x14ac:dyDescent="0.3">
      <c r="A204" s="223"/>
    </row>
  </sheetData>
  <sheetProtection sheet="1" formatRows="0" insertRows="0"/>
  <mergeCells count="136">
    <mergeCell ref="D38:G38"/>
    <mergeCell ref="D40:G40"/>
    <mergeCell ref="D42:G42"/>
    <mergeCell ref="D62:E62"/>
    <mergeCell ref="E84:H84"/>
    <mergeCell ref="C19:F19"/>
    <mergeCell ref="C20:F20"/>
    <mergeCell ref="C21:F21"/>
    <mergeCell ref="C22:F22"/>
    <mergeCell ref="C18:F18"/>
    <mergeCell ref="C16:G16"/>
    <mergeCell ref="C196:E196"/>
    <mergeCell ref="D39:G39"/>
    <mergeCell ref="D41:G41"/>
    <mergeCell ref="C45:G45"/>
    <mergeCell ref="C46:G46"/>
    <mergeCell ref="C44:G44"/>
    <mergeCell ref="C35:G35"/>
    <mergeCell ref="C25:G25"/>
    <mergeCell ref="C28:G28"/>
    <mergeCell ref="C31:G31"/>
    <mergeCell ref="F192:H192"/>
    <mergeCell ref="C32:G32"/>
    <mergeCell ref="C36:G36"/>
    <mergeCell ref="D37:G37"/>
    <mergeCell ref="C85:H85"/>
    <mergeCell ref="C86:F86"/>
    <mergeCell ref="F100:H100"/>
    <mergeCell ref="C89:H89"/>
    <mergeCell ref="F124:H124"/>
    <mergeCell ref="C92:H92"/>
    <mergeCell ref="C93:H93"/>
    <mergeCell ref="F94:H94"/>
    <mergeCell ref="C91:E91"/>
    <mergeCell ref="C99:H99"/>
    <mergeCell ref="C100:E101"/>
    <mergeCell ref="C102:H102"/>
    <mergeCell ref="C117:H117"/>
    <mergeCell ref="F114:H114"/>
    <mergeCell ref="C103:E103"/>
    <mergeCell ref="C110:H110"/>
    <mergeCell ref="C109:H109"/>
    <mergeCell ref="F103:H103"/>
    <mergeCell ref="F108:H108"/>
    <mergeCell ref="C106:E106"/>
    <mergeCell ref="C108:E108"/>
    <mergeCell ref="C111:H111"/>
    <mergeCell ref="F178:H178"/>
    <mergeCell ref="F172:H172"/>
    <mergeCell ref="F112:H112"/>
    <mergeCell ref="C139:H139"/>
    <mergeCell ref="F121:H121"/>
    <mergeCell ref="F115:H115"/>
    <mergeCell ref="F113:H113"/>
    <mergeCell ref="F118:H118"/>
    <mergeCell ref="F122:H122"/>
    <mergeCell ref="F123:H123"/>
    <mergeCell ref="C127:H127"/>
    <mergeCell ref="F133:H133"/>
    <mergeCell ref="F156:H156"/>
    <mergeCell ref="F157:H157"/>
    <mergeCell ref="F158:H158"/>
    <mergeCell ref="F136:H136"/>
    <mergeCell ref="F129:H129"/>
    <mergeCell ref="F191:H191"/>
    <mergeCell ref="F174:H174"/>
    <mergeCell ref="F175:H175"/>
    <mergeCell ref="F150:H150"/>
    <mergeCell ref="F149:H149"/>
    <mergeCell ref="F183:H183"/>
    <mergeCell ref="F184:H184"/>
    <mergeCell ref="F140:H140"/>
    <mergeCell ref="F147:H147"/>
    <mergeCell ref="F144:H144"/>
    <mergeCell ref="F141:H141"/>
    <mergeCell ref="F142:H142"/>
    <mergeCell ref="F145:H145"/>
    <mergeCell ref="F186:H186"/>
    <mergeCell ref="F182:H182"/>
    <mergeCell ref="C189:H189"/>
    <mergeCell ref="B169:H169"/>
    <mergeCell ref="F159:H159"/>
    <mergeCell ref="C154:H154"/>
    <mergeCell ref="F155:H155"/>
    <mergeCell ref="F173:H173"/>
    <mergeCell ref="F185:H185"/>
    <mergeCell ref="C168:H168"/>
    <mergeCell ref="F161:H161"/>
    <mergeCell ref="C194:H194"/>
    <mergeCell ref="F125:H125"/>
    <mergeCell ref="F105:H105"/>
    <mergeCell ref="F119:H119"/>
    <mergeCell ref="F120:H120"/>
    <mergeCell ref="F164:H164"/>
    <mergeCell ref="F165:H165"/>
    <mergeCell ref="F146:H146"/>
    <mergeCell ref="B170:H170"/>
    <mergeCell ref="C190:H190"/>
    <mergeCell ref="C128:H128"/>
    <mergeCell ref="F130:H130"/>
    <mergeCell ref="F131:H131"/>
    <mergeCell ref="F143:H143"/>
    <mergeCell ref="F162:H162"/>
    <mergeCell ref="F163:H163"/>
    <mergeCell ref="F160:H160"/>
    <mergeCell ref="F135:H135"/>
    <mergeCell ref="F132:H132"/>
    <mergeCell ref="F177:H177"/>
    <mergeCell ref="F176:H176"/>
    <mergeCell ref="F148:H148"/>
    <mergeCell ref="F193:H193"/>
    <mergeCell ref="C181:H181"/>
    <mergeCell ref="C13:G13"/>
    <mergeCell ref="C66:G66"/>
    <mergeCell ref="B2:H2"/>
    <mergeCell ref="F97:H97"/>
    <mergeCell ref="C97:E97"/>
    <mergeCell ref="C96:H96"/>
    <mergeCell ref="F91:H91"/>
    <mergeCell ref="C10:H10"/>
    <mergeCell ref="C82:G82"/>
    <mergeCell ref="G12:H12"/>
    <mergeCell ref="C87:E87"/>
    <mergeCell ref="C77:H77"/>
    <mergeCell ref="C78:H78"/>
    <mergeCell ref="C4:H4"/>
    <mergeCell ref="C7:G7"/>
    <mergeCell ref="C79:G80"/>
    <mergeCell ref="C47:G47"/>
    <mergeCell ref="C94:E94"/>
    <mergeCell ref="C27:G27"/>
    <mergeCell ref="C26:G26"/>
    <mergeCell ref="C24:G24"/>
    <mergeCell ref="C74:G75"/>
    <mergeCell ref="C64:G65"/>
    <mergeCell ref="C15:H15"/>
  </mergeCells>
  <conditionalFormatting sqref="C82 C84:C87">
    <cfRule type="expression" dxfId="46" priority="100">
      <formula>AND(NOT(ISBLANK(INDICATOR_AE_ReuseSect1and2ofAER)),NOT(INDICATOR_AE_ReuseSect1and2ofAER=CNST_Yes))</formula>
    </cfRule>
  </conditionalFormatting>
  <conditionalFormatting sqref="C91 C93 C96 C99 C102 C105 C108 C110 D112:D115 C117 D118:D125 C127 D129:D136 C138 D140:D150 C153 D155:D165 C171 D172:D178 C180 D182:D186 C188 C191:C193">
    <cfRule type="expression" dxfId="45" priority="74">
      <formula>RIGHT($C$89,2)="1a"</formula>
    </cfRule>
  </conditionalFormatting>
  <conditionalFormatting sqref="C92 C94 C97 C100 C103 C106 C109 C111 C128 C139 C154 B169:H170 C181 C189:C190 C194">
    <cfRule type="expression" dxfId="44" priority="76">
      <formula>RIGHT($C$89,2)="1a"</formula>
    </cfRule>
  </conditionalFormatting>
  <conditionalFormatting sqref="C24:G25">
    <cfRule type="expression" dxfId="43" priority="2">
      <formula>COUNTIF(_xlfn.ANCHORARRAY(LST_AE_ITToolsUsed),"&lt;&gt;"&amp;CNST_NEATS)=0</formula>
    </cfRule>
  </conditionalFormatting>
  <conditionalFormatting sqref="C26:G28">
    <cfRule type="expression" dxfId="42" priority="3">
      <formula>COUNTIF(_xlfn.ANCHORARRAY(LST_AE_ITToolsUsed),"&lt;&gt;"&amp;CNST_NEATS)=0</formula>
    </cfRule>
  </conditionalFormatting>
  <conditionalFormatting sqref="C44:G47 D48:E48 D61:E62">
    <cfRule type="expression" dxfId="41" priority="6">
      <formula>NOT(OR(ISBLANK(INDICATOR_AE_ReportingScope),INDICATOR_AE_ReportingScope=CNST_AE_ScopeInBetween))</formula>
    </cfRule>
  </conditionalFormatting>
  <conditionalFormatting sqref="C18:H22">
    <cfRule type="expression" dxfId="40" priority="1">
      <formula>AND(SUM(--(TRIM($C18:$H18)=""))&lt;6,TRIM(C18)="")</formula>
    </cfRule>
  </conditionalFormatting>
  <conditionalFormatting sqref="C66:H72 C74">
    <cfRule type="expression" dxfId="39" priority="10">
      <formula>NOT(OR(ISBLANK(INDICATOR_AE_PrimaryDataUsed),INDICATOR_AE_PrimaryDataUsed=CNST_Yes))</formula>
    </cfRule>
  </conditionalFormatting>
  <conditionalFormatting sqref="C69:H72">
    <cfRule type="expression" dxfId="38" priority="21">
      <formula>TRIM($C69)=""</formula>
    </cfRule>
  </conditionalFormatting>
  <conditionalFormatting sqref="D49:D60">
    <cfRule type="expression" dxfId="37" priority="9">
      <formula>OR(AND(NOT(ISBLANK(E49)),ISBLANK(D49)),AND(D49&lt;&gt;"",ISERROR(MATCH(D49,_xlfn.ANCHORARRAY(LST_AE_Countries_EEACH_EEA),0))))</formula>
    </cfRule>
  </conditionalFormatting>
  <conditionalFormatting sqref="D49:E60">
    <cfRule type="expression" dxfId="36" priority="7">
      <formula>NOT(OR(ISBLANK(INDICATOR_AE_ReportingScope),INDICATOR_AE_ReportingScope=CNST_AE_ScopeInBetween))</formula>
    </cfRule>
  </conditionalFormatting>
  <conditionalFormatting sqref="E49:E60">
    <cfRule type="expression" dxfId="35" priority="8">
      <formula>OR(AND(NOT(ISBLANK(D49)),ISBLANK(E49)),AND(E49&lt;&gt;"",ISERROR(MATCH(E49,_xlfn.ANCHORARRAY(LST_AE_Countries_FullScope),0))))</formula>
    </cfRule>
  </conditionalFormatting>
  <conditionalFormatting sqref="F91 F94 F97 F100 F103 F105 F108 F112:F115 F118:H125 F129:H133 F135:H136 F140:H150 F155:H165 F172:H178 F182:H186 F191:H191 F192 F193:H193">
    <cfRule type="expression" dxfId="34" priority="78">
      <formula>RIGHT($C$89,2)="1a"</formula>
    </cfRule>
  </conditionalFormatting>
  <conditionalFormatting sqref="H68:H72 H74">
    <cfRule type="expression" dxfId="33" priority="20">
      <formula>NOT(OR(ISBLANK(INDICATOR_AE_PrimaryDataUsed),INDICATOR_AE_PrimaryDataUsed=CNST_Yes))</formula>
    </cfRule>
  </conditionalFormatting>
  <conditionalFormatting sqref="H68:H72">
    <cfRule type="expression" dxfId="32" priority="55">
      <formula>AND(INDICATOR_AE_PrimaryDataUsed=CNST_Yes,H18=CNST_No)</formula>
    </cfRule>
    <cfRule type="expression" dxfId="31" priority="57">
      <formula>AND(INDICATOR_AE_PrimaryDataUsed=CNST_Yes,H18=CNST_Yes,TRIM(H68)="")</formula>
    </cfRule>
  </conditionalFormatting>
  <conditionalFormatting sqref="H82 E84 H86">
    <cfRule type="expression" dxfId="30" priority="107">
      <formula>AND(NOT(ISBLANK(INDICATOR_AE_ReuseSect1and2ofAER)),NOT(INDICATOR_AE_ReuseSect1and2ofAER=CNST_Yes))</formula>
    </cfRule>
  </conditionalFormatting>
  <dataValidations count="12">
    <dataValidation type="list" allowBlank="1" showInputMessage="1" showErrorMessage="1" sqref="H6" xr:uid="{00000000-0002-0000-0200-000000000000}">
      <formula1>CNST_AE_ReportingYears</formula1>
    </dataValidation>
    <dataValidation type="list" allowBlank="1" showInputMessage="1" showErrorMessage="1" sqref="F191:H191 F105:H105" xr:uid="{00000000-0002-0000-0200-000005000000}">
      <formula1>_xlfn.ANCHORARRAY(LST_AE_Countries_EEACH)</formula1>
    </dataValidation>
    <dataValidation type="list" allowBlank="1" showInputMessage="1" showErrorMessage="1" sqref="F165:H165 F178:H178 F123:H123 F150:H150" xr:uid="{00000000-0002-0000-0200-000006000000}">
      <formula1>CNST_AE_Countries_WorldAll</formula1>
    </dataValidation>
    <dataValidation type="list" allowBlank="1" showInputMessage="1" showErrorMessage="1" sqref="H30 H79" xr:uid="{00000000-0002-0000-0200-000007000000}">
      <formula1>CNST_AE_YesNo</formula1>
    </dataValidation>
    <dataValidation type="list" allowBlank="1" showInputMessage="1" showErrorMessage="1" sqref="G12:H12" xr:uid="{00000000-0002-0000-0200-000008000000}">
      <formula1>_xlfn.ANCHORARRAY(LST_AE_Languages)</formula1>
    </dataValidation>
    <dataValidation type="whole" operator="greaterThan" allowBlank="1" showInputMessage="1" showErrorMessage="1" sqref="H9 H82" xr:uid="{2BC1CB71-1073-47EE-BCA6-2F07AB3D21BC}">
      <formula1>0</formula1>
    </dataValidation>
    <dataValidation type="list" operator="greaterThan" allowBlank="1" showInputMessage="1" showErrorMessage="1" sqref="H74 H18:H22 H68:H72 H64" xr:uid="{D84DA153-96DA-4CF8-90FE-335C66596349}">
      <formula1>CNST_AE_YesNo</formula1>
    </dataValidation>
    <dataValidation type="list" allowBlank="1" showInputMessage="1" showErrorMessage="1" sqref="E49:E60" xr:uid="{6F75D27C-4287-4E51-8A0F-81BFF2E0A9F7}">
      <formula1>_xlfn.ANCHORARRAY(LST_AE_Countries_FullScope)</formula1>
    </dataValidation>
    <dataValidation type="list" allowBlank="1" showInputMessage="1" showErrorMessage="1" sqref="D49:D60" xr:uid="{F253FBEA-B9DC-40B1-B0F1-93D5AFCFCDE8}">
      <formula1>_xlfn.ANCHORARRAY(LST_AE_Countries_EEACH_EEA)</formula1>
    </dataValidation>
    <dataValidation type="list" allowBlank="1" showInputMessage="1" showErrorMessage="1" sqref="H34" xr:uid="{8338DEC1-0064-4729-BB31-45C6DCCC7D03}">
      <formula1>CNST_AE_ReportingScopes</formula1>
    </dataValidation>
    <dataValidation type="list" allowBlank="1" showInputMessage="1" showErrorMessage="1" sqref="F192:H192" xr:uid="{D19C0269-F3E5-4F8F-8EB3-6CFC47001527}">
      <formula1>CNST_AE_VerifierAccredScope</formula1>
    </dataValidation>
    <dataValidation type="textLength" operator="equal" allowBlank="1" showInputMessage="1" showErrorMessage="1" sqref="F100:H100" xr:uid="{A5949210-456B-4698-B6C7-2EFC92615065}">
      <formula1>3</formula1>
    </dataValidation>
  </dataValidations>
  <hyperlinks>
    <hyperlink ref="C196:E196" location="JUMP_4" display="JUMP_4" xr:uid="{E4F6B397-CA43-4A31-8140-5DC70B82016A}"/>
  </hyperlinks>
  <printOptions horizontalCentered="1"/>
  <pageMargins left="0.78740157480314965" right="0.78740157480314965" top="0.78740157480314965" bottom="0.78740157480314965" header="0.39370078740157483" footer="0.39370078740157483"/>
  <pageSetup paperSize="9" scale="63" fitToHeight="0" orientation="portrait" r:id="rId1"/>
  <headerFooter alignWithMargins="0">
    <oddFooter>&amp;L&amp;F&amp;C&amp;A&amp;R&amp;P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B1:S35"/>
  <sheetViews>
    <sheetView showGridLines="0" zoomScaleNormal="100" zoomScaleSheetLayoutView="140" workbookViewId="0"/>
  </sheetViews>
  <sheetFormatPr defaultColWidth="11.44140625" defaultRowHeight="13.2" x14ac:dyDescent="0.25"/>
  <cols>
    <col min="1" max="2" width="3.6640625" style="23" customWidth="1"/>
    <col min="3" max="10" width="12.44140625" style="23" customWidth="1"/>
    <col min="11" max="11" width="4.6640625" style="23" customWidth="1"/>
    <col min="12" max="12" width="12.44140625" style="23" customWidth="1"/>
    <col min="13" max="13" width="3.6640625" style="23" customWidth="1"/>
    <col min="14" max="17" width="12.44140625" style="23" customWidth="1"/>
    <col min="18" max="18" width="13.44140625" style="23" customWidth="1"/>
    <col min="19" max="19" width="3.6640625" style="23" customWidth="1"/>
    <col min="20" max="22" width="11.44140625" style="23" customWidth="1"/>
    <col min="23" max="16384" width="11.44140625" style="23"/>
  </cols>
  <sheetData>
    <row r="1" spans="2:17" x14ac:dyDescent="0.25">
      <c r="B1" s="170"/>
      <c r="E1" s="39"/>
      <c r="F1" s="39"/>
    </row>
    <row r="2" spans="2:17" ht="17.399999999999999" x14ac:dyDescent="0.25">
      <c r="B2" s="225" t="str">
        <f ca="1">Translations!$B$305</f>
        <v>NON-CO2 AVIATION EFFECTS DATA OVERVIEW</v>
      </c>
      <c r="C2" s="225"/>
      <c r="D2" s="225"/>
      <c r="E2" s="225"/>
      <c r="F2" s="225"/>
      <c r="G2" s="225"/>
      <c r="H2" s="225"/>
      <c r="I2" s="225"/>
      <c r="J2" s="225"/>
      <c r="K2" s="71"/>
      <c r="L2" s="71"/>
    </row>
    <row r="4" spans="2:17" ht="15.75" customHeight="1" x14ac:dyDescent="0.25">
      <c r="B4" s="206">
        <v>4</v>
      </c>
      <c r="C4" s="460" t="str">
        <f ca="1">Translations!$B$306</f>
        <v>Information about the monitoring plan</v>
      </c>
      <c r="D4" s="460"/>
      <c r="E4" s="460"/>
      <c r="F4" s="460"/>
      <c r="G4" s="460"/>
      <c r="H4" s="460"/>
      <c r="I4" s="460"/>
      <c r="J4" s="460"/>
      <c r="K4" s="460"/>
      <c r="L4" s="460"/>
    </row>
    <row r="5" spans="2:17" ht="24.9" customHeight="1" x14ac:dyDescent="0.25">
      <c r="B5" s="226"/>
      <c r="C5" s="487" t="str">
        <f ca="1">Translations!$B$307</f>
        <v>Note: it is assumed, that one joint monitoring plan for the EU ETS, the CH ETS and CORSIA is used and that it covers both the monitoring of the emissions and of the non-CO2 aviation effects.</v>
      </c>
      <c r="D5" s="487"/>
      <c r="E5" s="487"/>
      <c r="F5" s="487"/>
      <c r="G5" s="487"/>
      <c r="H5" s="487"/>
      <c r="I5" s="487"/>
      <c r="J5" s="487"/>
      <c r="K5" s="487"/>
      <c r="L5" s="487"/>
      <c r="Q5" s="48"/>
    </row>
    <row r="6" spans="2:17" x14ac:dyDescent="0.25">
      <c r="B6" s="172" t="s">
        <v>5</v>
      </c>
      <c r="C6" s="172" t="str">
        <f ca="1">Translations!$B$38</f>
        <v>Version number of the latest approved monitoring plan:</v>
      </c>
      <c r="D6" s="172"/>
      <c r="E6" s="172"/>
      <c r="F6" s="172"/>
      <c r="G6" s="172"/>
      <c r="H6" s="172"/>
      <c r="L6" s="125"/>
    </row>
    <row r="7" spans="2:17" ht="4.95" customHeight="1" x14ac:dyDescent="0.25">
      <c r="B7" s="172"/>
      <c r="C7" s="172"/>
      <c r="D7" s="172"/>
      <c r="E7" s="172"/>
      <c r="F7" s="172"/>
      <c r="G7" s="172"/>
      <c r="H7" s="172"/>
      <c r="I7" s="172"/>
      <c r="J7" s="172"/>
      <c r="K7" s="172"/>
      <c r="L7" s="172"/>
    </row>
    <row r="8" spans="2:17" x14ac:dyDescent="0.25">
      <c r="B8" s="172" t="s">
        <v>6</v>
      </c>
      <c r="C8" s="172" t="str">
        <f ca="1">Translations!$B$308</f>
        <v>Date of approval of the used monitoring plan:</v>
      </c>
      <c r="D8" s="172"/>
      <c r="E8" s="172"/>
      <c r="F8" s="172"/>
      <c r="G8" s="172"/>
      <c r="H8" s="172"/>
      <c r="L8" s="126"/>
    </row>
    <row r="9" spans="2:17" ht="4.95" customHeight="1" x14ac:dyDescent="0.25">
      <c r="B9" s="226"/>
      <c r="F9" s="36"/>
      <c r="G9" s="36"/>
      <c r="I9" s="227"/>
    </row>
    <row r="10" spans="2:17" ht="12.75" customHeight="1" x14ac:dyDescent="0.25">
      <c r="B10" s="172" t="s">
        <v>7</v>
      </c>
      <c r="C10" s="455" t="str">
        <f ca="1">Translations!$B$309</f>
        <v>There have been relevant changes in the operations and deviations from your approved monitoring plan during the reporting period concerning the non-CO2 aviation effects:</v>
      </c>
      <c r="D10" s="455"/>
      <c r="E10" s="455"/>
      <c r="F10" s="455"/>
      <c r="G10" s="455"/>
      <c r="H10" s="455"/>
      <c r="I10" s="455"/>
      <c r="J10" s="455"/>
      <c r="L10" s="125"/>
    </row>
    <row r="11" spans="2:17" ht="12.75" customHeight="1" x14ac:dyDescent="0.25">
      <c r="B11" s="172"/>
      <c r="C11" s="455"/>
      <c r="D11" s="455"/>
      <c r="E11" s="455"/>
      <c r="F11" s="455"/>
      <c r="G11" s="455"/>
      <c r="H11" s="455"/>
      <c r="I11" s="455"/>
      <c r="J11" s="455"/>
      <c r="K11" s="82"/>
      <c r="L11" s="82"/>
    </row>
    <row r="12" spans="2:17" ht="4.95" customHeight="1" x14ac:dyDescent="0.25">
      <c r="B12" s="226"/>
      <c r="F12" s="36"/>
      <c r="G12" s="36"/>
      <c r="I12" s="227"/>
    </row>
    <row r="13" spans="2:17" ht="39.9" customHeight="1" x14ac:dyDescent="0.25">
      <c r="B13" s="172" t="s">
        <v>8</v>
      </c>
      <c r="C13" s="506" t="str">
        <f ca="1">Translations!$B$310</f>
        <v>If you have answered "Yes", please describe all relevant changes in the operations and all deviations from your approved monitoring plan, providing information about each deviation and the consequence for the calculation of annual non-CO2 aviation effects.</v>
      </c>
      <c r="D13" s="506"/>
      <c r="E13" s="506"/>
      <c r="F13" s="506"/>
      <c r="G13" s="506"/>
      <c r="H13" s="506"/>
      <c r="I13" s="506"/>
      <c r="J13" s="506"/>
      <c r="K13" s="506"/>
      <c r="L13" s="506"/>
    </row>
    <row r="14" spans="2:17" ht="39.9" customHeight="1" x14ac:dyDescent="0.25">
      <c r="B14" s="172"/>
      <c r="C14" s="503"/>
      <c r="D14" s="503"/>
      <c r="E14" s="503"/>
      <c r="F14" s="503"/>
      <c r="G14" s="503"/>
      <c r="H14" s="503"/>
      <c r="I14" s="503"/>
      <c r="J14" s="503"/>
      <c r="K14" s="503"/>
      <c r="L14" s="504"/>
    </row>
    <row r="15" spans="2:17" ht="39.9" customHeight="1" x14ac:dyDescent="0.25">
      <c r="B15" s="172"/>
      <c r="C15" s="507"/>
      <c r="D15" s="507"/>
      <c r="E15" s="507"/>
      <c r="F15" s="507"/>
      <c r="G15" s="507"/>
      <c r="H15" s="507"/>
      <c r="I15" s="507"/>
      <c r="J15" s="507"/>
      <c r="K15" s="507"/>
      <c r="L15" s="508"/>
    </row>
    <row r="16" spans="2:17" ht="39.9" customHeight="1" x14ac:dyDescent="0.25">
      <c r="B16" s="172"/>
      <c r="C16" s="509"/>
      <c r="D16" s="509"/>
      <c r="E16" s="509"/>
      <c r="F16" s="509"/>
      <c r="G16" s="509"/>
      <c r="H16" s="509"/>
      <c r="I16" s="509"/>
      <c r="J16" s="509"/>
      <c r="K16" s="509"/>
      <c r="L16" s="510"/>
    </row>
    <row r="18" spans="2:19" ht="15.75" customHeight="1" x14ac:dyDescent="0.25">
      <c r="B18" s="206">
        <v>5</v>
      </c>
      <c r="C18" s="460" t="str">
        <f ca="1">Translations!$B$311</f>
        <v>Total non-CO2 aviation effects in EU ETS and CH ETS</v>
      </c>
      <c r="D18" s="460"/>
      <c r="E18" s="460"/>
      <c r="F18" s="460"/>
      <c r="G18" s="460"/>
      <c r="H18" s="460"/>
      <c r="I18" s="460"/>
      <c r="J18" s="460"/>
      <c r="K18" s="460"/>
      <c r="L18" s="460"/>
    </row>
    <row r="19" spans="2:19" x14ac:dyDescent="0.25">
      <c r="B19" s="21"/>
      <c r="C19" s="19"/>
      <c r="D19" s="19"/>
      <c r="E19" s="19"/>
      <c r="F19" s="19"/>
      <c r="G19" s="19"/>
      <c r="H19" s="19"/>
      <c r="I19" s="19"/>
      <c r="J19" s="19"/>
      <c r="K19" s="19"/>
      <c r="L19" s="19"/>
      <c r="Q19" s="19"/>
    </row>
    <row r="20" spans="2:19" ht="27" customHeight="1" x14ac:dyDescent="0.25">
      <c r="B20" s="21" t="s">
        <v>5</v>
      </c>
      <c r="C20" s="505" t="str">
        <f ca="1">Translations!$B$312</f>
        <v>Non-CO2 aviation effects summary data for the reporting year. No data is displayed in case there are errors in the aerodrome-pair data or if no tool has been defined in section 1.</v>
      </c>
      <c r="D20" s="505"/>
      <c r="E20" s="505"/>
      <c r="F20" s="505"/>
      <c r="G20" s="505"/>
      <c r="H20" s="505"/>
      <c r="I20" s="505"/>
      <c r="J20" s="505"/>
      <c r="K20" s="505"/>
      <c r="L20" s="505"/>
      <c r="M20" s="175"/>
    </row>
    <row r="21" spans="2:19" ht="24.9" customHeight="1" x14ac:dyDescent="0.25">
      <c r="B21" s="213"/>
      <c r="C21" s="501" t="str">
        <f ca="1">IF(AND(TABLE_AE_SatePair_empty,INDICATOR_AE_ADPair_DataHasErrors=CNST_No),"",_xlfn.TEXTJOIN(" ",TRUE,IF(LST_AE_ITToolsUsed=CNST_NoITTool,Translations!$B$313,""),IF(INDICATOR_AE_ADPair_DataHasErrors=CNST_Yes,Translations!$B$314,"")))</f>
        <v/>
      </c>
      <c r="D21" s="501"/>
      <c r="E21" s="501"/>
      <c r="F21" s="501"/>
      <c r="G21" s="501"/>
      <c r="H21" s="501"/>
      <c r="I21" s="501"/>
      <c r="J21" s="501"/>
      <c r="K21" s="501"/>
      <c r="L21" s="501"/>
      <c r="M21" s="2"/>
      <c r="N21" s="2"/>
      <c r="O21" s="2"/>
      <c r="P21" s="2"/>
      <c r="Q21" s="48"/>
    </row>
    <row r="22" spans="2:19" ht="36.75" customHeight="1" x14ac:dyDescent="0.25">
      <c r="C22" s="228" t="str">
        <f ca="1">Translations!$B$315</f>
        <v>ETS scheme</v>
      </c>
      <c r="D22" s="228" t="str">
        <f ca="1">Translations!$B$316</f>
        <v>Total number of state pairs</v>
      </c>
      <c r="E22" s="228" t="str">
        <f ca="1">Translations!$B$317</f>
        <v>Total number of aerodrome pairs</v>
      </c>
      <c r="F22" s="228" t="str">
        <f ca="1">Translations!$B$46</f>
        <v>Total number of flights</v>
      </c>
      <c r="G22" s="228" t="str">
        <f ca="1">Translations!$B$47</f>
        <v>Total CO2(e)20 [tonnes]</v>
      </c>
      <c r="H22" s="228" t="str">
        <f ca="1">Translations!$B$48</f>
        <v>Total CO2(e)50 [tonnes]</v>
      </c>
      <c r="I22" s="228" t="str">
        <f ca="1">Translations!$B$49</f>
        <v>Total CO2(e)100 [tonnes]</v>
      </c>
      <c r="J22" s="228" t="str">
        <f ca="1">Translations!$B$318</f>
        <v>Scope of the route</v>
      </c>
      <c r="K22" s="175"/>
      <c r="L22" s="175"/>
      <c r="M22" s="2"/>
    </row>
    <row r="23" spans="2:19" x14ac:dyDescent="0.25">
      <c r="C23" s="229" t="str">
        <f ca="1">CNST_EU</f>
        <v>EU</v>
      </c>
      <c r="D23" s="230" t="str">
        <f t="shared" ref="D23:I23" ca="1" si="0">IF(OR($C$21&lt;&gt;"",TABLE_AE_SatePair_empty),"",D24+IF(D25="",0,D25))</f>
        <v/>
      </c>
      <c r="E23" s="230" t="str">
        <f t="shared" ca="1" si="0"/>
        <v/>
      </c>
      <c r="F23" s="230" t="str">
        <f t="shared" ca="1" si="0"/>
        <v/>
      </c>
      <c r="G23" s="230" t="str">
        <f t="shared" ca="1" si="0"/>
        <v/>
      </c>
      <c r="H23" s="230" t="str">
        <f t="shared" ca="1" si="0"/>
        <v/>
      </c>
      <c r="I23" s="230" t="str">
        <f t="shared" ca="1" si="0"/>
        <v/>
      </c>
      <c r="J23" s="231" t="str">
        <f ca="1">Translations!$B$319</f>
        <v>All</v>
      </c>
      <c r="L23" s="175"/>
      <c r="M23" s="2"/>
    </row>
    <row r="24" spans="2:19" x14ac:dyDescent="0.25">
      <c r="C24" s="232"/>
      <c r="D24" s="230" t="str">
        <f ca="1">IF(OR($C$21&lt;&gt;"",TABLE_AE_SatePair_empty),"",COUNTIFS(INDEX(_xlfn.ANCHORARRAY(TABLE_AE_SatePair),,8),$C$23,INDEX(_xlfn.ANCHORARRAY(TABLE_AE_SatePair),,9),$J24))</f>
        <v/>
      </c>
      <c r="E24" s="230" t="str">
        <f ca="1">IF(OR($C$21&lt;&gt;"",TABLE_AE_SatePair_empty),"",_xlfn.LET(_xlpm.data,_xlfn.ANCHORARRAY(TABLE_AE_SatePair),SUMIFS(INDEX(_xlpm.data,,3),INDEX(_xlpm.data,,8),$C$23,INDEX(_xlpm.data,,9),$J24)))</f>
        <v/>
      </c>
      <c r="F24" s="230" t="str">
        <f ca="1">IF(OR($C$21&lt;&gt;"",TABLE_AE_SatePair_empty),"",_xlfn.LET(_xlpm.data,_xlfn.ANCHORARRAY(TABLE_AE_SatePair),SUMIFS(INDEX(_xlpm.data,,4),INDEX(_xlpm.data,,8),$C$23,INDEX(_xlpm.data,,9),$J24)))</f>
        <v/>
      </c>
      <c r="G24" s="230" t="str">
        <f ca="1">IF(OR($C$21&lt;&gt;"",TABLE_AE_SatePair_empty),"",_xlfn.LET(_xlpm.data,_xlfn.ANCHORARRAY(TABLE_AE_SatePair),SUMIFS(INDEX(_xlpm.data,,5),INDEX(_xlpm.data,,8),$C$23,INDEX(_xlpm.data,,9),$J24)))</f>
        <v/>
      </c>
      <c r="H24" s="230" t="str">
        <f ca="1">IF(OR($C$21&lt;&gt;"",TABLE_AE_SatePair_empty),"",_xlfn.LET(_xlpm.data,_xlfn.ANCHORARRAY(TABLE_AE_SatePair),SUMIFS(INDEX(_xlpm.data,,6),INDEX(_xlpm.data,,8),$C$23,INDEX(_xlpm.data,,9),$J24)))</f>
        <v/>
      </c>
      <c r="I24" s="230" t="str">
        <f ca="1">IF(OR($C$21&lt;&gt;"",TABLE_AE_SatePair_empty),"",_xlfn.LET(_xlpm.data,_xlfn.ANCHORARRAY(TABLE_AE_SatePair),SUMIFS(INDEX(_xlpm.data,,7),INDEX(_xlpm.data,,8),$C$23,INDEX(_xlpm.data,,9),$J24)))</f>
        <v/>
      </c>
      <c r="J24" s="233" t="str">
        <f ca="1">Translations!$B$223</f>
        <v>Reduced</v>
      </c>
      <c r="L24" s="175"/>
      <c r="M24" s="175"/>
    </row>
    <row r="25" spans="2:19" x14ac:dyDescent="0.25">
      <c r="C25" s="232"/>
      <c r="D25" s="230" t="str">
        <f ca="1">IF(OR($C$21&lt;&gt;"",TABLE_AE_SatePair_empty,$J25=""),"",COUNTIFS(INDEX(_xlfn.ANCHORARRAY(TABLE_AE_SatePair),,8),$C$23,INDEX(_xlfn.ANCHORARRAY(TABLE_AE_SatePair),,9),$J25))</f>
        <v/>
      </c>
      <c r="E25" s="230" t="str">
        <f ca="1">IF(OR($C$21&lt;&gt;"",TABLE_AE_SatePair_empty,$J25=""),"",_xlfn.LET(_xlpm.data,_xlfn.ANCHORARRAY(TABLE_AE_SatePair),SUMIFS(INDEX(_xlpm.data,,3),INDEX(_xlpm.data,,8),$C$23,INDEX(_xlpm.data,,9),$J25)))</f>
        <v/>
      </c>
      <c r="F25" s="230" t="str">
        <f ca="1">IF(OR($C$21&lt;&gt;"",TABLE_AE_SatePair_empty,$J25=""),"",_xlfn.LET(_xlpm.data,_xlfn.ANCHORARRAY(TABLE_AE_SatePair),SUMIFS(INDEX(_xlpm.data,,4),INDEX(_xlpm.data,,8),$C$23,INDEX(_xlpm.data,,9),$J25)))</f>
        <v/>
      </c>
      <c r="G25" s="230" t="str">
        <f ca="1">IF(OR($C$21&lt;&gt;"",TABLE_AE_SatePair_empty,$J25=""),"",_xlfn.LET(_xlpm.data,_xlfn.ANCHORARRAY(TABLE_AE_SatePair),SUMIFS(INDEX(_xlpm.data,,5),INDEX(_xlpm.data,,8),$C$23,INDEX(_xlpm.data,,9),$J25)))</f>
        <v/>
      </c>
      <c r="H25" s="230" t="str">
        <f ca="1">IF(OR($C$21&lt;&gt;"",TABLE_AE_SatePair_empty,$J25=""),"",_xlfn.LET(_xlpm.data,_xlfn.ANCHORARRAY(TABLE_AE_SatePair),SUMIFS(INDEX(_xlpm.data,,6),INDEX(_xlpm.data,,8),$C$23,INDEX(_xlpm.data,,9),$J25)))</f>
        <v/>
      </c>
      <c r="I25" s="230" t="str">
        <f ca="1">IF(OR($C$21&lt;&gt;"",TABLE_AE_SatePair_empty,$J25=""),"",_xlfn.LET(_xlpm.data,_xlfn.ANCHORARRAY(TABLE_AE_SatePair),SUMIFS(INDEX(_xlpm.data,,7),INDEX(_xlpm.data,,8),$C$23,INDEX(_xlpm.data,,9),$J25)))</f>
        <v/>
      </c>
      <c r="J25" s="233" t="str">
        <f ca="1">IF(OR(INDICATOR_AE_ReportingScope="",INDICATOR_AE_ReportingScope=CNST_AE_ScopeReduced),"",INDICATOR_AE_ReportingScope)</f>
        <v/>
      </c>
      <c r="L25" s="175"/>
      <c r="N25" s="175"/>
      <c r="O25" s="175"/>
      <c r="P25" s="175"/>
      <c r="Q25" s="175"/>
      <c r="R25" s="175"/>
      <c r="S25" s="175"/>
    </row>
    <row r="26" spans="2:19" x14ac:dyDescent="0.25">
      <c r="B26" s="234"/>
      <c r="C26" s="234"/>
      <c r="D26" s="234"/>
      <c r="E26" s="234"/>
      <c r="F26" s="234"/>
      <c r="G26" s="234"/>
      <c r="H26" s="234"/>
      <c r="I26" s="234"/>
      <c r="J26" s="234"/>
      <c r="K26" s="234"/>
      <c r="L26" s="175"/>
      <c r="M26" s="175"/>
      <c r="N26" s="175"/>
      <c r="O26" s="175"/>
      <c r="P26" s="175"/>
      <c r="Q26" s="175"/>
      <c r="R26" s="175"/>
      <c r="S26" s="175"/>
    </row>
    <row r="27" spans="2:19" x14ac:dyDescent="0.25">
      <c r="B27" s="234"/>
      <c r="C27" s="229" t="str">
        <f ca="1">CNST_CH</f>
        <v>CH</v>
      </c>
      <c r="D27" s="230" t="str">
        <f t="shared" ref="D27:I27" ca="1" si="1">IF(OR($C$21&lt;&gt;"",TABLE_AE_SatePair_empty),"",D28+IF(D29="",0,D29))</f>
        <v/>
      </c>
      <c r="E27" s="230" t="str">
        <f t="shared" ca="1" si="1"/>
        <v/>
      </c>
      <c r="F27" s="230" t="str">
        <f t="shared" ca="1" si="1"/>
        <v/>
      </c>
      <c r="G27" s="230" t="str">
        <f t="shared" ca="1" si="1"/>
        <v/>
      </c>
      <c r="H27" s="230" t="str">
        <f t="shared" ca="1" si="1"/>
        <v/>
      </c>
      <c r="I27" s="230" t="str">
        <f t="shared" ca="1" si="1"/>
        <v/>
      </c>
      <c r="J27" s="231" t="str">
        <f ca="1">$J$23</f>
        <v>All</v>
      </c>
      <c r="K27" s="234"/>
      <c r="L27" s="175"/>
      <c r="M27" s="175"/>
      <c r="N27" s="175"/>
      <c r="O27" s="175"/>
      <c r="P27" s="175"/>
      <c r="Q27" s="175"/>
      <c r="R27" s="175"/>
      <c r="S27" s="175"/>
    </row>
    <row r="28" spans="2:19" x14ac:dyDescent="0.25">
      <c r="B28" s="234"/>
      <c r="C28" s="232"/>
      <c r="D28" s="230" t="str">
        <f ca="1">IF(OR($C$21&lt;&gt;"",TABLE_AE_SatePair_empty),"",COUNTIFS(INDEX(_xlfn.ANCHORARRAY(TABLE_AE_SatePair),,8),$C$27,INDEX(_xlfn.ANCHORARRAY(TABLE_AE_SatePair),,9),$J28))</f>
        <v/>
      </c>
      <c r="E28" s="230" t="str">
        <f ca="1">IF(OR($C$21&lt;&gt;"",TABLE_AE_SatePair_empty),"",_xlfn.LET(_xlpm.data,_xlfn.ANCHORARRAY(TABLE_AE_SatePair),SUMIFS(INDEX(_xlpm.data,,3),INDEX(_xlpm.data,,8),$C$27,INDEX(_xlpm.data,,9),$J28)))</f>
        <v/>
      </c>
      <c r="F28" s="230" t="str">
        <f ca="1">IF(OR($C$21&lt;&gt;"",TABLE_AE_SatePair_empty),"",_xlfn.LET(_xlpm.data,_xlfn.ANCHORARRAY(TABLE_AE_SatePair),SUMIFS(INDEX(_xlpm.data,,4),INDEX(_xlpm.data,,8),$C$27,INDEX(_xlpm.data,,9),$J28)))</f>
        <v/>
      </c>
      <c r="G28" s="230" t="str">
        <f ca="1">IF(OR($C$21&lt;&gt;"",TABLE_AE_SatePair_empty),"",_xlfn.LET(_xlpm.data,_xlfn.ANCHORARRAY(TABLE_AE_SatePair),SUMIFS(INDEX(_xlpm.data,,5),INDEX(_xlpm.data,,8),$C$27,INDEX(_xlpm.data,,9),$J28)))</f>
        <v/>
      </c>
      <c r="H28" s="230" t="str">
        <f ca="1">IF(OR($C$21&lt;&gt;"",TABLE_AE_SatePair_empty),"",_xlfn.LET(_xlpm.data,_xlfn.ANCHORARRAY(TABLE_AE_SatePair),SUMIFS(INDEX(_xlpm.data,,6),INDEX(_xlpm.data,,8),$C$27,INDEX(_xlpm.data,,9),$J28)))</f>
        <v/>
      </c>
      <c r="I28" s="230" t="str">
        <f ca="1">IF(OR($C$21&lt;&gt;"",TABLE_AE_SatePair_empty),"",_xlfn.LET(_xlpm.data,_xlfn.ANCHORARRAY(TABLE_AE_SatePair),SUMIFS(INDEX(_xlpm.data,,7),INDEX(_xlpm.data,,8),$C$27,INDEX(_xlpm.data,,9),$J28)))</f>
        <v/>
      </c>
      <c r="J28" s="233" t="str">
        <f ca="1">$J$24</f>
        <v>Reduced</v>
      </c>
      <c r="K28" s="234"/>
      <c r="L28" s="175"/>
      <c r="N28" s="175"/>
      <c r="O28" s="175"/>
      <c r="P28" s="175"/>
      <c r="Q28" s="175"/>
      <c r="R28" s="175"/>
      <c r="S28" s="175"/>
    </row>
    <row r="29" spans="2:19" x14ac:dyDescent="0.25">
      <c r="B29" s="234"/>
      <c r="C29" s="232"/>
      <c r="D29" s="230" t="str">
        <f ca="1">IF(OR($C$21&lt;&gt;"",TABLE_AE_SatePair_empty,$J29=""),"",COUNTIFS(INDEX(_xlfn.ANCHORARRAY(TABLE_AE_SatePair),,8),$C$27,INDEX(_xlfn.ANCHORARRAY(TABLE_AE_SatePair),,9),$J29))</f>
        <v/>
      </c>
      <c r="E29" s="230" t="str">
        <f ca="1">IF(OR($C$21&lt;&gt;"",TABLE_AE_SatePair_empty,$J29=""),"",_xlfn.LET(_xlpm.data,_xlfn.ANCHORARRAY(TABLE_AE_SatePair),SUMIFS(INDEX(_xlpm.data,,3),INDEX(_xlpm.data,,8),$C$27,INDEX(_xlpm.data,,9),$J29)))</f>
        <v/>
      </c>
      <c r="F29" s="230" t="str">
        <f ca="1">IF(OR($C$21&lt;&gt;"",TABLE_AE_SatePair_empty,$J29=""),"",_xlfn.LET(_xlpm.data,_xlfn.ANCHORARRAY(TABLE_AE_SatePair),SUMIFS(INDEX(_xlpm.data,,4),INDEX(_xlpm.data,,8),$C$27,INDEX(_xlpm.data,,9),$J29)))</f>
        <v/>
      </c>
      <c r="G29" s="230" t="str">
        <f ca="1">IF(OR($C$21&lt;&gt;"",TABLE_AE_SatePair_empty,$J29=""),"",_xlfn.LET(_xlpm.data,_xlfn.ANCHORARRAY(TABLE_AE_SatePair),SUMIFS(INDEX(_xlpm.data,,5),INDEX(_xlpm.data,,8),$C$27,INDEX(_xlpm.data,,9),$J29)))</f>
        <v/>
      </c>
      <c r="H29" s="230" t="str">
        <f ca="1">IF(OR($C$21&lt;&gt;"",TABLE_AE_SatePair_empty,$J29=""),"",_xlfn.LET(_xlpm.data,_xlfn.ANCHORARRAY(TABLE_AE_SatePair),SUMIFS(INDEX(_xlpm.data,,6),INDEX(_xlpm.data,,8),$C$27,INDEX(_xlpm.data,,9),$J29)))</f>
        <v/>
      </c>
      <c r="I29" s="230" t="str">
        <f ca="1">IF(OR($C$21&lt;&gt;"",TABLE_AE_SatePair_empty,$J29=""),"",_xlfn.LET(_xlpm.data,_xlfn.ANCHORARRAY(TABLE_AE_SatePair),SUMIFS(INDEX(_xlpm.data,,7),INDEX(_xlpm.data,,8),$C$27,INDEX(_xlpm.data,,9),$J29)))</f>
        <v/>
      </c>
      <c r="J29" s="233" t="str">
        <f ca="1">$J$25</f>
        <v/>
      </c>
      <c r="K29" s="234"/>
      <c r="L29" s="175"/>
      <c r="M29" s="175"/>
      <c r="N29" s="175"/>
      <c r="O29" s="175"/>
      <c r="P29" s="175"/>
      <c r="Q29" s="175"/>
      <c r="R29" s="175"/>
      <c r="S29" s="175"/>
    </row>
    <row r="30" spans="2:19" x14ac:dyDescent="0.25">
      <c r="B30" s="234"/>
      <c r="C30" s="234"/>
      <c r="D30" s="234"/>
      <c r="E30" s="234"/>
      <c r="F30" s="234"/>
      <c r="G30" s="234"/>
      <c r="H30" s="234"/>
      <c r="I30" s="234"/>
      <c r="J30" s="234"/>
      <c r="K30" s="234"/>
      <c r="L30" s="175"/>
      <c r="M30" s="175"/>
      <c r="N30" s="175"/>
      <c r="O30" s="175"/>
      <c r="P30" s="175"/>
      <c r="Q30" s="175"/>
      <c r="R30" s="175"/>
      <c r="S30" s="175"/>
    </row>
    <row r="31" spans="2:19" x14ac:dyDescent="0.25">
      <c r="C31" s="229" t="str">
        <f ca="1">CNST_EU &amp; " and " &amp; CNST_CH</f>
        <v>EU and CH</v>
      </c>
      <c r="D31" s="230" t="str">
        <f t="shared" ref="D31:I31" ca="1" si="2">IF(OR($C$21&lt;&gt;"",TABLE_AE_SatePair_empty),"",D32+IF(D33="",0,D33))</f>
        <v/>
      </c>
      <c r="E31" s="230" t="str">
        <f t="shared" ca="1" si="2"/>
        <v/>
      </c>
      <c r="F31" s="230" t="str">
        <f t="shared" ca="1" si="2"/>
        <v/>
      </c>
      <c r="G31" s="230" t="str">
        <f t="shared" ca="1" si="2"/>
        <v/>
      </c>
      <c r="H31" s="230" t="str">
        <f t="shared" ca="1" si="2"/>
        <v/>
      </c>
      <c r="I31" s="230" t="str">
        <f t="shared" ca="1" si="2"/>
        <v/>
      </c>
      <c r="J31" s="231" t="str">
        <f ca="1">$J$23</f>
        <v>All</v>
      </c>
      <c r="K31" s="175"/>
      <c r="L31" s="175"/>
      <c r="M31" s="175"/>
      <c r="N31" s="175"/>
      <c r="O31" s="175"/>
      <c r="P31" s="175"/>
      <c r="Q31" s="175"/>
      <c r="R31" s="175"/>
      <c r="S31" s="175"/>
    </row>
    <row r="32" spans="2:19" x14ac:dyDescent="0.25">
      <c r="C32" s="232"/>
      <c r="D32" s="230" t="str">
        <f t="shared" ref="D32:I32" ca="1" si="3">IF(OR($C$21&lt;&gt;"",TABLE_AE_SatePair_empty),"",D24+D28)</f>
        <v/>
      </c>
      <c r="E32" s="230" t="str">
        <f t="shared" ca="1" si="3"/>
        <v/>
      </c>
      <c r="F32" s="230" t="str">
        <f t="shared" ca="1" si="3"/>
        <v/>
      </c>
      <c r="G32" s="230" t="str">
        <f t="shared" ca="1" si="3"/>
        <v/>
      </c>
      <c r="H32" s="230" t="str">
        <f t="shared" ca="1" si="3"/>
        <v/>
      </c>
      <c r="I32" s="230" t="str">
        <f t="shared" ca="1" si="3"/>
        <v/>
      </c>
      <c r="J32" s="233" t="str">
        <f ca="1">$J$24</f>
        <v>Reduced</v>
      </c>
      <c r="K32" s="175"/>
      <c r="L32" s="175"/>
      <c r="M32" s="175"/>
      <c r="N32" s="175"/>
      <c r="O32" s="175"/>
      <c r="P32" s="175"/>
      <c r="Q32" s="175"/>
      <c r="R32" s="175"/>
      <c r="S32" s="175"/>
    </row>
    <row r="33" spans="3:19" x14ac:dyDescent="0.25">
      <c r="C33" s="235"/>
      <c r="D33" s="230" t="str">
        <f t="shared" ref="D33:I33" ca="1" si="4">IF(OR($C$21&lt;&gt;"",TABLE_AE_SatePair_empty,$J33=""),"",D25+D29)</f>
        <v/>
      </c>
      <c r="E33" s="230" t="str">
        <f t="shared" ca="1" si="4"/>
        <v/>
      </c>
      <c r="F33" s="230" t="str">
        <f t="shared" ca="1" si="4"/>
        <v/>
      </c>
      <c r="G33" s="230" t="str">
        <f t="shared" ca="1" si="4"/>
        <v/>
      </c>
      <c r="H33" s="230" t="str">
        <f t="shared" ca="1" si="4"/>
        <v/>
      </c>
      <c r="I33" s="230" t="str">
        <f t="shared" ca="1" si="4"/>
        <v/>
      </c>
      <c r="J33" s="233" t="str">
        <f ca="1">$J$25</f>
        <v/>
      </c>
      <c r="K33" s="175"/>
      <c r="L33" s="175"/>
      <c r="M33" s="175"/>
      <c r="N33" s="175"/>
      <c r="O33" s="175"/>
      <c r="P33" s="175"/>
      <c r="Q33" s="175"/>
      <c r="R33" s="175"/>
      <c r="S33" s="175"/>
    </row>
    <row r="35" spans="3:19" x14ac:dyDescent="0.25">
      <c r="C35" s="502" t="str">
        <f ca="1">_xlfn.CONCAT(CNST_ClickToProceed," ",OFFSET(JUMP_6,0,-1)," """,JUMP_6,""" &gt;&gt;&gt;")</f>
        <v>&lt;&lt;&lt; Click here to proceed to section 6 "Approach for data gaps" &gt;&gt;&gt;</v>
      </c>
      <c r="D35" s="502"/>
      <c r="E35" s="502"/>
      <c r="F35" s="502"/>
      <c r="G35" s="502"/>
      <c r="H35" s="502"/>
      <c r="I35" s="502"/>
    </row>
  </sheetData>
  <sheetProtection sheet="1" objects="1" scenarios="1"/>
  <mergeCells count="11">
    <mergeCell ref="C35:I35"/>
    <mergeCell ref="C14:L14"/>
    <mergeCell ref="C20:L20"/>
    <mergeCell ref="C13:L13"/>
    <mergeCell ref="C15:L15"/>
    <mergeCell ref="C16:L16"/>
    <mergeCell ref="C10:J11"/>
    <mergeCell ref="C5:L5"/>
    <mergeCell ref="C4:L4"/>
    <mergeCell ref="C18:L18"/>
    <mergeCell ref="C21:L21"/>
  </mergeCells>
  <phoneticPr fontId="8" type="noConversion"/>
  <conditionalFormatting sqref="C21">
    <cfRule type="expression" dxfId="29" priority="58">
      <formula>C21&lt;&gt;""</formula>
    </cfRule>
  </conditionalFormatting>
  <conditionalFormatting sqref="C25:J25 C29:J29 C33:J33">
    <cfRule type="expression" dxfId="28" priority="59">
      <formula>$J25=""</formula>
    </cfRule>
  </conditionalFormatting>
  <conditionalFormatting sqref="C13:L13">
    <cfRule type="expression" dxfId="27" priority="3">
      <formula>NOT(OR(ISBLANK(INDICATOR_MPDeviations),INDICATOR_MPDeviations=CNST_Yes))</formula>
    </cfRule>
  </conditionalFormatting>
  <conditionalFormatting sqref="C14:L16">
    <cfRule type="expression" dxfId="26" priority="22">
      <formula>NOT(OR(ISBLANK(INDICATOR_MPDeviations),INDICATOR_MPDeviations=CNST_Yes))</formula>
    </cfRule>
  </conditionalFormatting>
  <dataValidations count="1">
    <dataValidation type="list" allowBlank="1" showInputMessage="1" showErrorMessage="1" sqref="L10" xr:uid="{CED4D19C-E79B-46AB-A9F1-9F45F955C9A5}">
      <formula1>CNST_AE_YesNo</formula1>
    </dataValidation>
  </dataValidations>
  <hyperlinks>
    <hyperlink ref="C35:I35" location="JUMP_6" display="JUMP_6" xr:uid="{AC2EEF41-186F-4517-BDF3-413DD127C493}"/>
  </hyperlinks>
  <printOptions horizontalCentered="1"/>
  <pageMargins left="0.78740157480314965" right="0.78740157480314965" top="0.78740157480314965" bottom="0.78740157480314965" header="0.39370078740157483" footer="0.39370078740157483"/>
  <pageSetup paperSize="9" scale="68" fitToHeight="0" orientation="portrait" r:id="rId1"/>
  <headerFooter alignWithMargins="0">
    <oddFooter>&amp;L&amp;F&amp;C&amp;A&amp;R&amp;P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85EA-26E1-45B1-B2BE-68F93809FB90}">
  <sheetPr>
    <pageSetUpPr fitToPage="1"/>
  </sheetPr>
  <dimension ref="A1:J63"/>
  <sheetViews>
    <sheetView showGridLines="0" zoomScaleNormal="100" zoomScaleSheetLayoutView="140" workbookViewId="0"/>
  </sheetViews>
  <sheetFormatPr defaultColWidth="11.44140625" defaultRowHeight="13.2" x14ac:dyDescent="0.25"/>
  <cols>
    <col min="1" max="2" width="3.6640625" style="23" customWidth="1"/>
    <col min="3" max="3" width="12.44140625" style="23" customWidth="1"/>
    <col min="4" max="4" width="16.44140625" style="23" customWidth="1"/>
    <col min="5" max="5" width="20.88671875" style="23" customWidth="1"/>
    <col min="6" max="6" width="12.44140625" style="23" customWidth="1"/>
    <col min="7" max="7" width="28" style="23" customWidth="1"/>
    <col min="8" max="9" width="24.109375" style="23" customWidth="1"/>
    <col min="10" max="10" width="17" style="23" customWidth="1"/>
    <col min="11" max="11" width="3.6640625" style="23" customWidth="1"/>
    <col min="12" max="14" width="11.44140625" style="23" customWidth="1"/>
    <col min="15" max="16384" width="11.44140625" style="23"/>
  </cols>
  <sheetData>
    <row r="1" spans="2:10" x14ac:dyDescent="0.25">
      <c r="B1" s="170"/>
      <c r="E1" s="39"/>
      <c r="F1" s="39"/>
    </row>
    <row r="2" spans="2:10" ht="17.399999999999999" x14ac:dyDescent="0.25">
      <c r="B2" s="225" t="str">
        <f ca="1">Translations!$B$320</f>
        <v>DATA GAPS</v>
      </c>
      <c r="C2" s="225"/>
      <c r="D2" s="225"/>
      <c r="E2" s="225"/>
      <c r="F2" s="225"/>
      <c r="G2" s="225"/>
      <c r="H2" s="225"/>
      <c r="I2" s="225"/>
      <c r="J2" s="225"/>
    </row>
    <row r="4" spans="2:10" s="17" customFormat="1" ht="15.75" customHeight="1" x14ac:dyDescent="0.25">
      <c r="B4" s="116">
        <v>6</v>
      </c>
      <c r="C4" s="460" t="str">
        <f ca="1">Translations!$B$321</f>
        <v>Approach for data gaps</v>
      </c>
      <c r="D4" s="460"/>
      <c r="E4" s="460"/>
      <c r="F4" s="460"/>
      <c r="G4" s="460"/>
      <c r="H4" s="460"/>
      <c r="I4" s="460"/>
      <c r="J4" s="460"/>
    </row>
    <row r="5" spans="2:10" x14ac:dyDescent="0.25">
      <c r="B5" s="213"/>
      <c r="C5" s="236" t="str">
        <f ca="1">Translations!$B$322</f>
        <v xml:space="preserve">To limit administrative burden, this section covers the non-CO2 aviation effects of both the EU ETS and the Swiss ETS. </v>
      </c>
      <c r="D5" s="236"/>
      <c r="E5" s="236"/>
      <c r="F5" s="236"/>
      <c r="G5" s="236"/>
      <c r="H5" s="236"/>
      <c r="I5" s="236"/>
      <c r="J5" s="236"/>
    </row>
    <row r="6" spans="2:10" ht="5.0999999999999996" customHeight="1" x14ac:dyDescent="0.25"/>
    <row r="7" spans="2:10" s="20" customFormat="1" ht="12.75" customHeight="1" x14ac:dyDescent="0.25">
      <c r="B7" s="21" t="s">
        <v>5</v>
      </c>
      <c r="C7" s="176" t="str">
        <f ca="1">Translations!$B$323</f>
        <v>Data gaps have occurred with the primary data that has or should have been fed to one of the IT tool(s) used in this reporting.</v>
      </c>
      <c r="D7" s="176"/>
      <c r="E7" s="176"/>
      <c r="F7" s="176"/>
      <c r="G7" s="176"/>
      <c r="H7" s="176"/>
      <c r="I7" s="115"/>
      <c r="J7" s="121"/>
    </row>
    <row r="8" spans="2:10" s="20" customFormat="1" x14ac:dyDescent="0.25">
      <c r="B8" s="23"/>
      <c r="C8" s="450" t="str">
        <f ca="1">Translations!$B$324</f>
        <v>Please explain the reason for which the data gaps reported under (c) below and for which the location is 'Primary data' have occurred.</v>
      </c>
      <c r="D8" s="450"/>
      <c r="E8" s="450"/>
      <c r="F8" s="450"/>
      <c r="G8" s="450"/>
      <c r="H8" s="450"/>
      <c r="I8" s="43"/>
    </row>
    <row r="9" spans="2:10" s="20" customFormat="1" ht="42" customHeight="1" x14ac:dyDescent="0.25">
      <c r="B9" s="23"/>
      <c r="C9" s="515"/>
      <c r="D9" s="516"/>
      <c r="E9" s="516"/>
      <c r="F9" s="516"/>
      <c r="G9" s="516"/>
      <c r="H9" s="516"/>
      <c r="I9" s="516"/>
      <c r="J9" s="517"/>
    </row>
    <row r="10" spans="2:10" s="20" customFormat="1" ht="42" customHeight="1" x14ac:dyDescent="0.25">
      <c r="B10" s="23"/>
      <c r="C10" s="518"/>
      <c r="D10" s="519"/>
      <c r="E10" s="519"/>
      <c r="F10" s="519"/>
      <c r="G10" s="519"/>
      <c r="H10" s="519"/>
      <c r="I10" s="519"/>
      <c r="J10" s="520"/>
    </row>
    <row r="11" spans="2:10" s="20" customFormat="1" ht="42" customHeight="1" x14ac:dyDescent="0.25">
      <c r="B11" s="23"/>
      <c r="C11" s="521"/>
      <c r="D11" s="522"/>
      <c r="E11" s="522"/>
      <c r="F11" s="522"/>
      <c r="G11" s="522"/>
      <c r="H11" s="522"/>
      <c r="I11" s="522"/>
      <c r="J11" s="523"/>
    </row>
    <row r="12" spans="2:10" ht="5.0999999999999996" customHeight="1" x14ac:dyDescent="0.25"/>
    <row r="13" spans="2:10" s="20" customFormat="1" ht="12.75" customHeight="1" x14ac:dyDescent="0.25">
      <c r="B13" s="21" t="s">
        <v>6</v>
      </c>
      <c r="C13" s="400" t="str">
        <f ca="1">Translations!$B$325</f>
        <v>All the data reported under (c) below and for which the 'Location' is 'IT tool' is identical to the data reported by the relevant IT tool(s) identified in the table, i.e. no data has been added, deleted or modified with respect to the data reported by such IT tool(s).</v>
      </c>
      <c r="D13" s="400"/>
      <c r="E13" s="400"/>
      <c r="F13" s="400"/>
      <c r="G13" s="400"/>
      <c r="H13" s="400"/>
      <c r="I13" s="115"/>
      <c r="J13" s="121"/>
    </row>
    <row r="14" spans="2:10" s="20" customFormat="1" ht="24.9" customHeight="1" x14ac:dyDescent="0.25">
      <c r="B14" s="21"/>
      <c r="C14" s="400"/>
      <c r="D14" s="400"/>
      <c r="E14" s="400"/>
      <c r="F14" s="400"/>
      <c r="G14" s="400"/>
      <c r="H14" s="400"/>
      <c r="I14" s="115"/>
    </row>
    <row r="15" spans="2:10" s="20" customFormat="1" ht="24.9" customHeight="1" x14ac:dyDescent="0.25">
      <c r="B15" s="23"/>
      <c r="C15" s="450" t="str">
        <f ca="1">Translations!$B$326</f>
        <v>Please indicate for which of the used IT tools the data reported under (c) below is not identical to the data reported by the relevant tool and explain which modifications have been made.</v>
      </c>
      <c r="D15" s="450"/>
      <c r="E15" s="450"/>
      <c r="F15" s="450"/>
      <c r="G15" s="450"/>
      <c r="H15" s="450"/>
      <c r="I15" s="43"/>
    </row>
    <row r="16" spans="2:10" s="20" customFormat="1" ht="42" customHeight="1" x14ac:dyDescent="0.25">
      <c r="B16" s="23"/>
      <c r="C16" s="515"/>
      <c r="D16" s="516"/>
      <c r="E16" s="516"/>
      <c r="F16" s="516"/>
      <c r="G16" s="516"/>
      <c r="H16" s="516"/>
      <c r="I16" s="516"/>
      <c r="J16" s="517"/>
    </row>
    <row r="17" spans="1:10" s="20" customFormat="1" ht="42" customHeight="1" x14ac:dyDescent="0.25">
      <c r="B17" s="23"/>
      <c r="C17" s="518"/>
      <c r="D17" s="519"/>
      <c r="E17" s="519"/>
      <c r="F17" s="519"/>
      <c r="G17" s="519"/>
      <c r="H17" s="519"/>
      <c r="I17" s="519"/>
      <c r="J17" s="520"/>
    </row>
    <row r="18" spans="1:10" s="20" customFormat="1" ht="42" customHeight="1" x14ac:dyDescent="0.25">
      <c r="B18" s="23"/>
      <c r="C18" s="521"/>
      <c r="D18" s="522"/>
      <c r="E18" s="522"/>
      <c r="F18" s="522"/>
      <c r="G18" s="522"/>
      <c r="H18" s="522"/>
      <c r="I18" s="522"/>
      <c r="J18" s="523"/>
    </row>
    <row r="19" spans="1:10" ht="5.0999999999999996" customHeight="1" x14ac:dyDescent="0.25"/>
    <row r="20" spans="1:10" x14ac:dyDescent="0.25">
      <c r="B20" s="21" t="s">
        <v>7</v>
      </c>
      <c r="C20" s="21" t="str">
        <f ca="1">Translations!$B$327</f>
        <v>List of data gaps occurred and method of determining surrogate data, when applicable.</v>
      </c>
      <c r="D20" s="21"/>
      <c r="E20" s="21"/>
      <c r="F20" s="21"/>
      <c r="G20" s="21"/>
      <c r="H20" s="21"/>
      <c r="I20" s="21"/>
      <c r="J20" s="21"/>
    </row>
    <row r="21" spans="1:10" x14ac:dyDescent="0.25">
      <c r="B21" s="213"/>
      <c r="C21" s="237" t="str">
        <f ca="1">Translations!$B$328</f>
        <v>In accordance with Article 66(2) of the MRR, data gaps must be closed by a method defined in the monitoring plan.</v>
      </c>
      <c r="D21" s="238"/>
      <c r="E21" s="238"/>
      <c r="F21" s="238"/>
      <c r="G21" s="238"/>
      <c r="H21" s="238"/>
      <c r="I21" s="238"/>
      <c r="J21" s="238"/>
    </row>
    <row r="22" spans="1:10" ht="24.9" customHeight="1" x14ac:dyDescent="0.25">
      <c r="B22" s="213"/>
      <c r="C22" s="494" t="str">
        <f ca="1">Translations!$B$329</f>
        <v>Please specify here the data gaps occurred (1) in the primary data that should have been provided according to the approved monitoring plan as input to the IT tools used in the reporting and how surrogate data was determined and (2) due to the used IT tool not being able to compute the non-CO2 aviation effects.</v>
      </c>
      <c r="D22" s="494"/>
      <c r="E22" s="494"/>
      <c r="F22" s="494"/>
      <c r="G22" s="494"/>
      <c r="H22" s="494"/>
      <c r="I22" s="494"/>
      <c r="J22" s="494"/>
    </row>
    <row r="23" spans="1:10" ht="5.0999999999999996" customHeight="1" x14ac:dyDescent="0.25">
      <c r="B23" s="213"/>
      <c r="C23" s="487"/>
      <c r="D23" s="399"/>
      <c r="E23" s="399"/>
      <c r="F23" s="399"/>
      <c r="G23" s="399"/>
      <c r="H23" s="399"/>
      <c r="I23" s="399"/>
      <c r="J23" s="399"/>
    </row>
    <row r="24" spans="1:10" s="17" customFormat="1" ht="12.75" customHeight="1" x14ac:dyDescent="0.25">
      <c r="A24" s="23"/>
      <c r="C24" s="226" t="str">
        <f ca="1">Translations!$B$330</f>
        <v>The table should be filled as follows:</v>
      </c>
      <c r="D24" s="213"/>
      <c r="E24" s="213"/>
      <c r="F24" s="213"/>
      <c r="G24" s="213"/>
      <c r="H24" s="213"/>
      <c r="I24" s="213"/>
      <c r="J24" s="213"/>
    </row>
    <row r="25" spans="1:10" s="17" customFormat="1" ht="12.75" customHeight="1" x14ac:dyDescent="0.25">
      <c r="A25" s="23"/>
      <c r="C25" s="239" t="str">
        <f ca="1">Translations!$B$331</f>
        <v>Location</v>
      </c>
      <c r="D25" s="240"/>
      <c r="E25" s="241" t="str">
        <f ca="1">Translations!$B$332</f>
        <v>Please indicate where the data gap occurred:</v>
      </c>
      <c r="F25" s="242"/>
      <c r="G25" s="242"/>
      <c r="H25" s="242"/>
      <c r="I25" s="242"/>
      <c r="J25" s="242"/>
    </row>
    <row r="26" spans="1:10" s="17" customFormat="1" ht="12.75" customHeight="1" x14ac:dyDescent="0.25">
      <c r="A26" s="23"/>
      <c r="C26" s="117"/>
      <c r="D26" s="243"/>
      <c r="E26" s="244" t="str">
        <f ca="1">Translations!$B$333</f>
        <v>- use 'Primary data' if the data gap is located in the primary data that has or should have been fed to one of the IT tools used in the reporting;</v>
      </c>
      <c r="F26" s="245"/>
      <c r="G26" s="245"/>
      <c r="H26" s="245"/>
      <c r="I26" s="245"/>
      <c r="J26" s="245"/>
    </row>
    <row r="27" spans="1:10" s="17" customFormat="1" ht="12.75" customHeight="1" x14ac:dyDescent="0.25">
      <c r="A27" s="23"/>
      <c r="C27" s="246"/>
      <c r="D27" s="247"/>
      <c r="E27" s="248" t="str">
        <f ca="1">Translations!$B$334</f>
        <v>- use 'IT tool' if the data gap is resulting from one of the IT tools used in the reporting being unable to compute the non-CO2 aviation effects.</v>
      </c>
      <c r="F27" s="249"/>
      <c r="G27" s="249"/>
      <c r="H27" s="249"/>
      <c r="I27" s="249"/>
      <c r="J27" s="249"/>
    </row>
    <row r="28" spans="1:10" s="17" customFormat="1" ht="24.9" customHeight="1" x14ac:dyDescent="0.25">
      <c r="A28" s="23"/>
      <c r="C28" s="250" t="str">
        <f ca="1">Translations!$B$335</f>
        <v>IT tool acronym</v>
      </c>
      <c r="D28" s="251"/>
      <c r="E28" s="511" t="str">
        <f ca="1">Translations!$B$336</f>
        <v>Please indicate the acronym of the IT tool, as defined in point 1(d), that is involved either because it has or should have received the primary data where the data gap occurred (the location is 'Primary data') or because it is the IT tool where the data gap occurred (the location is 'IT tool').</v>
      </c>
      <c r="F28" s="512"/>
      <c r="G28" s="512"/>
      <c r="H28" s="512"/>
      <c r="I28" s="512"/>
      <c r="J28" s="512"/>
    </row>
    <row r="29" spans="1:10" s="17" customFormat="1" ht="24.9" customHeight="1" x14ac:dyDescent="0.25">
      <c r="A29" s="23"/>
      <c r="C29" s="250" t="str">
        <f ca="1">Translations!$B$337</f>
        <v>Reference</v>
      </c>
      <c r="D29" s="251"/>
      <c r="E29" s="511" t="str">
        <f ca="1">Translations!$B$338</f>
        <v>Here the data gap should be specified, either by referencing the aircraft, aerodrome, flight numbers etc. for which the data gap occurred, and/or the start and end date of the period where the gap occurred.</v>
      </c>
      <c r="F29" s="512"/>
      <c r="G29" s="512"/>
      <c r="H29" s="512"/>
      <c r="I29" s="512"/>
      <c r="J29" s="512"/>
    </row>
    <row r="30" spans="1:10" s="17" customFormat="1" ht="12.75" customHeight="1" x14ac:dyDescent="0.25">
      <c r="A30" s="23"/>
      <c r="C30" s="250" t="str">
        <f ca="1">Translations!$B$339</f>
        <v xml:space="preserve">Number of flights </v>
      </c>
      <c r="D30" s="251"/>
      <c r="E30" s="252" t="str">
        <f ca="1">Translations!$B$340</f>
        <v>Please indicate here the number of flights which were affected by the data gap.</v>
      </c>
      <c r="F30" s="253"/>
      <c r="G30" s="253"/>
      <c r="H30" s="253"/>
      <c r="I30" s="253"/>
      <c r="J30" s="253"/>
    </row>
    <row r="31" spans="1:10" s="17" customFormat="1" ht="12.75" customHeight="1" x14ac:dyDescent="0.25">
      <c r="A31" s="23"/>
      <c r="C31" s="250" t="str">
        <f ca="1">Translations!$B$341</f>
        <v>Reason</v>
      </c>
      <c r="D31" s="251"/>
      <c r="E31" s="252" t="str">
        <f ca="1">Translations!$B$342</f>
        <v>Please describe here the reason why the data gap occurred.</v>
      </c>
      <c r="F31" s="253"/>
      <c r="G31" s="253"/>
      <c r="H31" s="253"/>
      <c r="I31" s="253"/>
      <c r="J31" s="253"/>
    </row>
    <row r="32" spans="1:10" s="17" customFormat="1" ht="24.9" customHeight="1" x14ac:dyDescent="0.25">
      <c r="A32" s="23"/>
      <c r="C32" s="250" t="str">
        <f ca="1">Translations!$B$343</f>
        <v>Type</v>
      </c>
      <c r="D32" s="251"/>
      <c r="E32" s="511" t="str">
        <f ca="1">Translations!$B$344</f>
        <v>Please describe here the type of data gap, such as "aircraft type not available", "load factor not available", "trajectory not available", or the name of the data field(s) of the flight data JSON schema for which there is a data gap.</v>
      </c>
      <c r="F32" s="512"/>
      <c r="G32" s="512"/>
      <c r="H32" s="512"/>
      <c r="I32" s="512"/>
      <c r="J32" s="512"/>
    </row>
    <row r="33" spans="1:10" s="17" customFormat="1" ht="36" customHeight="1" x14ac:dyDescent="0.25">
      <c r="A33" s="23"/>
      <c r="C33" s="250" t="str">
        <f ca="1">Translations!$B$345</f>
        <v>Replacement method</v>
      </c>
      <c r="D33" s="251"/>
      <c r="E33" s="511" t="str">
        <f ca="1">Translations!$B$346</f>
        <v>Only when the location of the data gap is 'Primary data', please indicate the method of determining the surrogate data and specify which default value in accordance with Article IIIa is used by referencing the procedure in your monitoring plan and by specifying the applicable default value in line with Regulation (EU) 2018/2066. When the location of the data gap is 'IT tool', this field must not be filled in.</v>
      </c>
      <c r="F33" s="512"/>
      <c r="G33" s="512"/>
      <c r="H33" s="512"/>
      <c r="I33" s="512"/>
      <c r="J33" s="512"/>
    </row>
    <row r="34" spans="1:10" s="17" customFormat="1" ht="24.9" customHeight="1" x14ac:dyDescent="0.25">
      <c r="A34" s="23"/>
      <c r="C34" s="262" t="str">
        <f ca="1">Translations!$B$347</f>
        <v>CO2(e) calculated and reported</v>
      </c>
      <c r="D34" s="251"/>
      <c r="E34" s="513" t="str">
        <f ca="1">Translations!$B$348</f>
        <v>Please indicate, using YES or NO, if the CO2(e) 20/50/100 have been calculated and reported together with the number of flights under point 7(b) for the flights affected by the data gap.</v>
      </c>
      <c r="F34" s="514"/>
      <c r="G34" s="514"/>
      <c r="H34" s="514"/>
      <c r="I34" s="514"/>
      <c r="J34" s="514"/>
    </row>
    <row r="35" spans="1:10" s="17" customFormat="1" x14ac:dyDescent="0.25">
      <c r="A35" s="23"/>
      <c r="C35" s="298" t="str">
        <f ca="1">Translations!$B$349</f>
        <v>If a flight is affected by multiple instances of data gaps, it should be listed only once in the table below to prevent double counting it under points (d), (e) and (f).</v>
      </c>
      <c r="D35" s="2"/>
      <c r="E35" s="299"/>
      <c r="F35" s="299"/>
      <c r="G35" s="299"/>
      <c r="H35" s="299"/>
      <c r="I35" s="299"/>
      <c r="J35" s="299"/>
    </row>
    <row r="36" spans="1:10" x14ac:dyDescent="0.25">
      <c r="B36" s="213"/>
      <c r="C36" s="213"/>
      <c r="D36" s="213"/>
      <c r="E36" s="213"/>
      <c r="F36" s="213"/>
      <c r="G36" s="213"/>
      <c r="H36" s="213"/>
      <c r="I36" s="213"/>
      <c r="J36" s="213"/>
    </row>
    <row r="37" spans="1:10" ht="24.9" customHeight="1" x14ac:dyDescent="0.25">
      <c r="B37" s="213"/>
      <c r="C37" s="254" t="str">
        <f ca="1">C25</f>
        <v>Location</v>
      </c>
      <c r="D37" s="254" t="str">
        <f ca="1">C28</f>
        <v>IT tool acronym</v>
      </c>
      <c r="E37" s="255" t="str">
        <f ca="1">C29</f>
        <v>Reference</v>
      </c>
      <c r="F37" s="255" t="str">
        <f ca="1">C30</f>
        <v xml:space="preserve">Number of flights </v>
      </c>
      <c r="G37" s="256" t="str">
        <f ca="1">C31</f>
        <v>Reason</v>
      </c>
      <c r="H37" s="255" t="str">
        <f ca="1">C32</f>
        <v>Type</v>
      </c>
      <c r="I37" s="255" t="str">
        <f ca="1">C33</f>
        <v>Replacement method</v>
      </c>
      <c r="J37" s="255" t="str">
        <f ca="1">C34</f>
        <v>CO2(e) calculated and reported</v>
      </c>
    </row>
    <row r="38" spans="1:10" x14ac:dyDescent="0.25">
      <c r="B38" s="213"/>
      <c r="C38" s="119"/>
      <c r="D38" s="119"/>
      <c r="E38" s="118"/>
      <c r="F38" s="128"/>
      <c r="G38" s="127"/>
      <c r="H38" s="127"/>
      <c r="I38" s="127"/>
      <c r="J38" s="127"/>
    </row>
    <row r="39" spans="1:10" x14ac:dyDescent="0.25">
      <c r="B39" s="213"/>
      <c r="C39" s="119"/>
      <c r="D39" s="119"/>
      <c r="E39" s="118"/>
      <c r="F39" s="128"/>
      <c r="G39" s="127"/>
      <c r="H39" s="127"/>
      <c r="I39" s="127"/>
      <c r="J39" s="127"/>
    </row>
    <row r="40" spans="1:10" x14ac:dyDescent="0.25">
      <c r="B40" s="213"/>
      <c r="C40" s="119"/>
      <c r="D40" s="119"/>
      <c r="E40" s="118"/>
      <c r="F40" s="128"/>
      <c r="G40" s="127"/>
      <c r="H40" s="127"/>
      <c r="I40" s="127"/>
      <c r="J40" s="127"/>
    </row>
    <row r="41" spans="1:10" x14ac:dyDescent="0.25">
      <c r="B41" s="213"/>
      <c r="C41" s="119"/>
      <c r="D41" s="119"/>
      <c r="E41" s="118"/>
      <c r="F41" s="128"/>
      <c r="G41" s="127"/>
      <c r="H41" s="127"/>
      <c r="I41" s="127"/>
      <c r="J41" s="127"/>
    </row>
    <row r="42" spans="1:10" x14ac:dyDescent="0.25">
      <c r="B42" s="213"/>
      <c r="C42" s="119"/>
      <c r="D42" s="119"/>
      <c r="E42" s="118"/>
      <c r="F42" s="128"/>
      <c r="G42" s="127"/>
      <c r="H42" s="127"/>
      <c r="I42" s="127"/>
      <c r="J42" s="127"/>
    </row>
    <row r="43" spans="1:10" x14ac:dyDescent="0.25">
      <c r="B43" s="213"/>
      <c r="C43" s="119"/>
      <c r="D43" s="119"/>
      <c r="E43" s="118"/>
      <c r="F43" s="128"/>
      <c r="G43" s="127"/>
      <c r="H43" s="127"/>
      <c r="I43" s="127"/>
      <c r="J43" s="127"/>
    </row>
    <row r="44" spans="1:10" x14ac:dyDescent="0.25">
      <c r="B44" s="213"/>
      <c r="C44" s="119"/>
      <c r="D44" s="119"/>
      <c r="E44" s="118"/>
      <c r="F44" s="128"/>
      <c r="G44" s="127"/>
      <c r="H44" s="127"/>
      <c r="I44" s="127"/>
      <c r="J44" s="127"/>
    </row>
    <row r="45" spans="1:10" x14ac:dyDescent="0.25">
      <c r="B45" s="213"/>
      <c r="C45" s="119"/>
      <c r="D45" s="119"/>
      <c r="E45" s="118"/>
      <c r="F45" s="128"/>
      <c r="G45" s="127"/>
      <c r="H45" s="127"/>
      <c r="I45" s="127"/>
      <c r="J45" s="127"/>
    </row>
    <row r="46" spans="1:10" x14ac:dyDescent="0.25">
      <c r="B46" s="213"/>
      <c r="C46" s="119"/>
      <c r="D46" s="119"/>
      <c r="E46" s="118"/>
      <c r="F46" s="128"/>
      <c r="G46" s="127"/>
      <c r="H46" s="127"/>
      <c r="I46" s="127"/>
      <c r="J46" s="127"/>
    </row>
    <row r="47" spans="1:10" x14ac:dyDescent="0.25">
      <c r="B47" s="213"/>
      <c r="C47" s="119"/>
      <c r="D47" s="119"/>
      <c r="E47" s="118"/>
      <c r="F47" s="128"/>
      <c r="G47" s="127"/>
      <c r="H47" s="127"/>
      <c r="I47" s="127"/>
      <c r="J47" s="127"/>
    </row>
    <row r="48" spans="1:10" x14ac:dyDescent="0.25">
      <c r="B48" s="213"/>
      <c r="C48" s="257" t="str">
        <f t="shared" ref="C48:J48" ca="1" si="0">CNST_EndOfList</f>
        <v>end of list</v>
      </c>
      <c r="D48" s="257" t="str">
        <f t="shared" ca="1" si="0"/>
        <v>end of list</v>
      </c>
      <c r="E48" s="258" t="str">
        <f t="shared" ca="1" si="0"/>
        <v>end of list</v>
      </c>
      <c r="F48" s="258" t="str">
        <f t="shared" ca="1" si="0"/>
        <v>end of list</v>
      </c>
      <c r="G48" s="258" t="str">
        <f t="shared" ca="1" si="0"/>
        <v>end of list</v>
      </c>
      <c r="H48" s="258" t="str">
        <f t="shared" ca="1" si="0"/>
        <v>end of list</v>
      </c>
      <c r="I48" s="258" t="str">
        <f t="shared" ca="1" si="0"/>
        <v>end of list</v>
      </c>
      <c r="J48" s="258" t="str">
        <f t="shared" ca="1" si="0"/>
        <v>end of list</v>
      </c>
    </row>
    <row r="49" spans="1:10" s="17" customFormat="1" ht="12.75" customHeight="1" x14ac:dyDescent="0.25">
      <c r="A49" s="23"/>
      <c r="C49" s="259" t="str">
        <f ca="1">CNST_AddRows</f>
        <v>If additional rows are needed, please add them by selecting any row from the second input row up to the "end of list" row included and use the "insert row" command.</v>
      </c>
      <c r="D49" s="226"/>
      <c r="E49" s="226"/>
      <c r="F49" s="226"/>
      <c r="G49" s="226"/>
      <c r="H49" s="226"/>
      <c r="I49" s="226"/>
      <c r="J49" s="226"/>
    </row>
    <row r="50" spans="1:10" s="17" customFormat="1" x14ac:dyDescent="0.25">
      <c r="A50" s="23"/>
      <c r="C50" s="24"/>
      <c r="D50" s="24"/>
      <c r="E50" s="24"/>
      <c r="F50" s="24"/>
      <c r="G50" s="24"/>
      <c r="H50" s="24"/>
      <c r="I50" s="24"/>
      <c r="J50" s="24"/>
    </row>
    <row r="51" spans="1:10" s="17" customFormat="1" ht="12.75" customHeight="1" x14ac:dyDescent="0.25">
      <c r="A51" s="23"/>
      <c r="B51" s="21" t="s">
        <v>8</v>
      </c>
      <c r="C51" s="505" t="str">
        <f ca="1">Translations!$B$350</f>
        <v>Percentage of the total number of EU and Swiss ETS flights for which data gaps occurred, irrespective of whether or not the related CO2(e) values have been calculated and included in this report in point 7(b) (rounded to nearest 0.1%):</v>
      </c>
      <c r="D51" s="505"/>
      <c r="E51" s="505"/>
      <c r="F51" s="505"/>
      <c r="G51" s="505"/>
      <c r="H51" s="505"/>
      <c r="I51" s="505"/>
      <c r="J51" s="260" t="str">
        <f ca="1">IF((SUM(OFFSET(TABLE_AE_ADPair,1,4,TABLE_AE_ADPair_nrows,1))+SUMIF(OFFSET(TABLE_AE_DataGaps,1,7,TABLE_AE_DataGaps_nrows,1),CNST_No,OFFSET(TABLE_AE_DataGaps,1,3,TABLE_AE_DataGaps_nrows,1)))=0,"",ROUND(SUM(OFFSET(TABLE_AE_DataGaps,1,3,TABLE_AE_DataGaps_nrows,1))/(SUM(OFFSET(TABLE_AE_ADPair,1,4,TABLE_AE_ADPair_nrows,1))+SUMIF(OFFSET(TABLE_AE_DataGaps,1,7,TABLE_AE_DataGaps_nrows,1),CNST_No,OFFSET(TABLE_AE_DataGaps,1,3,TABLE_AE_DataGaps_nrows,1))),3))</f>
        <v/>
      </c>
    </row>
    <row r="52" spans="1:10" s="17" customFormat="1" ht="12.75" customHeight="1" x14ac:dyDescent="0.25">
      <c r="A52" s="23"/>
      <c r="B52" s="21"/>
      <c r="C52" s="505"/>
      <c r="D52" s="505"/>
      <c r="E52" s="505"/>
      <c r="F52" s="505"/>
      <c r="G52" s="505"/>
      <c r="H52" s="505"/>
      <c r="I52" s="505"/>
      <c r="J52" s="261"/>
    </row>
    <row r="53" spans="1:10" ht="24.9" customHeight="1" x14ac:dyDescent="0.25">
      <c r="B53" s="213"/>
      <c r="C53" s="449" t="str">
        <f ca="1">Translations!$B$351</f>
        <v>This value is equal to the ratio between the total number of flights for which data gaps have been reported under point (c) above and the sum of the total number of flights reported under 7(b) and the total number of flights for which data gaps have been reported in point (c) above and for which the CO2(e) could not be calculated and reported, these latter flights not being included in 7(b).</v>
      </c>
      <c r="D53" s="449"/>
      <c r="E53" s="449"/>
      <c r="F53" s="449"/>
      <c r="G53" s="449"/>
      <c r="H53" s="449"/>
      <c r="I53" s="449"/>
      <c r="J53" s="238"/>
    </row>
    <row r="54" spans="1:10" s="17" customFormat="1" ht="5.0999999999999996" customHeight="1" x14ac:dyDescent="0.25">
      <c r="A54" s="23"/>
      <c r="B54" s="21"/>
      <c r="C54" s="21"/>
      <c r="D54" s="65"/>
      <c r="E54" s="65"/>
      <c r="F54" s="65"/>
      <c r="G54" s="65"/>
      <c r="H54" s="81"/>
      <c r="I54" s="81"/>
      <c r="J54" s="261"/>
    </row>
    <row r="55" spans="1:10" s="17" customFormat="1" ht="12.75" customHeight="1" x14ac:dyDescent="0.25">
      <c r="A55" s="23"/>
      <c r="B55" s="21" t="s">
        <v>9</v>
      </c>
      <c r="C55" s="505" t="str">
        <f ca="1">Translations!$B$352</f>
        <v>Percentage of the EU and Swiss ETS flights for which though data gaps occurred, CO2(e) values were calculated and included in this report in point 7(b) (rounded to nearest 0.1%):</v>
      </c>
      <c r="D55" s="505"/>
      <c r="E55" s="505"/>
      <c r="F55" s="505"/>
      <c r="G55" s="505"/>
      <c r="H55" s="505"/>
      <c r="I55" s="505"/>
      <c r="J55" s="260" t="str">
        <f ca="1">IF((SUM(OFFSET(TABLE_AE_ADPair,1,4,TABLE_AE_ADPair_nrows,1))+SUMIF(OFFSET(TABLE_AE_DataGaps,1,7,TABLE_AE_DataGaps_nrows,1),CNST_No,OFFSET(TABLE_AE_DataGaps,1,3,TABLE_AE_DataGaps_nrows,1)))=0,"",ROUND(SUMIF(OFFSET(TABLE_AE_DataGaps,1,7,TABLE_AE_DataGaps_nrows,1),CNST_Yes,OFFSET(TABLE_AE_DataGaps,1,3,TABLE_AE_DataGaps_nrows,1))/(SUM(OFFSET(TABLE_AE_ADPair,1,4,TABLE_AE_ADPair_nrows,1))+SUMIF(OFFSET(TABLE_AE_DataGaps,1,7,TABLE_AE_DataGaps_nrows,1),CNST_No,OFFSET(TABLE_AE_DataGaps,1,3,TABLE_AE_DataGaps_nrows,1))),3))</f>
        <v/>
      </c>
    </row>
    <row r="56" spans="1:10" s="17" customFormat="1" ht="12.75" customHeight="1" x14ac:dyDescent="0.25">
      <c r="A56" s="23"/>
      <c r="B56" s="21"/>
      <c r="C56" s="505"/>
      <c r="D56" s="505"/>
      <c r="E56" s="505"/>
      <c r="F56" s="505"/>
      <c r="G56" s="505"/>
      <c r="H56" s="505"/>
      <c r="I56" s="505"/>
      <c r="J56" s="261"/>
    </row>
    <row r="57" spans="1:10" ht="35.1" customHeight="1" x14ac:dyDescent="0.25">
      <c r="B57" s="213"/>
      <c r="C57" s="449" t="str">
        <f ca="1">Translations!$B$353</f>
        <v>This value is equal to the ratio between the total number of flights for which data gaps have been reported under point (c) above and for which the CO2(e) could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v>
      </c>
      <c r="D57" s="449"/>
      <c r="E57" s="449"/>
      <c r="F57" s="449"/>
      <c r="G57" s="449"/>
      <c r="H57" s="449"/>
      <c r="I57" s="449"/>
      <c r="J57" s="238"/>
    </row>
    <row r="58" spans="1:10" s="17" customFormat="1" ht="5.0999999999999996" customHeight="1" x14ac:dyDescent="0.25">
      <c r="A58" s="23"/>
      <c r="B58" s="21"/>
      <c r="C58" s="21"/>
      <c r="D58" s="65"/>
      <c r="E58" s="65"/>
      <c r="F58" s="65"/>
      <c r="G58" s="65"/>
      <c r="H58" s="65"/>
      <c r="I58" s="65"/>
      <c r="J58" s="261"/>
    </row>
    <row r="59" spans="1:10" s="17" customFormat="1" ht="12.75" customHeight="1" x14ac:dyDescent="0.25">
      <c r="A59" s="23"/>
      <c r="B59" s="21" t="s">
        <v>10</v>
      </c>
      <c r="C59" s="505" t="str">
        <f ca="1">Translations!$B$354</f>
        <v>Percentage of the number of EU and Swiss ETS flights for which data gaps occurred and CO2(e) values could not be calculated and included in this report in point 7(b) (rounded to nearest 0.1%):</v>
      </c>
      <c r="D59" s="505"/>
      <c r="E59" s="505"/>
      <c r="F59" s="505"/>
      <c r="G59" s="505"/>
      <c r="H59" s="505"/>
      <c r="I59" s="505"/>
      <c r="J59" s="260" t="str">
        <f ca="1">IF((SUM(OFFSET(TABLE_AE_ADPair,1,4,TABLE_AE_ADPair_nrows,1))+SUMIF(OFFSET(TABLE_AE_DataGaps,1,7,TABLE_AE_DataGaps_nrows,1),CNST_No,OFFSET(TABLE_AE_DataGaps,1,3,TABLE_AE_DataGaps_nrows,1)))=0,"",ROUND(SUMIF(OFFSET(TABLE_AE_DataGaps,1,7,TABLE_AE_DataGaps_nrows,1),CNST_No,OFFSET(TABLE_AE_DataGaps,1,3,TABLE_AE_DataGaps_nrows,1))/(SUM(OFFSET(TABLE_AE_ADPair,1,4,TABLE_AE_ADPair_nrows,1))+SUMIF(OFFSET(TABLE_AE_DataGaps,1,7,TABLE_AE_DataGaps_nrows,1),CNST_No,OFFSET(TABLE_AE_DataGaps,1,3,TABLE_AE_DataGaps_nrows,1))),3))</f>
        <v/>
      </c>
    </row>
    <row r="60" spans="1:10" s="17" customFormat="1" ht="12.75" customHeight="1" x14ac:dyDescent="0.25">
      <c r="A60" s="23"/>
      <c r="B60" s="21"/>
      <c r="C60" s="505"/>
      <c r="D60" s="505"/>
      <c r="E60" s="505"/>
      <c r="F60" s="505"/>
      <c r="G60" s="505"/>
      <c r="H60" s="505"/>
      <c r="I60" s="505"/>
      <c r="J60" s="261"/>
    </row>
    <row r="61" spans="1:10" ht="35.1" customHeight="1" x14ac:dyDescent="0.25">
      <c r="B61" s="213"/>
      <c r="C61" s="449" t="str">
        <f ca="1">Translations!$B$355</f>
        <v>This value is equal to the ratio between the total number of flights for which data gaps have been reported under point (c) above and for which the CO2(e) could not be calculated and reported and the sum of the total number of flights reported under 7(b) and the total number of flights for which data gaps have been reported in point (c) above and for which the CO2(e) could not be calculated and reported, these latter flights not being included in 7(b).</v>
      </c>
      <c r="D61" s="449"/>
      <c r="E61" s="449"/>
      <c r="F61" s="449"/>
      <c r="G61" s="449"/>
      <c r="H61" s="449"/>
      <c r="I61" s="449"/>
      <c r="J61" s="238"/>
    </row>
    <row r="62" spans="1:10" s="17" customFormat="1" ht="12.75" customHeight="1" x14ac:dyDescent="0.25">
      <c r="A62" s="23"/>
      <c r="B62" s="21"/>
      <c r="C62" s="21"/>
      <c r="D62" s="65"/>
      <c r="E62" s="65"/>
      <c r="F62" s="65"/>
      <c r="G62" s="65"/>
      <c r="H62" s="81"/>
      <c r="I62" s="81"/>
      <c r="J62" s="261"/>
    </row>
    <row r="63" spans="1:10" x14ac:dyDescent="0.25">
      <c r="C63" s="486" t="str">
        <f ca="1">_xlfn.CONCAT(Translations!$B$17," ",OFFSET(JUMP_7,0,-1)," """,JUMP_7,""" &gt;&gt;&gt;")</f>
        <v>&lt;&lt;&lt; Click here to proceed to section 7 "Aerodrome‑pair non‑CO2 aviation effects (EU and Swiss ETS)" &gt;&gt;&gt;</v>
      </c>
      <c r="D63" s="486"/>
      <c r="E63" s="486"/>
      <c r="F63" s="486"/>
      <c r="G63" s="486"/>
      <c r="H63" s="486"/>
      <c r="I63" s="486"/>
      <c r="J63" s="486"/>
    </row>
  </sheetData>
  <sheetProtection sheet="1" formatCells="0" formatColumns="0" formatRows="0" insertColumns="0" insertRows="0"/>
  <autoFilter ref="C37:J48" xr:uid="{C7C385EA-26E1-45B1-B2BE-68F93809FB90}"/>
  <mergeCells count="20">
    <mergeCell ref="C13:H14"/>
    <mergeCell ref="C4:J4"/>
    <mergeCell ref="C15:H15"/>
    <mergeCell ref="C16:J18"/>
    <mergeCell ref="C8:H8"/>
    <mergeCell ref="C9:J11"/>
    <mergeCell ref="C63:J63"/>
    <mergeCell ref="C22:J22"/>
    <mergeCell ref="E28:J28"/>
    <mergeCell ref="E29:J29"/>
    <mergeCell ref="E32:J32"/>
    <mergeCell ref="E34:J34"/>
    <mergeCell ref="C23:J23"/>
    <mergeCell ref="E33:J33"/>
    <mergeCell ref="C55:I56"/>
    <mergeCell ref="C59:I60"/>
    <mergeCell ref="C51:I52"/>
    <mergeCell ref="C53:I53"/>
    <mergeCell ref="C57:I57"/>
    <mergeCell ref="C61:I61"/>
  </mergeCells>
  <conditionalFormatting sqref="C8">
    <cfRule type="expression" dxfId="25" priority="1">
      <formula>INDICATOR_AE_DataGapsPrimaryData=CNST_No</formula>
    </cfRule>
  </conditionalFormatting>
  <conditionalFormatting sqref="C9">
    <cfRule type="expression" dxfId="24" priority="2">
      <formula>INDICATOR_AE_DataGapsPrimaryData=CNST_No</formula>
    </cfRule>
  </conditionalFormatting>
  <conditionalFormatting sqref="C15">
    <cfRule type="expression" dxfId="23" priority="3">
      <formula>INDICATOR_AE_DataGapsDataNotModified=CNST_Yes</formula>
    </cfRule>
  </conditionalFormatting>
  <conditionalFormatting sqref="C16">
    <cfRule type="expression" dxfId="22" priority="4">
      <formula>INDICATOR_AE_DataGapsDataNotModified=CNST_Yes</formula>
    </cfRule>
  </conditionalFormatting>
  <conditionalFormatting sqref="C38:C47">
    <cfRule type="expression" dxfId="21" priority="8">
      <formula>AND(C38&lt;&gt;"",ISERROR(MATCH(C38,CNST_AE_DataGapLocation,0)))</formula>
    </cfRule>
  </conditionalFormatting>
  <conditionalFormatting sqref="C38:H47 J38:J47">
    <cfRule type="expression" dxfId="20" priority="5">
      <formula>AND(SUM(--(TRIM($C38:$J38)=""))&lt;8,TRIM(C38)="")</formula>
    </cfRule>
  </conditionalFormatting>
  <conditionalFormatting sqref="D38:D47">
    <cfRule type="expression" dxfId="19" priority="10">
      <formula>AND(D38&lt;&gt;"",ISERROR(MATCH(D38,_xlfn.ANCHORARRAY(LST_AE_ITToolsUsed),0)))</formula>
    </cfRule>
  </conditionalFormatting>
  <conditionalFormatting sqref="I38:I47">
    <cfRule type="expression" dxfId="18" priority="6">
      <formula>AND(SUM(--(TRIM($C38:$J38)=""))&lt;8,TRIM(I38)="",C38&lt;&gt;CNST_DGL_ITTool)</formula>
    </cfRule>
    <cfRule type="expression" dxfId="17" priority="7">
      <formula>C38=CNST_DGL_ITTool</formula>
    </cfRule>
  </conditionalFormatting>
  <conditionalFormatting sqref="J38:J47">
    <cfRule type="expression" dxfId="16" priority="11">
      <formula>AND(J38&lt;&gt;"",ISERROR(MATCH(J38,CNST_AE_YesNo,0)))</formula>
    </cfRule>
  </conditionalFormatting>
  <dataValidations count="5">
    <dataValidation type="list" allowBlank="1" showInputMessage="1" showErrorMessage="1" sqref="D38:D47" xr:uid="{79F2175A-78BE-4DBA-81D2-B02513B5B87C}">
      <formula1>_xlfn.ANCHORARRAY(LST_AE_ITToolsUsed)</formula1>
    </dataValidation>
    <dataValidation type="whole" operator="greaterThan" allowBlank="1" showInputMessage="1" showErrorMessage="1" sqref="F38:F47" xr:uid="{3D8BD70A-FB8B-49BA-BCD5-BF40065BCE04}">
      <formula1>0</formula1>
    </dataValidation>
    <dataValidation type="list" operator="greaterThan" allowBlank="1" showInputMessage="1" showErrorMessage="1" sqref="J13 J7" xr:uid="{75D3FEEE-BDE8-4CEB-B7D2-567E4F8E8424}">
      <formula1>CNST_AE_YesNo</formula1>
    </dataValidation>
    <dataValidation type="list" allowBlank="1" showInputMessage="1" showErrorMessage="1" sqref="C38:C47" xr:uid="{9CEFFD48-A89A-4680-80C4-525812D00F83}">
      <formula1>CNST_AE_DataGapLocation</formula1>
    </dataValidation>
    <dataValidation type="list" allowBlank="1" showInputMessage="1" showErrorMessage="1" sqref="J38:J47" xr:uid="{DE7432A4-275A-4165-8F56-2A714EE87E33}">
      <formula1>CNST_AE_YesNo</formula1>
    </dataValidation>
  </dataValidations>
  <hyperlinks>
    <hyperlink ref="C63:G63" location="JUMP_7" display="JUMP_7" xr:uid="{1A795B69-5E21-448C-943C-D5DF8EF800DE}"/>
    <hyperlink ref="C63:J63" location="JUMP_7" display="JUMP_7" xr:uid="{9054134E-B86B-4F02-8764-204C051B29E1}"/>
  </hyperlinks>
  <printOptions horizontalCentered="1"/>
  <pageMargins left="0.78740157480314965" right="0.78740157480314965" top="0.78740157480314965" bottom="0.78740157480314965" header="0.39370078740157483" footer="0.39370078740157483"/>
  <pageSetup paperSize="9" scale="52" fitToHeight="0" orientation="portrait" r:id="rId1"/>
  <headerFooter alignWithMargins="0">
    <oddFooter>&amp;L&amp;F&amp;C&amp;A&amp;R&amp;P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
    <pageSetUpPr fitToPage="1"/>
  </sheetPr>
  <dimension ref="A1:AO90"/>
  <sheetViews>
    <sheetView showGridLines="0" zoomScaleNormal="100" workbookViewId="0"/>
  </sheetViews>
  <sheetFormatPr defaultColWidth="11.44140625" defaultRowHeight="12.75" customHeight="1" x14ac:dyDescent="0.25"/>
  <cols>
    <col min="1" max="1" width="3.6640625" style="82" customWidth="1"/>
    <col min="2" max="2" width="4.6640625" style="82" customWidth="1"/>
    <col min="3" max="3" width="12.6640625" style="82" customWidth="1"/>
    <col min="4" max="4" width="40.6640625" style="82" customWidth="1"/>
    <col min="5" max="5" width="12.6640625" style="82" customWidth="1"/>
    <col min="6" max="6" width="40.6640625" style="82" customWidth="1"/>
    <col min="7" max="10" width="12.6640625" style="82" customWidth="1"/>
    <col min="11" max="11" width="9.6640625" style="82" customWidth="1"/>
    <col min="12" max="12" width="12.6640625" style="82" customWidth="1"/>
    <col min="13" max="13" width="12.109375" style="82" customWidth="1"/>
    <col min="14" max="14" width="2.44140625" style="82" hidden="1" customWidth="1"/>
    <col min="15" max="15" width="16.6640625" style="82" customWidth="1"/>
    <col min="16" max="17" width="11.44140625" style="82"/>
    <col min="18" max="18" width="11.44140625" style="82" customWidth="1"/>
    <col min="19" max="19" width="11.44140625" style="195" hidden="1" customWidth="1"/>
    <col min="20" max="20" width="1.6640625" style="82" hidden="1" customWidth="1"/>
    <col min="21" max="25" width="11.44140625" style="195" hidden="1" customWidth="1"/>
    <col min="26" max="26" width="1.6640625" style="82" hidden="1" customWidth="1"/>
    <col min="27" max="27" width="11.44140625" style="82" hidden="1" customWidth="1"/>
    <col min="28" max="31" width="11.44140625" style="195" hidden="1" customWidth="1"/>
    <col min="32" max="32" width="1.6640625" style="82" hidden="1" customWidth="1"/>
    <col min="33" max="33" width="11.44140625" style="196" hidden="1" customWidth="1"/>
    <col min="34" max="34" width="11.44140625" style="195" hidden="1" customWidth="1"/>
    <col min="35" max="35" width="2.6640625" style="82" hidden="1" customWidth="1"/>
    <col min="36" max="41" width="11.44140625" style="195" hidden="1" customWidth="1"/>
    <col min="42" max="16384" width="11.44140625" style="82"/>
  </cols>
  <sheetData>
    <row r="1" spans="1:41" ht="12.75" customHeight="1" x14ac:dyDescent="0.25">
      <c r="B1" s="170"/>
      <c r="G1" s="195"/>
      <c r="H1" s="195"/>
      <c r="I1" s="195"/>
      <c r="J1" s="195"/>
      <c r="S1" s="82"/>
      <c r="U1" s="82"/>
      <c r="V1" s="82"/>
      <c r="W1" s="82"/>
      <c r="X1" s="82"/>
      <c r="Y1" s="82"/>
      <c r="AB1" s="82"/>
      <c r="AC1" s="82"/>
      <c r="AD1" s="82"/>
      <c r="AE1" s="82"/>
      <c r="AG1" s="82"/>
      <c r="AH1" s="82"/>
      <c r="AJ1" s="82"/>
      <c r="AK1" s="82"/>
      <c r="AL1" s="82"/>
      <c r="AM1" s="82"/>
      <c r="AN1" s="82"/>
      <c r="AO1" s="82"/>
    </row>
    <row r="2" spans="1:41" ht="17.399999999999999" x14ac:dyDescent="0.25">
      <c r="B2" s="225" t="str">
        <f ca="1">Translations!$B$356</f>
        <v>NON-CO2 AVIATION EFFECTS PER AERODROME PAIR – EU AND SWISS ETS</v>
      </c>
      <c r="C2" s="225"/>
      <c r="D2" s="225"/>
      <c r="E2" s="225"/>
      <c r="F2" s="225"/>
      <c r="G2" s="225"/>
      <c r="H2" s="225"/>
      <c r="I2" s="225"/>
      <c r="J2" s="225"/>
      <c r="K2" s="71"/>
      <c r="L2" s="71"/>
      <c r="S2" s="82"/>
      <c r="U2" s="82"/>
      <c r="V2" s="82"/>
      <c r="W2" s="82"/>
      <c r="X2" s="82"/>
      <c r="Y2" s="82"/>
      <c r="AB2" s="82"/>
      <c r="AC2" s="82"/>
      <c r="AD2" s="82"/>
      <c r="AE2" s="82"/>
      <c r="AG2" s="82"/>
      <c r="AH2" s="82"/>
      <c r="AJ2" s="82"/>
      <c r="AK2" s="82"/>
      <c r="AL2" s="82"/>
      <c r="AM2" s="82"/>
      <c r="AN2" s="82"/>
      <c r="AO2" s="82"/>
    </row>
    <row r="3" spans="1:41" ht="12.75" customHeight="1" x14ac:dyDescent="0.25">
      <c r="B3" s="170"/>
      <c r="G3" s="195"/>
      <c r="H3" s="195"/>
      <c r="I3" s="195"/>
      <c r="J3" s="195"/>
      <c r="S3" s="82"/>
      <c r="U3" s="82"/>
      <c r="V3" s="82"/>
      <c r="W3" s="82"/>
      <c r="X3" s="82"/>
      <c r="Y3" s="82"/>
      <c r="AB3" s="82"/>
      <c r="AC3" s="82"/>
      <c r="AD3" s="82"/>
      <c r="AE3" s="82"/>
      <c r="AG3" s="82"/>
      <c r="AH3" s="82"/>
      <c r="AJ3" s="82"/>
      <c r="AK3" s="82"/>
      <c r="AL3" s="82"/>
      <c r="AM3" s="82"/>
      <c r="AN3" s="82"/>
      <c r="AO3" s="82"/>
    </row>
    <row r="4" spans="1:41" ht="15.75" customHeight="1" x14ac:dyDescent="0.25">
      <c r="B4" s="206">
        <v>7</v>
      </c>
      <c r="C4" s="460" t="str">
        <f ca="1">Translations!$B$357</f>
        <v>Aerodrome‑pair non‑CO2 aviation effects (EU and Swiss ETS)</v>
      </c>
      <c r="D4" s="460"/>
      <c r="E4" s="460"/>
      <c r="F4" s="460"/>
      <c r="G4" s="460"/>
      <c r="H4" s="460"/>
      <c r="I4" s="460"/>
      <c r="J4" s="460"/>
      <c r="K4" s="460"/>
      <c r="L4" s="460"/>
      <c r="M4" s="460"/>
      <c r="N4" s="206"/>
      <c r="S4" s="82"/>
      <c r="U4" s="82"/>
      <c r="V4" s="82"/>
      <c r="W4" s="82"/>
      <c r="X4" s="82"/>
      <c r="Y4" s="82"/>
      <c r="AB4" s="82"/>
      <c r="AC4" s="82"/>
      <c r="AD4" s="82"/>
      <c r="AE4" s="82"/>
      <c r="AG4" s="82"/>
      <c r="AH4" s="82"/>
      <c r="AJ4" s="82"/>
      <c r="AK4" s="82"/>
      <c r="AL4" s="82"/>
      <c r="AM4" s="82"/>
      <c r="AN4" s="82"/>
      <c r="AO4" s="82"/>
    </row>
    <row r="5" spans="1:41" ht="12.75" customHeight="1" x14ac:dyDescent="0.25">
      <c r="B5" s="170"/>
      <c r="C5" s="528" t="str">
        <f ca="1">Translations!$B$358</f>
        <v xml:space="preserve">To limit administrative burden, this section covers the non-CO2 aviation effects of both the EU ETS and the Swiss ETS. </v>
      </c>
      <c r="D5" s="528"/>
      <c r="E5" s="528"/>
      <c r="F5" s="528"/>
      <c r="G5" s="195"/>
      <c r="H5" s="195"/>
      <c r="I5" s="195"/>
      <c r="J5" s="195"/>
      <c r="S5" s="82"/>
      <c r="U5" s="82"/>
      <c r="V5" s="82"/>
      <c r="W5" s="82"/>
      <c r="X5" s="82"/>
      <c r="Y5" s="82"/>
      <c r="AB5" s="82"/>
      <c r="AC5" s="82"/>
      <c r="AD5" s="82"/>
      <c r="AE5" s="82"/>
      <c r="AG5" s="82"/>
      <c r="AH5" s="82"/>
      <c r="AJ5" s="82"/>
      <c r="AK5" s="82"/>
      <c r="AL5" s="82"/>
      <c r="AM5" s="82"/>
      <c r="AN5" s="82"/>
      <c r="AO5" s="82"/>
    </row>
    <row r="6" spans="1:41" s="23" customFormat="1" ht="5.0999999999999996" customHeight="1" x14ac:dyDescent="0.25"/>
    <row r="7" spans="1:41" s="20" customFormat="1" ht="12.75" customHeight="1" x14ac:dyDescent="0.25">
      <c r="B7" s="217" t="s">
        <v>5</v>
      </c>
      <c r="C7" s="400" t="str">
        <f ca="1">Translations!$B$359</f>
        <v>The data reported under (b) below is identical to the data reported by the relevant IT tool(s) identified in the table, i.e. no data has been added, deleted or modified with respect to the data reported by such IT tool(s).</v>
      </c>
      <c r="D7" s="400"/>
      <c r="E7" s="400"/>
      <c r="F7" s="400"/>
      <c r="G7" s="400"/>
      <c r="H7" s="400"/>
      <c r="I7" s="121"/>
    </row>
    <row r="8" spans="1:41" s="20" customFormat="1" ht="12.75" customHeight="1" x14ac:dyDescent="0.25">
      <c r="B8" s="21"/>
      <c r="C8" s="400"/>
      <c r="D8" s="400"/>
      <c r="E8" s="400"/>
      <c r="F8" s="400"/>
      <c r="G8" s="400"/>
      <c r="H8" s="400"/>
    </row>
    <row r="9" spans="1:41" s="20" customFormat="1" ht="12.75" customHeight="1" x14ac:dyDescent="0.25">
      <c r="B9" s="23"/>
      <c r="C9" s="450" t="str">
        <f ca="1">Translations!$B$360</f>
        <v>Please indicate for which of the used IT tools the data reported under (b) below is not identical to the data reported by the relevant tool and explain which modifications have been made.</v>
      </c>
      <c r="D9" s="450"/>
      <c r="E9" s="450"/>
      <c r="F9" s="450"/>
      <c r="G9" s="450"/>
      <c r="H9" s="450"/>
    </row>
    <row r="10" spans="1:41" s="20" customFormat="1" ht="42" customHeight="1" x14ac:dyDescent="0.25">
      <c r="B10" s="23"/>
      <c r="C10" s="515"/>
      <c r="D10" s="516"/>
      <c r="E10" s="516"/>
      <c r="F10" s="516"/>
      <c r="G10" s="516"/>
      <c r="H10" s="517"/>
    </row>
    <row r="11" spans="1:41" s="20" customFormat="1" ht="42" customHeight="1" x14ac:dyDescent="0.25">
      <c r="B11" s="23"/>
      <c r="C11" s="518"/>
      <c r="D11" s="519"/>
      <c r="E11" s="519"/>
      <c r="F11" s="519"/>
      <c r="G11" s="519"/>
      <c r="H11" s="520"/>
    </row>
    <row r="12" spans="1:41" s="20" customFormat="1" ht="42" customHeight="1" x14ac:dyDescent="0.25">
      <c r="B12" s="23"/>
      <c r="C12" s="521"/>
      <c r="D12" s="522"/>
      <c r="E12" s="522"/>
      <c r="F12" s="522"/>
      <c r="G12" s="522"/>
      <c r="H12" s="523"/>
    </row>
    <row r="13" spans="1:41" ht="5.0999999999999996" customHeight="1" x14ac:dyDescent="0.25">
      <c r="A13" s="8"/>
      <c r="B13" s="8"/>
      <c r="C13" s="8"/>
      <c r="D13" s="8"/>
      <c r="E13" s="8"/>
      <c r="F13" s="8"/>
      <c r="G13" s="8"/>
      <c r="H13" s="8"/>
      <c r="I13" s="8"/>
      <c r="J13" s="8"/>
      <c r="S13" s="82"/>
      <c r="U13" s="82"/>
      <c r="V13" s="82"/>
      <c r="W13" s="82"/>
      <c r="X13" s="82"/>
      <c r="Y13" s="82"/>
      <c r="AB13" s="82"/>
      <c r="AC13" s="82"/>
      <c r="AD13" s="82"/>
      <c r="AE13" s="82"/>
      <c r="AG13" s="82"/>
      <c r="AH13" s="82"/>
      <c r="AJ13" s="82"/>
      <c r="AK13" s="82"/>
      <c r="AL13" s="82"/>
      <c r="AM13" s="82"/>
      <c r="AN13" s="82"/>
      <c r="AO13" s="82"/>
    </row>
    <row r="14" spans="1:41" ht="12.75" customHeight="1" x14ac:dyDescent="0.25">
      <c r="B14" s="217" t="s">
        <v>6</v>
      </c>
      <c r="C14" s="505" t="str">
        <f ca="1">Translations!$B$361</f>
        <v>Please provide the aggregated non‑CO2 aviation effects per aerodrome pair for all flights falling under both the EU and Swiss ETSs and under the reporting scope defined at point 1(g).</v>
      </c>
      <c r="D14" s="505"/>
      <c r="E14" s="505"/>
      <c r="F14" s="505"/>
      <c r="G14" s="505"/>
      <c r="H14" s="505"/>
      <c r="I14" s="505"/>
      <c r="J14" s="505"/>
      <c r="K14" s="505"/>
      <c r="L14" s="505"/>
      <c r="M14" s="505"/>
      <c r="N14" s="19"/>
      <c r="S14" s="82"/>
      <c r="U14" s="82"/>
      <c r="V14" s="82"/>
      <c r="W14" s="82"/>
      <c r="X14" s="82"/>
      <c r="Y14" s="82"/>
      <c r="AB14" s="82"/>
      <c r="AC14" s="82"/>
      <c r="AD14" s="82"/>
      <c r="AE14" s="82"/>
      <c r="AG14" s="82"/>
      <c r="AH14" s="82"/>
      <c r="AJ14" s="82"/>
      <c r="AK14" s="82"/>
      <c r="AL14" s="82"/>
      <c r="AM14" s="82"/>
      <c r="AN14" s="82"/>
      <c r="AO14" s="82"/>
    </row>
    <row r="15" spans="1:41" ht="12.75" customHeight="1" x14ac:dyDescent="0.25">
      <c r="C15" s="449" t="str">
        <f ca="1">Translations!$B$362</f>
        <v>Please report in the table below the non-CO2 aviation effects for all the flights falling under the reporting scope defined in section 1. The data is to be reported as follows, aggregated by aerodrome of departure, aerodrome of arrival, and tool:</v>
      </c>
      <c r="D15" s="449"/>
      <c r="E15" s="449"/>
      <c r="F15" s="449"/>
      <c r="G15" s="449"/>
      <c r="H15" s="449"/>
      <c r="I15" s="449"/>
      <c r="J15" s="449"/>
      <c r="K15" s="449"/>
      <c r="L15" s="449"/>
      <c r="M15" s="449"/>
      <c r="N15" s="44"/>
      <c r="S15" s="82"/>
      <c r="U15" s="82"/>
      <c r="V15" s="82"/>
      <c r="W15" s="82"/>
      <c r="X15" s="82"/>
      <c r="Y15" s="82"/>
      <c r="AB15" s="82"/>
      <c r="AC15" s="82"/>
      <c r="AD15" s="82"/>
      <c r="AE15" s="82"/>
      <c r="AG15" s="82"/>
      <c r="AH15" s="82"/>
      <c r="AJ15" s="82"/>
      <c r="AK15" s="82"/>
      <c r="AL15" s="82"/>
      <c r="AM15" s="82"/>
      <c r="AN15" s="82"/>
      <c r="AO15" s="82"/>
    </row>
    <row r="16" spans="1:41" ht="12.75" customHeight="1" x14ac:dyDescent="0.25">
      <c r="C16" s="44"/>
      <c r="D16" s="263" t="str">
        <f ca="1">Translations!$B$363</f>
        <v>Aerodrome of departure</v>
      </c>
      <c r="E16" s="526" t="str">
        <f ca="1">Translations!$B$364</f>
        <v>The 4-letter ICAO designator of the aerodrome of departure.</v>
      </c>
      <c r="F16" s="526"/>
      <c r="G16" s="526"/>
      <c r="H16" s="526"/>
      <c r="I16" s="526"/>
      <c r="J16" s="526"/>
      <c r="K16" s="526"/>
      <c r="L16" s="526"/>
      <c r="M16" s="527"/>
      <c r="N16" s="44"/>
      <c r="S16" s="82"/>
      <c r="U16" s="82"/>
      <c r="V16" s="82"/>
      <c r="W16" s="82"/>
      <c r="X16" s="82"/>
      <c r="Y16" s="82"/>
      <c r="AB16" s="82"/>
      <c r="AC16" s="82"/>
      <c r="AD16" s="82"/>
      <c r="AE16" s="82"/>
      <c r="AG16" s="82"/>
      <c r="AH16" s="82"/>
      <c r="AJ16" s="82"/>
      <c r="AK16" s="82"/>
      <c r="AL16" s="82"/>
      <c r="AM16" s="82"/>
      <c r="AN16" s="82"/>
      <c r="AO16" s="82"/>
    </row>
    <row r="17" spans="3:41" ht="12.75" customHeight="1" x14ac:dyDescent="0.25">
      <c r="C17" s="44"/>
      <c r="D17" s="263" t="str">
        <f ca="1">Translations!$B$365</f>
        <v>State of departure</v>
      </c>
      <c r="E17" s="526" t="str">
        <f ca="1">Translations!$B$366</f>
        <v>The name of the state in which the aerodrome of departure is located (for EEA outermost regions, use the name of the parent state).</v>
      </c>
      <c r="F17" s="526"/>
      <c r="G17" s="526"/>
      <c r="H17" s="526"/>
      <c r="I17" s="526"/>
      <c r="J17" s="526"/>
      <c r="K17" s="526"/>
      <c r="L17" s="526"/>
      <c r="M17" s="527"/>
      <c r="N17" s="44"/>
      <c r="S17" s="82"/>
      <c r="U17" s="82"/>
      <c r="V17" s="82"/>
      <c r="W17" s="82"/>
      <c r="X17" s="82"/>
      <c r="Y17" s="82"/>
      <c r="AB17" s="82"/>
      <c r="AC17" s="82"/>
      <c r="AD17" s="82"/>
      <c r="AE17" s="82"/>
      <c r="AG17" s="82"/>
      <c r="AH17" s="82"/>
      <c r="AJ17" s="82"/>
      <c r="AK17" s="82"/>
      <c r="AL17" s="82"/>
      <c r="AM17" s="82"/>
      <c r="AN17" s="82"/>
      <c r="AO17" s="82"/>
    </row>
    <row r="18" spans="3:41" ht="12.75" customHeight="1" x14ac:dyDescent="0.25">
      <c r="C18" s="44"/>
      <c r="D18" s="263" t="str">
        <f ca="1">Translations!$B$367</f>
        <v>Aerodrome of arrival</v>
      </c>
      <c r="E18" s="526" t="str">
        <f ca="1">Translations!$B$368</f>
        <v>The 4-letter ICAO designator of the aerodrome of arrival.</v>
      </c>
      <c r="F18" s="526"/>
      <c r="G18" s="526"/>
      <c r="H18" s="526"/>
      <c r="I18" s="526"/>
      <c r="J18" s="526"/>
      <c r="K18" s="526"/>
      <c r="L18" s="526"/>
      <c r="M18" s="527"/>
      <c r="N18" s="44"/>
      <c r="S18" s="82"/>
      <c r="U18" s="82"/>
      <c r="V18" s="82"/>
      <c r="W18" s="82"/>
      <c r="X18" s="82"/>
      <c r="Y18" s="82"/>
      <c r="AB18" s="82"/>
      <c r="AC18" s="82"/>
      <c r="AD18" s="82"/>
      <c r="AE18" s="82"/>
      <c r="AG18" s="82"/>
      <c r="AH18" s="82"/>
      <c r="AJ18" s="82"/>
      <c r="AK18" s="82"/>
      <c r="AL18" s="82"/>
      <c r="AM18" s="82"/>
      <c r="AN18" s="82"/>
      <c r="AO18" s="82"/>
    </row>
    <row r="19" spans="3:41" ht="12.75" customHeight="1" x14ac:dyDescent="0.25">
      <c r="C19" s="44"/>
      <c r="D19" s="263" t="str">
        <f ca="1">Translations!$B$369</f>
        <v>State of arrival</v>
      </c>
      <c r="E19" s="526" t="str">
        <f ca="1">Translations!$B$370</f>
        <v>The name of the state in which the aerodrome of arrival is located (for EEA outermost regions, use the name of the parent state).</v>
      </c>
      <c r="F19" s="526"/>
      <c r="G19" s="526"/>
      <c r="H19" s="526"/>
      <c r="I19" s="526"/>
      <c r="J19" s="526"/>
      <c r="K19" s="526"/>
      <c r="L19" s="526"/>
      <c r="M19" s="527"/>
      <c r="N19" s="44"/>
      <c r="S19" s="82"/>
      <c r="U19" s="82"/>
      <c r="V19" s="82"/>
      <c r="W19" s="82"/>
      <c r="X19" s="82"/>
      <c r="Y19" s="82"/>
      <c r="AB19" s="82"/>
      <c r="AC19" s="82"/>
      <c r="AD19" s="82"/>
      <c r="AE19" s="82"/>
      <c r="AG19" s="82"/>
      <c r="AH19" s="82"/>
      <c r="AJ19" s="82"/>
      <c r="AK19" s="82"/>
      <c r="AL19" s="82"/>
      <c r="AM19" s="82"/>
      <c r="AN19" s="82"/>
      <c r="AO19" s="82"/>
    </row>
    <row r="20" spans="3:41" ht="12.75" customHeight="1" x14ac:dyDescent="0.25">
      <c r="C20" s="44"/>
      <c r="D20" s="263" t="str">
        <f ca="1">Translations!$B$371</f>
        <v xml:space="preserve">Number of flights </v>
      </c>
      <c r="E20" s="526" t="str">
        <f ca="1">Translations!$B$372</f>
        <v>The total number of (non-exempt) flights operated from the aerodrome of departure to the aerodrome of arrival.</v>
      </c>
      <c r="F20" s="526"/>
      <c r="G20" s="526"/>
      <c r="H20" s="526"/>
      <c r="I20" s="526"/>
      <c r="J20" s="526"/>
      <c r="K20" s="526"/>
      <c r="L20" s="526"/>
      <c r="M20" s="527"/>
      <c r="N20" s="44"/>
      <c r="S20" s="82"/>
      <c r="U20" s="82"/>
      <c r="V20" s="82"/>
      <c r="W20" s="82"/>
      <c r="X20" s="82"/>
      <c r="Y20" s="82"/>
      <c r="AB20" s="82"/>
      <c r="AC20" s="82"/>
      <c r="AD20" s="82"/>
      <c r="AE20" s="82"/>
      <c r="AG20" s="82"/>
      <c r="AH20" s="82"/>
      <c r="AJ20" s="82"/>
      <c r="AK20" s="82"/>
      <c r="AL20" s="82"/>
      <c r="AM20" s="82"/>
      <c r="AN20" s="82"/>
      <c r="AO20" s="82"/>
    </row>
    <row r="21" spans="3:41" ht="12.75" customHeight="1" x14ac:dyDescent="0.25">
      <c r="C21" s="44"/>
      <c r="D21" s="263" t="str">
        <f ca="1">Translations!$B$373</f>
        <v>CO2(e)20 [tonnes]</v>
      </c>
      <c r="E21" s="526" t="str">
        <f ca="1">Translations!$B$374</f>
        <v>The aggregated CO2-equivalent value for such flights, calculated using GWP20 in accordance with the requirements for non‑CO2 aviation effects set out in Regulation (EU) 2018/2066, Annex IIIa.</v>
      </c>
      <c r="F21" s="526"/>
      <c r="G21" s="526"/>
      <c r="H21" s="526"/>
      <c r="I21" s="526"/>
      <c r="J21" s="526"/>
      <c r="K21" s="526"/>
      <c r="L21" s="526"/>
      <c r="M21" s="527"/>
      <c r="N21" s="44"/>
      <c r="S21" s="82"/>
      <c r="U21" s="82"/>
      <c r="V21" s="82"/>
      <c r="W21" s="82"/>
      <c r="X21" s="82"/>
      <c r="Y21" s="82"/>
      <c r="AB21" s="82"/>
      <c r="AC21" s="82"/>
      <c r="AD21" s="82"/>
      <c r="AE21" s="82"/>
      <c r="AG21" s="82"/>
      <c r="AH21" s="82"/>
      <c r="AJ21" s="82"/>
      <c r="AK21" s="82"/>
      <c r="AL21" s="82"/>
      <c r="AM21" s="82"/>
      <c r="AN21" s="82"/>
      <c r="AO21" s="82"/>
    </row>
    <row r="22" spans="3:41" ht="12.75" customHeight="1" x14ac:dyDescent="0.25">
      <c r="C22" s="44"/>
      <c r="D22" s="263" t="str">
        <f ca="1">Translations!$B$375</f>
        <v>CO2(e)50 [tonnes]</v>
      </c>
      <c r="E22" s="526" t="str">
        <f ca="1">Translations!$B$376</f>
        <v>The aggregated CO2-equivalent value for such flights, calculated using GWP50 in accordance with the requirements for non‑CO2 aviation effects set out in Regulation (EU) 2018/2066, Annex IIIa.</v>
      </c>
      <c r="F22" s="526"/>
      <c r="G22" s="526"/>
      <c r="H22" s="526"/>
      <c r="I22" s="526"/>
      <c r="J22" s="526"/>
      <c r="K22" s="526"/>
      <c r="L22" s="526"/>
      <c r="M22" s="527"/>
      <c r="N22" s="44"/>
      <c r="S22" s="82"/>
      <c r="U22" s="82"/>
      <c r="V22" s="82"/>
      <c r="W22" s="82"/>
      <c r="X22" s="82"/>
      <c r="Y22" s="82"/>
      <c r="AB22" s="82"/>
      <c r="AC22" s="82"/>
      <c r="AD22" s="82"/>
      <c r="AE22" s="82"/>
      <c r="AG22" s="82"/>
      <c r="AH22" s="82"/>
      <c r="AJ22" s="82"/>
      <c r="AK22" s="82"/>
      <c r="AL22" s="82"/>
      <c r="AM22" s="82"/>
      <c r="AN22" s="82"/>
      <c r="AO22" s="82"/>
    </row>
    <row r="23" spans="3:41" ht="12.75" customHeight="1" x14ac:dyDescent="0.25">
      <c r="C23" s="44"/>
      <c r="D23" s="263" t="str">
        <f ca="1">Translations!$B$377</f>
        <v>CO2(e)100 [tonnes]</v>
      </c>
      <c r="E23" s="526" t="str">
        <f ca="1">Translations!$B$378</f>
        <v>The aggregated CO2-equivalent value for such flights, calculated using GWP100 in accordance with the requirements for non‑CO2 aviation effects set out in Regulation (EU) 2018/2066, Annex IIIa.</v>
      </c>
      <c r="F23" s="526"/>
      <c r="G23" s="526"/>
      <c r="H23" s="526"/>
      <c r="I23" s="526"/>
      <c r="J23" s="526"/>
      <c r="K23" s="526"/>
      <c r="L23" s="526"/>
      <c r="M23" s="527"/>
      <c r="N23" s="44"/>
      <c r="S23" s="82"/>
      <c r="U23" s="82"/>
      <c r="V23" s="82"/>
      <c r="W23" s="82"/>
      <c r="X23" s="82"/>
      <c r="Y23" s="82"/>
      <c r="AB23" s="82"/>
      <c r="AC23" s="82"/>
      <c r="AD23" s="82"/>
      <c r="AE23" s="82"/>
      <c r="AG23" s="82"/>
      <c r="AH23" s="82"/>
      <c r="AJ23" s="82"/>
      <c r="AK23" s="82"/>
      <c r="AL23" s="82"/>
      <c r="AM23" s="82"/>
      <c r="AN23" s="82"/>
      <c r="AO23" s="82"/>
    </row>
    <row r="24" spans="3:41" ht="12.75" customHeight="1" x14ac:dyDescent="0.25">
      <c r="C24" s="44"/>
      <c r="D24" s="263" t="str">
        <f ca="1">Translations!$B$379</f>
        <v>ETS scheme</v>
      </c>
      <c r="E24" s="526" t="str">
        <f ca="1">Translations!$B$380</f>
        <v>The ETS scheme (EU or Swiss) under which fall the non-CO2 aviation effects for such flights.</v>
      </c>
      <c r="F24" s="526"/>
      <c r="G24" s="526"/>
      <c r="H24" s="526"/>
      <c r="I24" s="526"/>
      <c r="J24" s="526"/>
      <c r="K24" s="526"/>
      <c r="L24" s="526"/>
      <c r="M24" s="527"/>
      <c r="N24" s="44"/>
      <c r="S24" s="82"/>
      <c r="U24" s="82"/>
      <c r="V24" s="82"/>
      <c r="W24" s="82"/>
      <c r="X24" s="82"/>
      <c r="Y24" s="82"/>
      <c r="AB24" s="82"/>
      <c r="AC24" s="82"/>
      <c r="AD24" s="82"/>
      <c r="AE24" s="82"/>
      <c r="AG24" s="82"/>
      <c r="AH24" s="82"/>
      <c r="AJ24" s="82"/>
      <c r="AK24" s="82"/>
      <c r="AL24" s="82"/>
      <c r="AM24" s="82"/>
      <c r="AN24" s="82"/>
      <c r="AO24" s="82"/>
    </row>
    <row r="25" spans="3:41" ht="12.75" customHeight="1" x14ac:dyDescent="0.25">
      <c r="C25" s="44"/>
      <c r="D25" s="263" t="str">
        <f ca="1">Translations!$B$381</f>
        <v>Scope of the route</v>
      </c>
      <c r="E25" s="526" t="str">
        <f ca="1">Translations!$B$382</f>
        <v>The scope (Reduced or, when applicable, Full or In-between) under which fall the flights operated from the aerodrome of departure to the aerodrome of arrival.</v>
      </c>
      <c r="F25" s="526"/>
      <c r="G25" s="526"/>
      <c r="H25" s="526"/>
      <c r="I25" s="526"/>
      <c r="J25" s="526"/>
      <c r="K25" s="526"/>
      <c r="L25" s="526"/>
      <c r="M25" s="527"/>
      <c r="N25" s="44"/>
      <c r="S25" s="82"/>
      <c r="U25" s="82"/>
      <c r="V25" s="82"/>
      <c r="W25" s="82"/>
      <c r="X25" s="82"/>
      <c r="Y25" s="82"/>
      <c r="AB25" s="82"/>
      <c r="AC25" s="82"/>
      <c r="AD25" s="82"/>
      <c r="AE25" s="82"/>
      <c r="AG25" s="82"/>
      <c r="AH25" s="82"/>
      <c r="AJ25" s="82"/>
      <c r="AK25" s="82"/>
      <c r="AL25" s="82"/>
      <c r="AM25" s="82"/>
      <c r="AN25" s="82"/>
      <c r="AO25" s="82"/>
    </row>
    <row r="26" spans="3:41" ht="12.75" customHeight="1" x14ac:dyDescent="0.25">
      <c r="C26" s="44"/>
      <c r="D26" s="263" t="str">
        <f ca="1">Translations!$B$383</f>
        <v>IT tool acronym</v>
      </c>
      <c r="E26" s="526" t="str">
        <f ca="1">Translations!$B$384</f>
        <v>The acronym of the IT tool, as defined under point 1(d), which has generated the data of the line.</v>
      </c>
      <c r="F26" s="526"/>
      <c r="G26" s="526"/>
      <c r="H26" s="526"/>
      <c r="I26" s="526"/>
      <c r="J26" s="526"/>
      <c r="K26" s="526"/>
      <c r="L26" s="526"/>
      <c r="M26" s="527"/>
      <c r="N26" s="44"/>
      <c r="S26" s="82"/>
      <c r="U26" s="82"/>
      <c r="V26" s="82"/>
      <c r="W26" s="82"/>
      <c r="X26" s="82"/>
      <c r="Y26" s="82"/>
      <c r="AB26" s="82"/>
      <c r="AC26" s="82"/>
      <c r="AD26" s="82"/>
      <c r="AE26" s="82"/>
      <c r="AG26" s="82"/>
      <c r="AH26" s="82"/>
      <c r="AJ26" s="82"/>
      <c r="AK26" s="82"/>
      <c r="AL26" s="82"/>
      <c r="AM26" s="82"/>
      <c r="AN26" s="82"/>
      <c r="AO26" s="82"/>
    </row>
    <row r="27" spans="3:41" ht="12.75" customHeight="1" x14ac:dyDescent="0.25">
      <c r="C27" s="44"/>
      <c r="D27" s="263" t="str">
        <f ca="1">Translations!$B$385</f>
        <v>Identified errors/warnings</v>
      </c>
      <c r="E27" s="526" t="str">
        <f ca="1">Translations!$B$386</f>
        <v>This is a calculated field indicating if errors and or warnings have been identified in the data for that row.</v>
      </c>
      <c r="F27" s="526"/>
      <c r="G27" s="526"/>
      <c r="H27" s="526"/>
      <c r="I27" s="526"/>
      <c r="J27" s="526"/>
      <c r="K27" s="526"/>
      <c r="L27" s="526"/>
      <c r="M27" s="527"/>
      <c r="N27" s="44"/>
      <c r="S27" s="82"/>
      <c r="U27" s="82"/>
      <c r="V27" s="82"/>
      <c r="W27" s="82"/>
      <c r="X27" s="82"/>
      <c r="Y27" s="82"/>
      <c r="AB27" s="82"/>
      <c r="AC27" s="82"/>
      <c r="AD27" s="82"/>
      <c r="AE27" s="82"/>
      <c r="AG27" s="82"/>
      <c r="AH27" s="82"/>
      <c r="AJ27" s="82"/>
      <c r="AK27" s="82"/>
      <c r="AL27" s="82"/>
      <c r="AM27" s="82"/>
      <c r="AN27" s="82"/>
      <c r="AO27" s="82"/>
    </row>
    <row r="28" spans="3:41" ht="12.75" customHeight="1" x14ac:dyDescent="0.25">
      <c r="C28" s="44"/>
      <c r="D28" s="44"/>
      <c r="E28" s="44"/>
      <c r="F28" s="44"/>
      <c r="G28" s="44"/>
      <c r="H28" s="44"/>
      <c r="I28" s="44"/>
      <c r="J28" s="44"/>
      <c r="K28" s="44"/>
      <c r="L28" s="44"/>
      <c r="M28" s="44"/>
      <c r="N28" s="44"/>
      <c r="S28" s="82"/>
      <c r="U28" s="82"/>
      <c r="V28" s="82"/>
      <c r="W28" s="82"/>
      <c r="X28" s="82"/>
      <c r="Y28" s="82"/>
      <c r="AB28" s="82"/>
      <c r="AC28" s="82"/>
      <c r="AD28" s="82"/>
      <c r="AE28" s="82"/>
      <c r="AG28" s="82"/>
      <c r="AH28" s="82"/>
      <c r="AJ28" s="82"/>
      <c r="AK28" s="82"/>
      <c r="AL28" s="82"/>
      <c r="AM28" s="82"/>
      <c r="AN28" s="82"/>
      <c r="AO28" s="82"/>
    </row>
    <row r="29" spans="3:41" ht="12.75" customHeight="1" x14ac:dyDescent="0.25">
      <c r="C29" s="264" t="str">
        <f ca="1">Translations!$B$387</f>
        <v>Errors identified in the data reported in the below table and that must be solved.</v>
      </c>
      <c r="D29" s="264"/>
      <c r="E29" s="264"/>
      <c r="F29" s="264"/>
      <c r="G29" s="264"/>
      <c r="H29" s="264"/>
      <c r="I29" s="265"/>
      <c r="J29" s="208"/>
      <c r="K29" s="208"/>
      <c r="L29" s="44"/>
      <c r="M29" s="44"/>
      <c r="N29" s="44"/>
      <c r="S29" s="82"/>
      <c r="U29" s="219"/>
      <c r="V29" s="219"/>
      <c r="W29" s="82"/>
      <c r="X29" s="82"/>
      <c r="Y29" s="82"/>
      <c r="AB29" s="82"/>
      <c r="AC29" s="82"/>
      <c r="AD29" s="82"/>
      <c r="AE29" s="82"/>
      <c r="AG29" s="82"/>
      <c r="AH29" s="82"/>
      <c r="AJ29" s="82"/>
      <c r="AK29" s="82"/>
      <c r="AL29" s="82"/>
      <c r="AM29" s="82"/>
      <c r="AN29" s="82"/>
      <c r="AO29" s="82"/>
    </row>
    <row r="30" spans="3:41" ht="12.75" customHeight="1" x14ac:dyDescent="0.25">
      <c r="C30" s="266" t="str">
        <f ca="1">Translations!$B$388</f>
        <v>Number of rows with missing data:</v>
      </c>
      <c r="D30" s="196"/>
      <c r="E30" s="196"/>
      <c r="F30" s="196"/>
      <c r="I30" s="267">
        <f ca="1">SUM(_xlfn.ANCHORARRAY(CNTR_AE_ADPair_ErrorMissingData))</f>
        <v>0</v>
      </c>
      <c r="J30" s="196"/>
      <c r="K30" s="196"/>
      <c r="L30" s="44"/>
      <c r="M30" s="44"/>
      <c r="N30" s="44"/>
      <c r="S30" s="82"/>
      <c r="U30" s="82"/>
      <c r="V30" s="82"/>
      <c r="W30" s="82"/>
      <c r="X30" s="82"/>
      <c r="Y30" s="82"/>
      <c r="AB30" s="82"/>
      <c r="AC30" s="82"/>
      <c r="AD30" s="82"/>
      <c r="AE30" s="82"/>
      <c r="AG30" s="82"/>
      <c r="AH30" s="82"/>
      <c r="AJ30" s="82"/>
      <c r="AK30" s="82"/>
      <c r="AL30" s="82"/>
      <c r="AM30" s="82"/>
      <c r="AN30" s="82"/>
      <c r="AO30" s="82"/>
    </row>
    <row r="31" spans="3:41" ht="12.75" customHeight="1" x14ac:dyDescent="0.25">
      <c r="C31" s="266" t="str">
        <f ca="1">Translations!$B$389</f>
        <v>Number of rows for which the "ETS Scheme" is missing or is a value that is not allowed, i.e. different from EU or CH:</v>
      </c>
      <c r="D31" s="196"/>
      <c r="E31" s="196"/>
      <c r="F31" s="196"/>
      <c r="I31" s="267">
        <f ca="1">SUM(_xlfn.ANCHORARRAY(CNTR_AE_ADPair_ErrorETSScheme))</f>
        <v>0</v>
      </c>
      <c r="J31" s="196"/>
      <c r="K31" s="196"/>
      <c r="L31" s="44"/>
      <c r="M31" s="44"/>
      <c r="N31" s="44"/>
      <c r="S31" s="82"/>
      <c r="U31" s="82"/>
      <c r="V31" s="82"/>
      <c r="W31" s="82"/>
      <c r="X31" s="82"/>
      <c r="Y31" s="82"/>
      <c r="AB31" s="82"/>
      <c r="AC31" s="82"/>
      <c r="AD31" s="82"/>
      <c r="AE31" s="82"/>
      <c r="AG31" s="82"/>
      <c r="AH31" s="82"/>
      <c r="AJ31" s="82"/>
      <c r="AK31" s="82"/>
      <c r="AL31" s="82"/>
      <c r="AM31" s="82"/>
      <c r="AN31" s="82"/>
      <c r="AO31" s="82"/>
    </row>
    <row r="32" spans="3:41" ht="12.75" customHeight="1" x14ac:dyDescent="0.25">
      <c r="C32" s="266" t="str">
        <f ca="1">Translations!$B$390</f>
        <v>Number of rows for which the "Scope of the route" is missing or where a value was included that is not allowed with respect to what is defined in point 1(g):</v>
      </c>
      <c r="D32" s="196"/>
      <c r="E32" s="196"/>
      <c r="F32" s="196"/>
      <c r="I32" s="267">
        <f ca="1">SUM(_xlfn.ANCHORARRAY(CNTR_AE_ADPair_ErrorRouteScope))</f>
        <v>0</v>
      </c>
      <c r="J32" s="196"/>
      <c r="K32" s="196"/>
      <c r="L32" s="44"/>
      <c r="M32" s="44"/>
      <c r="N32" s="44"/>
      <c r="S32" s="82"/>
      <c r="U32" s="82"/>
      <c r="V32" s="82"/>
      <c r="W32" s="82"/>
      <c r="X32" s="82"/>
      <c r="Y32" s="82"/>
      <c r="AB32" s="82"/>
      <c r="AC32" s="82"/>
      <c r="AD32" s="82"/>
      <c r="AE32" s="82"/>
      <c r="AG32" s="82"/>
      <c r="AH32" s="82"/>
      <c r="AJ32" s="82"/>
      <c r="AK32" s="82"/>
      <c r="AL32" s="82"/>
      <c r="AM32" s="82"/>
      <c r="AN32" s="82"/>
      <c r="AO32" s="82"/>
    </row>
    <row r="33" spans="2:41" ht="12.75" customHeight="1" x14ac:dyDescent="0.25">
      <c r="C33" s="266" t="str">
        <f ca="1">Translations!$B$391</f>
        <v>Number of rows for which the "IT tool acronym" is missing or is a value that does not correspond to the used IT tools as specified under point 1(d):</v>
      </c>
      <c r="D33" s="196"/>
      <c r="E33" s="196"/>
      <c r="F33" s="196"/>
      <c r="I33" s="267">
        <f ca="1">SUM(_xlfn.ANCHORARRAY(CNTR_AE_ADPair_ErrorTool))</f>
        <v>0</v>
      </c>
      <c r="J33" s="196"/>
      <c r="K33" s="196"/>
      <c r="L33" s="44"/>
      <c r="M33" s="44"/>
      <c r="N33" s="44"/>
      <c r="S33" s="82"/>
      <c r="U33" s="82"/>
      <c r="V33" s="82"/>
      <c r="W33" s="82"/>
      <c r="X33" s="82"/>
      <c r="Y33" s="82"/>
      <c r="AB33" s="82"/>
      <c r="AC33" s="82"/>
      <c r="AD33" s="82"/>
      <c r="AE33" s="82"/>
      <c r="AG33" s="82"/>
      <c r="AH33" s="82"/>
      <c r="AJ33" s="82"/>
      <c r="AK33" s="82"/>
      <c r="AL33" s="82"/>
      <c r="AM33" s="82"/>
      <c r="AN33" s="82"/>
      <c r="AO33" s="82"/>
    </row>
    <row r="34" spans="2:41" ht="12.75" customHeight="1" x14ac:dyDescent="0.25">
      <c r="C34" s="268"/>
      <c r="D34" s="196"/>
      <c r="E34" s="196"/>
      <c r="F34" s="196"/>
      <c r="I34" s="196"/>
      <c r="J34" s="196"/>
      <c r="K34" s="196"/>
      <c r="L34" s="44"/>
      <c r="M34" s="44"/>
      <c r="N34" s="44"/>
      <c r="S34" s="82"/>
      <c r="U34" s="82"/>
      <c r="V34" s="82"/>
      <c r="W34" s="82"/>
      <c r="X34" s="82"/>
      <c r="Y34" s="82"/>
      <c r="AB34" s="82"/>
      <c r="AC34" s="82"/>
      <c r="AD34" s="82"/>
      <c r="AE34" s="82"/>
      <c r="AG34" s="82"/>
      <c r="AH34" s="82"/>
      <c r="AJ34" s="82"/>
      <c r="AK34" s="82"/>
      <c r="AL34" s="82"/>
      <c r="AM34" s="82"/>
      <c r="AN34" s="82"/>
      <c r="AO34" s="82"/>
    </row>
    <row r="35" spans="2:41" ht="12.75" customHeight="1" x14ac:dyDescent="0.25">
      <c r="C35" s="264" t="str">
        <f ca="1">Translations!$B$392</f>
        <v>Issues identified in the data reported in the below table and that need to be analysed.</v>
      </c>
      <c r="D35" s="264"/>
      <c r="E35" s="264"/>
      <c r="F35" s="264"/>
      <c r="G35" s="264"/>
      <c r="H35" s="264"/>
      <c r="I35" s="264"/>
      <c r="J35" s="208"/>
      <c r="K35" s="208"/>
      <c r="L35" s="44"/>
      <c r="M35" s="44"/>
      <c r="N35" s="44"/>
      <c r="S35" s="82"/>
      <c r="U35" s="82"/>
      <c r="V35" s="82"/>
      <c r="W35" s="82"/>
      <c r="X35" s="82"/>
      <c r="Y35" s="82"/>
      <c r="AB35" s="82"/>
      <c r="AC35" s="82"/>
      <c r="AD35" s="82"/>
      <c r="AE35" s="82"/>
      <c r="AG35" s="82"/>
      <c r="AH35" s="82"/>
      <c r="AJ35" s="82"/>
      <c r="AK35" s="82"/>
      <c r="AL35" s="82"/>
      <c r="AM35" s="82"/>
      <c r="AN35" s="82"/>
      <c r="AO35" s="82"/>
    </row>
    <row r="36" spans="2:41" ht="12.75" customHeight="1" x14ac:dyDescent="0.25">
      <c r="C36" s="266" t="str">
        <f ca="1">Translations!$B$393</f>
        <v>Number of rows for which the " State of departure" and/or the "State of arrival" does not seem to be correct:</v>
      </c>
      <c r="D36" s="196"/>
      <c r="E36" s="196"/>
      <c r="F36" s="196"/>
      <c r="I36" s="267" cm="1">
        <f t="array" aca="1" ref="I36" ca="1">SUM(--_xlfn.BYROW(_xlfn.HSTACK(_xlfn.ANCHORARRAY(CNTR_AE_ADPair_WarningStateDep),_xlfn.ANCHORARRAY(CNTR_AE_ADPair_WarningStateArr)),_xlfn.LAMBDA(_xlpm.rw,SUM(_xlpm.rw)&gt;0)))</f>
        <v>0</v>
      </c>
      <c r="J36" s="196"/>
      <c r="K36" s="208"/>
      <c r="L36" s="44"/>
      <c r="M36" s="44"/>
      <c r="N36" s="44"/>
      <c r="S36" s="82"/>
      <c r="U36" s="82"/>
      <c r="V36" s="82"/>
      <c r="W36" s="82"/>
      <c r="X36" s="82"/>
      <c r="Y36" s="82"/>
      <c r="AB36" s="82"/>
      <c r="AC36" s="82"/>
      <c r="AD36" s="82"/>
      <c r="AE36" s="82"/>
      <c r="AG36" s="82"/>
      <c r="AH36" s="82"/>
      <c r="AJ36" s="82"/>
      <c r="AK36" s="82"/>
      <c r="AL36" s="82"/>
      <c r="AM36" s="82"/>
      <c r="AN36" s="82"/>
      <c r="AO36" s="82"/>
    </row>
    <row r="37" spans="2:41" ht="12.75" customHeight="1" x14ac:dyDescent="0.25">
      <c r="C37" s="266" t="str">
        <f ca="1">Translations!$B$394</f>
        <v>Number of rows for which the "ETS scheme" value does not seem to be correct:</v>
      </c>
      <c r="D37" s="196"/>
      <c r="E37" s="196"/>
      <c r="F37" s="196"/>
      <c r="I37" s="267">
        <f ca="1">COUNTIF(_xlfn.ANCHORARRAY(CNTR_AE_ADPair_WarningETSScheme), "&lt;&gt;0")</f>
        <v>0</v>
      </c>
      <c r="J37" s="196"/>
      <c r="K37" s="208"/>
      <c r="L37" s="44"/>
      <c r="M37" s="44"/>
      <c r="N37" s="44"/>
      <c r="S37" s="82"/>
      <c r="U37" s="82"/>
      <c r="V37" s="82"/>
      <c r="W37" s="82"/>
      <c r="X37" s="82"/>
      <c r="Y37" s="82"/>
      <c r="AB37" s="82"/>
      <c r="AC37" s="82"/>
      <c r="AD37" s="82"/>
      <c r="AE37" s="82"/>
      <c r="AG37" s="82"/>
      <c r="AH37" s="82"/>
      <c r="AJ37" s="82"/>
      <c r="AK37" s="82"/>
      <c r="AL37" s="82"/>
      <c r="AM37" s="82"/>
      <c r="AN37" s="82"/>
      <c r="AO37" s="82"/>
    </row>
    <row r="38" spans="2:41" s="193" customFormat="1" ht="12.75" customHeight="1" x14ac:dyDescent="0.25">
      <c r="B38" s="82"/>
      <c r="C38" s="266" t="str">
        <f ca="1">Translations!$B$395</f>
        <v>Number of rows for which the "Scope of the route" value does not seem to be correct:</v>
      </c>
      <c r="D38" s="196"/>
      <c r="E38" s="196"/>
      <c r="F38" s="196"/>
      <c r="I38" s="267">
        <f ca="1">SUM(_xlfn.ANCHORARRAY(CNTR_AE_ADPair_WarningRouteScope))</f>
        <v>0</v>
      </c>
      <c r="J38" s="196"/>
      <c r="K38" s="196"/>
      <c r="L38" s="44"/>
      <c r="AE38" s="82"/>
    </row>
    <row r="39" spans="2:41" ht="12.75" customHeight="1" x14ac:dyDescent="0.25">
      <c r="B39" s="193"/>
      <c r="N39" s="193"/>
      <c r="O39" s="193"/>
      <c r="P39" s="193"/>
      <c r="Q39" s="193"/>
      <c r="R39" s="193"/>
      <c r="S39" s="193"/>
      <c r="U39" s="193"/>
      <c r="V39" s="193"/>
      <c r="X39" s="193"/>
      <c r="AB39" s="193"/>
      <c r="AC39" s="193"/>
      <c r="AD39" s="193"/>
      <c r="AE39" s="82"/>
    </row>
    <row r="40" spans="2:41" ht="12.75" customHeight="1" x14ac:dyDescent="0.25">
      <c r="B40" s="269"/>
      <c r="C40" s="486" t="str">
        <f ca="1">_xlfn.CONCAT(Translations!$B$17," ",OFFSET(JUMP_8,0,-1)," """,JUMP_8,""" &gt;&gt;&gt;")</f>
        <v>&lt;&lt;&lt; Click here to proceed to section 8 "State‑pair non‑CO2 aviation effects (EU and Swiss ETS)" &gt;&gt;&gt;</v>
      </c>
      <c r="D40" s="486"/>
      <c r="E40" s="486"/>
      <c r="F40" s="486"/>
      <c r="G40" s="84"/>
      <c r="H40" s="84"/>
      <c r="I40" s="84"/>
      <c r="N40" s="193"/>
      <c r="O40" s="193"/>
      <c r="P40" s="193"/>
      <c r="Q40" s="193"/>
      <c r="R40" s="193"/>
      <c r="S40" s="193"/>
      <c r="U40" s="193"/>
      <c r="V40" s="193"/>
      <c r="X40" s="193"/>
      <c r="AB40" s="193"/>
      <c r="AC40" s="193"/>
      <c r="AD40" s="193"/>
      <c r="AE40" s="193"/>
    </row>
    <row r="41" spans="2:41" s="193" customFormat="1" ht="12.75" customHeight="1" x14ac:dyDescent="0.25">
      <c r="C41" s="270"/>
      <c r="D41" s="270"/>
      <c r="E41" s="270"/>
      <c r="F41" s="270"/>
      <c r="G41" s="270"/>
      <c r="H41" s="270"/>
      <c r="I41" s="270"/>
      <c r="J41" s="270"/>
      <c r="K41" s="270"/>
      <c r="L41" s="44"/>
      <c r="S41" s="524" t="s">
        <v>28</v>
      </c>
      <c r="U41" s="525" t="s">
        <v>29</v>
      </c>
      <c r="V41" s="524" t="s">
        <v>30</v>
      </c>
      <c r="W41" s="524" t="s">
        <v>31</v>
      </c>
      <c r="X41" s="524" t="s">
        <v>32</v>
      </c>
      <c r="Y41" s="524" t="s">
        <v>33</v>
      </c>
      <c r="AA41" s="525" t="s">
        <v>34</v>
      </c>
      <c r="AB41" s="524" t="s">
        <v>35</v>
      </c>
      <c r="AC41" s="524" t="s">
        <v>36</v>
      </c>
      <c r="AD41" s="524" t="s">
        <v>37</v>
      </c>
      <c r="AE41" s="524" t="s">
        <v>38</v>
      </c>
      <c r="AG41" s="524" t="s">
        <v>39</v>
      </c>
    </row>
    <row r="42" spans="2:41" s="193" customFormat="1" ht="25.2" customHeight="1" x14ac:dyDescent="0.25">
      <c r="C42" s="271" t="str">
        <f ca="1">D16</f>
        <v>Aerodrome of departure</v>
      </c>
      <c r="D42" s="78" t="str">
        <f ca="1">D17</f>
        <v>State of departure</v>
      </c>
      <c r="E42" s="271" t="str">
        <f ca="1">D18</f>
        <v>Aerodrome of arrival</v>
      </c>
      <c r="F42" s="78" t="str">
        <f ca="1">D19</f>
        <v>State of arrival</v>
      </c>
      <c r="G42" s="79" t="str">
        <f ca="1">D20</f>
        <v xml:space="preserve">Number of flights </v>
      </c>
      <c r="H42" s="79" t="str">
        <f ca="1">D21</f>
        <v>CO2(e)20 [tonnes]</v>
      </c>
      <c r="I42" s="79" t="str">
        <f ca="1">D22</f>
        <v>CO2(e)50 [tonnes]</v>
      </c>
      <c r="J42" s="79" t="str">
        <f ca="1">D23</f>
        <v>CO2(e)100 [tonnes]</v>
      </c>
      <c r="K42" s="78" t="str">
        <f ca="1">D24</f>
        <v>ETS scheme</v>
      </c>
      <c r="L42" s="79" t="str">
        <f ca="1">D25</f>
        <v>Scope of the route</v>
      </c>
      <c r="M42" s="79" t="str">
        <f ca="1">D26</f>
        <v>IT tool acronym</v>
      </c>
      <c r="O42" s="272" t="str">
        <f ca="1">D27</f>
        <v>Identified errors/warnings</v>
      </c>
      <c r="S42" s="524"/>
      <c r="U42" s="525"/>
      <c r="V42" s="524"/>
      <c r="W42" s="524"/>
      <c r="X42" s="524"/>
      <c r="Y42" s="524"/>
      <c r="AA42" s="525"/>
      <c r="AB42" s="524"/>
      <c r="AC42" s="524"/>
      <c r="AD42" s="524"/>
      <c r="AE42" s="524"/>
      <c r="AG42" s="524"/>
    </row>
    <row r="43" spans="2:41" s="193" customFormat="1" ht="12.75" customHeight="1" x14ac:dyDescent="0.25">
      <c r="C43" s="165"/>
      <c r="D43" s="166"/>
      <c r="E43" s="165"/>
      <c r="F43" s="165"/>
      <c r="G43" s="164"/>
      <c r="H43" s="164"/>
      <c r="I43" s="164"/>
      <c r="J43" s="164"/>
      <c r="K43" s="167"/>
      <c r="L43" s="168"/>
      <c r="M43" s="168"/>
      <c r="N43" s="273"/>
      <c r="O43" s="274" t="str" cm="1">
        <f t="array" aca="1" ref="O43:O84" ca="1">_xlfn.BYROW(_xlfn.HSTACK(_xlfn.ANCHORARRAY(CNTR_AE_ADPair_Errors),_xlfn.ANCHORARRAY(CNTR_AE_ADPair_Warnings)),_xlfn.LAMBDA(_xlpm.rw,_xlfn.IFS(AND(INDEX(_xlpm.rw,1)&lt;&gt;0,INDEX(_xlpm.rw,2)&lt;&gt;0),"Erros"&amp;" &amp; "&amp;"Warnings",INDEX(_xlpm.rw,1)&lt;&gt;0,"Errors",INDEX(_xlpm.rw,2)&lt;&gt;0,"Warnings",TRUE,"None")))</f>
        <v>None</v>
      </c>
      <c r="S43" s="275" cm="1">
        <f t="array" aca="1" ref="S43:S84" ca="1">--_xlfn.BYROW(OFFSET(TABLE_AE_ADPair,1,0,TABLE_AE_ADPair_nrows,TABLE_AE_ADPair_ncols),_xlfn.LAMBDA(_xlpm.rw,TRIM(_xlfn.CONCAT(_xlpm.rw))=""))</f>
        <v>1</v>
      </c>
      <c r="U43" s="275" cm="1">
        <f t="array" aca="1" ref="U43:U84" ca="1">_xlfn.ANCHORARRAY(CNTR_AE_ADPair_ErrorMissingData)+_xlfn.ANCHORARRAY(CNTR_AE_ADPair_ErrorETSScheme)+_xlfn.ANCHORARRAY(CNTR_AE_ADPair_ErrorRouteScope)+_xlfn.ANCHORARRAY(CNTR_AE_ADPair_ErrorTool)</f>
        <v>0</v>
      </c>
      <c r="V43" s="275" cm="1">
        <f t="array" aca="1" ref="V43:V84" ca="1">_xlfn.LET(_xlpm.data,OFFSET(TABLE_AE_ADPair,1,0,TABLE_AE_ADPair_nrows,TABLE_AE_ADPair_ncols),NOT(_xlfn.ANCHORARRAY(CNTR_AE_ADPair_EmptyRow))*(((TRIM(INDEX(_xlpm.data,,1))&lt;&gt;"")+(TRIM(INDEX(_xlpm.data,,2))&lt;&gt;"")+(TRIM(INDEX(_xlpm.data,,3))&lt;&gt;"")+(TRIM(INDEX(_xlpm.data,,4))&lt;&gt;"")+(TRIM(INDEX(_xlpm.data,,5))&lt;&gt;"")+(TRIM(INDEX(_xlpm.data,,6))&lt;&gt;"")+(TRIM(INDEX(_xlpm.data,,7))&lt;&gt;"")+(TRIM(INDEX(_xlpm.data,,8))&lt;&gt;"")+(TRIM(INDEX(_xlpm.data,,9))&lt;&gt;"")+(TRIM(INDEX(_xlpm.data,,10))&lt;&gt;"")+(TRIM(INDEX(_xlpm.data,,11))&lt;&gt;""))&lt;&gt;TABLE_AE_ADPair_ncols))</f>
        <v>0</v>
      </c>
      <c r="W43" s="275" cm="1">
        <f t="array" aca="1" ref="W43:W84" ca="1">_xlfn.LET(_xlpm.data,OFFSET(TABLE_AE_ADPair,1,0,TABLE_AE_ADPair_nrows,TABLE_AE_ADPair_ncols),_xlpm.ets,INDEX(_xlpm.data,,9),NOT(_xlfn.ANCHORARRAY(CNTR_AE_ADPair_EmptyRow))*NOT(ISNUMBER(MATCH(_xlpm.ets,CNST_AE_ETSSchemes,0))))</f>
        <v>0</v>
      </c>
      <c r="X43" s="275" cm="1">
        <f t="array" aca="1" ref="X43:X84" ca="1">_xlfn.LET(_xlpm.data,OFFSET(TABLE_AE_ADPair,1,0,TABLE_AE_ADPair_nrows,TABLE_AE_ADPair_ncols),_xlpm.rs,INDEX(_xlpm.data,,10),NOT(_xlfn.ANCHORARRAY(CNTR_AE_ADPair_EmptyRow))*NOT(ISNUMBER(MATCH(_xlpm.rs,_xlfn.ANCHORARRAY(LST_AE_RouteScopes),0))))</f>
        <v>0</v>
      </c>
      <c r="Y43" s="275" cm="1">
        <f t="array" aca="1" ref="Y43:Y84" ca="1">_xlfn.LET(_xlpm.data,OFFSET(TABLE_AE_ADPair,1,0,TABLE_AE_ADPair_nrows,TABLE_AE_ADPair_ncols),_xlpm.tool,INDEX(_xlpm.data,,11),NOT(_xlfn.ANCHORARRAY(CNTR_AE_ADPair_EmptyRow))*NOT(ISNUMBER(MATCH(_xlpm.tool,_xlfn.ANCHORARRAY(LST_AE_ITToolsUsed),0))))</f>
        <v>0</v>
      </c>
      <c r="AA43" s="275" cm="1">
        <f t="array" aca="1" ref="AA43:AA84" ca="1">_xlfn.ANCHORARRAY(CNTR_AE_ADPair_WarningStateDep)+_xlfn.ANCHORARRAY(CNTR_AE_ADPair_WarningStateArr)+_xlfn.ANCHORARRAY(CNTR_AE_ADPair_WarningETSScheme)+_xlfn.ANCHORARRAY(CNTR_AE_ADPair_WarningRouteScope)</f>
        <v>0</v>
      </c>
      <c r="AB43" s="275" cm="1">
        <f t="array" aca="1" ref="AB43:AB84" ca="1">_xlfn.LET(_xlpm.data,OFFSET(TABLE_AE_ADPair,1,0,TABLE_AE_ADPair_nrows,TABLE_AE_ADPair_ncols),_xlpm.dep,INDEX(_xlpm.data,,2),NOT(_xlfn.ANCHORARRAY(CNTR_AE_ADPair_EmptyRow))*((_xlpm.dep&lt;&gt;"")*NOT(ISNUMBER(MATCH(_xlpm.dep,CNST_AE_Countries_WorldAll,0)))))</f>
        <v>0</v>
      </c>
      <c r="AC43" s="275" cm="1">
        <f t="array" aca="1" ref="AC43:AC84" ca="1">_xlfn.LET(_xlpm.data,OFFSET(TABLE_AE_ADPair,1,0,TABLE_AE_ADPair_nrows,TABLE_AE_ADPair_ncols),_xlpm.arr,INDEX(_xlpm.data,,4),NOT(_xlfn.ANCHORARRAY(CNTR_AE_ADPair_EmptyRow))*((_xlpm.arr&lt;&gt;"")*NOT(ISNUMBER(MATCH(_xlpm.arr,CNST_AE_Countries_WorldAll,0)))))</f>
        <v>0</v>
      </c>
      <c r="AD43" s="275" cm="1">
        <f t="array" aca="1" ref="AD43:AD84" ca="1">_xlfn.LET(_xlpm.data,OFFSET(TABLE_AE_ADPair,1,0,TABLE_AE_ADPair_nrows,TABLE_AE_ADPair_ncols),_xlpm.dep,INDEX(_xlpm.data,,2),_xlpm.arr,INDEX(_xlpm.data,,4),_xlpm.ets,INDEX(_xlpm.data,,9),NOT(_xlfn.ANCHORARRAY(CNTR_AE_ADPair_EmptyRow))*NOT(_xlfn.ANCHORARRAY(CNTR_AE_ADPair_ErrorETSScheme))*_xlfn.IFNA(_xlpm.ets&lt;&gt;_xlfn.IFS(ISNUMBER(MATCH(_xlpm.dep,CNST_Switzerland,0)),CNST_CH,ISNUMBER(MATCH(_xlpm.dep,CNST_AE_Countries_EEA,0)),CNST_EU,ISNUMBER(MATCH(_xlpm.dep,CNST_AE_Countries_DepOutOfMRV,0)),NA(),ISNUMBER(MATCH(_xlpm.arr,CNST_Switzerland,0)),CNST_CH,ISNUMBER(MATCH(_xlpm.arr,CNST_AE_Countries_EEA,0)),CNST_EU),TRUE))</f>
        <v>0</v>
      </c>
      <c r="AE43" s="275" cm="1">
        <f t="array" aca="1" ref="AE43:AE84" ca="1">_xlfn.LET(_xlpm.data,OFFSET(TABLE_AE_ADPair,1,0,TABLE_AE_ADPair_nrows,TABLE_AE_ADPair_ncols),_xlpm.dep,INDEX(_xlpm.data,,2),_xlpm.arr,INDEX(_xlpm.data,,4),_xlpm.rs,INDEX(_xlpm.data,,10),NOT(_xlfn.ANCHORARRAY(CNTR_AE_ADPair_EmptyRow))*NOT(_xlfn.ANCHORARRAY(CNTR_AE_ADPair_ErrorRouteScope))*_xlfn.IFNA(_xlpm.rs&lt;&gt;_xlfn.IFS(ISNUMBER(MATCH(_xlpm.dep,_xlfn.ANCHORARRAY(LST_AE_Countries_ReducedScopeDEP),0))*ISNUMBER((MATCH(_xlpm.arr,_xlfn.ANCHORARRAY(LST_AE_Countries_ReducedScopeDES),0))),CNST_AE_ScopeReduced,(INDICATOR_AE_ReportingScope=CNST_AE_ScopeFull)*(ISNUMBER(MATCH(_xlpm.dep,_xlfn.ANCHORARRAY(LST_AE_Countries_ReducedScopeDEP),0))+(NOT(ISNUMBER((MATCH(_xlpm.dep,CNST_AE_Countries_DepOutOfMRV,0)))))*ISNUMBER((MATCH(_xlpm.arr,_xlfn.ANCHORARRAY(LST_AE_Countries_ReducedScopeDEP),0)))),CNST_AE_ScopeFull,(INDICATOR_AE_ReportingScope=CNST_AE_ScopeInBetween)*(ISNUMBER(MATCH(_xlpm.dep&amp;"#"&amp;_xlpm.arr,_xlfn.ANCHORARRAY(LST_AE_Countries_InBetweenScopePairs),0))+ISNUMBER(MATCH(_xlpm.arr&amp;"#"&amp;_xlpm.dep,_xlfn.ANCHORARRAY(LST_AE_Countries_InBetweenScopePairs),0))+ISNUMBER(MATCH(IF(MATCH(_xlpm.dep,_xlfn.ANCHORARRAY(LST_AE_Countries_EEACH),0),"EEA")&amp;"#"&amp;_xlpm.arr,_xlfn.ANCHORARRAY(LST_AE_Countries_InBetweenScopePairs),0))+ISNUMBER(MATCH(IF(MATCH(_xlpm.arr,_xlfn.ANCHORARRAY(LST_AE_Countries_EEACH),0),"EEA")&amp;"#"&amp;_xlpm.dep,_xlfn.ANCHORARRAY(LST_AE_Countries_InBetweenScopePairs),0))),CNST_AE_ScopeInBetween),TRUE))</f>
        <v>0</v>
      </c>
      <c r="AG43" s="276" t="str" cm="1">
        <f t="array" aca="1" ref="AG43:AH43" ca="1">_xlfn.UNIQUE(_xlfn.LET(_xlpm.data,_xlfn.ANCHORARRAY(AJ43),_xlpm.adep,INDEX(_xlpm.data,,1),_xlpm.ades,INDEX(_xlpm.data,,2),_xlpm.dep,INDEX(_xlpm.data,,3),_xlpm.arr,INDEX(_xlpm.data,,4),_xlpm.ets,INDEX(_xlpm.data,,5),_xlpm.rs,INDEX(_xlpm.data,,6),_xlpm.key,_xlpm.dep&amp;"#"&amp;_xlpm.arr&amp;"#"&amp;_xlpm.ets&amp;"#"&amp;_xlpm.rs,_xlfn.HSTACK(_xlpm.key,COUNTIFS(_xlpm.dep,_xlpm.dep,_xlpm.arr,_xlpm.arr,_xlpm.ets,_xlpm.ets,_xlpm.rs,_xlpm.rs))))</f>
        <v>0#0#0#0</v>
      </c>
      <c r="AH43" s="275">
        <f ca="1"/>
        <v>1</v>
      </c>
      <c r="AJ43" s="277" cm="1">
        <f t="array" aca="1" ref="AJ43:AO43" ca="1">_xlfn.UNIQUE(_xlfn.LET(_xlpm.data,OFFSET(TABLE_AE_ADPair,1,0,TABLE_AE_ADPair_nrows,TABLE_AE_ADPair_ncols),_xlfn.CHOOSECOLS(_xlpm.data,1,3,2,4,9,10)))</f>
        <v>0</v>
      </c>
      <c r="AK43" s="275">
        <f ca="1"/>
        <v>0</v>
      </c>
      <c r="AL43" s="275">
        <f ca="1"/>
        <v>0</v>
      </c>
      <c r="AM43" s="275">
        <f ca="1"/>
        <v>0</v>
      </c>
      <c r="AN43" s="275">
        <f ca="1"/>
        <v>0</v>
      </c>
      <c r="AO43" s="275">
        <f ca="1"/>
        <v>0</v>
      </c>
    </row>
    <row r="44" spans="2:41" s="193" customFormat="1" ht="12.75" customHeight="1" x14ac:dyDescent="0.25">
      <c r="C44" s="165"/>
      <c r="D44" s="165"/>
      <c r="E44" s="165"/>
      <c r="F44" s="165"/>
      <c r="G44" s="164"/>
      <c r="H44" s="164"/>
      <c r="I44" s="164"/>
      <c r="J44" s="164"/>
      <c r="K44" s="167"/>
      <c r="L44" s="168"/>
      <c r="M44" s="168"/>
      <c r="N44" s="273"/>
      <c r="O44" s="274" t="str">
        <f ca="1"/>
        <v>None</v>
      </c>
      <c r="S44" s="275">
        <f ca="1"/>
        <v>1</v>
      </c>
      <c r="U44" s="278">
        <f ca="1"/>
        <v>0</v>
      </c>
      <c r="V44" s="278">
        <f ca="1"/>
        <v>0</v>
      </c>
      <c r="W44" s="275">
        <f ca="1"/>
        <v>0</v>
      </c>
      <c r="X44" s="275">
        <f ca="1"/>
        <v>0</v>
      </c>
      <c r="Y44" s="275">
        <f ca="1"/>
        <v>0</v>
      </c>
      <c r="AA44" s="278">
        <f ca="1"/>
        <v>0</v>
      </c>
      <c r="AB44" s="275">
        <f ca="1"/>
        <v>0</v>
      </c>
      <c r="AC44" s="275">
        <f ca="1"/>
        <v>0</v>
      </c>
      <c r="AD44" s="275">
        <f ca="1"/>
        <v>0</v>
      </c>
      <c r="AE44" s="275">
        <f ca="1"/>
        <v>0</v>
      </c>
      <c r="AG44" s="279"/>
      <c r="AH44" s="275"/>
      <c r="AJ44" s="275"/>
      <c r="AK44" s="275"/>
      <c r="AL44" s="275"/>
      <c r="AM44" s="275"/>
      <c r="AN44" s="275"/>
      <c r="AO44" s="275"/>
    </row>
    <row r="45" spans="2:41" s="193" customFormat="1" ht="12.75" customHeight="1" x14ac:dyDescent="0.25">
      <c r="C45" s="165"/>
      <c r="D45" s="165"/>
      <c r="E45" s="165"/>
      <c r="F45" s="165"/>
      <c r="G45" s="164"/>
      <c r="H45" s="164"/>
      <c r="I45" s="164"/>
      <c r="J45" s="164"/>
      <c r="K45" s="167"/>
      <c r="L45" s="168"/>
      <c r="M45" s="168"/>
      <c r="N45" s="273"/>
      <c r="O45" s="274" t="str">
        <f ca="1"/>
        <v>None</v>
      </c>
      <c r="S45" s="275">
        <f ca="1"/>
        <v>1</v>
      </c>
      <c r="U45" s="278">
        <f ca="1"/>
        <v>0</v>
      </c>
      <c r="V45" s="278">
        <f ca="1"/>
        <v>0</v>
      </c>
      <c r="W45" s="275">
        <f ca="1"/>
        <v>0</v>
      </c>
      <c r="X45" s="275">
        <f ca="1"/>
        <v>0</v>
      </c>
      <c r="Y45" s="275">
        <f ca="1"/>
        <v>0</v>
      </c>
      <c r="AA45" s="278">
        <f ca="1"/>
        <v>0</v>
      </c>
      <c r="AB45" s="275">
        <f ca="1"/>
        <v>0</v>
      </c>
      <c r="AC45" s="275">
        <f ca="1"/>
        <v>0</v>
      </c>
      <c r="AD45" s="275">
        <f ca="1"/>
        <v>0</v>
      </c>
      <c r="AE45" s="275">
        <f ca="1"/>
        <v>0</v>
      </c>
      <c r="AG45" s="279"/>
      <c r="AH45" s="275"/>
      <c r="AJ45" s="275"/>
      <c r="AK45" s="275"/>
      <c r="AL45" s="275"/>
      <c r="AM45" s="275"/>
      <c r="AN45" s="275"/>
      <c r="AO45" s="275"/>
    </row>
    <row r="46" spans="2:41" s="193" customFormat="1" ht="12.75" customHeight="1" x14ac:dyDescent="0.25">
      <c r="C46" s="165"/>
      <c r="D46" s="165"/>
      <c r="E46" s="165"/>
      <c r="F46" s="165"/>
      <c r="G46" s="164"/>
      <c r="H46" s="164"/>
      <c r="I46" s="164"/>
      <c r="J46" s="164"/>
      <c r="K46" s="167"/>
      <c r="L46" s="168"/>
      <c r="M46" s="168"/>
      <c r="N46" s="273"/>
      <c r="O46" s="274" t="str">
        <f ca="1"/>
        <v>None</v>
      </c>
      <c r="S46" s="275">
        <f ca="1"/>
        <v>1</v>
      </c>
      <c r="U46" s="278">
        <f ca="1"/>
        <v>0</v>
      </c>
      <c r="V46" s="278">
        <f ca="1"/>
        <v>0</v>
      </c>
      <c r="W46" s="275">
        <f ca="1"/>
        <v>0</v>
      </c>
      <c r="X46" s="275">
        <f ca="1"/>
        <v>0</v>
      </c>
      <c r="Y46" s="275">
        <f ca="1"/>
        <v>0</v>
      </c>
      <c r="AA46" s="278">
        <f ca="1"/>
        <v>0</v>
      </c>
      <c r="AB46" s="275">
        <f ca="1"/>
        <v>0</v>
      </c>
      <c r="AC46" s="275">
        <f ca="1"/>
        <v>0</v>
      </c>
      <c r="AD46" s="275">
        <f ca="1"/>
        <v>0</v>
      </c>
      <c r="AE46" s="275">
        <f ca="1"/>
        <v>0</v>
      </c>
      <c r="AG46" s="279"/>
      <c r="AH46" s="275"/>
      <c r="AJ46" s="275"/>
      <c r="AK46" s="275"/>
      <c r="AL46" s="275"/>
      <c r="AM46" s="275"/>
      <c r="AN46" s="275"/>
      <c r="AO46" s="275"/>
    </row>
    <row r="47" spans="2:41" s="193" customFormat="1" ht="12.75" customHeight="1" x14ac:dyDescent="0.25">
      <c r="C47" s="165"/>
      <c r="D47" s="165"/>
      <c r="E47" s="165"/>
      <c r="F47" s="165"/>
      <c r="G47" s="164"/>
      <c r="H47" s="164"/>
      <c r="I47" s="164"/>
      <c r="J47" s="164"/>
      <c r="K47" s="167"/>
      <c r="L47" s="168"/>
      <c r="M47" s="168"/>
      <c r="N47" s="273"/>
      <c r="O47" s="274" t="str">
        <f ca="1"/>
        <v>None</v>
      </c>
      <c r="S47" s="275">
        <f ca="1"/>
        <v>1</v>
      </c>
      <c r="U47" s="278">
        <f ca="1"/>
        <v>0</v>
      </c>
      <c r="V47" s="278">
        <f ca="1"/>
        <v>0</v>
      </c>
      <c r="W47" s="275">
        <f ca="1"/>
        <v>0</v>
      </c>
      <c r="X47" s="275">
        <f ca="1"/>
        <v>0</v>
      </c>
      <c r="Y47" s="275">
        <f ca="1"/>
        <v>0</v>
      </c>
      <c r="AA47" s="278">
        <f ca="1"/>
        <v>0</v>
      </c>
      <c r="AB47" s="275">
        <f ca="1"/>
        <v>0</v>
      </c>
      <c r="AC47" s="275">
        <f ca="1"/>
        <v>0</v>
      </c>
      <c r="AD47" s="275">
        <f ca="1"/>
        <v>0</v>
      </c>
      <c r="AE47" s="275">
        <f ca="1"/>
        <v>0</v>
      </c>
      <c r="AG47" s="279"/>
      <c r="AH47" s="275"/>
      <c r="AJ47" s="275"/>
      <c r="AK47" s="275"/>
      <c r="AL47" s="275"/>
      <c r="AM47" s="275"/>
      <c r="AN47" s="275"/>
      <c r="AO47" s="275"/>
    </row>
    <row r="48" spans="2:41" s="193" customFormat="1" ht="12.75" customHeight="1" x14ac:dyDescent="0.25">
      <c r="C48" s="165"/>
      <c r="D48" s="165"/>
      <c r="E48" s="165"/>
      <c r="F48" s="165"/>
      <c r="G48" s="164"/>
      <c r="H48" s="164"/>
      <c r="I48" s="164"/>
      <c r="J48" s="164"/>
      <c r="K48" s="167"/>
      <c r="L48" s="168"/>
      <c r="M48" s="168"/>
      <c r="N48" s="273"/>
      <c r="O48" s="274" t="str">
        <f ca="1"/>
        <v>None</v>
      </c>
      <c r="S48" s="275">
        <f ca="1"/>
        <v>1</v>
      </c>
      <c r="U48" s="278">
        <f ca="1"/>
        <v>0</v>
      </c>
      <c r="V48" s="278">
        <f ca="1"/>
        <v>0</v>
      </c>
      <c r="W48" s="275">
        <f ca="1"/>
        <v>0</v>
      </c>
      <c r="X48" s="275">
        <f ca="1"/>
        <v>0</v>
      </c>
      <c r="Y48" s="275">
        <f ca="1"/>
        <v>0</v>
      </c>
      <c r="AA48" s="278">
        <f ca="1"/>
        <v>0</v>
      </c>
      <c r="AB48" s="275">
        <f ca="1"/>
        <v>0</v>
      </c>
      <c r="AC48" s="275">
        <f ca="1"/>
        <v>0</v>
      </c>
      <c r="AD48" s="275">
        <f ca="1"/>
        <v>0</v>
      </c>
      <c r="AE48" s="275">
        <f ca="1"/>
        <v>0</v>
      </c>
      <c r="AG48" s="279"/>
      <c r="AH48" s="275"/>
      <c r="AJ48" s="275"/>
      <c r="AK48" s="275"/>
      <c r="AL48" s="275"/>
      <c r="AM48" s="275"/>
      <c r="AN48" s="275"/>
      <c r="AO48" s="275"/>
    </row>
    <row r="49" spans="3:41" s="193" customFormat="1" ht="12.75" customHeight="1" x14ac:dyDescent="0.25">
      <c r="C49" s="165"/>
      <c r="D49" s="165"/>
      <c r="E49" s="165"/>
      <c r="F49" s="165"/>
      <c r="G49" s="164"/>
      <c r="H49" s="164"/>
      <c r="I49" s="164"/>
      <c r="J49" s="164"/>
      <c r="K49" s="167"/>
      <c r="L49" s="168"/>
      <c r="M49" s="168"/>
      <c r="N49" s="273"/>
      <c r="O49" s="274" t="str">
        <f ca="1"/>
        <v>None</v>
      </c>
      <c r="S49" s="275">
        <f ca="1"/>
        <v>1</v>
      </c>
      <c r="U49" s="278">
        <f ca="1"/>
        <v>0</v>
      </c>
      <c r="V49" s="278">
        <f ca="1"/>
        <v>0</v>
      </c>
      <c r="W49" s="275">
        <f ca="1"/>
        <v>0</v>
      </c>
      <c r="X49" s="275">
        <f ca="1"/>
        <v>0</v>
      </c>
      <c r="Y49" s="275">
        <f ca="1"/>
        <v>0</v>
      </c>
      <c r="AA49" s="278">
        <f ca="1"/>
        <v>0</v>
      </c>
      <c r="AB49" s="275">
        <f ca="1"/>
        <v>0</v>
      </c>
      <c r="AC49" s="275">
        <f ca="1"/>
        <v>0</v>
      </c>
      <c r="AD49" s="275">
        <f ca="1"/>
        <v>0</v>
      </c>
      <c r="AE49" s="275">
        <f ca="1"/>
        <v>0</v>
      </c>
      <c r="AG49" s="279"/>
      <c r="AH49" s="275"/>
      <c r="AJ49" s="275"/>
      <c r="AK49" s="275"/>
      <c r="AL49" s="275"/>
      <c r="AM49" s="275"/>
      <c r="AN49" s="275"/>
      <c r="AO49" s="275"/>
    </row>
    <row r="50" spans="3:41" s="193" customFormat="1" ht="12.75" customHeight="1" x14ac:dyDescent="0.25">
      <c r="C50" s="165"/>
      <c r="D50" s="165"/>
      <c r="E50" s="165"/>
      <c r="F50" s="165"/>
      <c r="G50" s="164"/>
      <c r="H50" s="164"/>
      <c r="I50" s="164"/>
      <c r="J50" s="164"/>
      <c r="K50" s="167"/>
      <c r="L50" s="168"/>
      <c r="M50" s="168"/>
      <c r="N50" s="273"/>
      <c r="O50" s="274" t="str">
        <f ca="1"/>
        <v>None</v>
      </c>
      <c r="S50" s="275">
        <f ca="1"/>
        <v>1</v>
      </c>
      <c r="U50" s="278">
        <f ca="1"/>
        <v>0</v>
      </c>
      <c r="V50" s="278">
        <f ca="1"/>
        <v>0</v>
      </c>
      <c r="W50" s="275">
        <f ca="1"/>
        <v>0</v>
      </c>
      <c r="X50" s="275">
        <f ca="1"/>
        <v>0</v>
      </c>
      <c r="Y50" s="275">
        <f ca="1"/>
        <v>0</v>
      </c>
      <c r="AA50" s="278">
        <f ca="1"/>
        <v>0</v>
      </c>
      <c r="AB50" s="275">
        <f ca="1"/>
        <v>0</v>
      </c>
      <c r="AC50" s="275">
        <f ca="1"/>
        <v>0</v>
      </c>
      <c r="AD50" s="275">
        <f ca="1"/>
        <v>0</v>
      </c>
      <c r="AE50" s="275">
        <f ca="1"/>
        <v>0</v>
      </c>
      <c r="AG50" s="279"/>
      <c r="AH50" s="275"/>
      <c r="AJ50" s="275"/>
      <c r="AK50" s="275"/>
      <c r="AL50" s="275"/>
      <c r="AM50" s="275"/>
      <c r="AN50" s="275"/>
      <c r="AO50" s="275"/>
    </row>
    <row r="51" spans="3:41" s="193" customFormat="1" ht="12.75" customHeight="1" x14ac:dyDescent="0.25">
      <c r="C51" s="165"/>
      <c r="D51" s="165"/>
      <c r="E51" s="165"/>
      <c r="F51" s="165"/>
      <c r="G51" s="164"/>
      <c r="H51" s="164"/>
      <c r="I51" s="164"/>
      <c r="J51" s="164"/>
      <c r="K51" s="167"/>
      <c r="L51" s="168"/>
      <c r="M51" s="168"/>
      <c r="N51" s="273"/>
      <c r="O51" s="274" t="str">
        <f ca="1"/>
        <v>None</v>
      </c>
      <c r="S51" s="275">
        <f ca="1"/>
        <v>1</v>
      </c>
      <c r="U51" s="278">
        <f ca="1"/>
        <v>0</v>
      </c>
      <c r="V51" s="278">
        <f ca="1"/>
        <v>0</v>
      </c>
      <c r="W51" s="275">
        <f ca="1"/>
        <v>0</v>
      </c>
      <c r="X51" s="275">
        <f ca="1"/>
        <v>0</v>
      </c>
      <c r="Y51" s="275">
        <f ca="1"/>
        <v>0</v>
      </c>
      <c r="AA51" s="278">
        <f ca="1"/>
        <v>0</v>
      </c>
      <c r="AB51" s="275">
        <f ca="1"/>
        <v>0</v>
      </c>
      <c r="AC51" s="275">
        <f ca="1"/>
        <v>0</v>
      </c>
      <c r="AD51" s="275">
        <f ca="1"/>
        <v>0</v>
      </c>
      <c r="AE51" s="275">
        <f ca="1"/>
        <v>0</v>
      </c>
      <c r="AG51" s="279"/>
      <c r="AH51" s="275"/>
      <c r="AJ51" s="275"/>
      <c r="AK51" s="275"/>
      <c r="AL51" s="275"/>
      <c r="AM51" s="275"/>
      <c r="AN51" s="275"/>
      <c r="AO51" s="275"/>
    </row>
    <row r="52" spans="3:41" s="193" customFormat="1" ht="12.75" customHeight="1" x14ac:dyDescent="0.25">
      <c r="C52" s="165"/>
      <c r="D52" s="165"/>
      <c r="E52" s="165"/>
      <c r="F52" s="165"/>
      <c r="G52" s="164"/>
      <c r="H52" s="164"/>
      <c r="I52" s="164"/>
      <c r="J52" s="164"/>
      <c r="K52" s="167"/>
      <c r="L52" s="168"/>
      <c r="M52" s="168"/>
      <c r="N52" s="273"/>
      <c r="O52" s="274" t="str">
        <f ca="1"/>
        <v>None</v>
      </c>
      <c r="S52" s="275">
        <f ca="1"/>
        <v>1</v>
      </c>
      <c r="U52" s="278">
        <f ca="1"/>
        <v>0</v>
      </c>
      <c r="V52" s="278">
        <f ca="1"/>
        <v>0</v>
      </c>
      <c r="W52" s="275">
        <f ca="1"/>
        <v>0</v>
      </c>
      <c r="X52" s="275">
        <f ca="1"/>
        <v>0</v>
      </c>
      <c r="Y52" s="275">
        <f ca="1"/>
        <v>0</v>
      </c>
      <c r="AA52" s="278">
        <f ca="1"/>
        <v>0</v>
      </c>
      <c r="AB52" s="275">
        <f ca="1"/>
        <v>0</v>
      </c>
      <c r="AC52" s="275">
        <f ca="1"/>
        <v>0</v>
      </c>
      <c r="AD52" s="275">
        <f ca="1"/>
        <v>0</v>
      </c>
      <c r="AE52" s="275">
        <f ca="1"/>
        <v>0</v>
      </c>
      <c r="AG52" s="279"/>
      <c r="AH52" s="275"/>
      <c r="AJ52" s="275"/>
      <c r="AK52" s="275"/>
      <c r="AL52" s="275"/>
      <c r="AM52" s="275"/>
      <c r="AN52" s="275"/>
      <c r="AO52" s="275"/>
    </row>
    <row r="53" spans="3:41" s="193" customFormat="1" ht="12.75" customHeight="1" x14ac:dyDescent="0.25">
      <c r="C53" s="165"/>
      <c r="D53" s="165"/>
      <c r="E53" s="165"/>
      <c r="F53" s="165"/>
      <c r="G53" s="164"/>
      <c r="H53" s="164"/>
      <c r="I53" s="164"/>
      <c r="J53" s="164"/>
      <c r="K53" s="167"/>
      <c r="L53" s="168"/>
      <c r="M53" s="168"/>
      <c r="N53" s="273"/>
      <c r="O53" s="274" t="str">
        <f ca="1"/>
        <v>None</v>
      </c>
      <c r="S53" s="275">
        <f ca="1"/>
        <v>1</v>
      </c>
      <c r="U53" s="278">
        <f ca="1"/>
        <v>0</v>
      </c>
      <c r="V53" s="278">
        <f ca="1"/>
        <v>0</v>
      </c>
      <c r="W53" s="275">
        <f ca="1"/>
        <v>0</v>
      </c>
      <c r="X53" s="275">
        <f ca="1"/>
        <v>0</v>
      </c>
      <c r="Y53" s="275">
        <f ca="1"/>
        <v>0</v>
      </c>
      <c r="AA53" s="278">
        <f ca="1"/>
        <v>0</v>
      </c>
      <c r="AB53" s="275">
        <f ca="1"/>
        <v>0</v>
      </c>
      <c r="AC53" s="275">
        <f ca="1"/>
        <v>0</v>
      </c>
      <c r="AD53" s="275">
        <f ca="1"/>
        <v>0</v>
      </c>
      <c r="AE53" s="275">
        <f ca="1"/>
        <v>0</v>
      </c>
      <c r="AG53" s="279"/>
      <c r="AH53" s="275"/>
      <c r="AJ53" s="275"/>
      <c r="AK53" s="275"/>
      <c r="AL53" s="275"/>
      <c r="AM53" s="275"/>
      <c r="AN53" s="275"/>
      <c r="AO53" s="275"/>
    </row>
    <row r="54" spans="3:41" s="193" customFormat="1" ht="12.75" customHeight="1" x14ac:dyDescent="0.25">
      <c r="C54" s="165"/>
      <c r="D54" s="165"/>
      <c r="E54" s="165"/>
      <c r="F54" s="165"/>
      <c r="G54" s="164"/>
      <c r="H54" s="164"/>
      <c r="I54" s="164"/>
      <c r="J54" s="164"/>
      <c r="K54" s="167"/>
      <c r="L54" s="168"/>
      <c r="M54" s="168"/>
      <c r="N54" s="273"/>
      <c r="O54" s="274" t="str">
        <f ca="1"/>
        <v>None</v>
      </c>
      <c r="S54" s="275">
        <f ca="1"/>
        <v>1</v>
      </c>
      <c r="U54" s="278">
        <f ca="1"/>
        <v>0</v>
      </c>
      <c r="V54" s="278">
        <f ca="1"/>
        <v>0</v>
      </c>
      <c r="W54" s="275">
        <f ca="1"/>
        <v>0</v>
      </c>
      <c r="X54" s="275">
        <f ca="1"/>
        <v>0</v>
      </c>
      <c r="Y54" s="275">
        <f ca="1"/>
        <v>0</v>
      </c>
      <c r="AA54" s="278">
        <f ca="1"/>
        <v>0</v>
      </c>
      <c r="AB54" s="275">
        <f ca="1"/>
        <v>0</v>
      </c>
      <c r="AC54" s="275">
        <f ca="1"/>
        <v>0</v>
      </c>
      <c r="AD54" s="275">
        <f ca="1"/>
        <v>0</v>
      </c>
      <c r="AE54" s="275">
        <f ca="1"/>
        <v>0</v>
      </c>
      <c r="AG54" s="279"/>
      <c r="AH54" s="275"/>
      <c r="AJ54" s="275"/>
      <c r="AK54" s="275"/>
      <c r="AL54" s="275"/>
      <c r="AM54" s="275"/>
      <c r="AN54" s="275"/>
      <c r="AO54" s="275"/>
    </row>
    <row r="55" spans="3:41" s="193" customFormat="1" ht="12.75" customHeight="1" x14ac:dyDescent="0.25">
      <c r="C55" s="165"/>
      <c r="D55" s="165"/>
      <c r="E55" s="165"/>
      <c r="F55" s="165"/>
      <c r="G55" s="164"/>
      <c r="H55" s="164"/>
      <c r="I55" s="164"/>
      <c r="J55" s="164"/>
      <c r="K55" s="167"/>
      <c r="L55" s="168"/>
      <c r="M55" s="168"/>
      <c r="N55" s="273"/>
      <c r="O55" s="274" t="str">
        <f ca="1"/>
        <v>None</v>
      </c>
      <c r="S55" s="275">
        <f ca="1"/>
        <v>1</v>
      </c>
      <c r="U55" s="278">
        <f ca="1"/>
        <v>0</v>
      </c>
      <c r="V55" s="278">
        <f ca="1"/>
        <v>0</v>
      </c>
      <c r="W55" s="275">
        <f ca="1"/>
        <v>0</v>
      </c>
      <c r="X55" s="275">
        <f ca="1"/>
        <v>0</v>
      </c>
      <c r="Y55" s="275">
        <f ca="1"/>
        <v>0</v>
      </c>
      <c r="AA55" s="278">
        <f ca="1"/>
        <v>0</v>
      </c>
      <c r="AB55" s="275">
        <f ca="1"/>
        <v>0</v>
      </c>
      <c r="AC55" s="275">
        <f ca="1"/>
        <v>0</v>
      </c>
      <c r="AD55" s="275">
        <f ca="1"/>
        <v>0</v>
      </c>
      <c r="AE55" s="275">
        <f ca="1"/>
        <v>0</v>
      </c>
      <c r="AG55" s="279"/>
      <c r="AH55" s="275"/>
      <c r="AJ55" s="275"/>
      <c r="AK55" s="275"/>
      <c r="AL55" s="275"/>
      <c r="AM55" s="275"/>
      <c r="AN55" s="275"/>
      <c r="AO55" s="275"/>
    </row>
    <row r="56" spans="3:41" s="193" customFormat="1" ht="12.75" customHeight="1" x14ac:dyDescent="0.25">
      <c r="C56" s="165"/>
      <c r="D56" s="165"/>
      <c r="E56" s="165"/>
      <c r="F56" s="165"/>
      <c r="G56" s="164"/>
      <c r="H56" s="164"/>
      <c r="I56" s="164"/>
      <c r="J56" s="164"/>
      <c r="K56" s="167"/>
      <c r="L56" s="168"/>
      <c r="M56" s="168"/>
      <c r="N56" s="273"/>
      <c r="O56" s="274" t="str">
        <f ca="1"/>
        <v>None</v>
      </c>
      <c r="S56" s="275">
        <f ca="1"/>
        <v>1</v>
      </c>
      <c r="U56" s="278">
        <f ca="1"/>
        <v>0</v>
      </c>
      <c r="V56" s="278">
        <f ca="1"/>
        <v>0</v>
      </c>
      <c r="W56" s="275">
        <f ca="1"/>
        <v>0</v>
      </c>
      <c r="X56" s="275">
        <f ca="1"/>
        <v>0</v>
      </c>
      <c r="Y56" s="275">
        <f ca="1"/>
        <v>0</v>
      </c>
      <c r="AA56" s="278">
        <f ca="1"/>
        <v>0</v>
      </c>
      <c r="AB56" s="275">
        <f ca="1"/>
        <v>0</v>
      </c>
      <c r="AC56" s="275">
        <f ca="1"/>
        <v>0</v>
      </c>
      <c r="AD56" s="275">
        <f ca="1"/>
        <v>0</v>
      </c>
      <c r="AE56" s="275">
        <f ca="1"/>
        <v>0</v>
      </c>
      <c r="AG56" s="279"/>
      <c r="AH56" s="275"/>
      <c r="AJ56" s="275"/>
      <c r="AK56" s="275"/>
      <c r="AL56" s="275"/>
      <c r="AM56" s="275"/>
      <c r="AN56" s="275"/>
      <c r="AO56" s="275"/>
    </row>
    <row r="57" spans="3:41" s="193" customFormat="1" ht="12.75" customHeight="1" x14ac:dyDescent="0.25">
      <c r="C57" s="165"/>
      <c r="D57" s="165"/>
      <c r="E57" s="165"/>
      <c r="F57" s="165"/>
      <c r="G57" s="164"/>
      <c r="H57" s="164"/>
      <c r="I57" s="164"/>
      <c r="J57" s="164"/>
      <c r="K57" s="167"/>
      <c r="L57" s="168"/>
      <c r="M57" s="168"/>
      <c r="N57" s="273"/>
      <c r="O57" s="274" t="str">
        <f ca="1"/>
        <v>None</v>
      </c>
      <c r="S57" s="275">
        <f ca="1"/>
        <v>1</v>
      </c>
      <c r="U57" s="278">
        <f ca="1"/>
        <v>0</v>
      </c>
      <c r="V57" s="278">
        <f ca="1"/>
        <v>0</v>
      </c>
      <c r="W57" s="275">
        <f ca="1"/>
        <v>0</v>
      </c>
      <c r="X57" s="275">
        <f ca="1"/>
        <v>0</v>
      </c>
      <c r="Y57" s="275">
        <f ca="1"/>
        <v>0</v>
      </c>
      <c r="AA57" s="278">
        <f ca="1"/>
        <v>0</v>
      </c>
      <c r="AB57" s="275">
        <f ca="1"/>
        <v>0</v>
      </c>
      <c r="AC57" s="275">
        <f ca="1"/>
        <v>0</v>
      </c>
      <c r="AD57" s="275">
        <f ca="1"/>
        <v>0</v>
      </c>
      <c r="AE57" s="275">
        <f ca="1"/>
        <v>0</v>
      </c>
      <c r="AG57" s="279"/>
      <c r="AH57" s="275"/>
      <c r="AJ57" s="275"/>
      <c r="AK57" s="275"/>
      <c r="AL57" s="275"/>
      <c r="AM57" s="275"/>
      <c r="AN57" s="275"/>
      <c r="AO57" s="275"/>
    </row>
    <row r="58" spans="3:41" s="193" customFormat="1" ht="12.75" customHeight="1" x14ac:dyDescent="0.25">
      <c r="C58" s="165"/>
      <c r="D58" s="165"/>
      <c r="E58" s="165"/>
      <c r="F58" s="165"/>
      <c r="G58" s="164"/>
      <c r="H58" s="164"/>
      <c r="I58" s="164"/>
      <c r="J58" s="164"/>
      <c r="K58" s="167"/>
      <c r="L58" s="168"/>
      <c r="M58" s="168"/>
      <c r="N58" s="273"/>
      <c r="O58" s="274" t="str">
        <f ca="1"/>
        <v>None</v>
      </c>
      <c r="S58" s="275">
        <f ca="1"/>
        <v>1</v>
      </c>
      <c r="U58" s="278">
        <f ca="1"/>
        <v>0</v>
      </c>
      <c r="V58" s="278">
        <f ca="1"/>
        <v>0</v>
      </c>
      <c r="W58" s="275">
        <f ca="1"/>
        <v>0</v>
      </c>
      <c r="X58" s="275">
        <f ca="1"/>
        <v>0</v>
      </c>
      <c r="Y58" s="275">
        <f ca="1"/>
        <v>0</v>
      </c>
      <c r="AA58" s="278">
        <f ca="1"/>
        <v>0</v>
      </c>
      <c r="AB58" s="275">
        <f ca="1"/>
        <v>0</v>
      </c>
      <c r="AC58" s="275">
        <f ca="1"/>
        <v>0</v>
      </c>
      <c r="AD58" s="275">
        <f ca="1"/>
        <v>0</v>
      </c>
      <c r="AE58" s="275">
        <f ca="1"/>
        <v>0</v>
      </c>
      <c r="AG58" s="279"/>
      <c r="AH58" s="275"/>
      <c r="AJ58" s="275"/>
      <c r="AK58" s="275"/>
      <c r="AL58" s="275"/>
      <c r="AM58" s="275"/>
      <c r="AN58" s="275"/>
      <c r="AO58" s="275"/>
    </row>
    <row r="59" spans="3:41" s="193" customFormat="1" ht="12.75" customHeight="1" x14ac:dyDescent="0.25">
      <c r="C59" s="165"/>
      <c r="D59" s="165"/>
      <c r="E59" s="165"/>
      <c r="F59" s="165"/>
      <c r="G59" s="164"/>
      <c r="H59" s="164"/>
      <c r="I59" s="164"/>
      <c r="J59" s="164"/>
      <c r="K59" s="167"/>
      <c r="L59" s="168"/>
      <c r="M59" s="168"/>
      <c r="N59" s="273"/>
      <c r="O59" s="274" t="str">
        <f ca="1"/>
        <v>None</v>
      </c>
      <c r="S59" s="275">
        <f ca="1"/>
        <v>1</v>
      </c>
      <c r="U59" s="278">
        <f ca="1"/>
        <v>0</v>
      </c>
      <c r="V59" s="278">
        <f ca="1"/>
        <v>0</v>
      </c>
      <c r="W59" s="275">
        <f ca="1"/>
        <v>0</v>
      </c>
      <c r="X59" s="275">
        <f ca="1"/>
        <v>0</v>
      </c>
      <c r="Y59" s="275">
        <f ca="1"/>
        <v>0</v>
      </c>
      <c r="AA59" s="278">
        <f ca="1"/>
        <v>0</v>
      </c>
      <c r="AB59" s="275">
        <f ca="1"/>
        <v>0</v>
      </c>
      <c r="AC59" s="275">
        <f ca="1"/>
        <v>0</v>
      </c>
      <c r="AD59" s="275">
        <f ca="1"/>
        <v>0</v>
      </c>
      <c r="AE59" s="275">
        <f ca="1"/>
        <v>0</v>
      </c>
      <c r="AG59" s="279"/>
      <c r="AH59" s="275"/>
      <c r="AJ59" s="275"/>
      <c r="AK59" s="275"/>
      <c r="AL59" s="275"/>
      <c r="AM59" s="275"/>
      <c r="AN59" s="275"/>
      <c r="AO59" s="275"/>
    </row>
    <row r="60" spans="3:41" s="193" customFormat="1" ht="12.75" customHeight="1" x14ac:dyDescent="0.25">
      <c r="C60" s="165"/>
      <c r="D60" s="165"/>
      <c r="E60" s="165"/>
      <c r="F60" s="165"/>
      <c r="G60" s="164"/>
      <c r="H60" s="164"/>
      <c r="I60" s="164"/>
      <c r="J60" s="164"/>
      <c r="K60" s="167"/>
      <c r="L60" s="168"/>
      <c r="M60" s="168"/>
      <c r="N60" s="273"/>
      <c r="O60" s="274" t="str">
        <f ca="1"/>
        <v>None</v>
      </c>
      <c r="S60" s="275">
        <f ca="1"/>
        <v>1</v>
      </c>
      <c r="U60" s="278">
        <f ca="1"/>
        <v>0</v>
      </c>
      <c r="V60" s="278">
        <f ca="1"/>
        <v>0</v>
      </c>
      <c r="W60" s="275">
        <f ca="1"/>
        <v>0</v>
      </c>
      <c r="X60" s="275">
        <f ca="1"/>
        <v>0</v>
      </c>
      <c r="Y60" s="275">
        <f ca="1"/>
        <v>0</v>
      </c>
      <c r="AA60" s="278">
        <f ca="1"/>
        <v>0</v>
      </c>
      <c r="AB60" s="275">
        <f ca="1"/>
        <v>0</v>
      </c>
      <c r="AC60" s="275">
        <f ca="1"/>
        <v>0</v>
      </c>
      <c r="AD60" s="275">
        <f ca="1"/>
        <v>0</v>
      </c>
      <c r="AE60" s="275">
        <f ca="1"/>
        <v>0</v>
      </c>
      <c r="AG60" s="279"/>
      <c r="AH60" s="275"/>
      <c r="AJ60" s="275"/>
      <c r="AK60" s="275"/>
      <c r="AL60" s="275"/>
      <c r="AM60" s="275"/>
      <c r="AN60" s="275"/>
      <c r="AO60" s="275"/>
    </row>
    <row r="61" spans="3:41" s="193" customFormat="1" ht="12.75" customHeight="1" x14ac:dyDescent="0.25">
      <c r="C61" s="165"/>
      <c r="D61" s="165"/>
      <c r="E61" s="165"/>
      <c r="F61" s="165"/>
      <c r="G61" s="164"/>
      <c r="H61" s="164"/>
      <c r="I61" s="164"/>
      <c r="J61" s="164"/>
      <c r="K61" s="167"/>
      <c r="L61" s="168"/>
      <c r="M61" s="168"/>
      <c r="N61" s="273"/>
      <c r="O61" s="274" t="str">
        <f ca="1"/>
        <v>None</v>
      </c>
      <c r="S61" s="275">
        <f ca="1"/>
        <v>1</v>
      </c>
      <c r="U61" s="278">
        <f ca="1"/>
        <v>0</v>
      </c>
      <c r="V61" s="278">
        <f ca="1"/>
        <v>0</v>
      </c>
      <c r="W61" s="275">
        <f ca="1"/>
        <v>0</v>
      </c>
      <c r="X61" s="275">
        <f ca="1"/>
        <v>0</v>
      </c>
      <c r="Y61" s="275">
        <f ca="1"/>
        <v>0</v>
      </c>
      <c r="AA61" s="278">
        <f ca="1"/>
        <v>0</v>
      </c>
      <c r="AB61" s="275">
        <f ca="1"/>
        <v>0</v>
      </c>
      <c r="AC61" s="275">
        <f ca="1"/>
        <v>0</v>
      </c>
      <c r="AD61" s="275">
        <f ca="1"/>
        <v>0</v>
      </c>
      <c r="AE61" s="275">
        <f ca="1"/>
        <v>0</v>
      </c>
      <c r="AG61" s="279"/>
      <c r="AH61" s="275"/>
      <c r="AJ61" s="275"/>
      <c r="AK61" s="275"/>
      <c r="AL61" s="275"/>
      <c r="AM61" s="275"/>
      <c r="AN61" s="275"/>
      <c r="AO61" s="275"/>
    </row>
    <row r="62" spans="3:41" s="193" customFormat="1" ht="12.75" customHeight="1" x14ac:dyDescent="0.25">
      <c r="C62" s="165"/>
      <c r="D62" s="165"/>
      <c r="E62" s="165"/>
      <c r="F62" s="165"/>
      <c r="G62" s="164"/>
      <c r="H62" s="164"/>
      <c r="I62" s="164"/>
      <c r="J62" s="164"/>
      <c r="K62" s="167"/>
      <c r="L62" s="168"/>
      <c r="M62" s="168"/>
      <c r="N62" s="273"/>
      <c r="O62" s="274" t="str">
        <f ca="1"/>
        <v>None</v>
      </c>
      <c r="S62" s="275">
        <f ca="1"/>
        <v>1</v>
      </c>
      <c r="U62" s="278">
        <f ca="1"/>
        <v>0</v>
      </c>
      <c r="V62" s="278">
        <f ca="1"/>
        <v>0</v>
      </c>
      <c r="W62" s="275">
        <f ca="1"/>
        <v>0</v>
      </c>
      <c r="X62" s="275">
        <f ca="1"/>
        <v>0</v>
      </c>
      <c r="Y62" s="275">
        <f ca="1"/>
        <v>0</v>
      </c>
      <c r="AA62" s="278">
        <f ca="1"/>
        <v>0</v>
      </c>
      <c r="AB62" s="275">
        <f ca="1"/>
        <v>0</v>
      </c>
      <c r="AC62" s="275">
        <f ca="1"/>
        <v>0</v>
      </c>
      <c r="AD62" s="275">
        <f ca="1"/>
        <v>0</v>
      </c>
      <c r="AE62" s="275">
        <f ca="1"/>
        <v>0</v>
      </c>
      <c r="AG62" s="279"/>
      <c r="AH62" s="275"/>
      <c r="AJ62" s="275"/>
      <c r="AK62" s="275"/>
      <c r="AL62" s="275"/>
      <c r="AM62" s="275"/>
      <c r="AN62" s="275"/>
      <c r="AO62" s="275"/>
    </row>
    <row r="63" spans="3:41" s="193" customFormat="1" ht="12.75" customHeight="1" x14ac:dyDescent="0.25">
      <c r="C63" s="165"/>
      <c r="D63" s="165"/>
      <c r="E63" s="165"/>
      <c r="F63" s="165"/>
      <c r="G63" s="164"/>
      <c r="H63" s="164"/>
      <c r="I63" s="164"/>
      <c r="J63" s="164"/>
      <c r="K63" s="167"/>
      <c r="L63" s="168"/>
      <c r="M63" s="168"/>
      <c r="N63" s="273"/>
      <c r="O63" s="274" t="str">
        <f ca="1"/>
        <v>None</v>
      </c>
      <c r="S63" s="275">
        <f ca="1"/>
        <v>1</v>
      </c>
      <c r="U63" s="278">
        <f ca="1"/>
        <v>0</v>
      </c>
      <c r="V63" s="278">
        <f ca="1"/>
        <v>0</v>
      </c>
      <c r="W63" s="275">
        <f ca="1"/>
        <v>0</v>
      </c>
      <c r="X63" s="275">
        <f ca="1"/>
        <v>0</v>
      </c>
      <c r="Y63" s="275">
        <f ca="1"/>
        <v>0</v>
      </c>
      <c r="AA63" s="278">
        <f ca="1"/>
        <v>0</v>
      </c>
      <c r="AB63" s="275">
        <f ca="1"/>
        <v>0</v>
      </c>
      <c r="AC63" s="275">
        <f ca="1"/>
        <v>0</v>
      </c>
      <c r="AD63" s="275">
        <f ca="1"/>
        <v>0</v>
      </c>
      <c r="AE63" s="275">
        <f ca="1"/>
        <v>0</v>
      </c>
      <c r="AG63" s="279"/>
      <c r="AH63" s="275"/>
      <c r="AJ63" s="275"/>
      <c r="AK63" s="275"/>
      <c r="AL63" s="275"/>
      <c r="AM63" s="275"/>
      <c r="AN63" s="275"/>
      <c r="AO63" s="275"/>
    </row>
    <row r="64" spans="3:41" s="193" customFormat="1" ht="12.75" customHeight="1" x14ac:dyDescent="0.25">
      <c r="C64" s="165"/>
      <c r="D64" s="165"/>
      <c r="E64" s="165"/>
      <c r="F64" s="165"/>
      <c r="G64" s="164"/>
      <c r="H64" s="164"/>
      <c r="I64" s="164"/>
      <c r="J64" s="164"/>
      <c r="K64" s="167"/>
      <c r="L64" s="168"/>
      <c r="M64" s="168"/>
      <c r="N64" s="273"/>
      <c r="O64" s="274" t="str">
        <f ca="1"/>
        <v>None</v>
      </c>
      <c r="S64" s="275">
        <f ca="1"/>
        <v>1</v>
      </c>
      <c r="U64" s="278">
        <f ca="1"/>
        <v>0</v>
      </c>
      <c r="V64" s="278">
        <f ca="1"/>
        <v>0</v>
      </c>
      <c r="W64" s="275">
        <f ca="1"/>
        <v>0</v>
      </c>
      <c r="X64" s="275">
        <f ca="1"/>
        <v>0</v>
      </c>
      <c r="Y64" s="275">
        <f ca="1"/>
        <v>0</v>
      </c>
      <c r="AA64" s="278">
        <f ca="1"/>
        <v>0</v>
      </c>
      <c r="AB64" s="275">
        <f ca="1"/>
        <v>0</v>
      </c>
      <c r="AC64" s="275">
        <f ca="1"/>
        <v>0</v>
      </c>
      <c r="AD64" s="275">
        <f ca="1"/>
        <v>0</v>
      </c>
      <c r="AE64" s="275">
        <f ca="1"/>
        <v>0</v>
      </c>
      <c r="AG64" s="279"/>
      <c r="AH64" s="275"/>
      <c r="AJ64" s="275"/>
      <c r="AK64" s="275"/>
      <c r="AL64" s="275"/>
      <c r="AM64" s="275"/>
      <c r="AN64" s="275"/>
      <c r="AO64" s="275"/>
    </row>
    <row r="65" spans="3:41" s="193" customFormat="1" ht="12.75" customHeight="1" x14ac:dyDescent="0.25">
      <c r="C65" s="165"/>
      <c r="D65" s="165"/>
      <c r="E65" s="165"/>
      <c r="F65" s="165"/>
      <c r="G65" s="164"/>
      <c r="H65" s="164"/>
      <c r="I65" s="164"/>
      <c r="J65" s="164"/>
      <c r="K65" s="167"/>
      <c r="L65" s="168"/>
      <c r="M65" s="168"/>
      <c r="N65" s="273"/>
      <c r="O65" s="274" t="str">
        <f ca="1"/>
        <v>None</v>
      </c>
      <c r="S65" s="275">
        <f ca="1"/>
        <v>1</v>
      </c>
      <c r="U65" s="278">
        <f ca="1"/>
        <v>0</v>
      </c>
      <c r="V65" s="278">
        <f ca="1"/>
        <v>0</v>
      </c>
      <c r="W65" s="275">
        <f ca="1"/>
        <v>0</v>
      </c>
      <c r="X65" s="275">
        <f ca="1"/>
        <v>0</v>
      </c>
      <c r="Y65" s="275">
        <f ca="1"/>
        <v>0</v>
      </c>
      <c r="AA65" s="278">
        <f ca="1"/>
        <v>0</v>
      </c>
      <c r="AB65" s="275">
        <f ca="1"/>
        <v>0</v>
      </c>
      <c r="AC65" s="275">
        <f ca="1"/>
        <v>0</v>
      </c>
      <c r="AD65" s="275">
        <f ca="1"/>
        <v>0</v>
      </c>
      <c r="AE65" s="275">
        <f ca="1"/>
        <v>0</v>
      </c>
      <c r="AG65" s="279"/>
      <c r="AH65" s="275"/>
      <c r="AJ65" s="275"/>
      <c r="AK65" s="275"/>
      <c r="AL65" s="275"/>
      <c r="AM65" s="275"/>
      <c r="AN65" s="275"/>
      <c r="AO65" s="275"/>
    </row>
    <row r="66" spans="3:41" s="193" customFormat="1" ht="12.75" customHeight="1" x14ac:dyDescent="0.25">
      <c r="C66" s="165"/>
      <c r="D66" s="165"/>
      <c r="E66" s="165"/>
      <c r="F66" s="165"/>
      <c r="G66" s="164"/>
      <c r="H66" s="164"/>
      <c r="I66" s="164"/>
      <c r="J66" s="164"/>
      <c r="K66" s="167"/>
      <c r="L66" s="168"/>
      <c r="M66" s="168"/>
      <c r="N66" s="273"/>
      <c r="O66" s="274" t="str">
        <f ca="1"/>
        <v>None</v>
      </c>
      <c r="S66" s="275">
        <f ca="1"/>
        <v>1</v>
      </c>
      <c r="U66" s="278">
        <f ca="1"/>
        <v>0</v>
      </c>
      <c r="V66" s="278">
        <f ca="1"/>
        <v>0</v>
      </c>
      <c r="W66" s="275">
        <f ca="1"/>
        <v>0</v>
      </c>
      <c r="X66" s="275">
        <f ca="1"/>
        <v>0</v>
      </c>
      <c r="Y66" s="275">
        <f ca="1"/>
        <v>0</v>
      </c>
      <c r="AA66" s="278">
        <f ca="1"/>
        <v>0</v>
      </c>
      <c r="AB66" s="275">
        <f ca="1"/>
        <v>0</v>
      </c>
      <c r="AC66" s="275">
        <f ca="1"/>
        <v>0</v>
      </c>
      <c r="AD66" s="275">
        <f ca="1"/>
        <v>0</v>
      </c>
      <c r="AE66" s="275">
        <f ca="1"/>
        <v>0</v>
      </c>
      <c r="AG66" s="279"/>
      <c r="AH66" s="275"/>
      <c r="AJ66" s="275"/>
      <c r="AK66" s="275"/>
      <c r="AL66" s="275"/>
      <c r="AM66" s="275"/>
      <c r="AN66" s="275"/>
      <c r="AO66" s="275"/>
    </row>
    <row r="67" spans="3:41" s="193" customFormat="1" ht="12.75" customHeight="1" x14ac:dyDescent="0.25">
      <c r="C67" s="165"/>
      <c r="D67" s="165"/>
      <c r="E67" s="165"/>
      <c r="F67" s="165"/>
      <c r="G67" s="164"/>
      <c r="H67" s="164"/>
      <c r="I67" s="164"/>
      <c r="J67" s="164"/>
      <c r="K67" s="167"/>
      <c r="L67" s="168"/>
      <c r="M67" s="168"/>
      <c r="N67" s="273"/>
      <c r="O67" s="274" t="str">
        <f ca="1"/>
        <v>None</v>
      </c>
      <c r="S67" s="275">
        <f ca="1"/>
        <v>1</v>
      </c>
      <c r="U67" s="278">
        <f ca="1"/>
        <v>0</v>
      </c>
      <c r="V67" s="278">
        <f ca="1"/>
        <v>0</v>
      </c>
      <c r="W67" s="275">
        <f ca="1"/>
        <v>0</v>
      </c>
      <c r="X67" s="275">
        <f ca="1"/>
        <v>0</v>
      </c>
      <c r="Y67" s="275">
        <f ca="1"/>
        <v>0</v>
      </c>
      <c r="AA67" s="278">
        <f ca="1"/>
        <v>0</v>
      </c>
      <c r="AB67" s="275">
        <f ca="1"/>
        <v>0</v>
      </c>
      <c r="AC67" s="275">
        <f ca="1"/>
        <v>0</v>
      </c>
      <c r="AD67" s="275">
        <f ca="1"/>
        <v>0</v>
      </c>
      <c r="AE67" s="275">
        <f ca="1"/>
        <v>0</v>
      </c>
      <c r="AG67" s="279"/>
      <c r="AH67" s="275"/>
      <c r="AJ67" s="275"/>
      <c r="AK67" s="275"/>
      <c r="AL67" s="275"/>
      <c r="AM67" s="275"/>
      <c r="AN67" s="275"/>
      <c r="AO67" s="275"/>
    </row>
    <row r="68" spans="3:41" s="193" customFormat="1" ht="12.75" customHeight="1" x14ac:dyDescent="0.25">
      <c r="C68" s="165"/>
      <c r="D68" s="165"/>
      <c r="E68" s="165"/>
      <c r="F68" s="165"/>
      <c r="G68" s="164"/>
      <c r="H68" s="164"/>
      <c r="I68" s="164"/>
      <c r="J68" s="164"/>
      <c r="K68" s="167"/>
      <c r="L68" s="168"/>
      <c r="M68" s="168"/>
      <c r="N68" s="273"/>
      <c r="O68" s="274" t="str">
        <f ca="1"/>
        <v>None</v>
      </c>
      <c r="S68" s="275">
        <f ca="1"/>
        <v>1</v>
      </c>
      <c r="U68" s="278">
        <f ca="1"/>
        <v>0</v>
      </c>
      <c r="V68" s="278">
        <f ca="1"/>
        <v>0</v>
      </c>
      <c r="W68" s="275">
        <f ca="1"/>
        <v>0</v>
      </c>
      <c r="X68" s="275">
        <f ca="1"/>
        <v>0</v>
      </c>
      <c r="Y68" s="275">
        <f ca="1"/>
        <v>0</v>
      </c>
      <c r="AA68" s="278">
        <f ca="1"/>
        <v>0</v>
      </c>
      <c r="AB68" s="275">
        <f ca="1"/>
        <v>0</v>
      </c>
      <c r="AC68" s="275">
        <f ca="1"/>
        <v>0</v>
      </c>
      <c r="AD68" s="275">
        <f ca="1"/>
        <v>0</v>
      </c>
      <c r="AE68" s="275">
        <f ca="1"/>
        <v>0</v>
      </c>
      <c r="AG68" s="279"/>
      <c r="AH68" s="275"/>
      <c r="AJ68" s="275"/>
      <c r="AK68" s="275"/>
      <c r="AL68" s="275"/>
      <c r="AM68" s="275"/>
      <c r="AN68" s="275"/>
      <c r="AO68" s="275"/>
    </row>
    <row r="69" spans="3:41" s="193" customFormat="1" ht="12.75" customHeight="1" x14ac:dyDescent="0.25">
      <c r="C69" s="165"/>
      <c r="D69" s="165"/>
      <c r="E69" s="165"/>
      <c r="F69" s="165"/>
      <c r="G69" s="164"/>
      <c r="H69" s="164"/>
      <c r="I69" s="164"/>
      <c r="J69" s="164"/>
      <c r="K69" s="167"/>
      <c r="L69" s="168"/>
      <c r="M69" s="168"/>
      <c r="N69" s="273"/>
      <c r="O69" s="274" t="str">
        <f ca="1"/>
        <v>None</v>
      </c>
      <c r="S69" s="275">
        <f ca="1"/>
        <v>1</v>
      </c>
      <c r="U69" s="278">
        <f ca="1"/>
        <v>0</v>
      </c>
      <c r="V69" s="278">
        <f ca="1"/>
        <v>0</v>
      </c>
      <c r="W69" s="275">
        <f ca="1"/>
        <v>0</v>
      </c>
      <c r="X69" s="275">
        <f ca="1"/>
        <v>0</v>
      </c>
      <c r="Y69" s="275">
        <f ca="1"/>
        <v>0</v>
      </c>
      <c r="AA69" s="278">
        <f ca="1"/>
        <v>0</v>
      </c>
      <c r="AB69" s="275">
        <f ca="1"/>
        <v>0</v>
      </c>
      <c r="AC69" s="275">
        <f ca="1"/>
        <v>0</v>
      </c>
      <c r="AD69" s="275">
        <f ca="1"/>
        <v>0</v>
      </c>
      <c r="AE69" s="275">
        <f ca="1"/>
        <v>0</v>
      </c>
      <c r="AG69" s="279"/>
      <c r="AH69" s="275"/>
      <c r="AJ69" s="275"/>
      <c r="AK69" s="275"/>
      <c r="AL69" s="275"/>
      <c r="AM69" s="275"/>
      <c r="AN69" s="275"/>
      <c r="AO69" s="275"/>
    </row>
    <row r="70" spans="3:41" s="193" customFormat="1" ht="12.75" customHeight="1" x14ac:dyDescent="0.25">
      <c r="C70" s="165"/>
      <c r="D70" s="165"/>
      <c r="E70" s="165"/>
      <c r="F70" s="165"/>
      <c r="G70" s="164"/>
      <c r="H70" s="164"/>
      <c r="I70" s="164"/>
      <c r="J70" s="164"/>
      <c r="K70" s="167"/>
      <c r="L70" s="168"/>
      <c r="M70" s="168"/>
      <c r="N70" s="273"/>
      <c r="O70" s="274" t="str">
        <f ca="1"/>
        <v>None</v>
      </c>
      <c r="S70" s="275">
        <f ca="1"/>
        <v>1</v>
      </c>
      <c r="U70" s="278">
        <f ca="1"/>
        <v>0</v>
      </c>
      <c r="V70" s="278">
        <f ca="1"/>
        <v>0</v>
      </c>
      <c r="W70" s="275">
        <f ca="1"/>
        <v>0</v>
      </c>
      <c r="X70" s="275">
        <f ca="1"/>
        <v>0</v>
      </c>
      <c r="Y70" s="275">
        <f ca="1"/>
        <v>0</v>
      </c>
      <c r="AA70" s="278">
        <f ca="1"/>
        <v>0</v>
      </c>
      <c r="AB70" s="275">
        <f ca="1"/>
        <v>0</v>
      </c>
      <c r="AC70" s="275">
        <f ca="1"/>
        <v>0</v>
      </c>
      <c r="AD70" s="275">
        <f ca="1"/>
        <v>0</v>
      </c>
      <c r="AE70" s="275">
        <f ca="1"/>
        <v>0</v>
      </c>
      <c r="AG70" s="279"/>
      <c r="AH70" s="275"/>
      <c r="AJ70" s="275"/>
      <c r="AK70" s="275"/>
      <c r="AL70" s="275"/>
      <c r="AM70" s="275"/>
      <c r="AN70" s="275"/>
      <c r="AO70" s="275"/>
    </row>
    <row r="71" spans="3:41" s="193" customFormat="1" ht="12.75" customHeight="1" x14ac:dyDescent="0.25">
      <c r="C71" s="165"/>
      <c r="D71" s="165"/>
      <c r="E71" s="165"/>
      <c r="F71" s="165"/>
      <c r="G71" s="164"/>
      <c r="H71" s="164"/>
      <c r="I71" s="164"/>
      <c r="J71" s="164"/>
      <c r="K71" s="167"/>
      <c r="L71" s="168"/>
      <c r="M71" s="168"/>
      <c r="N71" s="273"/>
      <c r="O71" s="274" t="str">
        <f ca="1"/>
        <v>None</v>
      </c>
      <c r="S71" s="275">
        <f ca="1"/>
        <v>1</v>
      </c>
      <c r="U71" s="278">
        <f ca="1"/>
        <v>0</v>
      </c>
      <c r="V71" s="278">
        <f ca="1"/>
        <v>0</v>
      </c>
      <c r="W71" s="275">
        <f ca="1"/>
        <v>0</v>
      </c>
      <c r="X71" s="275">
        <f ca="1"/>
        <v>0</v>
      </c>
      <c r="Y71" s="275">
        <f ca="1"/>
        <v>0</v>
      </c>
      <c r="AA71" s="278">
        <f ca="1"/>
        <v>0</v>
      </c>
      <c r="AB71" s="275">
        <f ca="1"/>
        <v>0</v>
      </c>
      <c r="AC71" s="275">
        <f ca="1"/>
        <v>0</v>
      </c>
      <c r="AD71" s="275">
        <f ca="1"/>
        <v>0</v>
      </c>
      <c r="AE71" s="275">
        <f ca="1"/>
        <v>0</v>
      </c>
      <c r="AG71" s="279"/>
      <c r="AH71" s="275"/>
      <c r="AJ71" s="275"/>
      <c r="AK71" s="275"/>
      <c r="AL71" s="275"/>
      <c r="AM71" s="275"/>
      <c r="AN71" s="275"/>
      <c r="AO71" s="275"/>
    </row>
    <row r="72" spans="3:41" s="193" customFormat="1" ht="12.75" customHeight="1" x14ac:dyDescent="0.25">
      <c r="C72" s="165"/>
      <c r="D72" s="165"/>
      <c r="E72" s="165"/>
      <c r="F72" s="165"/>
      <c r="G72" s="164"/>
      <c r="H72" s="164"/>
      <c r="I72" s="164"/>
      <c r="J72" s="164"/>
      <c r="K72" s="167"/>
      <c r="L72" s="168"/>
      <c r="M72" s="168"/>
      <c r="N72" s="273"/>
      <c r="O72" s="274" t="str">
        <f ca="1"/>
        <v>None</v>
      </c>
      <c r="S72" s="275">
        <f ca="1"/>
        <v>1</v>
      </c>
      <c r="U72" s="278">
        <f ca="1"/>
        <v>0</v>
      </c>
      <c r="V72" s="278">
        <f ca="1"/>
        <v>0</v>
      </c>
      <c r="W72" s="275">
        <f ca="1"/>
        <v>0</v>
      </c>
      <c r="X72" s="275">
        <f ca="1"/>
        <v>0</v>
      </c>
      <c r="Y72" s="275">
        <f ca="1"/>
        <v>0</v>
      </c>
      <c r="AA72" s="278">
        <f ca="1"/>
        <v>0</v>
      </c>
      <c r="AB72" s="275">
        <f ca="1"/>
        <v>0</v>
      </c>
      <c r="AC72" s="275">
        <f ca="1"/>
        <v>0</v>
      </c>
      <c r="AD72" s="275">
        <f ca="1"/>
        <v>0</v>
      </c>
      <c r="AE72" s="275">
        <f ca="1"/>
        <v>0</v>
      </c>
      <c r="AG72" s="279"/>
      <c r="AH72" s="275"/>
      <c r="AJ72" s="275"/>
      <c r="AK72" s="275"/>
      <c r="AL72" s="275"/>
      <c r="AM72" s="275"/>
      <c r="AN72" s="275"/>
      <c r="AO72" s="275"/>
    </row>
    <row r="73" spans="3:41" s="193" customFormat="1" ht="12.75" customHeight="1" x14ac:dyDescent="0.25">
      <c r="C73" s="165"/>
      <c r="D73" s="165"/>
      <c r="E73" s="165"/>
      <c r="F73" s="165"/>
      <c r="G73" s="164"/>
      <c r="H73" s="164"/>
      <c r="I73" s="164"/>
      <c r="J73" s="164"/>
      <c r="K73" s="167"/>
      <c r="L73" s="168"/>
      <c r="M73" s="168"/>
      <c r="N73" s="273"/>
      <c r="O73" s="274" t="str">
        <f ca="1"/>
        <v>None</v>
      </c>
      <c r="S73" s="275">
        <f ca="1"/>
        <v>1</v>
      </c>
      <c r="U73" s="278">
        <f ca="1"/>
        <v>0</v>
      </c>
      <c r="V73" s="278">
        <f ca="1"/>
        <v>0</v>
      </c>
      <c r="W73" s="275">
        <f ca="1"/>
        <v>0</v>
      </c>
      <c r="X73" s="275">
        <f ca="1"/>
        <v>0</v>
      </c>
      <c r="Y73" s="275">
        <f ca="1"/>
        <v>0</v>
      </c>
      <c r="AA73" s="278">
        <f ca="1"/>
        <v>0</v>
      </c>
      <c r="AB73" s="275">
        <f ca="1"/>
        <v>0</v>
      </c>
      <c r="AC73" s="275">
        <f ca="1"/>
        <v>0</v>
      </c>
      <c r="AD73" s="275">
        <f ca="1"/>
        <v>0</v>
      </c>
      <c r="AE73" s="275">
        <f ca="1"/>
        <v>0</v>
      </c>
      <c r="AG73" s="279"/>
      <c r="AH73" s="275"/>
      <c r="AJ73" s="275"/>
      <c r="AK73" s="275"/>
      <c r="AL73" s="275"/>
      <c r="AM73" s="275"/>
      <c r="AN73" s="275"/>
      <c r="AO73" s="275"/>
    </row>
    <row r="74" spans="3:41" s="193" customFormat="1" ht="12.75" customHeight="1" x14ac:dyDescent="0.25">
      <c r="C74" s="165"/>
      <c r="D74" s="165"/>
      <c r="E74" s="165"/>
      <c r="F74" s="165"/>
      <c r="G74" s="164"/>
      <c r="H74" s="164"/>
      <c r="I74" s="164"/>
      <c r="J74" s="164"/>
      <c r="K74" s="167"/>
      <c r="L74" s="168"/>
      <c r="M74" s="168"/>
      <c r="N74" s="273"/>
      <c r="O74" s="274" t="str">
        <f ca="1"/>
        <v>None</v>
      </c>
      <c r="S74" s="275">
        <f ca="1"/>
        <v>1</v>
      </c>
      <c r="U74" s="278">
        <f ca="1"/>
        <v>0</v>
      </c>
      <c r="V74" s="278">
        <f ca="1"/>
        <v>0</v>
      </c>
      <c r="W74" s="275">
        <f ca="1"/>
        <v>0</v>
      </c>
      <c r="X74" s="275">
        <f ca="1"/>
        <v>0</v>
      </c>
      <c r="Y74" s="275">
        <f ca="1"/>
        <v>0</v>
      </c>
      <c r="AA74" s="278">
        <f ca="1"/>
        <v>0</v>
      </c>
      <c r="AB74" s="275">
        <f ca="1"/>
        <v>0</v>
      </c>
      <c r="AC74" s="275">
        <f ca="1"/>
        <v>0</v>
      </c>
      <c r="AD74" s="275">
        <f ca="1"/>
        <v>0</v>
      </c>
      <c r="AE74" s="275">
        <f ca="1"/>
        <v>0</v>
      </c>
      <c r="AG74" s="279"/>
      <c r="AH74" s="275"/>
      <c r="AJ74" s="275"/>
      <c r="AK74" s="275"/>
      <c r="AL74" s="275"/>
      <c r="AM74" s="275"/>
      <c r="AN74" s="275"/>
      <c r="AO74" s="275"/>
    </row>
    <row r="75" spans="3:41" s="193" customFormat="1" ht="12.75" customHeight="1" x14ac:dyDescent="0.25">
      <c r="C75" s="165"/>
      <c r="D75" s="165"/>
      <c r="E75" s="165"/>
      <c r="F75" s="165"/>
      <c r="G75" s="164"/>
      <c r="H75" s="164"/>
      <c r="I75" s="164"/>
      <c r="J75" s="164"/>
      <c r="K75" s="167"/>
      <c r="L75" s="168"/>
      <c r="M75" s="168"/>
      <c r="N75" s="273"/>
      <c r="O75" s="274" t="str">
        <f ca="1"/>
        <v>None</v>
      </c>
      <c r="S75" s="275">
        <f ca="1"/>
        <v>1</v>
      </c>
      <c r="U75" s="278">
        <f ca="1"/>
        <v>0</v>
      </c>
      <c r="V75" s="278">
        <f ca="1"/>
        <v>0</v>
      </c>
      <c r="W75" s="275">
        <f ca="1"/>
        <v>0</v>
      </c>
      <c r="X75" s="275">
        <f ca="1"/>
        <v>0</v>
      </c>
      <c r="Y75" s="275">
        <f ca="1"/>
        <v>0</v>
      </c>
      <c r="AA75" s="278">
        <f ca="1"/>
        <v>0</v>
      </c>
      <c r="AB75" s="275">
        <f ca="1"/>
        <v>0</v>
      </c>
      <c r="AC75" s="275">
        <f ca="1"/>
        <v>0</v>
      </c>
      <c r="AD75" s="275">
        <f ca="1"/>
        <v>0</v>
      </c>
      <c r="AE75" s="275">
        <f ca="1"/>
        <v>0</v>
      </c>
      <c r="AG75" s="279"/>
      <c r="AH75" s="275"/>
      <c r="AJ75" s="275"/>
      <c r="AK75" s="275"/>
      <c r="AL75" s="275"/>
      <c r="AM75" s="275"/>
      <c r="AN75" s="275"/>
      <c r="AO75" s="275"/>
    </row>
    <row r="76" spans="3:41" s="193" customFormat="1" ht="12.75" customHeight="1" x14ac:dyDescent="0.25">
      <c r="C76" s="165"/>
      <c r="D76" s="165"/>
      <c r="E76" s="165"/>
      <c r="F76" s="165"/>
      <c r="G76" s="164"/>
      <c r="H76" s="164"/>
      <c r="I76" s="164"/>
      <c r="J76" s="164"/>
      <c r="K76" s="167"/>
      <c r="L76" s="168"/>
      <c r="M76" s="168"/>
      <c r="N76" s="273"/>
      <c r="O76" s="274" t="str">
        <f ca="1"/>
        <v>None</v>
      </c>
      <c r="S76" s="275">
        <f ca="1"/>
        <v>1</v>
      </c>
      <c r="U76" s="278">
        <f ca="1"/>
        <v>0</v>
      </c>
      <c r="V76" s="278">
        <f ca="1"/>
        <v>0</v>
      </c>
      <c r="W76" s="275">
        <f ca="1"/>
        <v>0</v>
      </c>
      <c r="X76" s="275">
        <f ca="1"/>
        <v>0</v>
      </c>
      <c r="Y76" s="275">
        <f ca="1"/>
        <v>0</v>
      </c>
      <c r="AA76" s="278">
        <f ca="1"/>
        <v>0</v>
      </c>
      <c r="AB76" s="275">
        <f ca="1"/>
        <v>0</v>
      </c>
      <c r="AC76" s="275">
        <f ca="1"/>
        <v>0</v>
      </c>
      <c r="AD76" s="275">
        <f ca="1"/>
        <v>0</v>
      </c>
      <c r="AE76" s="275">
        <f ca="1"/>
        <v>0</v>
      </c>
      <c r="AG76" s="279"/>
      <c r="AH76" s="275"/>
      <c r="AJ76" s="275"/>
      <c r="AK76" s="275"/>
      <c r="AL76" s="275"/>
      <c r="AM76" s="275"/>
      <c r="AN76" s="275"/>
      <c r="AO76" s="275"/>
    </row>
    <row r="77" spans="3:41" s="193" customFormat="1" ht="12.75" customHeight="1" x14ac:dyDescent="0.25">
      <c r="C77" s="165"/>
      <c r="D77" s="165"/>
      <c r="E77" s="165"/>
      <c r="F77" s="165"/>
      <c r="G77" s="164"/>
      <c r="H77" s="164"/>
      <c r="I77" s="164"/>
      <c r="J77" s="164"/>
      <c r="K77" s="167"/>
      <c r="L77" s="168"/>
      <c r="M77" s="168"/>
      <c r="N77" s="273"/>
      <c r="O77" s="274" t="str">
        <f ca="1"/>
        <v>None</v>
      </c>
      <c r="S77" s="275">
        <f ca="1"/>
        <v>1</v>
      </c>
      <c r="U77" s="278">
        <f ca="1"/>
        <v>0</v>
      </c>
      <c r="V77" s="278">
        <f ca="1"/>
        <v>0</v>
      </c>
      <c r="W77" s="275">
        <f ca="1"/>
        <v>0</v>
      </c>
      <c r="X77" s="275">
        <f ca="1"/>
        <v>0</v>
      </c>
      <c r="Y77" s="275">
        <f ca="1"/>
        <v>0</v>
      </c>
      <c r="AA77" s="278">
        <f ca="1"/>
        <v>0</v>
      </c>
      <c r="AB77" s="275">
        <f ca="1"/>
        <v>0</v>
      </c>
      <c r="AC77" s="275">
        <f ca="1"/>
        <v>0</v>
      </c>
      <c r="AD77" s="275">
        <f ca="1"/>
        <v>0</v>
      </c>
      <c r="AE77" s="275">
        <f ca="1"/>
        <v>0</v>
      </c>
      <c r="AG77" s="279"/>
      <c r="AH77" s="275"/>
      <c r="AJ77" s="275"/>
      <c r="AK77" s="275"/>
      <c r="AL77" s="275"/>
      <c r="AM77" s="275"/>
      <c r="AN77" s="275"/>
      <c r="AO77" s="275"/>
    </row>
    <row r="78" spans="3:41" s="193" customFormat="1" ht="12.75" customHeight="1" x14ac:dyDescent="0.25">
      <c r="C78" s="165"/>
      <c r="D78" s="165"/>
      <c r="E78" s="165"/>
      <c r="F78" s="165"/>
      <c r="G78" s="164"/>
      <c r="H78" s="164"/>
      <c r="I78" s="164"/>
      <c r="J78" s="164"/>
      <c r="K78" s="167"/>
      <c r="L78" s="168"/>
      <c r="M78" s="168"/>
      <c r="N78" s="273"/>
      <c r="O78" s="274" t="str">
        <f ca="1"/>
        <v>None</v>
      </c>
      <c r="S78" s="275">
        <f ca="1"/>
        <v>1</v>
      </c>
      <c r="U78" s="278">
        <f ca="1"/>
        <v>0</v>
      </c>
      <c r="V78" s="278">
        <f ca="1"/>
        <v>0</v>
      </c>
      <c r="W78" s="275">
        <f ca="1"/>
        <v>0</v>
      </c>
      <c r="X78" s="275">
        <f ca="1"/>
        <v>0</v>
      </c>
      <c r="Y78" s="275">
        <f ca="1"/>
        <v>0</v>
      </c>
      <c r="AA78" s="278">
        <f ca="1"/>
        <v>0</v>
      </c>
      <c r="AB78" s="275">
        <f ca="1"/>
        <v>0</v>
      </c>
      <c r="AC78" s="275">
        <f ca="1"/>
        <v>0</v>
      </c>
      <c r="AD78" s="275">
        <f ca="1"/>
        <v>0</v>
      </c>
      <c r="AE78" s="275">
        <f ca="1"/>
        <v>0</v>
      </c>
      <c r="AG78" s="279"/>
      <c r="AH78" s="275"/>
      <c r="AJ78" s="275"/>
      <c r="AK78" s="275"/>
      <c r="AL78" s="275"/>
      <c r="AM78" s="275"/>
      <c r="AN78" s="275"/>
      <c r="AO78" s="275"/>
    </row>
    <row r="79" spans="3:41" s="193" customFormat="1" ht="12.75" customHeight="1" x14ac:dyDescent="0.25">
      <c r="C79" s="165"/>
      <c r="D79" s="165"/>
      <c r="E79" s="165"/>
      <c r="F79" s="165"/>
      <c r="G79" s="164"/>
      <c r="H79" s="164"/>
      <c r="I79" s="164"/>
      <c r="J79" s="164"/>
      <c r="K79" s="167"/>
      <c r="L79" s="168"/>
      <c r="M79" s="168"/>
      <c r="N79" s="273"/>
      <c r="O79" s="274" t="str">
        <f ca="1"/>
        <v>None</v>
      </c>
      <c r="S79" s="275">
        <f ca="1"/>
        <v>1</v>
      </c>
      <c r="U79" s="278">
        <f ca="1"/>
        <v>0</v>
      </c>
      <c r="V79" s="278">
        <f ca="1"/>
        <v>0</v>
      </c>
      <c r="W79" s="275">
        <f ca="1"/>
        <v>0</v>
      </c>
      <c r="X79" s="275">
        <f ca="1"/>
        <v>0</v>
      </c>
      <c r="Y79" s="275">
        <f ca="1"/>
        <v>0</v>
      </c>
      <c r="AA79" s="278">
        <f ca="1"/>
        <v>0</v>
      </c>
      <c r="AB79" s="275">
        <f ca="1"/>
        <v>0</v>
      </c>
      <c r="AC79" s="275">
        <f ca="1"/>
        <v>0</v>
      </c>
      <c r="AD79" s="275">
        <f ca="1"/>
        <v>0</v>
      </c>
      <c r="AE79" s="275">
        <f ca="1"/>
        <v>0</v>
      </c>
      <c r="AG79" s="279"/>
      <c r="AH79" s="275"/>
      <c r="AJ79" s="275"/>
      <c r="AK79" s="275"/>
      <c r="AL79" s="275"/>
      <c r="AM79" s="275"/>
      <c r="AN79" s="275"/>
      <c r="AO79" s="275"/>
    </row>
    <row r="80" spans="3:41" s="193" customFormat="1" ht="12.75" customHeight="1" x14ac:dyDescent="0.25">
      <c r="C80" s="165"/>
      <c r="D80" s="165"/>
      <c r="E80" s="165"/>
      <c r="F80" s="165"/>
      <c r="G80" s="164"/>
      <c r="H80" s="164"/>
      <c r="I80" s="164"/>
      <c r="J80" s="164"/>
      <c r="K80" s="167"/>
      <c r="L80" s="168"/>
      <c r="M80" s="168"/>
      <c r="N80" s="273"/>
      <c r="O80" s="274" t="str">
        <f ca="1"/>
        <v>None</v>
      </c>
      <c r="S80" s="275">
        <f ca="1"/>
        <v>1</v>
      </c>
      <c r="U80" s="278">
        <f ca="1"/>
        <v>0</v>
      </c>
      <c r="V80" s="278">
        <f ca="1"/>
        <v>0</v>
      </c>
      <c r="W80" s="275">
        <f ca="1"/>
        <v>0</v>
      </c>
      <c r="X80" s="275">
        <f ca="1"/>
        <v>0</v>
      </c>
      <c r="Y80" s="275">
        <f ca="1"/>
        <v>0</v>
      </c>
      <c r="AA80" s="278">
        <f ca="1"/>
        <v>0</v>
      </c>
      <c r="AB80" s="275">
        <f ca="1"/>
        <v>0</v>
      </c>
      <c r="AC80" s="275">
        <f ca="1"/>
        <v>0</v>
      </c>
      <c r="AD80" s="275">
        <f ca="1"/>
        <v>0</v>
      </c>
      <c r="AE80" s="275">
        <f ca="1"/>
        <v>0</v>
      </c>
      <c r="AG80" s="279"/>
      <c r="AH80" s="275"/>
      <c r="AJ80" s="275"/>
      <c r="AK80" s="275"/>
      <c r="AL80" s="275"/>
      <c r="AM80" s="275"/>
      <c r="AN80" s="275"/>
      <c r="AO80" s="275"/>
    </row>
    <row r="81" spans="2:41" s="193" customFormat="1" ht="12.75" customHeight="1" x14ac:dyDescent="0.25">
      <c r="C81" s="165"/>
      <c r="D81" s="165"/>
      <c r="E81" s="165"/>
      <c r="F81" s="165"/>
      <c r="G81" s="164"/>
      <c r="H81" s="164"/>
      <c r="I81" s="164"/>
      <c r="J81" s="164"/>
      <c r="K81" s="167"/>
      <c r="L81" s="168"/>
      <c r="M81" s="168"/>
      <c r="N81" s="273"/>
      <c r="O81" s="274" t="str">
        <f ca="1"/>
        <v>None</v>
      </c>
      <c r="S81" s="275">
        <f ca="1"/>
        <v>1</v>
      </c>
      <c r="U81" s="278">
        <f ca="1"/>
        <v>0</v>
      </c>
      <c r="V81" s="278">
        <f ca="1"/>
        <v>0</v>
      </c>
      <c r="W81" s="275">
        <f ca="1"/>
        <v>0</v>
      </c>
      <c r="X81" s="275">
        <f ca="1"/>
        <v>0</v>
      </c>
      <c r="Y81" s="275">
        <f ca="1"/>
        <v>0</v>
      </c>
      <c r="AA81" s="278">
        <f ca="1"/>
        <v>0</v>
      </c>
      <c r="AB81" s="275">
        <f ca="1"/>
        <v>0</v>
      </c>
      <c r="AC81" s="275">
        <f ca="1"/>
        <v>0</v>
      </c>
      <c r="AD81" s="275">
        <f ca="1"/>
        <v>0</v>
      </c>
      <c r="AE81" s="275">
        <f ca="1"/>
        <v>0</v>
      </c>
      <c r="AG81" s="279"/>
      <c r="AH81" s="275"/>
      <c r="AJ81" s="275"/>
      <c r="AK81" s="275"/>
      <c r="AL81" s="275"/>
      <c r="AM81" s="275"/>
      <c r="AN81" s="275"/>
      <c r="AO81" s="275"/>
    </row>
    <row r="82" spans="2:41" s="193" customFormat="1" ht="12.75" customHeight="1" x14ac:dyDescent="0.25">
      <c r="C82" s="165"/>
      <c r="D82" s="165"/>
      <c r="E82" s="165"/>
      <c r="F82" s="165"/>
      <c r="G82" s="164"/>
      <c r="H82" s="164"/>
      <c r="I82" s="164"/>
      <c r="J82" s="164"/>
      <c r="K82" s="167"/>
      <c r="L82" s="168"/>
      <c r="M82" s="168"/>
      <c r="N82" s="273"/>
      <c r="O82" s="274" t="str">
        <f ca="1"/>
        <v>None</v>
      </c>
      <c r="S82" s="275">
        <f ca="1"/>
        <v>1</v>
      </c>
      <c r="U82" s="278">
        <f ca="1"/>
        <v>0</v>
      </c>
      <c r="V82" s="278">
        <f ca="1"/>
        <v>0</v>
      </c>
      <c r="W82" s="275">
        <f ca="1"/>
        <v>0</v>
      </c>
      <c r="X82" s="275">
        <f ca="1"/>
        <v>0</v>
      </c>
      <c r="Y82" s="275">
        <f ca="1"/>
        <v>0</v>
      </c>
      <c r="AA82" s="278">
        <f ca="1"/>
        <v>0</v>
      </c>
      <c r="AB82" s="275">
        <f ca="1"/>
        <v>0</v>
      </c>
      <c r="AC82" s="275">
        <f ca="1"/>
        <v>0</v>
      </c>
      <c r="AD82" s="275">
        <f ca="1"/>
        <v>0</v>
      </c>
      <c r="AE82" s="275">
        <f ca="1"/>
        <v>0</v>
      </c>
      <c r="AG82" s="279"/>
      <c r="AH82" s="275"/>
      <c r="AJ82" s="275"/>
      <c r="AK82" s="275"/>
      <c r="AL82" s="275"/>
      <c r="AM82" s="275"/>
      <c r="AN82" s="275"/>
      <c r="AO82" s="275"/>
    </row>
    <row r="83" spans="2:41" s="193" customFormat="1" ht="12.75" customHeight="1" x14ac:dyDescent="0.25">
      <c r="C83" s="165"/>
      <c r="D83" s="165"/>
      <c r="E83" s="165"/>
      <c r="F83" s="165"/>
      <c r="G83" s="164"/>
      <c r="H83" s="164"/>
      <c r="I83" s="164"/>
      <c r="J83" s="164"/>
      <c r="K83" s="167"/>
      <c r="L83" s="168"/>
      <c r="M83" s="168"/>
      <c r="N83" s="273"/>
      <c r="O83" s="274" t="str">
        <f ca="1"/>
        <v>None</v>
      </c>
      <c r="S83" s="275">
        <f ca="1"/>
        <v>1</v>
      </c>
      <c r="U83" s="278">
        <f ca="1"/>
        <v>0</v>
      </c>
      <c r="V83" s="278">
        <f ca="1"/>
        <v>0</v>
      </c>
      <c r="W83" s="275">
        <f ca="1"/>
        <v>0</v>
      </c>
      <c r="X83" s="275">
        <f ca="1"/>
        <v>0</v>
      </c>
      <c r="Y83" s="275">
        <f ca="1"/>
        <v>0</v>
      </c>
      <c r="AA83" s="278">
        <f ca="1"/>
        <v>0</v>
      </c>
      <c r="AB83" s="275">
        <f ca="1"/>
        <v>0</v>
      </c>
      <c r="AC83" s="275">
        <f ca="1"/>
        <v>0</v>
      </c>
      <c r="AD83" s="275">
        <f ca="1"/>
        <v>0</v>
      </c>
      <c r="AE83" s="275">
        <f ca="1"/>
        <v>0</v>
      </c>
      <c r="AG83" s="279"/>
      <c r="AH83" s="275"/>
      <c r="AJ83" s="275"/>
      <c r="AK83" s="275"/>
      <c r="AL83" s="275"/>
      <c r="AM83" s="275"/>
      <c r="AN83" s="275"/>
      <c r="AO83" s="275"/>
    </row>
    <row r="84" spans="2:41" s="193" customFormat="1" ht="12.75" customHeight="1" x14ac:dyDescent="0.25">
      <c r="C84" s="165"/>
      <c r="D84" s="165"/>
      <c r="E84" s="165"/>
      <c r="F84" s="165"/>
      <c r="G84" s="164"/>
      <c r="H84" s="164"/>
      <c r="I84" s="164"/>
      <c r="J84" s="164"/>
      <c r="K84" s="167"/>
      <c r="L84" s="168"/>
      <c r="M84" s="168"/>
      <c r="N84" s="273"/>
      <c r="O84" s="274" t="str">
        <f ca="1"/>
        <v>None</v>
      </c>
      <c r="S84" s="275">
        <f ca="1"/>
        <v>1</v>
      </c>
      <c r="U84" s="278">
        <f ca="1"/>
        <v>0</v>
      </c>
      <c r="V84" s="278">
        <f ca="1"/>
        <v>0</v>
      </c>
      <c r="W84" s="275">
        <f ca="1"/>
        <v>0</v>
      </c>
      <c r="X84" s="275">
        <f ca="1"/>
        <v>0</v>
      </c>
      <c r="Y84" s="275">
        <f ca="1"/>
        <v>0</v>
      </c>
      <c r="AA84" s="278">
        <f ca="1"/>
        <v>0</v>
      </c>
      <c r="AB84" s="275">
        <f ca="1"/>
        <v>0</v>
      </c>
      <c r="AC84" s="275">
        <f ca="1"/>
        <v>0</v>
      </c>
      <c r="AD84" s="275">
        <f ca="1"/>
        <v>0</v>
      </c>
      <c r="AE84" s="275">
        <f ca="1"/>
        <v>0</v>
      </c>
      <c r="AG84" s="279"/>
      <c r="AH84" s="275"/>
      <c r="AJ84" s="275"/>
      <c r="AK84" s="275"/>
      <c r="AL84" s="275"/>
      <c r="AM84" s="275"/>
      <c r="AN84" s="275"/>
      <c r="AO84" s="275"/>
    </row>
    <row r="85" spans="2:41" s="170" customFormat="1" ht="12.75" customHeight="1" x14ac:dyDescent="0.25">
      <c r="B85" s="193"/>
      <c r="C85" s="280" t="str">
        <f t="shared" ref="C85:O85" ca="1" si="0">CNST_EndOfList</f>
        <v>end of list</v>
      </c>
      <c r="D85" s="280" t="str">
        <f t="shared" ca="1" si="0"/>
        <v>end of list</v>
      </c>
      <c r="E85" s="280" t="str">
        <f t="shared" ca="1" si="0"/>
        <v>end of list</v>
      </c>
      <c r="F85" s="280" t="str">
        <f t="shared" ca="1" si="0"/>
        <v>end of list</v>
      </c>
      <c r="G85" s="280" t="str">
        <f t="shared" ca="1" si="0"/>
        <v>end of list</v>
      </c>
      <c r="H85" s="280" t="str">
        <f t="shared" ca="1" si="0"/>
        <v>end of list</v>
      </c>
      <c r="I85" s="280" t="str">
        <f t="shared" ca="1" si="0"/>
        <v>end of list</v>
      </c>
      <c r="J85" s="280" t="str">
        <f t="shared" ca="1" si="0"/>
        <v>end of list</v>
      </c>
      <c r="K85" s="280" t="str">
        <f t="shared" ca="1" si="0"/>
        <v>end of list</v>
      </c>
      <c r="L85" s="280" t="str">
        <f t="shared" ca="1" si="0"/>
        <v>end of list</v>
      </c>
      <c r="M85" s="280" t="str">
        <f t="shared" ca="1" si="0"/>
        <v>end of list</v>
      </c>
      <c r="N85" s="273"/>
      <c r="O85" s="281" t="str">
        <f t="shared" ca="1" si="0"/>
        <v>end of list</v>
      </c>
      <c r="P85" s="193"/>
      <c r="Q85" s="193"/>
      <c r="R85" s="193"/>
      <c r="S85" s="193"/>
      <c r="U85" s="193"/>
      <c r="V85" s="193"/>
      <c r="W85" s="282"/>
      <c r="X85" s="193"/>
      <c r="Y85" s="282"/>
      <c r="AB85" s="193"/>
      <c r="AC85" s="193"/>
      <c r="AD85" s="193"/>
      <c r="AE85" s="193"/>
      <c r="AG85" s="219"/>
      <c r="AH85" s="282"/>
      <c r="AJ85" s="282"/>
      <c r="AK85" s="282"/>
      <c r="AL85" s="282"/>
      <c r="AM85" s="282"/>
      <c r="AN85" s="282"/>
      <c r="AO85" s="282"/>
    </row>
    <row r="86" spans="2:41" ht="12.75" customHeight="1" x14ac:dyDescent="0.25">
      <c r="B86" s="193"/>
      <c r="C86" s="283" t="str">
        <f ca="1">CNST_AddRows</f>
        <v>If additional rows are needed, please add them by selecting any row from the second input row up to the "end of list" row included and use the "insert row" command.</v>
      </c>
      <c r="D86" s="284"/>
      <c r="E86" s="284"/>
      <c r="F86" s="284"/>
      <c r="G86" s="284"/>
      <c r="H86" s="284"/>
      <c r="I86" s="284"/>
      <c r="J86" s="284"/>
      <c r="K86" s="284"/>
      <c r="L86" s="284"/>
      <c r="M86" s="284"/>
      <c r="N86" s="193"/>
      <c r="O86" s="193"/>
      <c r="P86" s="193"/>
      <c r="Q86" s="193"/>
      <c r="R86" s="193"/>
      <c r="S86" s="193"/>
      <c r="U86" s="193"/>
      <c r="V86" s="193"/>
      <c r="X86" s="193"/>
      <c r="AB86" s="193"/>
      <c r="AC86" s="193"/>
      <c r="AD86" s="193"/>
      <c r="AE86" s="193"/>
    </row>
    <row r="87" spans="2:41" ht="12.75" customHeight="1" x14ac:dyDescent="0.25">
      <c r="N87" s="193"/>
      <c r="R87" s="193"/>
    </row>
    <row r="88" spans="2:41" ht="12.75" customHeight="1" x14ac:dyDescent="0.25">
      <c r="N88" s="193"/>
    </row>
    <row r="89" spans="2:41" ht="12.75" customHeight="1" x14ac:dyDescent="0.25">
      <c r="N89" s="193"/>
    </row>
    <row r="90" spans="2:41" ht="12.75" customHeight="1" x14ac:dyDescent="0.25">
      <c r="N90" s="193"/>
    </row>
  </sheetData>
  <sheetProtection sheet="1" formatCells="0" formatColumns="0" formatRows="0" insertRows="0" autoFilter="0"/>
  <autoFilter ref="C42:O85" xr:uid="{00000000-0001-0000-0900-000000000000}"/>
  <mergeCells count="32">
    <mergeCell ref="E24:M24"/>
    <mergeCell ref="C7:H8"/>
    <mergeCell ref="C9:H9"/>
    <mergeCell ref="C10:H12"/>
    <mergeCell ref="C4:M4"/>
    <mergeCell ref="C5:F5"/>
    <mergeCell ref="E19:M19"/>
    <mergeCell ref="E20:M20"/>
    <mergeCell ref="E21:M21"/>
    <mergeCell ref="E22:M22"/>
    <mergeCell ref="E23:M23"/>
    <mergeCell ref="C14:M14"/>
    <mergeCell ref="C15:M15"/>
    <mergeCell ref="E16:M16"/>
    <mergeCell ref="E17:M17"/>
    <mergeCell ref="E18:M18"/>
    <mergeCell ref="U41:U42"/>
    <mergeCell ref="AD41:AD42"/>
    <mergeCell ref="AE41:AE42"/>
    <mergeCell ref="AC41:AC42"/>
    <mergeCell ref="E25:M25"/>
    <mergeCell ref="E27:M27"/>
    <mergeCell ref="AA41:AA42"/>
    <mergeCell ref="E26:M26"/>
    <mergeCell ref="S41:S42"/>
    <mergeCell ref="C40:F40"/>
    <mergeCell ref="AG41:AG42"/>
    <mergeCell ref="AB41:AB42"/>
    <mergeCell ref="V41:V42"/>
    <mergeCell ref="W41:W42"/>
    <mergeCell ref="X41:X42"/>
    <mergeCell ref="Y41:Y42"/>
  </mergeCells>
  <conditionalFormatting sqref="C9">
    <cfRule type="expression" dxfId="15" priority="2">
      <formula>INDICATOR_AE_ITToolsDataNotModified=CNST_Yes</formula>
    </cfRule>
  </conditionalFormatting>
  <conditionalFormatting sqref="C10">
    <cfRule type="expression" dxfId="14" priority="3">
      <formula>INDICATOR_AE_ITToolsDataNotModified=CNST_Yes</formula>
    </cfRule>
  </conditionalFormatting>
  <conditionalFormatting sqref="C43:M84">
    <cfRule type="expression" dxfId="13" priority="7">
      <formula>AND(C43="",$V43&lt;&gt;0)</formula>
    </cfRule>
  </conditionalFormatting>
  <conditionalFormatting sqref="D43:D84">
    <cfRule type="expression" dxfId="12" priority="10">
      <formula>AB43&lt;&gt;0</formula>
    </cfRule>
  </conditionalFormatting>
  <conditionalFormatting sqref="F43:F84">
    <cfRule type="expression" dxfId="11" priority="12">
      <formula>AC43&lt;&gt;0</formula>
    </cfRule>
  </conditionalFormatting>
  <conditionalFormatting sqref="I30:I33">
    <cfRule type="cellIs" dxfId="10" priority="5" operator="notEqual">
      <formula>0</formula>
    </cfRule>
  </conditionalFormatting>
  <conditionalFormatting sqref="I36:I38">
    <cfRule type="cellIs" dxfId="9" priority="6" operator="notEqual">
      <formula>0</formula>
    </cfRule>
  </conditionalFormatting>
  <conditionalFormatting sqref="K43:L84">
    <cfRule type="expression" dxfId="8" priority="13">
      <formula>AD43&lt;&gt;0</formula>
    </cfRule>
  </conditionalFormatting>
  <conditionalFormatting sqref="K43:M84">
    <cfRule type="expression" dxfId="7" priority="8">
      <formula>W43&lt;&gt;0</formula>
    </cfRule>
  </conditionalFormatting>
  <dataValidations count="7">
    <dataValidation type="decimal" operator="greaterThan" allowBlank="1" showInputMessage="1" showErrorMessage="1" sqref="H43:J84" xr:uid="{00000000-0002-0000-0900-000001000000}">
      <formula1>0</formula1>
    </dataValidation>
    <dataValidation type="whole" operator="greaterThan" allowBlank="1" showInputMessage="1" showErrorMessage="1" sqref="G43:G84" xr:uid="{0957BC23-4F50-4FB7-8AA7-8EA2DFF06614}">
      <formula1>0</formula1>
    </dataValidation>
    <dataValidation type="list" allowBlank="1" showInputMessage="1" showErrorMessage="1" sqref="F43:F84 D43:D84" xr:uid="{E18A47AA-BEDC-4CC3-AD84-FB973CCB7F6A}">
      <formula1>CNST_AE_Countries_WorldAll</formula1>
    </dataValidation>
    <dataValidation type="list" allowBlank="1" showInputMessage="1" showErrorMessage="1" sqref="L43:L84" xr:uid="{60038D99-CC1D-40B3-AC7A-878E0FFC4EBE}">
      <formula1>_xlfn.ANCHORARRAY(LST_AE_RouteScopes)</formula1>
    </dataValidation>
    <dataValidation type="list" allowBlank="1" showInputMessage="1" showErrorMessage="1" sqref="K43:K84" xr:uid="{C86326E3-74A6-4A9A-BE14-C54C4DDA2A91}">
      <formula1>CNST_AE_ETSSchemes</formula1>
    </dataValidation>
    <dataValidation type="list" allowBlank="1" showInputMessage="1" showErrorMessage="1" sqref="M43:M84" xr:uid="{4ED15196-CD50-4CD3-BF4D-D7935B07681F}">
      <formula1>_xlfn.ANCHORARRAY(LST_AE_ITToolsUsed)</formula1>
    </dataValidation>
    <dataValidation type="list" operator="greaterThan" allowBlank="1" showInputMessage="1" showErrorMessage="1" sqref="I7" xr:uid="{D84DA153-96DA-4CF8-90FE-335C66596349}">
      <formula1>CNST_AE_YesNo</formula1>
    </dataValidation>
  </dataValidations>
  <hyperlinks>
    <hyperlink ref="C40:F40" location="JUMP_8" display="JUMP_8" xr:uid="{7B9535DC-14F9-4159-8588-03EDA52A8348}"/>
  </hyperlinks>
  <printOptions horizontalCentered="1"/>
  <pageMargins left="0.78740157480314965" right="0.78740157480314965" top="0.78740157480314965" bottom="0.78740157480314965" header="0.39370078740157483" footer="0.39370078740157483"/>
  <pageSetup paperSize="9" scale="60" fitToHeight="0" orientation="landscape" r:id="rId1"/>
  <headerFooter alignWithMargins="0">
    <oddFooter>&amp;L&amp;F&amp;C&amp;A&amp;R&amp;P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861FC-5D15-4B35-B5AE-3997BC6050A2}">
  <sheetPr>
    <pageSetUpPr fitToPage="1"/>
  </sheetPr>
  <dimension ref="A1:K30"/>
  <sheetViews>
    <sheetView showGridLines="0" zoomScaleNormal="100" workbookViewId="0"/>
  </sheetViews>
  <sheetFormatPr defaultColWidth="8.6640625" defaultRowHeight="12.75" customHeight="1" x14ac:dyDescent="0.25"/>
  <cols>
    <col min="1" max="1" width="3.6640625" customWidth="1"/>
    <col min="2" max="2" width="4.6640625" customWidth="1"/>
    <col min="3" max="4" width="40.6640625" style="159" customWidth="1"/>
    <col min="5" max="5" width="16.6640625" style="161" customWidth="1"/>
    <col min="6" max="9" width="12.6640625" style="161" customWidth="1"/>
    <col min="10" max="10" width="9.6640625" style="163" customWidth="1"/>
    <col min="11" max="11" width="12.6640625" style="159" customWidth="1"/>
    <col min="12" max="12" width="3.6640625" customWidth="1"/>
  </cols>
  <sheetData>
    <row r="1" spans="1:11" s="20" customFormat="1" ht="12.75" customHeight="1" x14ac:dyDescent="0.25">
      <c r="B1" s="35"/>
      <c r="H1" s="37"/>
      <c r="I1" s="37"/>
      <c r="J1" s="37"/>
      <c r="K1" s="37"/>
    </row>
    <row r="2" spans="1:11" s="38" customFormat="1" ht="17.399999999999999" x14ac:dyDescent="0.25">
      <c r="B2" s="80" t="str">
        <f ca="1">Translations!$B$396</f>
        <v>NON-CO2 AVIATION EFFECTS PER STATE PAIR – EU AND SWISS ETS</v>
      </c>
      <c r="C2" s="80"/>
      <c r="D2" s="80"/>
      <c r="E2" s="80"/>
      <c r="F2" s="80"/>
      <c r="G2" s="80"/>
      <c r="H2" s="80"/>
      <c r="I2" s="80"/>
      <c r="J2" s="80"/>
      <c r="K2" s="80"/>
    </row>
    <row r="3" spans="1:11" s="20" customFormat="1" ht="12.75" customHeight="1" x14ac:dyDescent="0.25">
      <c r="B3" s="35"/>
      <c r="H3" s="37"/>
      <c r="I3" s="37"/>
      <c r="J3" s="37"/>
      <c r="K3" s="37"/>
    </row>
    <row r="4" spans="1:11" s="20" customFormat="1" ht="15.6" x14ac:dyDescent="0.3">
      <c r="B4" s="25">
        <v>8</v>
      </c>
      <c r="C4" s="25" t="str">
        <f ca="1">Translations!$B$397</f>
        <v>State‑pair non‑CO2 aviation effects (EU and Swiss ETS)</v>
      </c>
      <c r="D4" s="25"/>
      <c r="E4" s="25"/>
      <c r="F4" s="25"/>
      <c r="G4" s="25"/>
      <c r="H4" s="25"/>
      <c r="I4" s="25"/>
      <c r="J4" s="25"/>
      <c r="K4" s="25"/>
    </row>
    <row r="5" spans="1:11" s="23" customFormat="1" ht="12.75" customHeight="1" x14ac:dyDescent="0.25">
      <c r="B5" s="21"/>
      <c r="C5" s="64"/>
      <c r="D5" s="64"/>
      <c r="E5" s="64"/>
      <c r="F5" s="17"/>
      <c r="G5" s="17"/>
      <c r="H5" s="17"/>
      <c r="I5" s="17"/>
      <c r="J5" s="17"/>
      <c r="K5" s="17"/>
    </row>
    <row r="6" spans="1:11" s="23" customFormat="1" ht="12.75" customHeight="1" x14ac:dyDescent="0.25">
      <c r="B6" s="21"/>
      <c r="C6" s="486" t="str">
        <f ca="1">_xlfn.CONCAT(Translations!$B$17," ",OFFSET(JUMP_9,0,-1)," """,JUMP_9,""" &gt;&gt;&gt;")</f>
        <v>&lt;&lt;&lt; Click here to proceed to section 9 "Aircraft data" &gt;&gt;&gt;</v>
      </c>
      <c r="D6" s="486"/>
      <c r="E6" s="84"/>
      <c r="F6" s="84"/>
      <c r="G6" s="17"/>
      <c r="H6" s="17"/>
      <c r="I6" s="17"/>
      <c r="J6" s="17"/>
      <c r="K6" s="17"/>
    </row>
    <row r="7" spans="1:11" s="23" customFormat="1" ht="12.75" customHeight="1" x14ac:dyDescent="0.25">
      <c r="A7" s="8"/>
      <c r="B7" s="8"/>
      <c r="C7" s="8"/>
      <c r="D7" s="8"/>
      <c r="E7" s="8"/>
      <c r="F7" s="8"/>
      <c r="G7" s="8"/>
      <c r="H7" s="8"/>
      <c r="I7" s="8"/>
      <c r="J7" s="8"/>
      <c r="K7" s="8"/>
    </row>
    <row r="8" spans="1:11" s="23" customFormat="1" ht="27" customHeight="1" x14ac:dyDescent="0.25">
      <c r="B8" s="21" t="s">
        <v>5</v>
      </c>
      <c r="C8" s="529" t="str">
        <f ca="1">Translations!$B$398</f>
        <v>The aggregated non‑CO2 aviation effects per state pair presented in the following table are calculated automatically from the aerodrome-pair data provided in section 7. No data is displayed in case there are errors in the aerodrome-pair data or if no tool has been defined in section 1.</v>
      </c>
      <c r="D8" s="529"/>
      <c r="E8" s="529"/>
      <c r="F8" s="530"/>
      <c r="G8" s="530"/>
      <c r="H8" s="530"/>
      <c r="I8" s="530"/>
      <c r="J8" s="530"/>
      <c r="K8" s="530"/>
    </row>
    <row r="9" spans="1:11" ht="12.75" customHeight="1" x14ac:dyDescent="0.25">
      <c r="C9" s="112" t="str">
        <f ca="1">'Aviation Effects Overview (4-5)'!C21</f>
        <v/>
      </c>
      <c r="D9"/>
      <c r="E9"/>
      <c r="F9"/>
      <c r="G9"/>
      <c r="H9"/>
      <c r="I9"/>
      <c r="J9"/>
      <c r="K9"/>
    </row>
    <row r="10" spans="1:11" ht="27" customHeight="1" x14ac:dyDescent="0.25">
      <c r="C10" s="78" t="str">
        <f ca="1">'Aerodrome Pair Data (7)'!D17</f>
        <v>State of departure</v>
      </c>
      <c r="D10" s="78" t="str">
        <f ca="1">'Aerodrome Pair Data (7)'!D19</f>
        <v>State of arrival</v>
      </c>
      <c r="E10" s="78" t="str">
        <f>Translations!$C$399</f>
        <v>Number of aerodrome pairs</v>
      </c>
      <c r="F10" s="79" t="str">
        <f ca="1">Translations!$B$371</f>
        <v xml:space="preserve">Number of flights </v>
      </c>
      <c r="G10" s="79" t="str">
        <f ca="1">'Aerodrome Pair Data (7)'!D21</f>
        <v>CO2(e)20 [tonnes]</v>
      </c>
      <c r="H10" s="79" t="str">
        <f ca="1">'Aerodrome Pair Data (7)'!D22</f>
        <v>CO2(e)50 [tonnes]</v>
      </c>
      <c r="I10" s="79" t="str">
        <f ca="1">'Aerodrome Pair Data (7)'!D23</f>
        <v>CO2(e)100 [tonnes]</v>
      </c>
      <c r="J10" s="78" t="str">
        <f ca="1">Translations!$B$315</f>
        <v>ETS scheme</v>
      </c>
      <c r="K10" s="79" t="str">
        <f ca="1">Translations!$B$318</f>
        <v>Scope of the route</v>
      </c>
    </row>
    <row r="11" spans="1:11" ht="12.75" customHeight="1" x14ac:dyDescent="0.25">
      <c r="C11" s="158" t="str" cm="1">
        <f t="array" aca="1" ref="C11" ca="1">IF(OR(INDICATOR_AE_ADPair_DataHasErrors=CNST_Yes,ISERROR(LST_AE_ITToolsUsed),SUM(--(OFFSET(TABLE_AE_ADPair,1,0,TABLE_AE_ADPair_nrows,TABLE_AE_ADPair_ncols)&lt;&gt;""))=0),"",_xlfn._xlws.SORT(_xlfn.UNIQUE(_xlfn.LET(_xlpm.fd,_xlfn.LET(_xlpm.data,OFFSET(TABLE_AE_ADPair,1,0,TABLE_AE_ADPair_nrows,TABLE_AE_ADPair_ncols),_xlpm.dep,INDEX(_xlpm.data,,2),_xlpm.arr,INDEX(_xlpm.data,,4),_xlpm.ets,INDEX(_xlpm.data,,9),_xlpm.rs,INDEX(_xlpm.data,,10),_xlpm.nadp,VLOOKUP(_xlpm.dep&amp;"#"&amp;_xlpm.arr&amp;"#"&amp;_xlpm.ets&amp;"#"&amp;_xlpm.rs,_xlfn.ANCHORARRAY(CNTR_AE_NumADinADPairSchemeScope),2,FALSE),_xlpm.nf,SUMIFS(INDEX(_xlpm.data,,5),_xlpm.dep,_xlpm.dep,_xlpm.arr,_xlpm.arr,_xlpm.ets,_xlpm.ets,_xlpm.rs,_xlpm.rs),_xlpm.coetwenty,SUMIFS(INDEX(_xlpm.data,,6),_xlpm.dep,_xlpm.dep,_xlpm.arr,_xlpm.arr,_xlpm.ets,_xlpm.ets,_xlpm.rs,_xlpm.rs),_xlpm.coefifty,SUMIFS(INDEX(_xlpm.data,,7),_xlpm.dep,_xlpm.dep,_xlpm.arr,_xlpm.arr,_xlpm.ets,_xlpm.ets,_xlpm.rs,_xlpm.rs),_xlpm.coehundred,SUMIFS(INDEX(_xlpm.data,,8),_xlpm.dep,_xlpm.dep,_xlpm.arr,_xlpm.arr,_xlpm.ets,_xlpm.ets,_xlpm.rs,_xlpm.rs),_xlfn.HSTACK(_xlpm.dep,_xlpm.arr,_xlpm.nadp,_xlpm.nf,_xlpm.coetwenty,_xlpm.coefifty,_xlpm.coehundred,_xlpm.ets,_xlpm.rs)),_xlfn._xlws.FILTER(_xlpm.fd,((INDEX(_xlpm.fd,,8)=CNST_EU)+(INDEX(_xlpm.fd,,8)=CNST_CH))*((INDEX(_xlpm.fd,,9)=CNST_AE_ScopeReduced)+(INDEX(_xlpm.fd,,9)=INDICATOR_AE_ReportingScope))))),{8,9,1,2},{-1,-1,1,1}))</f>
        <v/>
      </c>
      <c r="D11" s="158"/>
      <c r="E11" s="160"/>
      <c r="F11" s="160"/>
      <c r="G11" s="160"/>
      <c r="H11" s="160"/>
      <c r="I11" s="160"/>
      <c r="J11" s="162"/>
      <c r="K11" s="158"/>
    </row>
    <row r="12" spans="1:11" ht="12.75" customHeight="1" x14ac:dyDescent="0.25">
      <c r="C12" s="158"/>
      <c r="D12" s="158"/>
      <c r="E12" s="160"/>
      <c r="F12" s="160"/>
      <c r="G12" s="160"/>
      <c r="H12" s="160"/>
      <c r="I12" s="160"/>
      <c r="J12" s="162"/>
      <c r="K12" s="158"/>
    </row>
    <row r="13" spans="1:11" ht="12.75" customHeight="1" x14ac:dyDescent="0.25">
      <c r="C13" s="158"/>
      <c r="D13" s="158"/>
      <c r="E13" s="160"/>
      <c r="F13" s="160"/>
      <c r="G13" s="160"/>
      <c r="H13" s="160"/>
      <c r="I13" s="160"/>
      <c r="J13" s="162"/>
      <c r="K13" s="158"/>
    </row>
    <row r="14" spans="1:11" ht="12.75" customHeight="1" x14ac:dyDescent="0.25">
      <c r="C14" s="158"/>
      <c r="D14" s="158"/>
      <c r="E14" s="160"/>
      <c r="F14" s="160"/>
      <c r="G14" s="160"/>
      <c r="H14" s="160"/>
      <c r="I14" s="160"/>
      <c r="J14" s="162"/>
      <c r="K14" s="158"/>
    </row>
    <row r="15" spans="1:11" ht="12.75" customHeight="1" x14ac:dyDescent="0.25">
      <c r="C15" s="158"/>
      <c r="D15" s="158"/>
      <c r="E15" s="160"/>
      <c r="F15" s="160"/>
      <c r="G15" s="160"/>
      <c r="H15" s="160"/>
      <c r="I15" s="160"/>
      <c r="J15" s="162"/>
      <c r="K15" s="158"/>
    </row>
    <row r="16" spans="1:11" ht="12.75" customHeight="1" x14ac:dyDescent="0.25">
      <c r="C16" s="158"/>
      <c r="D16" s="158"/>
      <c r="E16" s="160"/>
      <c r="F16" s="160"/>
      <c r="G16" s="160"/>
      <c r="H16" s="160"/>
      <c r="I16" s="160"/>
      <c r="J16" s="162"/>
      <c r="K16" s="158"/>
    </row>
    <row r="17" spans="3:11" ht="12.75" customHeight="1" x14ac:dyDescent="0.25">
      <c r="C17" s="158"/>
      <c r="D17" s="158"/>
      <c r="E17" s="160"/>
      <c r="F17" s="160"/>
      <c r="G17" s="160"/>
      <c r="H17" s="160"/>
      <c r="I17" s="160"/>
      <c r="J17" s="162"/>
      <c r="K17" s="158"/>
    </row>
    <row r="18" spans="3:11" ht="12.75" customHeight="1" x14ac:dyDescent="0.25">
      <c r="C18" s="158"/>
      <c r="D18" s="158"/>
      <c r="E18" s="160"/>
      <c r="F18" s="160"/>
      <c r="G18" s="160"/>
      <c r="H18" s="160"/>
      <c r="I18" s="160"/>
      <c r="J18" s="162"/>
      <c r="K18" s="158"/>
    </row>
    <row r="19" spans="3:11" ht="12.75" customHeight="1" x14ac:dyDescent="0.25">
      <c r="C19" s="158"/>
      <c r="D19" s="158"/>
      <c r="E19" s="160"/>
      <c r="F19" s="160"/>
      <c r="G19" s="160"/>
      <c r="H19" s="160"/>
      <c r="I19" s="160"/>
      <c r="J19" s="162"/>
      <c r="K19" s="158"/>
    </row>
    <row r="20" spans="3:11" ht="12.75" customHeight="1" x14ac:dyDescent="0.25">
      <c r="C20" s="158"/>
      <c r="D20" s="158"/>
      <c r="E20" s="160"/>
      <c r="F20" s="160"/>
      <c r="G20" s="160"/>
      <c r="H20" s="160"/>
      <c r="I20" s="160"/>
      <c r="J20" s="162"/>
      <c r="K20" s="158"/>
    </row>
    <row r="21" spans="3:11" ht="12.75" customHeight="1" x14ac:dyDescent="0.25">
      <c r="C21" s="158"/>
      <c r="D21" s="158"/>
      <c r="E21" s="160"/>
      <c r="F21" s="160"/>
      <c r="G21" s="160"/>
      <c r="H21" s="160"/>
      <c r="I21" s="160"/>
      <c r="J21" s="162"/>
      <c r="K21" s="158"/>
    </row>
    <row r="22" spans="3:11" ht="12.75" customHeight="1" x14ac:dyDescent="0.25">
      <c r="C22" s="158"/>
      <c r="D22" s="158"/>
      <c r="E22" s="160"/>
      <c r="F22" s="160"/>
      <c r="G22" s="160"/>
      <c r="H22" s="160"/>
      <c r="I22" s="160"/>
      <c r="J22" s="162"/>
      <c r="K22" s="158"/>
    </row>
    <row r="23" spans="3:11" ht="12.75" customHeight="1" x14ac:dyDescent="0.25">
      <c r="C23" s="158"/>
      <c r="D23" s="158"/>
      <c r="E23" s="160"/>
      <c r="F23" s="160"/>
      <c r="G23" s="160"/>
      <c r="H23" s="160"/>
      <c r="I23" s="160"/>
      <c r="J23" s="162"/>
      <c r="K23" s="158"/>
    </row>
    <row r="24" spans="3:11" ht="12.75" customHeight="1" x14ac:dyDescent="0.25">
      <c r="C24" s="158"/>
      <c r="D24" s="158"/>
      <c r="E24" s="160"/>
      <c r="F24" s="160"/>
      <c r="G24" s="160"/>
      <c r="H24" s="160"/>
      <c r="I24" s="160"/>
      <c r="J24" s="162"/>
      <c r="K24" s="158"/>
    </row>
    <row r="25" spans="3:11" ht="12.75" customHeight="1" x14ac:dyDescent="0.25">
      <c r="C25" s="158"/>
      <c r="D25" s="158"/>
      <c r="E25" s="160"/>
      <c r="F25" s="160"/>
      <c r="G25" s="160"/>
      <c r="H25" s="160"/>
      <c r="I25" s="160"/>
      <c r="J25" s="162"/>
      <c r="K25" s="158"/>
    </row>
    <row r="26" spans="3:11" ht="12.75" customHeight="1" x14ac:dyDescent="0.25">
      <c r="C26" s="158"/>
      <c r="D26" s="158"/>
      <c r="E26" s="160"/>
      <c r="F26" s="160"/>
      <c r="G26" s="160"/>
      <c r="H26" s="160"/>
      <c r="I26" s="160"/>
      <c r="J26" s="162"/>
      <c r="K26" s="158"/>
    </row>
    <row r="27" spans="3:11" ht="12.75" customHeight="1" x14ac:dyDescent="0.25">
      <c r="C27" s="158"/>
      <c r="D27" s="158"/>
      <c r="E27" s="160"/>
      <c r="F27" s="160"/>
      <c r="G27" s="160"/>
      <c r="H27" s="160"/>
      <c r="I27" s="160"/>
      <c r="J27" s="162"/>
      <c r="K27" s="158"/>
    </row>
    <row r="28" spans="3:11" ht="12.75" customHeight="1" x14ac:dyDescent="0.25">
      <c r="C28" s="158"/>
      <c r="D28" s="158"/>
      <c r="E28" s="160"/>
      <c r="F28" s="160"/>
      <c r="G28" s="160"/>
      <c r="H28" s="160"/>
      <c r="I28" s="160"/>
      <c r="J28" s="162"/>
      <c r="K28" s="158"/>
    </row>
    <row r="29" spans="3:11" ht="12.75" customHeight="1" x14ac:dyDescent="0.25">
      <c r="C29" s="158"/>
      <c r="D29" s="158"/>
      <c r="E29" s="160"/>
      <c r="F29" s="160"/>
      <c r="G29" s="160"/>
      <c r="H29" s="160"/>
      <c r="I29" s="160"/>
      <c r="J29" s="162"/>
      <c r="K29" s="158"/>
    </row>
    <row r="30" spans="3:11" ht="12.75" customHeight="1" x14ac:dyDescent="0.25">
      <c r="C30" s="158"/>
      <c r="D30" s="158"/>
      <c r="E30" s="160"/>
      <c r="F30" s="160"/>
      <c r="G30" s="160"/>
      <c r="H30" s="160"/>
      <c r="I30" s="160"/>
      <c r="J30" s="162"/>
      <c r="K30" s="158"/>
    </row>
  </sheetData>
  <sheetProtection sheet="1" objects="1" scenarios="1"/>
  <autoFilter ref="C10:K21" xr:uid="{C54861FC-5D15-4B35-B5AE-3997BC6050A2}"/>
  <mergeCells count="2">
    <mergeCell ref="C8:K8"/>
    <mergeCell ref="C6:D6"/>
  </mergeCells>
  <conditionalFormatting sqref="C9">
    <cfRule type="expression" dxfId="6" priority="1">
      <formula>C9&lt;&gt;""</formula>
    </cfRule>
  </conditionalFormatting>
  <conditionalFormatting sqref="C11:K1048576">
    <cfRule type="expression" dxfId="5" priority="3">
      <formula>NOT(ISBLANK($C11))</formula>
    </cfRule>
  </conditionalFormatting>
  <dataValidations count="2">
    <dataValidation type="whole" operator="greaterThan" allowBlank="1" showInputMessage="1" showErrorMessage="1" sqref="F11:F30" xr:uid="{E1D951D4-7C1A-4409-8453-0A49BF73E04D}">
      <formula1>0</formula1>
    </dataValidation>
    <dataValidation type="decimal" operator="greaterThan" allowBlank="1" showInputMessage="1" showErrorMessage="1" sqref="G11:I30" xr:uid="{8793B9F6-B1A6-4FAB-8962-822996FE92ED}">
      <formula1>0</formula1>
    </dataValidation>
  </dataValidations>
  <hyperlinks>
    <hyperlink ref="C6:D6" location="JUMP_9" display="JUMP_9" xr:uid="{9310A1D3-E80B-4B8D-983F-DEC3A5F8E2C2}"/>
  </hyperlinks>
  <printOptions horizontalCentered="1"/>
  <pageMargins left="0.78740157480314965" right="0.78740157480314965" top="0.78740157480314965" bottom="0.78740157480314965" header="0.39370078740157483" footer="0.39370078740157483"/>
  <pageSetup paperSize="9" scale="47" fitToHeight="0" orientation="portrait" r:id="rId1"/>
  <headerFooter>
    <oddFooter>&amp;L&amp;F&amp;C&amp;A&amp;R&amp;P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C11FF-D0D9-4442-A5B1-86199241427B}">
  <sheetPr>
    <pageSetUpPr fitToPage="1"/>
  </sheetPr>
  <dimension ref="B1:K40"/>
  <sheetViews>
    <sheetView showGridLines="0" zoomScaleNormal="100" zoomScaleSheetLayoutView="140" workbookViewId="0"/>
  </sheetViews>
  <sheetFormatPr defaultColWidth="11.44140625" defaultRowHeight="13.2" x14ac:dyDescent="0.25"/>
  <cols>
    <col min="1" max="1" width="3.6640625" style="20" customWidth="1"/>
    <col min="2" max="2" width="4.6640625" style="20" customWidth="1"/>
    <col min="3" max="6" width="20.6640625" style="20" customWidth="1"/>
    <col min="7" max="8" width="10.6640625" style="20" customWidth="1"/>
    <col min="9" max="10" width="8.6640625" style="20" customWidth="1"/>
    <col min="11" max="11" width="3.6640625" style="20" customWidth="1"/>
    <col min="12" max="16384" width="11.44140625" style="20"/>
  </cols>
  <sheetData>
    <row r="1" spans="2:10" x14ac:dyDescent="0.25">
      <c r="B1" s="35"/>
      <c r="E1" s="37"/>
      <c r="F1" s="37"/>
    </row>
    <row r="2" spans="2:10" ht="18" customHeight="1" x14ac:dyDescent="0.25">
      <c r="B2" s="225" t="str">
        <f ca="1">Translations!$B$400</f>
        <v>AIRCRAFT DATA</v>
      </c>
      <c r="C2" s="225"/>
      <c r="D2" s="225"/>
      <c r="E2" s="225"/>
      <c r="F2" s="225"/>
      <c r="G2" s="225"/>
      <c r="H2" s="225"/>
      <c r="I2" s="225"/>
      <c r="J2" s="225"/>
    </row>
    <row r="3" spans="2:10" x14ac:dyDescent="0.25">
      <c r="B3" s="35"/>
      <c r="E3" s="37"/>
      <c r="F3" s="37"/>
    </row>
    <row r="4" spans="2:10" ht="15.6" x14ac:dyDescent="0.3">
      <c r="B4" s="25">
        <v>9</v>
      </c>
      <c r="C4" s="532" t="str">
        <f ca="1">Translations!$B$401</f>
        <v>Aircraft data</v>
      </c>
      <c r="D4" s="532"/>
      <c r="E4" s="532"/>
      <c r="F4" s="532"/>
      <c r="G4" s="532"/>
      <c r="H4" s="532"/>
      <c r="I4" s="532"/>
      <c r="J4" s="532"/>
    </row>
    <row r="6" spans="2:10" x14ac:dyDescent="0.25">
      <c r="C6" s="84" t="str">
        <f ca="1">_xlfn.CONCAT(Translations!$B$17," ",OFFSET(JUMP_10,0,-1)," """,JUMP_10,""" &gt;&gt;&gt;")</f>
        <v>&lt;&lt;&lt; Click here to proceed to section 10 "Comments" &gt;&gt;&gt;</v>
      </c>
      <c r="D6" s="84"/>
      <c r="E6" s="84"/>
    </row>
    <row r="8" spans="2:10" ht="12.75" customHeight="1" x14ac:dyDescent="0.25">
      <c r="B8" s="21" t="s">
        <v>5</v>
      </c>
      <c r="C8" s="46" t="str">
        <f>Translations!$C$402</f>
        <v>Provide details for each aircraft used during the year covered by this report for which you are the aircraft operator.</v>
      </c>
      <c r="D8" s="176"/>
      <c r="E8" s="176"/>
      <c r="F8" s="176"/>
      <c r="G8" s="176"/>
      <c r="H8" s="176"/>
    </row>
    <row r="9" spans="2:10" ht="24.9" customHeight="1" x14ac:dyDescent="0.25">
      <c r="C9" s="533" t="str">
        <f>Translations!$C$403</f>
        <v>The list should use the same aircraft types (ICAO type designator – DOC8643) and any subtypes defined in the monitoring plan, including owned and leased‑in aircraft. Only aircraft used for activities falling under the EU ETS, the Swiss ETS, and/or for non‑CO₂ aviation effects reporting under the MRR should be listed.</v>
      </c>
      <c r="D9" s="533"/>
      <c r="E9" s="533"/>
      <c r="F9" s="533"/>
      <c r="G9" s="533"/>
      <c r="H9" s="533"/>
      <c r="I9" s="533"/>
      <c r="J9" s="533"/>
    </row>
    <row r="10" spans="2:10" ht="40.799999999999997" x14ac:dyDescent="0.25">
      <c r="C10" s="285" t="str">
        <f>Translations!$C$404</f>
        <v>Aircraft type (ICAO aircraft type designator)</v>
      </c>
      <c r="D10" s="285" t="str">
        <f>Translations!$C$405</f>
        <v>Aircraft subtype (as specified in the monitoring plan, if applicable)</v>
      </c>
      <c r="E10" s="285" t="str">
        <f>Translations!$C$406</f>
        <v>Aircraft registration number</v>
      </c>
      <c r="F10" s="285" t="str">
        <f>Translations!$C$407</f>
        <v>Owner of the aircraft (if known)
 In the case of leased-in aircraft, the lessor</v>
      </c>
      <c r="G10" s="534" t="str">
        <f>Translations!$C$408</f>
        <v>If the aircraft has not belonged to your fleet for the whole reporting year:</v>
      </c>
      <c r="H10" s="535"/>
      <c r="I10" s="285" t="str">
        <f>Translations!$C$409</f>
        <v>Used for EU ETS</v>
      </c>
      <c r="J10" s="286" t="str">
        <f>Translations!$C$410</f>
        <v>Used for CH ETS</v>
      </c>
    </row>
    <row r="11" spans="2:10" x14ac:dyDescent="0.25">
      <c r="C11" s="287"/>
      <c r="D11" s="287"/>
      <c r="E11" s="287"/>
      <c r="F11" s="287"/>
      <c r="G11" s="201" t="str">
        <f>Translations!$C$411</f>
        <v>Start date</v>
      </c>
      <c r="H11" s="201" t="str">
        <f>Translations!$C$412</f>
        <v>End date</v>
      </c>
      <c r="I11" s="287"/>
      <c r="J11" s="288"/>
    </row>
    <row r="12" spans="2:10" x14ac:dyDescent="0.25">
      <c r="C12" s="146"/>
      <c r="D12" s="146"/>
      <c r="E12" s="146"/>
      <c r="F12" s="146"/>
      <c r="G12" s="147"/>
      <c r="H12" s="147"/>
      <c r="I12" s="148"/>
      <c r="J12" s="148"/>
    </row>
    <row r="13" spans="2:10" x14ac:dyDescent="0.25">
      <c r="C13" s="146"/>
      <c r="D13" s="146"/>
      <c r="E13" s="146"/>
      <c r="F13" s="146"/>
      <c r="G13" s="147"/>
      <c r="H13" s="147"/>
      <c r="I13" s="148"/>
      <c r="J13" s="148"/>
    </row>
    <row r="14" spans="2:10" ht="12.75" customHeight="1" x14ac:dyDescent="0.25">
      <c r="C14" s="146"/>
      <c r="D14" s="146"/>
      <c r="E14" s="146"/>
      <c r="F14" s="146"/>
      <c r="G14" s="147"/>
      <c r="H14" s="147"/>
      <c r="I14" s="148"/>
      <c r="J14" s="148"/>
    </row>
    <row r="15" spans="2:10" x14ac:dyDescent="0.25">
      <c r="C15" s="146"/>
      <c r="D15" s="146"/>
      <c r="E15" s="146"/>
      <c r="F15" s="146"/>
      <c r="G15" s="147"/>
      <c r="H15" s="147"/>
      <c r="I15" s="148"/>
      <c r="J15" s="148"/>
    </row>
    <row r="16" spans="2:10" x14ac:dyDescent="0.25">
      <c r="C16" s="146"/>
      <c r="D16" s="146"/>
      <c r="E16" s="146"/>
      <c r="F16" s="146"/>
      <c r="G16" s="147"/>
      <c r="H16" s="147"/>
      <c r="I16" s="148"/>
      <c r="J16" s="148"/>
    </row>
    <row r="17" spans="3:10" x14ac:dyDescent="0.25">
      <c r="C17" s="146"/>
      <c r="D17" s="146"/>
      <c r="E17" s="146"/>
      <c r="F17" s="146"/>
      <c r="G17" s="147"/>
      <c r="H17" s="147"/>
      <c r="I17" s="148"/>
      <c r="J17" s="148"/>
    </row>
    <row r="18" spans="3:10" x14ac:dyDescent="0.25">
      <c r="C18" s="146"/>
      <c r="D18" s="146"/>
      <c r="E18" s="146"/>
      <c r="F18" s="146"/>
      <c r="G18" s="147"/>
      <c r="H18" s="147"/>
      <c r="I18" s="148"/>
      <c r="J18" s="148"/>
    </row>
    <row r="19" spans="3:10" x14ac:dyDescent="0.25">
      <c r="C19" s="146"/>
      <c r="D19" s="146"/>
      <c r="E19" s="146"/>
      <c r="F19" s="146"/>
      <c r="G19" s="147"/>
      <c r="H19" s="147"/>
      <c r="I19" s="148"/>
      <c r="J19" s="148"/>
    </row>
    <row r="20" spans="3:10" x14ac:dyDescent="0.25">
      <c r="C20" s="146"/>
      <c r="D20" s="146"/>
      <c r="E20" s="146"/>
      <c r="F20" s="146"/>
      <c r="G20" s="147"/>
      <c r="H20" s="147"/>
      <c r="I20" s="148"/>
      <c r="J20" s="148"/>
    </row>
    <row r="21" spans="3:10" x14ac:dyDescent="0.25">
      <c r="C21" s="146"/>
      <c r="D21" s="146"/>
      <c r="E21" s="146"/>
      <c r="F21" s="146"/>
      <c r="G21" s="147"/>
      <c r="H21" s="147"/>
      <c r="I21" s="148"/>
      <c r="J21" s="148"/>
    </row>
    <row r="22" spans="3:10" x14ac:dyDescent="0.25">
      <c r="C22" s="146"/>
      <c r="D22" s="146"/>
      <c r="E22" s="146"/>
      <c r="F22" s="146"/>
      <c r="G22" s="147"/>
      <c r="H22" s="147"/>
      <c r="I22" s="148"/>
      <c r="J22" s="148"/>
    </row>
    <row r="23" spans="3:10" x14ac:dyDescent="0.25">
      <c r="C23" s="146"/>
      <c r="D23" s="146"/>
      <c r="E23" s="146"/>
      <c r="F23" s="146"/>
      <c r="G23" s="147"/>
      <c r="H23" s="147"/>
      <c r="I23" s="148"/>
      <c r="J23" s="148"/>
    </row>
    <row r="24" spans="3:10" x14ac:dyDescent="0.25">
      <c r="C24" s="146"/>
      <c r="D24" s="146"/>
      <c r="E24" s="146"/>
      <c r="F24" s="146"/>
      <c r="G24" s="147"/>
      <c r="H24" s="147"/>
      <c r="I24" s="148"/>
      <c r="J24" s="148"/>
    </row>
    <row r="25" spans="3:10" x14ac:dyDescent="0.25">
      <c r="C25" s="146"/>
      <c r="D25" s="146"/>
      <c r="E25" s="146"/>
      <c r="F25" s="146"/>
      <c r="G25" s="147"/>
      <c r="H25" s="147"/>
      <c r="I25" s="148"/>
      <c r="J25" s="148"/>
    </row>
    <row r="26" spans="3:10" x14ac:dyDescent="0.25">
      <c r="C26" s="146"/>
      <c r="D26" s="146"/>
      <c r="E26" s="146"/>
      <c r="F26" s="146"/>
      <c r="G26" s="147"/>
      <c r="H26" s="147"/>
      <c r="I26" s="148"/>
      <c r="J26" s="148"/>
    </row>
    <row r="27" spans="3:10" x14ac:dyDescent="0.25">
      <c r="C27" s="146"/>
      <c r="D27" s="146"/>
      <c r="E27" s="146"/>
      <c r="F27" s="146"/>
      <c r="G27" s="147"/>
      <c r="H27" s="147"/>
      <c r="I27" s="148"/>
      <c r="J27" s="148"/>
    </row>
    <row r="28" spans="3:10" x14ac:dyDescent="0.25">
      <c r="C28" s="146"/>
      <c r="D28" s="146"/>
      <c r="E28" s="146"/>
      <c r="F28" s="146"/>
      <c r="G28" s="147"/>
      <c r="H28" s="147"/>
      <c r="I28" s="148"/>
      <c r="J28" s="148"/>
    </row>
    <row r="29" spans="3:10" x14ac:dyDescent="0.25">
      <c r="C29" s="146"/>
      <c r="D29" s="146"/>
      <c r="E29" s="146"/>
      <c r="F29" s="146"/>
      <c r="G29" s="147"/>
      <c r="H29" s="147"/>
      <c r="I29" s="148"/>
      <c r="J29" s="148"/>
    </row>
    <row r="30" spans="3:10" x14ac:dyDescent="0.25">
      <c r="C30" s="146"/>
      <c r="D30" s="146"/>
      <c r="E30" s="146"/>
      <c r="F30" s="146"/>
      <c r="G30" s="147"/>
      <c r="H30" s="147"/>
      <c r="I30" s="148"/>
      <c r="J30" s="148"/>
    </row>
    <row r="31" spans="3:10" x14ac:dyDescent="0.25">
      <c r="C31" s="146"/>
      <c r="D31" s="146"/>
      <c r="E31" s="146"/>
      <c r="F31" s="146"/>
      <c r="G31" s="147"/>
      <c r="H31" s="147"/>
      <c r="I31" s="148"/>
      <c r="J31" s="148"/>
    </row>
    <row r="32" spans="3:10" x14ac:dyDescent="0.25">
      <c r="C32" s="146"/>
      <c r="D32" s="146"/>
      <c r="E32" s="146"/>
      <c r="F32" s="146"/>
      <c r="G32" s="147"/>
      <c r="H32" s="147"/>
      <c r="I32" s="148"/>
      <c r="J32" s="148"/>
    </row>
    <row r="33" spans="3:11" x14ac:dyDescent="0.25">
      <c r="C33" s="146"/>
      <c r="D33" s="146"/>
      <c r="E33" s="146"/>
      <c r="F33" s="146"/>
      <c r="G33" s="147"/>
      <c r="H33" s="147"/>
      <c r="I33" s="148"/>
      <c r="J33" s="148"/>
    </row>
    <row r="34" spans="3:11" x14ac:dyDescent="0.25">
      <c r="C34" s="146"/>
      <c r="D34" s="146"/>
      <c r="E34" s="146"/>
      <c r="F34" s="146"/>
      <c r="G34" s="147"/>
      <c r="H34" s="147"/>
      <c r="I34" s="148"/>
      <c r="J34" s="148"/>
    </row>
    <row r="35" spans="3:11" x14ac:dyDescent="0.25">
      <c r="C35" s="146"/>
      <c r="D35" s="146"/>
      <c r="E35" s="146"/>
      <c r="F35" s="146"/>
      <c r="G35" s="147"/>
      <c r="H35" s="147"/>
      <c r="I35" s="148"/>
      <c r="J35" s="148"/>
    </row>
    <row r="36" spans="3:11" x14ac:dyDescent="0.25">
      <c r="C36" s="146"/>
      <c r="D36" s="146"/>
      <c r="E36" s="146"/>
      <c r="F36" s="146"/>
      <c r="G36" s="147"/>
      <c r="H36" s="147"/>
      <c r="I36" s="148"/>
      <c r="J36" s="148"/>
    </row>
    <row r="37" spans="3:11" x14ac:dyDescent="0.25">
      <c r="C37" s="146"/>
      <c r="D37" s="146"/>
      <c r="E37" s="146"/>
      <c r="F37" s="146"/>
      <c r="G37" s="147"/>
      <c r="H37" s="147"/>
      <c r="I37" s="148"/>
      <c r="J37" s="148"/>
    </row>
    <row r="38" spans="3:11" x14ac:dyDescent="0.25">
      <c r="C38" s="146"/>
      <c r="D38" s="146"/>
      <c r="E38" s="146"/>
      <c r="F38" s="146"/>
      <c r="G38" s="147"/>
      <c r="H38" s="147"/>
      <c r="I38" s="148"/>
      <c r="J38" s="148"/>
    </row>
    <row r="39" spans="3:11" x14ac:dyDescent="0.25">
      <c r="C39" s="280" t="str">
        <f t="shared" ref="C39:J39" ca="1" si="0">CNST_EndOfList</f>
        <v>end of list</v>
      </c>
      <c r="D39" s="280" t="str">
        <f t="shared" ca="1" si="0"/>
        <v>end of list</v>
      </c>
      <c r="E39" s="280" t="str">
        <f t="shared" ca="1" si="0"/>
        <v>end of list</v>
      </c>
      <c r="F39" s="280" t="str">
        <f t="shared" ca="1" si="0"/>
        <v>end of list</v>
      </c>
      <c r="G39" s="280" t="str">
        <f t="shared" ca="1" si="0"/>
        <v>end of list</v>
      </c>
      <c r="H39" s="280" t="str">
        <f t="shared" ca="1" si="0"/>
        <v>end of list</v>
      </c>
      <c r="I39" s="280" t="str">
        <f t="shared" ca="1" si="0"/>
        <v>end of list</v>
      </c>
      <c r="J39" s="280" t="str">
        <f t="shared" ca="1" si="0"/>
        <v>end of list</v>
      </c>
      <c r="K39" s="289"/>
    </row>
    <row r="40" spans="3:11" ht="24.9" customHeight="1" x14ac:dyDescent="0.25">
      <c r="C40" s="531" t="str">
        <f ca="1">CNST_AddRows</f>
        <v>If additional rows are needed, please add them by selecting any row from the second input row up to the "end of list" row included and use the "insert row" command.</v>
      </c>
      <c r="D40" s="531"/>
      <c r="E40" s="531"/>
      <c r="F40" s="531"/>
      <c r="G40" s="531"/>
      <c r="H40" s="531"/>
      <c r="I40" s="531"/>
      <c r="J40" s="531"/>
      <c r="K40" s="194"/>
    </row>
  </sheetData>
  <sheetProtection sheet="1" formatCells="0" formatColumns="0" formatRows="0" insertColumns="0" insertRows="0"/>
  <autoFilter ref="C10:J38" xr:uid="{BFAC11FF-D0D9-4442-A5B1-86199241427B}">
    <filterColumn colId="4" showButton="0"/>
  </autoFilter>
  <mergeCells count="4">
    <mergeCell ref="C40:J40"/>
    <mergeCell ref="C4:J4"/>
    <mergeCell ref="C9:J9"/>
    <mergeCell ref="G10:H10"/>
  </mergeCells>
  <conditionalFormatting sqref="I12:J38">
    <cfRule type="expression" dxfId="4" priority="1">
      <formula>AND(SUM(--(TRIM($C12:$H12)=""))&lt;6,TRIM($I12)="",TRIM($J12)="")</formula>
    </cfRule>
  </conditionalFormatting>
  <hyperlinks>
    <hyperlink ref="C6:D6" location="JUMP_10" display="JUMP_10" xr:uid="{69D6393E-E40D-47AD-B661-CFF2F22C45EE}"/>
  </hyperlinks>
  <pageMargins left="0.78740157480314965" right="0.78740157480314965" top="0.78740157480314965" bottom="0.78740157480314965" header="0.39370078740157483" footer="0.39370078740157483"/>
  <pageSetup paperSize="9" scale="65" fitToHeight="0" orientation="portrait" r:id="rId1"/>
  <headerFooter alignWithMargins="0">
    <oddFooter>&amp;L&amp;F&amp;C&amp;A&amp;R&amp;P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J35"/>
  <sheetViews>
    <sheetView showGridLines="0" zoomScale="115" zoomScaleNormal="115" zoomScaleSheetLayoutView="140" workbookViewId="0"/>
  </sheetViews>
  <sheetFormatPr defaultColWidth="11.44140625" defaultRowHeight="13.2" x14ac:dyDescent="0.25"/>
  <cols>
    <col min="1" max="1" width="3.6640625" style="20" customWidth="1"/>
    <col min="2" max="2" width="4.6640625" style="20" customWidth="1"/>
    <col min="3" max="3" width="11.44140625" style="20" customWidth="1"/>
    <col min="4" max="4" width="10.6640625" style="20" customWidth="1"/>
    <col min="5" max="6" width="13.44140625" style="20" customWidth="1"/>
    <col min="7" max="7" width="10.44140625" style="20" customWidth="1"/>
    <col min="8" max="8" width="11.109375" style="20" customWidth="1"/>
    <col min="9" max="10" width="13.44140625" style="20" customWidth="1"/>
    <col min="11" max="11" width="3.6640625" style="20" customWidth="1"/>
    <col min="12" max="16384" width="11.44140625" style="20"/>
  </cols>
  <sheetData>
    <row r="1" spans="1:10" x14ac:dyDescent="0.25">
      <c r="B1" s="35"/>
      <c r="E1" s="37"/>
      <c r="F1" s="37"/>
    </row>
    <row r="2" spans="1:10" ht="17.399999999999999" x14ac:dyDescent="0.25">
      <c r="B2" s="225" t="str">
        <f ca="1">Translations!$B$413</f>
        <v>MEMBER STATE SPECIFIC FURTHER INFORMATION</v>
      </c>
      <c r="C2" s="225"/>
      <c r="D2" s="225"/>
      <c r="E2" s="225"/>
      <c r="F2" s="225"/>
      <c r="G2" s="225"/>
      <c r="H2" s="225"/>
      <c r="I2" s="225"/>
      <c r="J2" s="225"/>
    </row>
    <row r="3" spans="1:10" x14ac:dyDescent="0.25">
      <c r="B3" s="35"/>
      <c r="E3" s="37"/>
      <c r="F3" s="37"/>
    </row>
    <row r="4" spans="1:10" ht="15.6" x14ac:dyDescent="0.3">
      <c r="B4" s="25">
        <v>10</v>
      </c>
      <c r="C4" s="476" t="str">
        <f ca="1">Translations!$B$414</f>
        <v>Comments</v>
      </c>
      <c r="D4" s="476"/>
      <c r="E4" s="476"/>
      <c r="F4" s="476"/>
      <c r="G4" s="476"/>
      <c r="H4" s="476"/>
      <c r="I4" s="476"/>
      <c r="J4" s="476"/>
    </row>
    <row r="6" spans="1:10" x14ac:dyDescent="0.25">
      <c r="B6" s="221" t="str">
        <f ca="1">Translations!$B$415</f>
        <v>Space for further Comments:</v>
      </c>
    </row>
    <row r="7" spans="1:10" x14ac:dyDescent="0.25">
      <c r="B7" s="34"/>
      <c r="C7" s="33"/>
      <c r="D7" s="33"/>
      <c r="E7" s="33"/>
      <c r="F7" s="33"/>
      <c r="G7" s="33"/>
      <c r="H7" s="33"/>
      <c r="I7" s="33"/>
      <c r="J7" s="32"/>
    </row>
    <row r="8" spans="1:10" ht="15.6" x14ac:dyDescent="0.3">
      <c r="A8" s="223"/>
      <c r="B8" s="31"/>
      <c r="C8" s="30"/>
      <c r="D8" s="30"/>
      <c r="E8" s="30"/>
      <c r="F8" s="30"/>
      <c r="G8" s="30"/>
      <c r="H8" s="30"/>
      <c r="I8" s="30"/>
      <c r="J8" s="29"/>
    </row>
    <row r="9" spans="1:10" x14ac:dyDescent="0.25">
      <c r="B9" s="31"/>
      <c r="C9" s="30"/>
      <c r="D9" s="30"/>
      <c r="E9" s="30"/>
      <c r="F9" s="30"/>
      <c r="G9" s="30"/>
      <c r="H9" s="30"/>
      <c r="I9" s="30"/>
      <c r="J9" s="29"/>
    </row>
    <row r="10" spans="1:10" x14ac:dyDescent="0.25">
      <c r="B10" s="31"/>
      <c r="C10" s="30"/>
      <c r="D10" s="30"/>
      <c r="E10" s="30"/>
      <c r="F10" s="30"/>
      <c r="G10" s="30"/>
      <c r="H10" s="30"/>
      <c r="I10" s="30"/>
      <c r="J10" s="29"/>
    </row>
    <row r="11" spans="1:10" x14ac:dyDescent="0.25">
      <c r="B11" s="31"/>
      <c r="C11" s="30"/>
      <c r="D11" s="30"/>
      <c r="E11" s="30"/>
      <c r="F11" s="30"/>
      <c r="G11" s="30"/>
      <c r="H11" s="30"/>
      <c r="I11" s="30"/>
      <c r="J11" s="29"/>
    </row>
    <row r="12" spans="1:10" x14ac:dyDescent="0.25">
      <c r="B12" s="31"/>
      <c r="C12" s="30"/>
      <c r="D12" s="30"/>
      <c r="E12" s="30"/>
      <c r="F12" s="30"/>
      <c r="G12" s="30"/>
      <c r="H12" s="30"/>
      <c r="I12" s="30"/>
      <c r="J12" s="29"/>
    </row>
    <row r="13" spans="1:10" x14ac:dyDescent="0.25">
      <c r="B13" s="31"/>
      <c r="C13" s="30"/>
      <c r="D13" s="30"/>
      <c r="E13" s="30"/>
      <c r="F13" s="30"/>
      <c r="G13" s="30"/>
      <c r="H13" s="30"/>
      <c r="I13" s="30"/>
      <c r="J13" s="29"/>
    </row>
    <row r="14" spans="1:10" x14ac:dyDescent="0.25">
      <c r="B14" s="31"/>
      <c r="C14" s="30"/>
      <c r="D14" s="30"/>
      <c r="E14" s="30"/>
      <c r="F14" s="30"/>
      <c r="G14" s="30"/>
      <c r="H14" s="30"/>
      <c r="I14" s="30"/>
      <c r="J14" s="29"/>
    </row>
    <row r="15" spans="1:10" x14ac:dyDescent="0.25">
      <c r="B15" s="31"/>
      <c r="C15" s="30"/>
      <c r="D15" s="30"/>
      <c r="E15" s="30"/>
      <c r="F15" s="30"/>
      <c r="G15" s="30"/>
      <c r="H15" s="30"/>
      <c r="I15" s="30"/>
      <c r="J15" s="29"/>
    </row>
    <row r="16" spans="1:10" x14ac:dyDescent="0.25">
      <c r="B16" s="31"/>
      <c r="C16" s="30"/>
      <c r="D16" s="30"/>
      <c r="E16" s="30"/>
      <c r="F16" s="30"/>
      <c r="G16" s="30"/>
      <c r="H16" s="30"/>
      <c r="I16" s="30"/>
      <c r="J16" s="29"/>
    </row>
    <row r="17" spans="2:10" x14ac:dyDescent="0.25">
      <c r="B17" s="31"/>
      <c r="C17" s="30"/>
      <c r="D17" s="30"/>
      <c r="E17" s="30"/>
      <c r="F17" s="30"/>
      <c r="G17" s="30"/>
      <c r="H17" s="30"/>
      <c r="I17" s="30"/>
      <c r="J17" s="29"/>
    </row>
    <row r="18" spans="2:10" x14ac:dyDescent="0.25">
      <c r="B18" s="31"/>
      <c r="C18" s="30"/>
      <c r="D18" s="30"/>
      <c r="E18" s="30"/>
      <c r="F18" s="30"/>
      <c r="G18" s="30"/>
      <c r="H18" s="30"/>
      <c r="I18" s="30"/>
      <c r="J18" s="29"/>
    </row>
    <row r="19" spans="2:10" x14ac:dyDescent="0.25">
      <c r="B19" s="31"/>
      <c r="C19" s="30"/>
      <c r="D19" s="30"/>
      <c r="E19" s="30"/>
      <c r="F19" s="30"/>
      <c r="G19" s="30"/>
      <c r="H19" s="30"/>
      <c r="I19" s="30"/>
      <c r="J19" s="29"/>
    </row>
    <row r="20" spans="2:10" x14ac:dyDescent="0.25">
      <c r="B20" s="31"/>
      <c r="C20" s="30"/>
      <c r="D20" s="30"/>
      <c r="E20" s="30"/>
      <c r="F20" s="30"/>
      <c r="G20" s="30"/>
      <c r="H20" s="30"/>
      <c r="I20" s="30"/>
      <c r="J20" s="29"/>
    </row>
    <row r="21" spans="2:10" x14ac:dyDescent="0.25">
      <c r="B21" s="31"/>
      <c r="C21" s="30"/>
      <c r="D21" s="30"/>
      <c r="E21" s="30"/>
      <c r="F21" s="30"/>
      <c r="G21" s="30"/>
      <c r="H21" s="30"/>
      <c r="I21" s="30"/>
      <c r="J21" s="29"/>
    </row>
    <row r="22" spans="2:10" x14ac:dyDescent="0.25">
      <c r="B22" s="31"/>
      <c r="C22" s="30"/>
      <c r="D22" s="30"/>
      <c r="E22" s="30"/>
      <c r="F22" s="30"/>
      <c r="G22" s="30"/>
      <c r="H22" s="30"/>
      <c r="I22" s="30"/>
      <c r="J22" s="29"/>
    </row>
    <row r="23" spans="2:10" x14ac:dyDescent="0.25">
      <c r="B23" s="31"/>
      <c r="C23" s="30"/>
      <c r="D23" s="30"/>
      <c r="E23" s="30"/>
      <c r="F23" s="30"/>
      <c r="G23" s="30"/>
      <c r="H23" s="30"/>
      <c r="I23" s="30"/>
      <c r="J23" s="29"/>
    </row>
    <row r="24" spans="2:10" x14ac:dyDescent="0.25">
      <c r="B24" s="31"/>
      <c r="C24" s="30"/>
      <c r="D24" s="30"/>
      <c r="E24" s="30"/>
      <c r="F24" s="30"/>
      <c r="G24" s="30"/>
      <c r="H24" s="57"/>
      <c r="I24" s="30"/>
      <c r="J24" s="29"/>
    </row>
    <row r="25" spans="2:10" x14ac:dyDescent="0.25">
      <c r="B25" s="31"/>
      <c r="C25" s="30"/>
      <c r="D25" s="30"/>
      <c r="E25" s="30"/>
      <c r="F25" s="30"/>
      <c r="G25" s="30"/>
      <c r="H25" s="30"/>
      <c r="I25" s="30"/>
      <c r="J25" s="29"/>
    </row>
    <row r="26" spans="2:10" x14ac:dyDescent="0.25">
      <c r="B26" s="31"/>
      <c r="C26" s="30"/>
      <c r="D26" s="30"/>
      <c r="E26" s="30"/>
      <c r="F26" s="30"/>
      <c r="G26" s="30"/>
      <c r="H26" s="30"/>
      <c r="I26" s="30"/>
      <c r="J26" s="29"/>
    </row>
    <row r="27" spans="2:10" x14ac:dyDescent="0.25">
      <c r="B27" s="31"/>
      <c r="C27" s="30"/>
      <c r="D27" s="30"/>
      <c r="E27" s="30"/>
      <c r="F27" s="30"/>
      <c r="G27" s="30"/>
      <c r="H27" s="30"/>
      <c r="I27" s="30"/>
      <c r="J27" s="29"/>
    </row>
    <row r="28" spans="2:10" x14ac:dyDescent="0.25">
      <c r="B28" s="31"/>
      <c r="C28" s="30"/>
      <c r="D28" s="30"/>
      <c r="E28" s="30"/>
      <c r="F28" s="30"/>
      <c r="G28" s="30"/>
      <c r="H28" s="30"/>
      <c r="I28" s="30"/>
      <c r="J28" s="29"/>
    </row>
    <row r="29" spans="2:10" x14ac:dyDescent="0.25">
      <c r="B29" s="31"/>
      <c r="C29" s="30"/>
      <c r="D29" s="30"/>
      <c r="E29" s="30"/>
      <c r="F29" s="30"/>
      <c r="G29" s="30"/>
      <c r="H29" s="30"/>
      <c r="I29" s="30"/>
      <c r="J29" s="29"/>
    </row>
    <row r="30" spans="2:10" x14ac:dyDescent="0.25">
      <c r="B30" s="31"/>
      <c r="C30" s="30"/>
      <c r="D30" s="30"/>
      <c r="E30" s="30"/>
      <c r="F30" s="30"/>
      <c r="G30" s="30"/>
      <c r="H30" s="30"/>
      <c r="I30" s="30"/>
      <c r="J30" s="29"/>
    </row>
    <row r="31" spans="2:10" x14ac:dyDescent="0.25">
      <c r="B31" s="31"/>
      <c r="C31" s="30"/>
      <c r="D31" s="30"/>
      <c r="E31" s="30"/>
      <c r="F31" s="30"/>
      <c r="G31" s="30"/>
      <c r="H31" s="30"/>
      <c r="I31" s="30"/>
      <c r="J31" s="29"/>
    </row>
    <row r="32" spans="2:10" x14ac:dyDescent="0.25">
      <c r="B32" s="28"/>
      <c r="C32" s="27"/>
      <c r="D32" s="27"/>
      <c r="E32" s="27"/>
      <c r="F32" s="27"/>
      <c r="G32" s="27"/>
      <c r="H32" s="27"/>
      <c r="I32" s="27"/>
      <c r="J32" s="26"/>
    </row>
    <row r="35" spans="2:6" x14ac:dyDescent="0.25">
      <c r="B35" s="85"/>
      <c r="C35" s="85"/>
      <c r="D35" s="85"/>
      <c r="E35" s="85"/>
      <c r="F35" s="85"/>
    </row>
  </sheetData>
  <sheetProtection sheet="1" formatCells="0" formatColumns="0" formatRows="0" insertColumns="0" insertRows="0"/>
  <mergeCells count="1">
    <mergeCell ref="C4:J4"/>
  </mergeCells>
  <pageMargins left="0.78740157480314965" right="0.78740157480314965" top="0.78740157480314965" bottom="0.78740157480314965" header="0.39370078740157483" footer="0.39370078740157483"/>
  <pageSetup paperSize="9" scale="79" fitToHeight="0" orientation="portrait" r:id="rId1"/>
  <headerFooter alignWithMargins="0">
    <oddFooter>&amp;L&amp;F&amp;C&amp;A&amp;R&amp;P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EA041649E29741914FBD5579FEF05D" ma:contentTypeVersion="3" ma:contentTypeDescription="Create a new document." ma:contentTypeScope="" ma:versionID="fd852adeee156994711ca460c668cae9">
  <xsd:schema xmlns:xsd="http://www.w3.org/2001/XMLSchema" xmlns:xs="http://www.w3.org/2001/XMLSchema" xmlns:p="http://schemas.microsoft.com/office/2006/metadata/properties" xmlns:ns2="225ad003-a081-4225-b92e-02a8bd7cdb8b" targetNamespace="http://schemas.microsoft.com/office/2006/metadata/properties" ma:root="true" ma:fieldsID="d099c90f278682e37c6442726f01289a" ns2:_="">
    <xsd:import namespace="225ad003-a081-4225-b92e-02a8bd7cdb8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5ad003-a081-4225-b92e-02a8bd7cd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7FAE0-07B8-4CC0-9666-EDAD769DF35F}">
  <ds:schemaRefs>
    <ds:schemaRef ds:uri="http://schemas.microsoft.com/office/2006/metadata/properties"/>
    <ds:schemaRef ds:uri="http://schemas.microsoft.com/office/infopath/2007/PartnerControls"/>
    <ds:schemaRef ds:uri="f7c5e3fa-378b-48b1-a129-e33a73f99ee9"/>
    <ds:schemaRef ds:uri="098ed42e-6899-48a5-86ec-62908de97b08"/>
  </ds:schemaRefs>
</ds:datastoreItem>
</file>

<file path=customXml/itemProps2.xml><?xml version="1.0" encoding="utf-8"?>
<ds:datastoreItem xmlns:ds="http://schemas.openxmlformats.org/officeDocument/2006/customXml" ds:itemID="{95C491E3-CC20-4F94-87A8-0B181A0BE26F}">
  <ds:schemaRefs>
    <ds:schemaRef ds:uri="http://schemas.microsoft.com/sharepoint/v3/contenttype/forms"/>
  </ds:schemaRefs>
</ds:datastoreItem>
</file>

<file path=customXml/itemProps3.xml><?xml version="1.0" encoding="utf-8"?>
<ds:datastoreItem xmlns:ds="http://schemas.openxmlformats.org/officeDocument/2006/customXml" ds:itemID="{3A1C2DED-C37C-4210-B6D4-A19F56421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5ad003-a081-4225-b92e-02a8bd7cdb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60f3b8-f236-4830-aecc-da0a7fc54679}" enabled="1" method="Standard" siteId="{76f33c20-5979-4408-adf7-8b3c4be95e5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209</vt:i4>
      </vt:variant>
    </vt:vector>
  </HeadingPairs>
  <TitlesOfParts>
    <vt:vector size="222" baseType="lpstr">
      <vt:lpstr>Contents</vt:lpstr>
      <vt:lpstr>Guidelines and Conditions</vt:lpstr>
      <vt:lpstr>Identity+Description(1-3)</vt:lpstr>
      <vt:lpstr>Aviation Effects Overview (4-5)</vt:lpstr>
      <vt:lpstr>Data Gaps (6)</vt:lpstr>
      <vt:lpstr>Aerodrome Pair Data (7)</vt:lpstr>
      <vt:lpstr>State Pair Data (8)</vt:lpstr>
      <vt:lpstr>Aircraft Data (9)</vt:lpstr>
      <vt:lpstr>MS specific content (10)</vt:lpstr>
      <vt:lpstr>Translations</vt:lpstr>
      <vt:lpstr>EUwideConstants</vt:lpstr>
      <vt:lpstr>VersionDocumentation</vt:lpstr>
      <vt:lpstr>NEATS</vt:lpstr>
      <vt:lpstr>CNST_12a</vt:lpstr>
      <vt:lpstr>CNST_12b</vt:lpstr>
      <vt:lpstr>CNST_AddRows</vt:lpstr>
      <vt:lpstr>CNST_AE_Countries_DepOutOfMRV</vt:lpstr>
      <vt:lpstr>CNST_AE_Countries_EEA</vt:lpstr>
      <vt:lpstr>CNST_AE_Countries_WorldAll</vt:lpstr>
      <vt:lpstr>CNST_AE_DataGapLocation</vt:lpstr>
      <vt:lpstr>CNST_AE_ETSSchemes</vt:lpstr>
      <vt:lpstr>CNST_AE_ReportingScopes</vt:lpstr>
      <vt:lpstr>CNST_AE_ReportingYears</vt:lpstr>
      <vt:lpstr>CNST_AE_ScopeFull</vt:lpstr>
      <vt:lpstr>CNST_AE_ScopeInBetween</vt:lpstr>
      <vt:lpstr>CNST_AE_ScopeReduced</vt:lpstr>
      <vt:lpstr>CNST_AE_VerifierAccredScope</vt:lpstr>
      <vt:lpstr>CNST_AE_YesNo</vt:lpstr>
      <vt:lpstr>CNST_CH</vt:lpstr>
      <vt:lpstr>CNST_ClickToProceed</vt:lpstr>
      <vt:lpstr>CNST_DGL_ITTool</vt:lpstr>
      <vt:lpstr>CNST_DGL_PrimaryData</vt:lpstr>
      <vt:lpstr>CNST_EEA</vt:lpstr>
      <vt:lpstr>CNST_EndOfList</vt:lpstr>
      <vt:lpstr>CNST_EU</vt:lpstr>
      <vt:lpstr>CNST_NEATS</vt:lpstr>
      <vt:lpstr>CNST_No</vt:lpstr>
      <vt:lpstr>CNST_NoITTool</vt:lpstr>
      <vt:lpstr>CNST_Switzerland</vt:lpstr>
      <vt:lpstr>CNST_UnitedKingdom</vt:lpstr>
      <vt:lpstr>CNST_Yes</vt:lpstr>
      <vt:lpstr>CNTR_AE_ADPair_EmptyRow</vt:lpstr>
      <vt:lpstr>CNTR_AE_ADPair_ErrorETSScheme</vt:lpstr>
      <vt:lpstr>CNTR_AE_ADPair_ErrorMissingData</vt:lpstr>
      <vt:lpstr>CNTR_AE_ADPair_ErrorRouteScope</vt:lpstr>
      <vt:lpstr>CNTR_AE_ADPair_Errors</vt:lpstr>
      <vt:lpstr>CNTR_AE_ADPair_ErrorTool</vt:lpstr>
      <vt:lpstr>CNTR_AE_ADPair_WarningETSScheme</vt:lpstr>
      <vt:lpstr>CNTR_AE_ADPair_WarningRouteScope</vt:lpstr>
      <vt:lpstr>CNTR_AE_ADPair_Warnings</vt:lpstr>
      <vt:lpstr>CNTR_AE_ADPair_WarningStateArr</vt:lpstr>
      <vt:lpstr>CNTR_AE_ADPair_WarningStateDep</vt:lpstr>
      <vt:lpstr>CNTR_AE_NumADinADPairSchemeScope</vt:lpstr>
      <vt:lpstr>CNTR_AE_Translations_L1</vt:lpstr>
      <vt:lpstr>INDICATOR_AdminCA</vt:lpstr>
      <vt:lpstr>INDICATOR_AdminMS</vt:lpstr>
      <vt:lpstr>INDICATOR_AE_ADPair_DataHasErrors</vt:lpstr>
      <vt:lpstr>INDICATOR_AE_ADPair_DataHasWarnings</vt:lpstr>
      <vt:lpstr>INDICATOR_AE_ADPair_ErrorETSScheme</vt:lpstr>
      <vt:lpstr>INDICATOR_AE_ADPair_ErrorMissingData</vt:lpstr>
      <vt:lpstr>INDICATOR_AE_ADPair_ErrorRouteScope</vt:lpstr>
      <vt:lpstr>INDICATOR_AE_ADPair_ErrorTool</vt:lpstr>
      <vt:lpstr>INDICATOR_AE_ADPair_WarningETSScheme</vt:lpstr>
      <vt:lpstr>INDICATOR_AE_ADPair_WarningRouteScope</vt:lpstr>
      <vt:lpstr>INDICATOR_AE_ADPair_WarningState</vt:lpstr>
      <vt:lpstr>INDICATOR_AE_AOName</vt:lpstr>
      <vt:lpstr>INDICATOR_AE_AOName_1a</vt:lpstr>
      <vt:lpstr>INDICATOR_AE_AOName_2</vt:lpstr>
      <vt:lpstr>INDICATOR_AE_AOUniqueID</vt:lpstr>
      <vt:lpstr>INDICATOR_AE_AOUniqueID_1a</vt:lpstr>
      <vt:lpstr>INDICATOR_AE_AOUniqueID_2</vt:lpstr>
      <vt:lpstr>INDICATOR_AE_CHADPairs</vt:lpstr>
      <vt:lpstr>INDICATOR_AE_CHCO2e100</vt:lpstr>
      <vt:lpstr>INDICATOR_AE_CHCO2e20</vt:lpstr>
      <vt:lpstr>INDICATOR_AE_CHCO2e50</vt:lpstr>
      <vt:lpstr>INDICATOR_AE_CHCO2eTotal</vt:lpstr>
      <vt:lpstr>INDICATOR_AE_CHFlights</vt:lpstr>
      <vt:lpstr>INDICATOR_AE_CHStatePairs</vt:lpstr>
      <vt:lpstr>INDICATOR_AE_DataGapsCO2eNoFlightsPercent</vt:lpstr>
      <vt:lpstr>INDICATOR_AE_DataGapsCO2eYesFlightsPercent</vt:lpstr>
      <vt:lpstr>INDICATOR_AE_DataGapsDataNotModified</vt:lpstr>
      <vt:lpstr>INDICATOR_AE_DataGapsFlightsNumber</vt:lpstr>
      <vt:lpstr>INDICATOR_AE_DataGapsFlightsPercent</vt:lpstr>
      <vt:lpstr>INDICATOR_AE_DataGapsPrimaryData</vt:lpstr>
      <vt:lpstr>INDICATOR_AE_EUADPairs</vt:lpstr>
      <vt:lpstr>INDICATOR_AE_EUCO2e100</vt:lpstr>
      <vt:lpstr>INDICATOR_AE_EUCO2e20</vt:lpstr>
      <vt:lpstr>INDICATOR_AE_EUCO2e50</vt:lpstr>
      <vt:lpstr>INDICATOR_AE_EUCO2eTotal</vt:lpstr>
      <vt:lpstr>INDICATOR_AE_EUFlights</vt:lpstr>
      <vt:lpstr>INDICATOR_AE_EUStatePairs</vt:lpstr>
      <vt:lpstr>INDICATOR_AE_ITToolsDataNotModified</vt:lpstr>
      <vt:lpstr>INDICATOR_AE_ITToolsUsed</vt:lpstr>
      <vt:lpstr>INDICATOR_AE_LanguageFilling</vt:lpstr>
      <vt:lpstr>INDICATOR_AE_MethodD</vt:lpstr>
      <vt:lpstr>INDICATOR_AE_PrimaryDataForAG12a</vt:lpstr>
      <vt:lpstr>INDICATOR_AE_PrimaryDataUsed</vt:lpstr>
      <vt:lpstr>INDICATOR_AE_ReportingScope</vt:lpstr>
      <vt:lpstr>INDICATOR_AE_ReportingYear</vt:lpstr>
      <vt:lpstr>INDICATOR_AE_ReportVersion</vt:lpstr>
      <vt:lpstr>INDICATOR_AE_ReportVersionAER</vt:lpstr>
      <vt:lpstr>INDICATOR_AE_ReuseSect1and2ofAER</vt:lpstr>
      <vt:lpstr>INDICATOR_AE_VerificationRequired</vt:lpstr>
      <vt:lpstr>INDICATOR_AE_VerifierActivityGroupRequired</vt:lpstr>
      <vt:lpstr>INDICATOR_AOAddressCity</vt:lpstr>
      <vt:lpstr>INDICATOR_AOAddressCountry</vt:lpstr>
      <vt:lpstr>INDICATOR_AOAddressEmail</vt:lpstr>
      <vt:lpstr>INDICATOR_AOAddressLine1</vt:lpstr>
      <vt:lpstr>INDICATOR_AOAddressLine2</vt:lpstr>
      <vt:lpstr>INDICATOR_AOAddressStateProvince</vt:lpstr>
      <vt:lpstr>INDICATOR_AOAddressTelephone</vt:lpstr>
      <vt:lpstr>INDICATOR_AOAddressZIP</vt:lpstr>
      <vt:lpstr>INDICATOR_AOC</vt:lpstr>
      <vt:lpstr>INDICATOR_AOCissueingAuthority</vt:lpstr>
      <vt:lpstr>INDICATOR_AOContactPersonEmail</vt:lpstr>
      <vt:lpstr>INDICATOR_AOContactPersonFirstName</vt:lpstr>
      <vt:lpstr>INDICATOR_AOContactPersonJobTitle</vt:lpstr>
      <vt:lpstr>INDICATOR_AOContactPersonOrganisation</vt:lpstr>
      <vt:lpstr>INDICATOR_AOContactPersonSurname</vt:lpstr>
      <vt:lpstr>INDICATOR_AOContactPersonTelephone</vt:lpstr>
      <vt:lpstr>INDICATOR_AOContactPersonTitle</vt:lpstr>
      <vt:lpstr>INDICATOR_AOCorrespondenceAddressLine1</vt:lpstr>
      <vt:lpstr>INDICATOR_AOCorrespondenceAddressLine2</vt:lpstr>
      <vt:lpstr>INDICATOR_AOCorrespondenceCity</vt:lpstr>
      <vt:lpstr>INDICATOR_AOCorrespondenceCountry</vt:lpstr>
      <vt:lpstr>INDICATOR_AOCorrespondenceEmail</vt:lpstr>
      <vt:lpstr>INDICATOR_AOCorrespondenceFirstName</vt:lpstr>
      <vt:lpstr>INDICATOR_AOCorrespondenceStateProvince</vt:lpstr>
      <vt:lpstr>INDICATOR_AOCorrespondenceSurname</vt:lpstr>
      <vt:lpstr>INDICATOR_AOCorrespondenceTelephone</vt:lpstr>
      <vt:lpstr>INDICATOR_AOCorrespondenceTitle</vt:lpstr>
      <vt:lpstr>INDICATOR_AOCorrespondenceZIP</vt:lpstr>
      <vt:lpstr>INDICATOR_AOLegalReprAddressLine1</vt:lpstr>
      <vt:lpstr>INDICATOR_AOLegalReprAddressLine2</vt:lpstr>
      <vt:lpstr>INDICATOR_AOLegalReprCity</vt:lpstr>
      <vt:lpstr>INDICATOR_AOLegalReprCountry</vt:lpstr>
      <vt:lpstr>INDICATOR_AOLegalReprEmail</vt:lpstr>
      <vt:lpstr>INDICATOR_AOLegalReprFirstName</vt:lpstr>
      <vt:lpstr>INDICATOR_AOLegalReprStateProvince</vt:lpstr>
      <vt:lpstr>INDICATOR_AOLegalReprSurname</vt:lpstr>
      <vt:lpstr>INDICATOR_AOLegalReprTelephone</vt:lpstr>
      <vt:lpstr>INDICATOR_AOLegalReprTitle</vt:lpstr>
      <vt:lpstr>INDICATOR_AOLegalReprZIP</vt:lpstr>
      <vt:lpstr>INDICATOR_AOnameEClist</vt:lpstr>
      <vt:lpstr>INDICATOR_Comments</vt:lpstr>
      <vt:lpstr>INDICATOR_ICAOcallSign</vt:lpstr>
      <vt:lpstr>INDICATOR_MPApprovalDate</vt:lpstr>
      <vt:lpstr>INDICATOR_MPDeviations</vt:lpstr>
      <vt:lpstr>INDICATOR_MPDeviationsDescription</vt:lpstr>
      <vt:lpstr>INDICATOR_MPVersion</vt:lpstr>
      <vt:lpstr>INDICATOR_OperatingLicense</vt:lpstr>
      <vt:lpstr>INDICATOR_OperatingLicenseAuthority</vt:lpstr>
      <vt:lpstr>INDICATOR_ReferenceFileName</vt:lpstr>
      <vt:lpstr>INDICATOR_RegistrationMarkings</vt:lpstr>
      <vt:lpstr>INDICATOR_TemplateProvidedBy</vt:lpstr>
      <vt:lpstr>INDICATOR_TemplatePublicationDate</vt:lpstr>
      <vt:lpstr>INDICATOR_TemplateSupportedLanguages</vt:lpstr>
      <vt:lpstr>INDICATOR_VerifierAccredMS</vt:lpstr>
      <vt:lpstr>INDICATOR_VerifierAccredNumber</vt:lpstr>
      <vt:lpstr>INDICATOR_VerifierAccredScope</vt:lpstr>
      <vt:lpstr>INDICATOR_VerifierAdressLine1</vt:lpstr>
      <vt:lpstr>INDICATOR_VerifierAdressLine2</vt:lpstr>
      <vt:lpstr>INDICATOR_VerifierCity</vt:lpstr>
      <vt:lpstr>INDICATOR_VerifierCompany</vt:lpstr>
      <vt:lpstr>INDICATOR_VerifierContactEmail</vt:lpstr>
      <vt:lpstr>INDICATOR_VerifierContactFirstName</vt:lpstr>
      <vt:lpstr>INDICATOR_VerifierContactSurname</vt:lpstr>
      <vt:lpstr>INDICATOR_VerifierContactTelephone</vt:lpstr>
      <vt:lpstr>INDICATOR_VerifierContactTitle</vt:lpstr>
      <vt:lpstr>INDICATOR_VerifierCountry</vt:lpstr>
      <vt:lpstr>INDICATOR_VerifierStateProvince</vt:lpstr>
      <vt:lpstr>INDICATOR_VerifierZIP</vt:lpstr>
      <vt:lpstr>JUMP_0_GCs</vt:lpstr>
      <vt:lpstr>JUMP_1</vt:lpstr>
      <vt:lpstr>JUMP_10</vt:lpstr>
      <vt:lpstr>JUMP_1a</vt:lpstr>
      <vt:lpstr>JUMP_2</vt:lpstr>
      <vt:lpstr>JUMP_3</vt:lpstr>
      <vt:lpstr>JUMP_4</vt:lpstr>
      <vt:lpstr>JUMP_5</vt:lpstr>
      <vt:lpstr>JUMP_6</vt:lpstr>
      <vt:lpstr>JUMP_7</vt:lpstr>
      <vt:lpstr>JUMP_8</vt:lpstr>
      <vt:lpstr>JUMP_9</vt:lpstr>
      <vt:lpstr>LST_AE_Countries_EEACH</vt:lpstr>
      <vt:lpstr>LST_AE_Countries_EEACH_EEA</vt:lpstr>
      <vt:lpstr>LST_AE_Countries_FullScope</vt:lpstr>
      <vt:lpstr>LST_AE_Countries_InBetweenScopePairs</vt:lpstr>
      <vt:lpstr>LST_AE_Countries_ReducedScopeDEP</vt:lpstr>
      <vt:lpstr>LST_AE_Countries_ReducedScopeDES</vt:lpstr>
      <vt:lpstr>LST_AE_ITToolsUsed</vt:lpstr>
      <vt:lpstr>LST_AE_Languages</vt:lpstr>
      <vt:lpstr>LST_AE_RouteScopes</vt:lpstr>
      <vt:lpstr>'Aerodrome Pair Data (7)'!Print_Area</vt:lpstr>
      <vt:lpstr>'Aircraft Data (9)'!Print_Area</vt:lpstr>
      <vt:lpstr>'Aviation Effects Overview (4-5)'!Print_Area</vt:lpstr>
      <vt:lpstr>Contents!Print_Area</vt:lpstr>
      <vt:lpstr>'Data Gaps (6)'!Print_Area</vt:lpstr>
      <vt:lpstr>'Guidelines and Conditions'!Print_Area</vt:lpstr>
      <vt:lpstr>'Identity+Description(1-3)'!Print_Area</vt:lpstr>
      <vt:lpstr>'MS specific content (10)'!Print_Area</vt:lpstr>
      <vt:lpstr>'State Pair Data (8)'!Print_Area</vt:lpstr>
      <vt:lpstr>TABLE_AE_ADPair</vt:lpstr>
      <vt:lpstr>TABLE_AE_ADPair_ncols</vt:lpstr>
      <vt:lpstr>TABLE_AE_ADPair_nrows</vt:lpstr>
      <vt:lpstr>TABLE_AE_ADPair_ws</vt:lpstr>
      <vt:lpstr>TABLE_AE_DataGaps</vt:lpstr>
      <vt:lpstr>TABLE_AE_DataGaps_nrows</vt:lpstr>
      <vt:lpstr>TABLE_AE_DataGaps_ws</vt:lpstr>
      <vt:lpstr>TABLE_AE_InBetweenRoutes</vt:lpstr>
      <vt:lpstr>TABLE_AE_InBetweenRoutes_ncols</vt:lpstr>
      <vt:lpstr>TABLE_AE_InBetweenRoutes_nrows</vt:lpstr>
      <vt:lpstr>TABLE_AE_InBetweenRoutes_ws</vt:lpstr>
      <vt:lpstr>TABLE_AE_ITTools</vt:lpstr>
      <vt:lpstr>TABLE_AE_ITTools__ToolAcronymCol</vt:lpstr>
      <vt:lpstr>TABLE_AE_ITTools_nrows</vt:lpstr>
      <vt:lpstr>TABLE_AE_ITTools_ws</vt:lpstr>
      <vt:lpstr>TABLE_AE_PrimaryData</vt:lpstr>
      <vt:lpstr>TABLE_AE_PrimaryData__UsedCol</vt:lpstr>
      <vt:lpstr>TABLE_AE_SatePair</vt:lpstr>
      <vt:lpstr>TABLE_AE_SatePair_empty</vt:lpstr>
      <vt:lpstr>TABLE_AE_SatePair_ws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 Aviation / Emissions</dc:title>
  <dc:subject>in accordance with the Regulation pursuant to Article 14 of the EU ETS Directive</dc:subject>
  <dc:creator>Fallmann Hubert</dc:creator>
  <cp:keywords/>
  <dc:description>The template for Monitoring plans was developed by Umweltbundesamt on behalf of DG CLIMA. _x000d_
Authors: Christian Heller / Hubert Fallmann</dc:description>
  <cp:lastModifiedBy>Māra Kompa</cp:lastModifiedBy>
  <cp:revision/>
  <cp:lastPrinted>2026-04-22T23:41:09Z</cp:lastPrinted>
  <dcterms:created xsi:type="dcterms:W3CDTF">2008-05-26T08:52:55Z</dcterms:created>
  <dcterms:modified xsi:type="dcterms:W3CDTF">2026-06-30T17:41:44Z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bd9ddd1-4d20-43f6-abfa-fc3c07406f94_Enabled">
    <vt:lpwstr>true</vt:lpwstr>
  </property>
  <property fmtid="{D5CDD505-2E9C-101B-9397-08002B2CF9AE}" pid="4" name="MSIP_Label_6bd9ddd1-4d20-43f6-abfa-fc3c07406f94_SetDate">
    <vt:lpwstr>2023-10-26T12:13:49Z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99ed933e-46f4-4d5f-9335-144eb081f066</vt:lpwstr>
  </property>
  <property fmtid="{D5CDD505-2E9C-101B-9397-08002B2CF9AE}" pid="9" name="MSIP_Label_6bd9ddd1-4d20-43f6-abfa-fc3c07406f94_ContentBits">
    <vt:lpwstr>0</vt:lpwstr>
  </property>
  <property fmtid="{D5CDD505-2E9C-101B-9397-08002B2CF9AE}" pid="10" name="ContentTypeId">
    <vt:lpwstr>0x01010067EA041649E29741914FBD5579FEF05D</vt:lpwstr>
  </property>
  <property fmtid="{D5CDD505-2E9C-101B-9397-08002B2CF9AE}" pid="11" name="MediaServiceImageTags">
    <vt:lpwstr/>
  </property>
</Properties>
</file>