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Zinojumu_rezultati\Union Aviation\Report_2024\"/>
    </mc:Choice>
  </mc:AlternateContent>
  <xr:revisionPtr revIDLastSave="0" documentId="8_{192E63C5-F4E8-4DCB-8DD3-F4511FC911EC}" xr6:coauthVersionLast="47" xr6:coauthVersionMax="47" xr10:uidLastSave="{00000000-0000-0000-0000-000000000000}"/>
  <bookViews>
    <workbookView xWindow="-108" yWindow="-108" windowWidth="23256" windowHeight="12456" tabRatio="510" xr2:uid="{00000000-000D-0000-FFFF-FFFF0000000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Aerodromes" sheetId="42" r:id="rId8"/>
    <sheet name="FEETS Application" sheetId="43" r:id="rId9"/>
    <sheet name="Annex" sheetId="38" r:id="rId10"/>
    <sheet name="CORSIA emissions" sheetId="39" r:id="rId11"/>
    <sheet name="Tonne-kilometre Data" sheetId="45" r:id="rId12"/>
    <sheet name="Annex Full scope" sheetId="46" r:id="rId13"/>
    <sheet name="EUwideConstants" sheetId="17" state="hidden" r:id="rId14"/>
    <sheet name="MSParameters" sheetId="31" state="hidden" r:id="rId15"/>
    <sheet name="Translations" sheetId="30" state="hidden" r:id="rId16"/>
    <sheet name="VersionDocumentation" sheetId="25" state="hidden" r:id="rId17"/>
  </sheets>
  <definedNames>
    <definedName name="_xlnm._FilterDatabase" localSheetId="15" hidden="1">Translations!$A$1:$C$1400</definedName>
    <definedName name="AltFuels">EUwideConstants!$A$942:$E$942</definedName>
    <definedName name="aviationauthorities">EUwideConstants!$A$526:$A$642</definedName>
    <definedName name="BooleanValues">EUwideConstants!$A$411:$A$414</definedName>
    <definedName name="CNST_AltFuelsEligible">EUwideConstants!$D$924:$D$939</definedName>
    <definedName name="CNST_AltFuelsIsBio">EUwideConstants!$F$924:$F$939</definedName>
    <definedName name="CNST_AltFuelsIsLCF">EUwideConstants!$H$924:$H$939</definedName>
    <definedName name="CNST_AltFuelsIsRF">EUwideConstants!$G$924:$G$939</definedName>
    <definedName name="CNST_AltFuelsSupportRate">EUwideConstants!$E$924:$E$939</definedName>
    <definedName name="CNST_AltFuelsZero">EUwideConstants!$C$924:$C$939</definedName>
    <definedName name="CNST_AltFuelTypes">EUwideConstants!$A$924:$A$939</definedName>
    <definedName name="CNST_AltFuelTypesShort">EUwideConstants!$B$924:$B$939</definedName>
    <definedName name="CNST_AltMainFuels">EUwideConstants!$A$918:$A$921</definedName>
    <definedName name="CNST_Biofuels">EUwideConstants!$A$944:$A$950</definedName>
    <definedName name="CNST_EligibilityLevels">EUwideConstants!$A$970:$A$973</definedName>
    <definedName name="CNST_FossilAltFuel">EUwideConstants!$D$944</definedName>
    <definedName name="CNST_MainFuelEFref">EUwideConstants!$B$955:$B$958</definedName>
    <definedName name="CNST_MainFuelNCVref">EUwideConstants!$C$955:$C$958</definedName>
    <definedName name="CNST_MainFuelTypes">EUwideConstants!$A$955:$A$958</definedName>
    <definedName name="CNST_RFNBO_RCF">EUwideConstants!$B$944:$B$947</definedName>
    <definedName name="CNST_SLCF">EUwideConstants!$C$944:$C$946</definedName>
    <definedName name="CNTR_EFListSelected">EUwideConstants!$D$645:$D$648</definedName>
    <definedName name="CNTR_ETS3c6OptOut">'FEETS Application'!$I$8</definedName>
    <definedName name="CNTR_FuelListCompleteData">'Emissions overview'!$U$60:$U$74</definedName>
    <definedName name="CNTR_FuelListEFprelim">'Emissions overview'!$L$60:$L$74</definedName>
    <definedName name="CNTR_FuelListEFprelimInclStd">'Emissions overview'!$L$57:$L$74</definedName>
    <definedName name="CNTR_FuelListIsBioFuel">'Emissions overview'!$W$60:$W$74</definedName>
    <definedName name="CNTR_FuelListIsFossil">'Emissions overview'!$Z$60:$Z$74</definedName>
    <definedName name="CNTR_FuelListIsRF">'Emissions overview'!$X$60:$X$74</definedName>
    <definedName name="CNTR_FuelListIsSLCF">'Emissions overview'!$Y$60:$Y$74</definedName>
    <definedName name="CNTR_FuelListIsZero">'Emissions overview'!$N$60:$N$74</definedName>
    <definedName name="CNTR_FuelListIsZeroInclStd">'Emissions overview'!$N$57:$N$74</definedName>
    <definedName name="CNTR_FuelListNames">'Emissions overview'!$V$60:$V$74</definedName>
    <definedName name="CNTR_FuelListNamesInclStd">'Emissions overview'!$V$57:$V$74</definedName>
    <definedName name="CNTR_FuelListSubType">'Emissions overview'!$J$60:$J$74</definedName>
    <definedName name="CNTR_FuelListSupportRate">'Emissions overview'!$O$60:$O$74</definedName>
    <definedName name="CNTR_FuelSelection">'Emissions overview'!$AC$56</definedName>
    <definedName name="CNTR_FuelSelectionInclStd">'Emissions overview'!$AC$77</definedName>
    <definedName name="CNTR_ReportingYear">'Identification and description'!$M$7</definedName>
    <definedName name="CNTR_simplified_grey">'Emissions overview'!$U$197</definedName>
    <definedName name="CommissionApprovedTools">EUwideConstants!$A$495:$A$498</definedName>
    <definedName name="CompetentAuthorities">EUwideConstants!$A$505:$A$522</definedName>
    <definedName name="CONTR_CORSIAapplied">'Identification and description'!$M$30</definedName>
    <definedName name="CONTR_onlyCORSIA">'Identification and description'!$M$38</definedName>
    <definedName name="CORSIA_EFList">EUwideConstants!$C$645:$C$648</definedName>
    <definedName name="CORSIA_FuelsList">EUwideConstants!$A$645:$A$648</definedName>
    <definedName name="DensMethod">EUwideConstants!$A$474:$A$477</definedName>
    <definedName name="EF_SystemSelection">EUwideConstants!$A$651:$A$652</definedName>
    <definedName name="ErrMsg_Art3c6OK">EUwideConstants!$A$978</definedName>
    <definedName name="ERRmsg_Incomplete">EUwideConstants!$A$964</definedName>
    <definedName name="ERRmsg_SelectMainFuel">EUwideConstants!$A$961</definedName>
    <definedName name="ErrMsg_YouOptOut">EUwideConstants!$A$976</definedName>
    <definedName name="EU_EF_forCORSIAFuelList">EUwideConstants!$B$645:$B$648</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flighttypes">EUwideConstants!$A$325:$A$328</definedName>
    <definedName name="freightandmail">EUwideConstants!$A$355:$A$357</definedName>
    <definedName name="Frequency">EUwideConstants!$A$419:$A$424</definedName>
    <definedName name="ICAO_MSList">EUwideConstants!$A$686:$A$878</definedName>
    <definedName name="IND_COL_AircraftEndDate">'Aircraft Data'!$H$8:$H$29</definedName>
    <definedName name="IND_COL_AircraftOwner">'Aircraft Data'!$F$8:$F$29</definedName>
    <definedName name="IND_COL_AircraftRegistrytionNumbers">'Aircraft Data'!$E$8:$E$29</definedName>
    <definedName name="IND_COL_AircraftStartingDate">'Aircraft Data'!$G$8:$G$29</definedName>
    <definedName name="IND_COL_AircraftSubType">'Aircraft Data'!$D$8:$D$29</definedName>
    <definedName name="IND_COL_AircraftType">'Aircraft Data'!$C$8:$C$29</definedName>
    <definedName name="IND_COL_AircraftUsedForCHETS">'Aircraft Data'!$J$8:$J$29</definedName>
    <definedName name="IND_COL_AircraftUsedForCORSIA">'Aircraft Data'!$K$8:$K$29</definedName>
    <definedName name="IND_COL_AircraftUsedForEUETS">'Aircraft Data'!$I$8:$I$29</definedName>
    <definedName name="IND_COL_CORSIA_CERTused">'CORSIA emissions'!$I$67:$I$1037</definedName>
    <definedName name="IND_COL_CORSIA_UnusedColumnE">'CORSIA emissions'!$E$67:$E$1037</definedName>
    <definedName name="IND_COL_CORSIA_UnusedColumnH">'CORSIA emissions'!$H$67:$H$1037</definedName>
    <definedName name="IND_COL_CORSIAairportFROM">'CORSIA emissions'!$C$67:$C$1037</definedName>
    <definedName name="IND_COL_CORSIAairportTO">'CORSIA emissions'!$F$67:$F$1037</definedName>
    <definedName name="IND_COL_CORSIAcountryFROM">'CORSIA emissions'!$D$67:$D$1037</definedName>
    <definedName name="IND_COL_CORSIAcountryTO">'CORSIA emissions'!$G$67:$G$1037</definedName>
    <definedName name="IND_COL_CORSIAemissionsTCO2">'CORSIA emissions'!$N$67:$N$1037</definedName>
    <definedName name="IND_COL_CORSIAfuelEmissionFactor">'CORSIA emissions'!$M$67:$M$1037</definedName>
    <definedName name="IND_COL_CORSIAfuelTonnesConsumed">'CORSIA emissions'!$L$67:$L$1037</definedName>
    <definedName name="IND_COL_CORSIAfuelType">'CORSIA emissions'!$K$67:$K$1037</definedName>
    <definedName name="IND_COL_CORSIANumberOfFlights">'CORSIA emissions'!$J$67:$J$1037</definedName>
    <definedName name="IND_COL_CORSIAoffsettingRequirement">'CORSIA emissions'!$O$67:$O$1037</definedName>
    <definedName name="INDICATIOR_FeetAggTable">'FEETS Application'!$D$18:$I$26</definedName>
    <definedName name="INDICATOR_5b1ETS_AlternativeFuelsDescription">'Emissions overview'!$D$84:$Q$99</definedName>
    <definedName name="INDICATOR_5b1ETS_AlternativeFuelsDescriptionFeedstock">'Emissions overview'!$G$84:$H$99</definedName>
    <definedName name="INDICATOR_5b1ETS_AlternativeFuelsDescriptionLCEmissions">'Emissions overview'!$Q$84:$Q$99</definedName>
    <definedName name="INDICATOR_5b1ETS_AlternativeFuelsDescriptionName">'Emissions overview'!$E$84:$F$99</definedName>
    <definedName name="INDICATOR_5b1ETS_AlternativeFuelsDescriptionNumber">'Emissions overview'!$D$84:$D$99</definedName>
    <definedName name="INDICATOR_5b1ETS_AlternativeFuelsDescriptionProcess">'Emissions overview'!$J$84:$J$99</definedName>
    <definedName name="INDICATOR_5bETS_FuelsDefinition">'Emissions overview'!$D$56:$O$75</definedName>
    <definedName name="INDICATOR_5cETS_FuelsEmissionsCO2Bio">'Emissions overview'!$K$117:$K$135</definedName>
    <definedName name="INDICATOR_5cETS_FuelsEmissionsCO2BioNonSust">'Emissions overview'!$L$117:$L$135</definedName>
    <definedName name="INDICATOR_5cETS_FuelsEmissionsCO2Em">'Emissions overview'!$J$117:$J$135</definedName>
    <definedName name="INDICATOR_5cETS_FuelsEmissionsEF">'Emissions overview'!$G$117:$G$135</definedName>
    <definedName name="INDICATOR_5cETS_FuelsEmissionsFuelConsumption">'Emissions overview'!$I$117:$I$135</definedName>
    <definedName name="INDICATOR_5cETS_FuelsEmissionsName">'Emissions overview'!$E$117:$F$135</definedName>
    <definedName name="INDICATOR_5cETS_FuelsEmissionsNumber">'Emissions overview'!$D$117:$D$135</definedName>
    <definedName name="INDICATOR_5cETS_FuelsEmissionsTable">'Emissions overview'!$D$117:$Q$135</definedName>
    <definedName name="INDICATOR_5dCHETS_FuelsEmissionsTable">'Emissions overview'!$D$156:$Q$174</definedName>
    <definedName name="INDICATOR_8aEUETS_Summary">'Emissions Data'!$E$13:$Z$17</definedName>
    <definedName name="INDICATOR_8bbCHETS_DomesticFlightsTable">'Emissions Data'!$C$1052:$Z$1052</definedName>
    <definedName name="INDICATOR_8bbCHETS_EmissionsTotalCH">'Emissions Data'!$Y$1052</definedName>
    <definedName name="INDICATOR_8bbCHETS_FuelUseAlternative1">'Emissions Data'!$H$1052:$V$1052</definedName>
    <definedName name="INDICATOR_8bbCHETS_FuelUseAvGas">'Emissions Data'!$G$1052</definedName>
    <definedName name="INDICATOR_8bbCHETS_FuelUseJetA_A1">'Emissions Data'!$E$1052</definedName>
    <definedName name="INDICATOR_8bbCHETS_FuelUseJetB">'Emissions Data'!$F$1052</definedName>
    <definedName name="INDICATOR_8bbCHETS_NumberFlights">'Emissions Data'!$Z$1052</definedName>
    <definedName name="INDICATOR_8bcCHETS_EmissionsTotalPerPair">'Emissions Data'!$Y$1058:$Y$1089</definedName>
    <definedName name="INDICATOR_8bcCHETS_FuelUseAlternative1">'Emissions Data'!$H$1058:$V$1089</definedName>
    <definedName name="INDICATOR_8bcCHETS_FuelUseAvGas">'Emissions Data'!$G$1058:$G$1089</definedName>
    <definedName name="INDICATOR_8bcCHETS_FuelUseJetA_A1">'Emissions Data'!$E$1058:$E$1089</definedName>
    <definedName name="INDICATOR_8bcCHETS_FuelUseJetB">'Emissions Data'!$F$1058:$F$1089</definedName>
    <definedName name="INDICATOR_8bcCHETS_MSFlightsTable">'Emissions Data'!$C$1058:$Z$1089</definedName>
    <definedName name="INDICATOR_8bcCHETS_NumberFlights">'Emissions Data'!$Z$1058:$Z$1089</definedName>
    <definedName name="INDICATOR_8bcCHETS_StateArrival">'Emissions Data'!$D$1058:$D$1088</definedName>
    <definedName name="INDICATOR_8bCHETS_Summary">'Emissions Data'!$E$1041:$Z$1043</definedName>
    <definedName name="INDICATOR_8bETS_EmissionsTotalPerMS">'Emissions Data'!$Y$27:$Y$58</definedName>
    <definedName name="INDICATOR_8bETS_FuelUseAlternative">'Emissions Data'!$H$27:$V$58</definedName>
    <definedName name="INDICATOR_8bETS_FuelUseAvGas">'Emissions Data'!$G$27:$G$58</definedName>
    <definedName name="INDICATOR_8bETS_FuelUseJetA_A1">'Emissions Data'!$E$27:$E$58</definedName>
    <definedName name="INDICATOR_8bETS_FuelUseJetB">'Emissions Data'!$F$27:$F$58</definedName>
    <definedName name="INDICATOR_8bETS_MS">'Emissions Data'!$C$27:$C$58</definedName>
    <definedName name="INDICATOR_8bETS_MSFlightsTable">'Emissions Data'!$C$27:$Z$58</definedName>
    <definedName name="INDICATOR_8bETS_NumberFlights">'Emissions Data'!$Z$27:$Z$58</definedName>
    <definedName name="INDICATOR_8cETS_EEAFlightsTable">'Emissions Data'!$C$65:$Z$997</definedName>
    <definedName name="INDICATOR_8cETS_EmissionsTotalPerPair">'Emissions Data'!$Y$65:$Y$997</definedName>
    <definedName name="INDICATOR_8cETS_FuelUseAlternative">'Emissions Data'!$H$65:$V$997</definedName>
    <definedName name="INDICATOR_8cETS_FuelUseAvGas">'Emissions Data'!$G$65:$G$997</definedName>
    <definedName name="INDICATOR_8cETS_FuelUseJetA_A1">'Emissions Data'!$E$65:$E$997</definedName>
    <definedName name="INDICATOR_8cETS_FuelUseJetB">'Emissions Data'!$F$65:$F$997</definedName>
    <definedName name="INDICATOR_8cETS_NumberFlights">'Emissions Data'!$Z$65:$Z$997</definedName>
    <definedName name="INDICATOR_8cETS_StateArrival">'Emissions Data'!$D$65:$D$997</definedName>
    <definedName name="INDICATOR_8cETS_StateDeparture">'Emissions Data'!$C$65:$C$997</definedName>
    <definedName name="INDICATOR_AdminCA">'Identification and description'!$I$61</definedName>
    <definedName name="INDICATOR_AdminMS">'Identification and description'!$I$59</definedName>
    <definedName name="INDICATOR_AircraftData">'Aircraft Data'!$C$8:$K$29</definedName>
    <definedName name="INDICATOR_AircraftData_CORSIAuse">'Aircraft Data'!$K$8:$K$29</definedName>
    <definedName name="INDICATOR_AircraftData_EUETSuse">'Aircraft Data'!$I$8:$I$29</definedName>
    <definedName name="INDICATOR_AircraftData_FleetEndDate">'Aircraft Data'!$H$8:$H$29</definedName>
    <definedName name="INDICATOR_AircraftData_FleetStartingDate">'Aircraft Data'!$G$8:$G$29</definedName>
    <definedName name="INDICATOR_AircraftData_Owner">'Aircraft Data'!$F$8:$F$29</definedName>
    <definedName name="INDICATOR_AircraftData_RegistrationNumber">'Aircraft Data'!$E$8:$E$29</definedName>
    <definedName name="INDICATOR_AircraftData_SubType">'Aircraft Data'!$D$8:$D$29</definedName>
    <definedName name="INDICATOR_AircraftData_Type">'Aircraft Data'!$C$8:$C$29</definedName>
    <definedName name="INDICATOR_AnnexAerodromesTable">'Annex Aerodromes'!$C$59:$K$258</definedName>
    <definedName name="INDICATOR_AnnexAerodromesTotalAttrFuel">'Annex Aerodromes'!$I$259</definedName>
    <definedName name="INDICATOR_AnnexAerodromesTotalAttrZRFuel">'Annex Aerodromes'!$J$259</definedName>
    <definedName name="INDICATOR_AnnexAerodromesTotalFEETSFuel">'Annex Aerodromes'!$K$259</definedName>
    <definedName name="INDICATOR_AnnexAerodromesTotalFuel">'Annex Aerodromes'!$F$259</definedName>
    <definedName name="INDICATOR_AnnexEUETS_AerodromeArrival">Annex!$D$33:$D$512</definedName>
    <definedName name="INDICATOR_AnnexEUETS_AerodromeDeparture">Annex!$C$33:$C$512</definedName>
    <definedName name="INDICATOR_AnnexEUETS_EmissionsPerPair">Annex!$H$33:$H$512</definedName>
    <definedName name="INDICATOR_AnnexEUETS_FlightsPerPair">Annex!$E$33:$E$512</definedName>
    <definedName name="INDICATOR_AnnexEUETS_TotalEmissions">Annex!$H$516</definedName>
    <definedName name="INDICATOR_AnnexEUETS_TotalFlights">Annex!$E$516</definedName>
    <definedName name="INDICATOR_AnnexEUETS_TotalFuel">Annex!$G$516</definedName>
    <definedName name="INDICATOR_AnnexEUETStable">Annex!$C$33:$H$512</definedName>
    <definedName name="INDICATOR_AOAddressCity">'Identification and description'!#REF!</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description'!$I$73</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overview'!$J$177</definedName>
    <definedName name="INDICATOR_CHETS_TotalFlights">'Emissions overview'!$L$24</definedName>
    <definedName name="INDICATOR_CHETS_TotalNonSustainableBiomassEmissions">'Emissions overview'!$K$181</definedName>
    <definedName name="INDICATOR_CHETS_TotalNonZeroRatedBioEm">'Emissions overview'!$O$185</definedName>
    <definedName name="INDICATOR_CHETS_TotalNonZeroRatedRFNBO">'Emissions overview'!$P$186</definedName>
    <definedName name="INDICATOR_CHETS_TotalNonZeroRatedSLCF">'Emissions overview'!$Q$187</definedName>
    <definedName name="INDICATOR_CHETS_TotalPrelEF_Emissions">'Emissions overview'!$K$181</definedName>
    <definedName name="INDICATOR_CHETS_TotalSustainableBiomassEmissions">'Emissions overview'!$K$180</definedName>
    <definedName name="INDICATOR_CHETS_TotalZeroRatedBioEm">'Emissions overview'!$L$182</definedName>
    <definedName name="INDICATOR_CHETS_TotalZeroRatedEmissions">'Emissions overview'!$K$180</definedName>
    <definedName name="INDICATOR_CHETS_TotalZeroRatedRFNBO">'Emissions overview'!$M$183</definedName>
    <definedName name="INDICATOR_CHETS_TotalZeroRatedSLCF">'Emissions overview'!$N$184</definedName>
    <definedName name="INDICATOR_Comments">'MS specific content'!$B$7:$J$32</definedName>
    <definedName name="INDICATOR_CORSIA_EligibleFuels">'CORSIA emissions'!$C$31:$M$36</definedName>
    <definedName name="INDICATOR_CORSIA_EligibleFuels_Feedstock">'CORSIA emissions'!$D$31:$D$36</definedName>
    <definedName name="INDICATOR_CORSIA_EligibleFuels_LCEmissions">'CORSIA emissions'!$J$31:$K$36</definedName>
    <definedName name="INDICATOR_CORSIA_EligibleFuels_MassNeat">'CORSIA emissions'!$G$31:$I$36</definedName>
    <definedName name="INDICATOR_CORSIA_EligibleFuels_ReductionsClaimed">'CORSIA emissions'!$L$31:$M$36</definedName>
    <definedName name="INDICATOR_CORSIA_EligibleFuels_Type">'CORSIA emissions'!$C$31:A$36</definedName>
    <definedName name="INDICATOR_CORSIA_EligibleFuelsTable">'CORSIA emissions'!$C$31:$N$35</definedName>
    <definedName name="INDICATOR_CORSIA_EligibleFuelsTOTAL">'CORSIA emissions'!$L$36</definedName>
    <definedName name="INDICATOR_CORSIA_EmissionsTable">'CORSIA emissions'!$C$67:$O$1037</definedName>
    <definedName name="INDICATOR_CORSIA_totalCO2">'CORSIA emissions'!$M$12</definedName>
    <definedName name="INDICATOR_CORSIA_totalCO2withOffsetting">'CORSIA emissions'!$M$13</definedName>
    <definedName name="INDICATOR_CORSIA_totalFlights">'CORSIA emissions'!$M$14</definedName>
    <definedName name="INDICATOR_CORSIA_totalFlightsWithOffsetting">'CORSIA emissions'!$M$15</definedName>
    <definedName name="INDICATOR_CORSIA_totalTonnesAvGas">'CORSIA emissions'!$H$24</definedName>
    <definedName name="INDICATOR_CORSIA_totalTonnesEligibleFuelsClaimed">'CORSIA emissions'!$M$16</definedName>
    <definedName name="INDICATOR_CORSIA_totalTonnesJetA">'CORSIA emissions'!$H$21</definedName>
    <definedName name="INDICATOR_CORSIA_totalTonnesJetA1">'CORSIA emissions'!$H$22</definedName>
    <definedName name="INDICATOR_CORSIA_totalTonnesJetB">'CORSIA emissions'!$H$23</definedName>
    <definedName name="INDICATOR_CORSIAAnnexConfidential">'CORSIA emissions'!$N$47</definedName>
    <definedName name="INDICATOR_CORSIAAnnexConfidentialReasonFromETS">'CORSIA emissions'!$N$49</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overview'!$Q$246:$Q$257</definedName>
    <definedName name="INDICATOR_DataGapsPercentCORSIA">'Emissions overview'!$K$263</definedName>
    <definedName name="INDICATOR_DataGapsPercentETS">'Emissions overview'!$K$260</definedName>
    <definedName name="INDICATOR_DataGapsReason">'Emissions overview'!$F$246:$F$257</definedName>
    <definedName name="INDICATOR_DataGapsReference">'Emissions overview'!$D$246:$D$257</definedName>
    <definedName name="INDICATOR_DataGapsReplacementMethod">'Emissions overview'!$I$246:$I$257</definedName>
    <definedName name="INDICATOR_DataGapsTable">'Emissions overview'!$D$246:$Q$257</definedName>
    <definedName name="INDICATOR_DataGapsType">'Emissions overview'!$I$246:$I$257</definedName>
    <definedName name="INDICATOR_ETS_EmissionsFullScope">'Emissions overview'!$J$209</definedName>
    <definedName name="INDICATOR_ETS_EmissionsReducedScope">'Emissions overview'!$J$210</definedName>
    <definedName name="INDICATOR_ETS_FlightsPerPeriod">'Emissions overview'!$G$202:$G$204</definedName>
    <definedName name="INDICATOR_ETS_FlightsPerPeriod_JanToApril">'Emissions overview'!$G$202</definedName>
    <definedName name="INDICATOR_ETS_FlightsPerPeriod_MayToAug">'Emissions overview'!$G$203</definedName>
    <definedName name="INDICATOR_ETS_FlightsPerPeriod_SeptToDec">'Emissions overview'!$G$204</definedName>
    <definedName name="INDICATOR_ETS_SETEligibility">'Emissions overview'!$J$212</definedName>
    <definedName name="INDICATOR_ETS_TotalEmissions">'Emissions overview'!$J$138</definedName>
    <definedName name="INDICATOR_ETS_TotalFlights">'Emissions overview'!$L$26</definedName>
    <definedName name="INDICATOR_ETS_TotalNonSustainableBiomassEmissions">'Emissions overview'!$K$142</definedName>
    <definedName name="INDICATOR_ETS_TotalNonZeroRatedBioEm">'Emissions overview'!$O$146</definedName>
    <definedName name="INDICATOR_ETS_TotalNonZeroRatedRFNBO">'Emissions overview'!$P$147</definedName>
    <definedName name="INDICATOR_ETS_TotalNonZeroRatedSLCF">'Emissions overview'!$Q$148</definedName>
    <definedName name="INDICATOR_ETS_TotalPrelEF_Emissions">'Emissions overview'!$K$142</definedName>
    <definedName name="INDICATOR_ETS_TotalSustainableBiomassEmissions">'Emissions overview'!$K$141</definedName>
    <definedName name="INDICATOR_ETS_TotalZeroRatedBioEm">'Emissions overview'!$L$143</definedName>
    <definedName name="INDICATOR_ETS_TotalZeroRatedEmissions">'Emissions overview'!$K$141</definedName>
    <definedName name="INDICATOR_ETS_TotalZeroRatedRFNBO">'Emissions overview'!$M$144</definedName>
    <definedName name="INDICATOR_ETS_TotalZeroRatedSLCF">'Emissions overview'!$N$145</definedName>
    <definedName name="INDICATOR_EUETS_TotalFlights">'Emissions overview'!$L$22</definedName>
    <definedName name="INDICATOR_EUETSAnnexConfidential">Annex!$H$11</definedName>
    <definedName name="INDICATOR_EUETSAnnexConfidentialFileName">Annex!$E$21</definedName>
    <definedName name="INDICATOR_EUETSAnnexConfidentialReasoning">Annex!$C$14:$H$18</definedName>
    <definedName name="INDICATOR_EUROCONTROL_AnnexEUETS_TotalEmissionsFullScope">'Annex Full scope'!$F$891</definedName>
    <definedName name="INDICATOR_EUROCONTROL_AnnexEUETS_TotalFlightsFullScope">'Annex Full scope'!$E$891</definedName>
    <definedName name="INDICATOR_EUROCONTROL_AnnexEUETStable_AnnexFullScope">'Annex Full scope'!$C$13:$F$887</definedName>
    <definedName name="INDICATOR_EUROCONTROL_CHETS_TotalFuelConsumptionAvGas">'Emissions overview'!$I$158</definedName>
    <definedName name="INDICATOR_EUROCONTROL_CHETS_TotalFuelConsumptionJetA">'Emissions overview'!$I$156</definedName>
    <definedName name="INDICATOR_EUROCONTROL_CHETS_TotalFuelConsumptionJetB">'Emissions overview'!$I$157</definedName>
    <definedName name="INDICATOR_EUROCONTROL_ETS_TotalFuelConsumptionAvGas">'Emissions overview'!$I$119</definedName>
    <definedName name="INDICATOR_EUROCONTROL_ETS_TotalFuelConsumptionJetA">'Emissions overview'!$I$117</definedName>
    <definedName name="INDICATOR_EUROCONTROL_ETS_TotalFuelConsumptionJetB">'Emissions overview'!$I$118</definedName>
    <definedName name="INDICATOR_EUROCONTROL_TonneKilometreData">'Tonne-kilometre Data'!$C$8:$L$957</definedName>
    <definedName name="INDICATOR_EUROCONTROL_TonneKilometreEUETS_TotalFlights">'Tonne-kilometre Data'!$F$888</definedName>
    <definedName name="INDICATOR_EUROCONTROL_TonneKilometreEUETS_TotalFreightAndMailTimesDistance">'Tonne-kilometre Data'!$K$888</definedName>
    <definedName name="INDICATOR_EUROCONTROL_TonneKilometreEUETS_TotalMassFreightAndMail">'Tonne-kilometre Data'!$I$888</definedName>
    <definedName name="INDICATOR_EUROCONTROL_TonneKilometreEUETS_TotalMassPassengers">'Tonne-kilometre Data'!$H$888</definedName>
    <definedName name="INDICATOR_EUROCONTROL_TonneKilometreEUETS_TotalNumberPassengers">'Tonne-kilometre Data'!$G$888</definedName>
    <definedName name="INDICATOR_EUROCONTROL_TonneKilometreEUETS_TotalPassengersTimesDistance">'Tonne-kilometre Data'!$J$888</definedName>
    <definedName name="INDICATOR_EUROCONTROL_TonneKilometreEUETS_TotalTonneKilometrePerAerodromepair">'Tonne-kilometre Data'!$L$888</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Contents!$E$102</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Contents!$E$101</definedName>
    <definedName name="INDICATOR_TemplateProvidedBy">Contents!$E$99</definedName>
    <definedName name="INDICATOR_TemplatePublicationDate">Contents!$E$100</definedName>
    <definedName name="INDICATOR_ToolUsedForAllCORSIAemissions">'Emissions overview'!$K$224</definedName>
    <definedName name="INDICATOR_UsedSimplifiedApproachETS">'Emissions overview'!$I$197</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overview'!$J$219</definedName>
    <definedName name="INDICATOR_WhichOtherToolForCORSIA">'Emissions overview'!$J$228</definedName>
    <definedName name="INDICATOR_WhichToolUsed">'Emissions overview'!$J$217</definedName>
    <definedName name="INDICATOR_WhichToolUsedForCORSIA">'Emissions overview'!$J$226</definedName>
    <definedName name="indRange">EUwideConstants!$A$365:$A$373</definedName>
    <definedName name="JUMP_10a">'Annex Aerodromes'!$C$5</definedName>
    <definedName name="JUMP_11a">Annex!$B$11</definedName>
    <definedName name="JUMP_2">'Identification and description'!$C$42</definedName>
    <definedName name="JUMP_3">'Identification and description'!$C$121</definedName>
    <definedName name="JUMP_5">'Emissions overview'!$C$19</definedName>
    <definedName name="JUMP_5c">'Emissions overview'!$D$102</definedName>
    <definedName name="JUMP_5d">'Emissions overview'!$D$151</definedName>
    <definedName name="JUMP_6">'Emissions overview'!$C$191</definedName>
    <definedName name="JUMP_7">'Emissions overview'!$C$232</definedName>
    <definedName name="Jump_8b">'Emissions Data'!$B$1032</definedName>
    <definedName name="Legalstatus">EUwideConstants!$A$348:$A$352</definedName>
    <definedName name="List_AltFuels">EUwideConstants!$A$943:$E$943</definedName>
    <definedName name="ManSys">EUwideConstants!$A$376:$A$379</definedName>
    <definedName name="MeasMethod">EUwideConstants!$A$468:$A$470</definedName>
    <definedName name="memberstates">EUwideConstants!$A$28:$A$58</definedName>
    <definedName name="MemberStatesWithSwiss">EUwideConstants!$A$883:$A$915</definedName>
    <definedName name="MSLanguages">EUwideConstants!$A$656:$A$681</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_xlnm.Print_Area" localSheetId="5">'Aircraft Data'!$B$1:$K$31</definedName>
    <definedName name="_xlnm.Print_Area" localSheetId="9">Annex!$A$1:$H$517</definedName>
    <definedName name="_xlnm.Print_Area" localSheetId="0">Contents!$A$1:$J$103</definedName>
    <definedName name="_xlnm.Print_Area" localSheetId="10">'CORSIA emissions'!$A$1:$Q$1041</definedName>
    <definedName name="_xlnm.Print_Area" localSheetId="4">'Emissions Data'!$B$1:$Z$1029</definedName>
    <definedName name="_xlnm.Print_Area" localSheetId="3">'Emissions overview'!$B$2:$N$266</definedName>
    <definedName name="_xlnm.Print_Area" localSheetId="1">'Guidelines and conditions'!$A$1:$M$169</definedName>
    <definedName name="_xlnm.Print_Area" localSheetId="2">'Identification and description'!$A$1:$L$147</definedName>
    <definedName name="_xlnm.Print_Area" localSheetId="6">'MS specific content'!$A:$J</definedName>
    <definedName name="_xlnm.Print_Area" localSheetId="16">VersionDocumentation!$A$1:$E$113</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ext_Fuel">EUwideConstants!$A$967</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25" l="1"/>
  <c r="B50" i="25"/>
  <c r="B49" i="25"/>
  <c r="B48" i="25"/>
  <c r="B47" i="25"/>
  <c r="B46" i="25"/>
  <c r="B45" i="25"/>
  <c r="B44" i="25"/>
  <c r="B43" i="25"/>
  <c r="B42" i="25"/>
  <c r="B41" i="25"/>
  <c r="B40" i="25"/>
  <c r="B39" i="25"/>
  <c r="B38" i="25"/>
  <c r="B37" i="25"/>
  <c r="B36" i="25"/>
  <c r="B35" i="25"/>
  <c r="B34" i="25"/>
  <c r="B33" i="25"/>
  <c r="B32" i="25"/>
  <c r="C3" i="25"/>
  <c r="A978" i="17"/>
  <c r="A976" i="17"/>
  <c r="A967" i="17"/>
  <c r="A964" i="17"/>
  <c r="A961" i="17"/>
  <c r="A958" i="17"/>
  <c r="A957" i="17"/>
  <c r="A956" i="17"/>
  <c r="A955" i="17"/>
  <c r="A950" i="17"/>
  <c r="A948" i="17"/>
  <c r="C946" i="17"/>
  <c r="B945" i="17"/>
  <c r="D944" i="17"/>
  <c r="B944" i="17"/>
  <c r="E942" i="17"/>
  <c r="D942" i="17"/>
  <c r="C942" i="17"/>
  <c r="B942" i="17"/>
  <c r="A942" i="17"/>
  <c r="H939" i="17"/>
  <c r="G939" i="17"/>
  <c r="F939" i="17"/>
  <c r="E939" i="17"/>
  <c r="D939" i="17"/>
  <c r="B939" i="17"/>
  <c r="E944" i="17" s="1"/>
  <c r="A939" i="17"/>
  <c r="E938" i="17"/>
  <c r="B938" i="17"/>
  <c r="A938" i="17"/>
  <c r="B937" i="17"/>
  <c r="A937" i="17"/>
  <c r="B936" i="17"/>
  <c r="C945" i="17" s="1"/>
  <c r="A936" i="17"/>
  <c r="B935" i="17"/>
  <c r="C944" i="17" s="1"/>
  <c r="A935" i="17"/>
  <c r="B934" i="17"/>
  <c r="B947" i="17" s="1"/>
  <c r="A934" i="17"/>
  <c r="B933" i="17"/>
  <c r="B946" i="17" s="1"/>
  <c r="A933" i="17"/>
  <c r="E932" i="17"/>
  <c r="B932" i="17"/>
  <c r="A932" i="17"/>
  <c r="B931" i="17"/>
  <c r="A931" i="17"/>
  <c r="B930" i="17"/>
  <c r="A930" i="17"/>
  <c r="B929" i="17"/>
  <c r="A949" i="17" s="1"/>
  <c r="A929" i="17"/>
  <c r="B928" i="17"/>
  <c r="A928" i="17"/>
  <c r="B927" i="17"/>
  <c r="A947" i="17" s="1"/>
  <c r="A927" i="17"/>
  <c r="B926" i="17"/>
  <c r="A946" i="17" s="1"/>
  <c r="A926" i="17"/>
  <c r="B925" i="17"/>
  <c r="A945" i="17" s="1"/>
  <c r="A925" i="17"/>
  <c r="B924" i="17"/>
  <c r="A944" i="17" s="1"/>
  <c r="A924" i="17"/>
  <c r="A921" i="17"/>
  <c r="A920" i="17"/>
  <c r="A919" i="17"/>
  <c r="A918" i="17"/>
  <c r="A915" i="17"/>
  <c r="A914" i="17"/>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A883" i="17"/>
  <c r="A878" i="17"/>
  <c r="A877" i="17"/>
  <c r="A876" i="17"/>
  <c r="A875" i="17"/>
  <c r="A874" i="17"/>
  <c r="A873" i="17"/>
  <c r="A872" i="17"/>
  <c r="A871" i="17"/>
  <c r="A870" i="17"/>
  <c r="A869" i="17"/>
  <c r="A868" i="17"/>
  <c r="A867" i="17"/>
  <c r="A866" i="17"/>
  <c r="A865" i="17"/>
  <c r="A864" i="17"/>
  <c r="A863" i="17"/>
  <c r="A862"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A685" i="17"/>
  <c r="A681" i="17"/>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6" i="17"/>
  <c r="A652" i="17"/>
  <c r="A651" i="17"/>
  <c r="A648" i="17"/>
  <c r="A647" i="17"/>
  <c r="A646" i="17"/>
  <c r="A645" i="17"/>
  <c r="M1004" i="39" s="1"/>
  <c r="N1004" i="39" s="1"/>
  <c r="A642" i="17"/>
  <c r="A641" i="17"/>
  <c r="A640" i="17"/>
  <c r="A639" i="17"/>
  <c r="A638" i="17"/>
  <c r="A637" i="17"/>
  <c r="A636" i="17"/>
  <c r="A635" i="17"/>
  <c r="A634" i="17"/>
  <c r="A633" i="17"/>
  <c r="A632"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1" i="17"/>
  <c r="A590" i="17"/>
  <c r="A589" i="17"/>
  <c r="A588" i="17"/>
  <c r="A587" i="17"/>
  <c r="A586" i="17"/>
  <c r="A585" i="17"/>
  <c r="A584" i="17"/>
  <c r="A583" i="17"/>
  <c r="A582" i="17"/>
  <c r="A581"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8" i="17"/>
  <c r="A526" i="17"/>
  <c r="A512" i="17"/>
  <c r="A511" i="17"/>
  <c r="A510" i="17"/>
  <c r="A509" i="17"/>
  <c r="A508" i="17"/>
  <c r="A507" i="17"/>
  <c r="A505" i="17"/>
  <c r="A498" i="17"/>
  <c r="A497" i="17"/>
  <c r="A496" i="17"/>
  <c r="A495" i="17"/>
  <c r="A491" i="17"/>
  <c r="A485" i="17"/>
  <c r="A484" i="17"/>
  <c r="A483" i="17"/>
  <c r="A482" i="17"/>
  <c r="A481" i="17"/>
  <c r="A477" i="17"/>
  <c r="A476" i="17"/>
  <c r="A475" i="17"/>
  <c r="A474" i="17"/>
  <c r="A470" i="17"/>
  <c r="A469" i="17"/>
  <c r="A468" i="17"/>
  <c r="A465" i="17"/>
  <c r="A464" i="17"/>
  <c r="A463" i="17"/>
  <c r="A462" i="17"/>
  <c r="A456" i="17"/>
  <c r="A453"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E930" i="17" s="1"/>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E1" i="17"/>
  <c r="C1" i="17"/>
  <c r="C892" i="46"/>
  <c r="F891" i="46"/>
  <c r="E891" i="46"/>
  <c r="C891" i="46"/>
  <c r="F890" i="46"/>
  <c r="E890" i="46"/>
  <c r="C889" i="46"/>
  <c r="D12" i="46"/>
  <c r="C12" i="46"/>
  <c r="F11" i="46"/>
  <c r="E11" i="46"/>
  <c r="C11" i="46"/>
  <c r="C10" i="46"/>
  <c r="C9" i="46"/>
  <c r="C8" i="46"/>
  <c r="C6" i="46"/>
  <c r="C5" i="46"/>
  <c r="C4" i="46"/>
  <c r="B2" i="46"/>
  <c r="L888" i="45"/>
  <c r="K888" i="45"/>
  <c r="J888" i="45"/>
  <c r="I888" i="45"/>
  <c r="H888" i="45"/>
  <c r="G888" i="45"/>
  <c r="F888" i="45"/>
  <c r="C1039" i="39"/>
  <c r="M1034" i="39"/>
  <c r="N1034" i="39" s="1"/>
  <c r="M1028" i="39"/>
  <c r="N1028" i="39" s="1"/>
  <c r="M1022" i="39"/>
  <c r="N1022" i="39" s="1"/>
  <c r="M1016" i="39"/>
  <c r="N1016" i="39" s="1"/>
  <c r="M1010" i="39"/>
  <c r="N1010" i="39" s="1"/>
  <c r="M992" i="39"/>
  <c r="N992" i="39" s="1"/>
  <c r="M986" i="39"/>
  <c r="N986" i="39" s="1"/>
  <c r="M968" i="39"/>
  <c r="N968" i="39" s="1"/>
  <c r="N965" i="39"/>
  <c r="M965" i="39"/>
  <c r="M956" i="39"/>
  <c r="N956" i="39" s="1"/>
  <c r="N953" i="39"/>
  <c r="M953" i="39"/>
  <c r="M944" i="39"/>
  <c r="N944" i="39" s="1"/>
  <c r="N941" i="39"/>
  <c r="M941" i="39"/>
  <c r="M938" i="39"/>
  <c r="N938" i="39" s="1"/>
  <c r="M932" i="39"/>
  <c r="N932" i="39" s="1"/>
  <c r="N929" i="39"/>
  <c r="M929" i="39"/>
  <c r="M926" i="39"/>
  <c r="N926" i="39" s="1"/>
  <c r="M920" i="39"/>
  <c r="N920" i="39" s="1"/>
  <c r="N917" i="39"/>
  <c r="M917" i="39"/>
  <c r="M914" i="39"/>
  <c r="N914" i="39" s="1"/>
  <c r="M908" i="39"/>
  <c r="N908" i="39" s="1"/>
  <c r="N905" i="39"/>
  <c r="M905" i="39"/>
  <c r="M902" i="39"/>
  <c r="N902" i="39" s="1"/>
  <c r="M896" i="39"/>
  <c r="N896" i="39" s="1"/>
  <c r="N893" i="39"/>
  <c r="M893" i="39"/>
  <c r="M890" i="39"/>
  <c r="N890" i="39" s="1"/>
  <c r="N887" i="39"/>
  <c r="M887" i="39"/>
  <c r="M884" i="39"/>
  <c r="N884" i="39" s="1"/>
  <c r="N881" i="39"/>
  <c r="M881" i="39"/>
  <c r="M878" i="39"/>
  <c r="N878" i="39" s="1"/>
  <c r="N875" i="39"/>
  <c r="M875" i="39"/>
  <c r="M872" i="39"/>
  <c r="N872" i="39" s="1"/>
  <c r="N869" i="39"/>
  <c r="M869" i="39"/>
  <c r="M866" i="39"/>
  <c r="N866" i="39" s="1"/>
  <c r="N863" i="39"/>
  <c r="M863" i="39"/>
  <c r="M860" i="39"/>
  <c r="N860" i="39" s="1"/>
  <c r="N857" i="39"/>
  <c r="M857" i="39"/>
  <c r="M854" i="39"/>
  <c r="N854" i="39" s="1"/>
  <c r="N851" i="39"/>
  <c r="M851" i="39"/>
  <c r="M848" i="39"/>
  <c r="N848" i="39" s="1"/>
  <c r="N845" i="39"/>
  <c r="M845" i="39"/>
  <c r="M842" i="39"/>
  <c r="N842" i="39" s="1"/>
  <c r="N839" i="39"/>
  <c r="M839" i="39"/>
  <c r="M836" i="39"/>
  <c r="N836" i="39" s="1"/>
  <c r="N833" i="39"/>
  <c r="M833" i="39"/>
  <c r="M830" i="39"/>
  <c r="N830" i="39" s="1"/>
  <c r="N827" i="39"/>
  <c r="M827" i="39"/>
  <c r="M824" i="39"/>
  <c r="N824" i="39" s="1"/>
  <c r="N821" i="39"/>
  <c r="M821" i="39"/>
  <c r="M819" i="39"/>
  <c r="N819" i="39" s="1"/>
  <c r="M818" i="39"/>
  <c r="N818" i="39" s="1"/>
  <c r="N815" i="39"/>
  <c r="M815" i="39"/>
  <c r="M813" i="39"/>
  <c r="N813" i="39" s="1"/>
  <c r="M812" i="39"/>
  <c r="N812" i="39" s="1"/>
  <c r="N811" i="39"/>
  <c r="M811" i="39"/>
  <c r="M809" i="39"/>
  <c r="N809" i="39" s="1"/>
  <c r="M807" i="39"/>
  <c r="N807" i="39" s="1"/>
  <c r="M806" i="39"/>
  <c r="N806" i="39" s="1"/>
  <c r="M805" i="39"/>
  <c r="N805" i="39" s="1"/>
  <c r="M804" i="39"/>
  <c r="N804" i="39" s="1"/>
  <c r="N803" i="39"/>
  <c r="M803" i="39"/>
  <c r="M801" i="39"/>
  <c r="N801" i="39" s="1"/>
  <c r="M800" i="39"/>
  <c r="N800" i="39" s="1"/>
  <c r="M799" i="39"/>
  <c r="N799" i="39" s="1"/>
  <c r="N798" i="39"/>
  <c r="M798" i="39"/>
  <c r="N797" i="39"/>
  <c r="M797" i="39"/>
  <c r="M795" i="39"/>
  <c r="N795" i="39" s="1"/>
  <c r="M794" i="39"/>
  <c r="N794" i="39" s="1"/>
  <c r="M793" i="39"/>
  <c r="N793" i="39" s="1"/>
  <c r="N792" i="39"/>
  <c r="M792" i="39"/>
  <c r="N791" i="39"/>
  <c r="M791" i="39"/>
  <c r="M789" i="39"/>
  <c r="N789" i="39" s="1"/>
  <c r="M788" i="39"/>
  <c r="N788" i="39" s="1"/>
  <c r="M787" i="39"/>
  <c r="N787" i="39" s="1"/>
  <c r="N786" i="39"/>
  <c r="M786" i="39"/>
  <c r="M785" i="39"/>
  <c r="N785" i="39" s="1"/>
  <c r="M784" i="39"/>
  <c r="N784" i="39" s="1"/>
  <c r="M783" i="39"/>
  <c r="N783" i="39" s="1"/>
  <c r="M782" i="39"/>
  <c r="N782" i="39" s="1"/>
  <c r="N781" i="39"/>
  <c r="M781" i="39"/>
  <c r="M780" i="39"/>
  <c r="N780" i="39" s="1"/>
  <c r="N779" i="39"/>
  <c r="M779" i="39"/>
  <c r="M778" i="39"/>
  <c r="N778" i="39" s="1"/>
  <c r="M777" i="39"/>
  <c r="N777" i="39" s="1"/>
  <c r="M776" i="39"/>
  <c r="N776" i="39" s="1"/>
  <c r="N775" i="39"/>
  <c r="M775" i="39"/>
  <c r="N774" i="39"/>
  <c r="M774" i="39"/>
  <c r="M773" i="39"/>
  <c r="N773" i="39" s="1"/>
  <c r="N772" i="39"/>
  <c r="M772" i="39"/>
  <c r="M771" i="39"/>
  <c r="N771" i="39" s="1"/>
  <c r="M770" i="39"/>
  <c r="N770" i="39" s="1"/>
  <c r="N769" i="39"/>
  <c r="M769" i="39"/>
  <c r="N768" i="39"/>
  <c r="M768" i="39"/>
  <c r="N767" i="39"/>
  <c r="M767" i="39"/>
  <c r="M766" i="39"/>
  <c r="N766" i="39" s="1"/>
  <c r="M765" i="39"/>
  <c r="N765" i="39" s="1"/>
  <c r="M764" i="39"/>
  <c r="N764" i="39" s="1"/>
  <c r="M763" i="39"/>
  <c r="N763" i="39" s="1"/>
  <c r="M762" i="39"/>
  <c r="N762" i="39" s="1"/>
  <c r="N761" i="39"/>
  <c r="M761" i="39"/>
  <c r="N760" i="39"/>
  <c r="M760" i="39"/>
  <c r="M759" i="39"/>
  <c r="N759" i="39" s="1"/>
  <c r="M758" i="39"/>
  <c r="N758" i="39" s="1"/>
  <c r="N757" i="39"/>
  <c r="M757" i="39"/>
  <c r="M756" i="39"/>
  <c r="N756" i="39" s="1"/>
  <c r="M755" i="39"/>
  <c r="N755" i="39" s="1"/>
  <c r="N754" i="39"/>
  <c r="M754" i="39"/>
  <c r="M753" i="39"/>
  <c r="N753" i="39" s="1"/>
  <c r="M752" i="39"/>
  <c r="N752" i="39" s="1"/>
  <c r="M751" i="39"/>
  <c r="N751" i="39" s="1"/>
  <c r="N750" i="39"/>
  <c r="M750" i="39"/>
  <c r="M749" i="39"/>
  <c r="N749" i="39" s="1"/>
  <c r="N748" i="39"/>
  <c r="M748" i="39"/>
  <c r="M747" i="39"/>
  <c r="N747" i="39" s="1"/>
  <c r="M746" i="39"/>
  <c r="N746" i="39" s="1"/>
  <c r="N745" i="39"/>
  <c r="M745" i="39"/>
  <c r="M744" i="39"/>
  <c r="N744" i="39" s="1"/>
  <c r="N743" i="39"/>
  <c r="M743" i="39"/>
  <c r="M742" i="39"/>
  <c r="N742" i="39" s="1"/>
  <c r="M741" i="39"/>
  <c r="N741" i="39" s="1"/>
  <c r="M740" i="39"/>
  <c r="N740" i="39" s="1"/>
  <c r="N739" i="39"/>
  <c r="M739" i="39"/>
  <c r="N738" i="39"/>
  <c r="M738" i="39"/>
  <c r="M737" i="39"/>
  <c r="N737" i="39" s="1"/>
  <c r="N736" i="39"/>
  <c r="M736" i="39"/>
  <c r="M735" i="39"/>
  <c r="N735" i="39" s="1"/>
  <c r="M734" i="39"/>
  <c r="N734" i="39" s="1"/>
  <c r="M733" i="39"/>
  <c r="N733" i="39" s="1"/>
  <c r="M732" i="39"/>
  <c r="N732" i="39" s="1"/>
  <c r="N731" i="39"/>
  <c r="M731" i="39"/>
  <c r="M730" i="39"/>
  <c r="N730" i="39" s="1"/>
  <c r="M729" i="39"/>
  <c r="N729" i="39" s="1"/>
  <c r="M728" i="39"/>
  <c r="N728" i="39" s="1"/>
  <c r="M727" i="39"/>
  <c r="N727" i="39" s="1"/>
  <c r="N726" i="39"/>
  <c r="M726" i="39"/>
  <c r="M725" i="39"/>
  <c r="N725" i="39" s="1"/>
  <c r="N724" i="39"/>
  <c r="M724" i="39"/>
  <c r="M723" i="39"/>
  <c r="N723" i="39" s="1"/>
  <c r="M722" i="39"/>
  <c r="N722" i="39" s="1"/>
  <c r="N721" i="39"/>
  <c r="M721" i="39"/>
  <c r="M720" i="39"/>
  <c r="N720" i="39" s="1"/>
  <c r="M719" i="39"/>
  <c r="N719" i="39" s="1"/>
  <c r="M718" i="39"/>
  <c r="N718" i="39" s="1"/>
  <c r="M717" i="39"/>
  <c r="N717" i="39" s="1"/>
  <c r="M716" i="39"/>
  <c r="N716" i="39" s="1"/>
  <c r="M715" i="39"/>
  <c r="N715" i="39" s="1"/>
  <c r="N714" i="39"/>
  <c r="M714" i="39"/>
  <c r="M713" i="39"/>
  <c r="N713" i="39" s="1"/>
  <c r="M712" i="39"/>
  <c r="N712" i="39" s="1"/>
  <c r="M711" i="39"/>
  <c r="N711" i="39" s="1"/>
  <c r="M710" i="39"/>
  <c r="N710" i="39" s="1"/>
  <c r="N709" i="39"/>
  <c r="M709" i="39"/>
  <c r="M708" i="39"/>
  <c r="N708" i="39" s="1"/>
  <c r="N707" i="39"/>
  <c r="M707" i="39"/>
  <c r="M706" i="39"/>
  <c r="N706" i="39" s="1"/>
  <c r="M705" i="39"/>
  <c r="N705" i="39" s="1"/>
  <c r="M704" i="39"/>
  <c r="N704" i="39" s="1"/>
  <c r="M703" i="39"/>
  <c r="N703" i="39" s="1"/>
  <c r="N702" i="39"/>
  <c r="M702" i="39"/>
  <c r="M701" i="39"/>
  <c r="N701" i="39" s="1"/>
  <c r="N700" i="39"/>
  <c r="M700" i="39"/>
  <c r="M699" i="39"/>
  <c r="N699" i="39" s="1"/>
  <c r="M698" i="39"/>
  <c r="N698" i="39" s="1"/>
  <c r="M697" i="39"/>
  <c r="N697" i="39" s="1"/>
  <c r="M696" i="39"/>
  <c r="N696" i="39" s="1"/>
  <c r="N695" i="39"/>
  <c r="M695" i="39"/>
  <c r="M694" i="39"/>
  <c r="N694" i="39" s="1"/>
  <c r="M693" i="39"/>
  <c r="N693" i="39" s="1"/>
  <c r="M692" i="39"/>
  <c r="N692" i="39" s="1"/>
  <c r="M691" i="39"/>
  <c r="N691" i="39" s="1"/>
  <c r="N690" i="39"/>
  <c r="M690" i="39"/>
  <c r="M689" i="39"/>
  <c r="N689" i="39" s="1"/>
  <c r="N688" i="39"/>
  <c r="M688" i="39"/>
  <c r="M687" i="39"/>
  <c r="N687" i="39" s="1"/>
  <c r="M686" i="39"/>
  <c r="N686" i="39" s="1"/>
  <c r="N685" i="39"/>
  <c r="M685" i="39"/>
  <c r="M684" i="39"/>
  <c r="N684" i="39" s="1"/>
  <c r="M683" i="39"/>
  <c r="N683" i="39" s="1"/>
  <c r="M682" i="39"/>
  <c r="N682" i="39" s="1"/>
  <c r="M681" i="39"/>
  <c r="N681" i="39" s="1"/>
  <c r="M680" i="39"/>
  <c r="N680" i="39" s="1"/>
  <c r="M679" i="39"/>
  <c r="N679" i="39" s="1"/>
  <c r="N678" i="39"/>
  <c r="M678" i="39"/>
  <c r="M677" i="39"/>
  <c r="N677" i="39" s="1"/>
  <c r="M676" i="39"/>
  <c r="N676" i="39" s="1"/>
  <c r="M675" i="39"/>
  <c r="N675" i="39" s="1"/>
  <c r="M674" i="39"/>
  <c r="N674" i="39" s="1"/>
  <c r="N673" i="39"/>
  <c r="M673" i="39"/>
  <c r="M672" i="39"/>
  <c r="N672" i="39" s="1"/>
  <c r="N671" i="39"/>
  <c r="M671" i="39"/>
  <c r="M670" i="39"/>
  <c r="N670" i="39" s="1"/>
  <c r="M669" i="39"/>
  <c r="N669" i="39" s="1"/>
  <c r="M668" i="39"/>
  <c r="N668" i="39" s="1"/>
  <c r="M667" i="39"/>
  <c r="N667" i="39" s="1"/>
  <c r="N666" i="39"/>
  <c r="M666" i="39"/>
  <c r="M665" i="39"/>
  <c r="N665" i="39" s="1"/>
  <c r="N664" i="39"/>
  <c r="M664" i="39"/>
  <c r="M663" i="39"/>
  <c r="N663" i="39" s="1"/>
  <c r="M662" i="39"/>
  <c r="N662" i="39" s="1"/>
  <c r="M661" i="39"/>
  <c r="N661" i="39" s="1"/>
  <c r="M660" i="39"/>
  <c r="N660" i="39" s="1"/>
  <c r="N659" i="39"/>
  <c r="M659" i="39"/>
  <c r="M658" i="39"/>
  <c r="N658" i="39" s="1"/>
  <c r="M657" i="39"/>
  <c r="N657" i="39" s="1"/>
  <c r="M656" i="39"/>
  <c r="N656" i="39" s="1"/>
  <c r="M655" i="39"/>
  <c r="N655" i="39" s="1"/>
  <c r="M654" i="39"/>
  <c r="N654" i="39" s="1"/>
  <c r="M653" i="39"/>
  <c r="N653" i="39" s="1"/>
  <c r="N652" i="39"/>
  <c r="M652" i="39"/>
  <c r="M651" i="39"/>
  <c r="N651" i="39" s="1"/>
  <c r="M650" i="39"/>
  <c r="N650" i="39" s="1"/>
  <c r="N649" i="39"/>
  <c r="M649" i="39"/>
  <c r="M648" i="39"/>
  <c r="N648" i="39" s="1"/>
  <c r="M647" i="39"/>
  <c r="N647" i="39" s="1"/>
  <c r="M646" i="39"/>
  <c r="N646" i="39" s="1"/>
  <c r="M645" i="39"/>
  <c r="N645" i="39" s="1"/>
  <c r="M644" i="39"/>
  <c r="N644" i="39" s="1"/>
  <c r="M643" i="39"/>
  <c r="N643" i="39" s="1"/>
  <c r="N642" i="39"/>
  <c r="M642" i="39"/>
  <c r="M641" i="39"/>
  <c r="N641" i="39" s="1"/>
  <c r="M640" i="39"/>
  <c r="N640" i="39" s="1"/>
  <c r="M639" i="39"/>
  <c r="N639" i="39" s="1"/>
  <c r="M638" i="39"/>
  <c r="N638" i="39" s="1"/>
  <c r="N637" i="39"/>
  <c r="M637" i="39"/>
  <c r="M636" i="39"/>
  <c r="N636" i="39" s="1"/>
  <c r="N635" i="39"/>
  <c r="M635" i="39"/>
  <c r="M634" i="39"/>
  <c r="N634" i="39" s="1"/>
  <c r="M633" i="39"/>
  <c r="N633" i="39" s="1"/>
  <c r="M632" i="39"/>
  <c r="N632" i="39" s="1"/>
  <c r="M631" i="39"/>
  <c r="N631" i="39" s="1"/>
  <c r="N630" i="39"/>
  <c r="M630" i="39"/>
  <c r="M629" i="39"/>
  <c r="N629" i="39" s="1"/>
  <c r="N628" i="39"/>
  <c r="M628" i="39"/>
  <c r="M627" i="39"/>
  <c r="N627" i="39" s="1"/>
  <c r="M626" i="39"/>
  <c r="N626" i="39" s="1"/>
  <c r="M625" i="39"/>
  <c r="N625" i="39" s="1"/>
  <c r="M624" i="39"/>
  <c r="N624" i="39" s="1"/>
  <c r="N623" i="39"/>
  <c r="M623" i="39"/>
  <c r="M622" i="39"/>
  <c r="N622" i="39" s="1"/>
  <c r="M621" i="39"/>
  <c r="N621" i="39" s="1"/>
  <c r="M620" i="39"/>
  <c r="N620" i="39" s="1"/>
  <c r="M619" i="39"/>
  <c r="N619" i="39" s="1"/>
  <c r="M618" i="39"/>
  <c r="N618" i="39" s="1"/>
  <c r="M617" i="39"/>
  <c r="N617" i="39" s="1"/>
  <c r="N616" i="39"/>
  <c r="M616" i="39"/>
  <c r="M615" i="39"/>
  <c r="N615" i="39" s="1"/>
  <c r="M614" i="39"/>
  <c r="N614" i="39" s="1"/>
  <c r="N613" i="39"/>
  <c r="M613" i="39"/>
  <c r="M612" i="39"/>
  <c r="N612" i="39" s="1"/>
  <c r="M611" i="39"/>
  <c r="N611" i="39" s="1"/>
  <c r="M610" i="39"/>
  <c r="N610" i="39" s="1"/>
  <c r="M609" i="39"/>
  <c r="N609" i="39" s="1"/>
  <c r="M608" i="39"/>
  <c r="N608" i="39" s="1"/>
  <c r="M607" i="39"/>
  <c r="N607" i="39" s="1"/>
  <c r="N606" i="39"/>
  <c r="M606" i="39"/>
  <c r="M605" i="39"/>
  <c r="N605" i="39" s="1"/>
  <c r="M604" i="39"/>
  <c r="N604" i="39" s="1"/>
  <c r="M603" i="39"/>
  <c r="N603" i="39" s="1"/>
  <c r="M602" i="39"/>
  <c r="N602" i="39" s="1"/>
  <c r="N601" i="39"/>
  <c r="M601" i="39"/>
  <c r="M600" i="39"/>
  <c r="N600" i="39" s="1"/>
  <c r="N599" i="39"/>
  <c r="M599" i="39"/>
  <c r="M598" i="39"/>
  <c r="N598" i="39" s="1"/>
  <c r="M597" i="39"/>
  <c r="N597" i="39" s="1"/>
  <c r="M596" i="39"/>
  <c r="N596" i="39" s="1"/>
  <c r="M595" i="39"/>
  <c r="N595" i="39" s="1"/>
  <c r="N594" i="39"/>
  <c r="M594" i="39"/>
  <c r="M593" i="39"/>
  <c r="N593" i="39" s="1"/>
  <c r="N592" i="39"/>
  <c r="M592" i="39"/>
  <c r="M591" i="39"/>
  <c r="N591" i="39" s="1"/>
  <c r="M590" i="39"/>
  <c r="N590" i="39" s="1"/>
  <c r="M589" i="39"/>
  <c r="N589" i="39" s="1"/>
  <c r="M588" i="39"/>
  <c r="N588" i="39" s="1"/>
  <c r="N587" i="39"/>
  <c r="M587" i="39"/>
  <c r="M586" i="39"/>
  <c r="N586" i="39" s="1"/>
  <c r="M585" i="39"/>
  <c r="N585" i="39" s="1"/>
  <c r="M584" i="39"/>
  <c r="N584" i="39" s="1"/>
  <c r="M583" i="39"/>
  <c r="N583" i="39" s="1"/>
  <c r="M582" i="39"/>
  <c r="N582" i="39" s="1"/>
  <c r="M581" i="39"/>
  <c r="N581" i="39" s="1"/>
  <c r="N580" i="39"/>
  <c r="M580" i="39"/>
  <c r="M579" i="39"/>
  <c r="N579" i="39" s="1"/>
  <c r="M578" i="39"/>
  <c r="N578" i="39" s="1"/>
  <c r="N577" i="39"/>
  <c r="M577" i="39"/>
  <c r="M576" i="39"/>
  <c r="N576" i="39" s="1"/>
  <c r="M575" i="39"/>
  <c r="N575" i="39" s="1"/>
  <c r="M574" i="39"/>
  <c r="N574" i="39" s="1"/>
  <c r="M573" i="39"/>
  <c r="N573" i="39" s="1"/>
  <c r="M572" i="39"/>
  <c r="N572" i="39" s="1"/>
  <c r="M571" i="39"/>
  <c r="N571" i="39" s="1"/>
  <c r="N570" i="39"/>
  <c r="M570" i="39"/>
  <c r="M569" i="39"/>
  <c r="N569" i="39" s="1"/>
  <c r="M568" i="39"/>
  <c r="N568" i="39" s="1"/>
  <c r="M567" i="39"/>
  <c r="N567" i="39" s="1"/>
  <c r="M566" i="39"/>
  <c r="N566" i="39" s="1"/>
  <c r="N565" i="39"/>
  <c r="M565" i="39"/>
  <c r="M564" i="39"/>
  <c r="N564" i="39" s="1"/>
  <c r="N563" i="39"/>
  <c r="M563" i="39"/>
  <c r="M562" i="39"/>
  <c r="N562" i="39" s="1"/>
  <c r="M561" i="39"/>
  <c r="N561" i="39" s="1"/>
  <c r="M560" i="39"/>
  <c r="N560" i="39" s="1"/>
  <c r="M559" i="39"/>
  <c r="N559" i="39" s="1"/>
  <c r="N558" i="39"/>
  <c r="M558" i="39"/>
  <c r="M557" i="39"/>
  <c r="N557" i="39" s="1"/>
  <c r="N556" i="39"/>
  <c r="M556" i="39"/>
  <c r="M555" i="39"/>
  <c r="N555" i="39" s="1"/>
  <c r="M554" i="39"/>
  <c r="N554" i="39" s="1"/>
  <c r="M553" i="39"/>
  <c r="N553" i="39" s="1"/>
  <c r="M552" i="39"/>
  <c r="N552" i="39" s="1"/>
  <c r="N551" i="39"/>
  <c r="M551" i="39"/>
  <c r="M550" i="39"/>
  <c r="N550" i="39" s="1"/>
  <c r="M549" i="39"/>
  <c r="N549" i="39" s="1"/>
  <c r="M548" i="39"/>
  <c r="N548" i="39" s="1"/>
  <c r="M547" i="39"/>
  <c r="N547" i="39" s="1"/>
  <c r="M546" i="39"/>
  <c r="N546" i="39" s="1"/>
  <c r="M545" i="39"/>
  <c r="N545" i="39" s="1"/>
  <c r="N544" i="39"/>
  <c r="M544" i="39"/>
  <c r="M543" i="39"/>
  <c r="N543" i="39" s="1"/>
  <c r="M542" i="39"/>
  <c r="N542" i="39" s="1"/>
  <c r="N541" i="39"/>
  <c r="M541" i="39"/>
  <c r="M540" i="39"/>
  <c r="N540" i="39" s="1"/>
  <c r="M539" i="39"/>
  <c r="N539" i="39" s="1"/>
  <c r="M538" i="39"/>
  <c r="N538" i="39" s="1"/>
  <c r="N537" i="39"/>
  <c r="M537" i="39"/>
  <c r="M536" i="39"/>
  <c r="N536" i="39" s="1"/>
  <c r="N535" i="39"/>
  <c r="M535" i="39"/>
  <c r="M534" i="39"/>
  <c r="N534" i="39" s="1"/>
  <c r="M533" i="39"/>
  <c r="N533" i="39" s="1"/>
  <c r="M532" i="39"/>
  <c r="N532" i="39" s="1"/>
  <c r="N531" i="39"/>
  <c r="M531" i="39"/>
  <c r="M530" i="39"/>
  <c r="N530" i="39" s="1"/>
  <c r="N529" i="39"/>
  <c r="M529" i="39"/>
  <c r="M528" i="39"/>
  <c r="N528" i="39" s="1"/>
  <c r="M527" i="39"/>
  <c r="N527" i="39" s="1"/>
  <c r="M526" i="39"/>
  <c r="N526" i="39" s="1"/>
  <c r="M525" i="39"/>
  <c r="N525" i="39" s="1"/>
  <c r="M524" i="39"/>
  <c r="N524" i="39" s="1"/>
  <c r="N523" i="39"/>
  <c r="M523" i="39"/>
  <c r="M522" i="39"/>
  <c r="N522" i="39" s="1"/>
  <c r="N521" i="39"/>
  <c r="M521" i="39"/>
  <c r="M520" i="39"/>
  <c r="N520" i="39" s="1"/>
  <c r="M519" i="39"/>
  <c r="N519" i="39" s="1"/>
  <c r="M518" i="39"/>
  <c r="N518" i="39" s="1"/>
  <c r="N517" i="39"/>
  <c r="M517" i="39"/>
  <c r="M516" i="39"/>
  <c r="N516" i="39" s="1"/>
  <c r="M515" i="39"/>
  <c r="N515" i="39" s="1"/>
  <c r="M514" i="39"/>
  <c r="N514" i="39" s="1"/>
  <c r="M513" i="39"/>
  <c r="N513" i="39" s="1"/>
  <c r="M512" i="39"/>
  <c r="N512" i="39" s="1"/>
  <c r="N511" i="39"/>
  <c r="M511" i="39"/>
  <c r="M510" i="39"/>
  <c r="N510" i="39" s="1"/>
  <c r="M509" i="39"/>
  <c r="N509" i="39" s="1"/>
  <c r="M508" i="39"/>
  <c r="N508" i="39" s="1"/>
  <c r="M507" i="39"/>
  <c r="N507" i="39" s="1"/>
  <c r="M506" i="39"/>
  <c r="N506" i="39" s="1"/>
  <c r="N505" i="39"/>
  <c r="M505" i="39"/>
  <c r="M504" i="39"/>
  <c r="N504" i="39" s="1"/>
  <c r="M503" i="39"/>
  <c r="N503" i="39" s="1"/>
  <c r="M502" i="39"/>
  <c r="N502" i="39" s="1"/>
  <c r="M501" i="39"/>
  <c r="N501" i="39" s="1"/>
  <c r="M500" i="39"/>
  <c r="N500" i="39" s="1"/>
  <c r="N499" i="39"/>
  <c r="M499" i="39"/>
  <c r="M498" i="39"/>
  <c r="N498" i="39" s="1"/>
  <c r="M497" i="39"/>
  <c r="N497" i="39" s="1"/>
  <c r="M496" i="39"/>
  <c r="N496" i="39" s="1"/>
  <c r="M495" i="39"/>
  <c r="N495" i="39" s="1"/>
  <c r="M494" i="39"/>
  <c r="N494" i="39" s="1"/>
  <c r="M493" i="39"/>
  <c r="N493" i="39" s="1"/>
  <c r="M492" i="39"/>
  <c r="N492" i="39" s="1"/>
  <c r="M491" i="39"/>
  <c r="N491" i="39" s="1"/>
  <c r="M490" i="39"/>
  <c r="N490" i="39" s="1"/>
  <c r="M489" i="39"/>
  <c r="N489" i="39" s="1"/>
  <c r="M488" i="39"/>
  <c r="N488" i="39" s="1"/>
  <c r="M487" i="39"/>
  <c r="N487" i="39" s="1"/>
  <c r="M486" i="39"/>
  <c r="N486" i="39" s="1"/>
  <c r="M485" i="39"/>
  <c r="N485" i="39" s="1"/>
  <c r="M484" i="39"/>
  <c r="N484" i="39" s="1"/>
  <c r="M483" i="39"/>
  <c r="N483" i="39" s="1"/>
  <c r="M482" i="39"/>
  <c r="N482" i="39" s="1"/>
  <c r="M481" i="39"/>
  <c r="N481" i="39" s="1"/>
  <c r="M480" i="39"/>
  <c r="N480" i="39" s="1"/>
  <c r="M479" i="39"/>
  <c r="N479" i="39" s="1"/>
  <c r="M478" i="39"/>
  <c r="N478" i="39" s="1"/>
  <c r="M477" i="39"/>
  <c r="N477" i="39" s="1"/>
  <c r="M476" i="39"/>
  <c r="N476" i="39" s="1"/>
  <c r="M475" i="39"/>
  <c r="N475" i="39" s="1"/>
  <c r="M474" i="39"/>
  <c r="N474" i="39" s="1"/>
  <c r="M473" i="39"/>
  <c r="N473" i="39" s="1"/>
  <c r="M472" i="39"/>
  <c r="N472" i="39" s="1"/>
  <c r="M471" i="39"/>
  <c r="N471" i="39" s="1"/>
  <c r="M470" i="39"/>
  <c r="N470" i="39" s="1"/>
  <c r="M469" i="39"/>
  <c r="N469" i="39" s="1"/>
  <c r="M468" i="39"/>
  <c r="N468" i="39" s="1"/>
  <c r="M467" i="39"/>
  <c r="N467" i="39" s="1"/>
  <c r="M466" i="39"/>
  <c r="N466" i="39" s="1"/>
  <c r="M465" i="39"/>
  <c r="N465" i="39" s="1"/>
  <c r="M464" i="39"/>
  <c r="N464" i="39" s="1"/>
  <c r="M463" i="39"/>
  <c r="N463" i="39" s="1"/>
  <c r="M462" i="39"/>
  <c r="N462" i="39" s="1"/>
  <c r="M461" i="39"/>
  <c r="N461" i="39" s="1"/>
  <c r="M460" i="39"/>
  <c r="N460" i="39" s="1"/>
  <c r="M459" i="39"/>
  <c r="N459" i="39" s="1"/>
  <c r="M458" i="39"/>
  <c r="N458" i="39" s="1"/>
  <c r="M457" i="39"/>
  <c r="N457" i="39" s="1"/>
  <c r="M456" i="39"/>
  <c r="N456" i="39" s="1"/>
  <c r="M455" i="39"/>
  <c r="N455" i="39" s="1"/>
  <c r="M454" i="39"/>
  <c r="N454" i="39" s="1"/>
  <c r="M453" i="39"/>
  <c r="N453" i="39" s="1"/>
  <c r="M452" i="39"/>
  <c r="N452" i="39" s="1"/>
  <c r="M451" i="39"/>
  <c r="N451" i="39" s="1"/>
  <c r="M450" i="39"/>
  <c r="N450" i="39" s="1"/>
  <c r="M449" i="39"/>
  <c r="N449" i="39" s="1"/>
  <c r="M448" i="39"/>
  <c r="N448" i="39" s="1"/>
  <c r="M447" i="39"/>
  <c r="N447" i="39" s="1"/>
  <c r="M446" i="39"/>
  <c r="N446" i="39" s="1"/>
  <c r="M445" i="39"/>
  <c r="N445" i="39" s="1"/>
  <c r="M444" i="39"/>
  <c r="N444" i="39" s="1"/>
  <c r="M443" i="39"/>
  <c r="N443" i="39" s="1"/>
  <c r="M442" i="39"/>
  <c r="N442" i="39" s="1"/>
  <c r="M441" i="39"/>
  <c r="N441" i="39" s="1"/>
  <c r="M440" i="39"/>
  <c r="N440" i="39" s="1"/>
  <c r="M439" i="39"/>
  <c r="N439" i="39" s="1"/>
  <c r="M438" i="39"/>
  <c r="N438" i="39" s="1"/>
  <c r="M437" i="39"/>
  <c r="N437" i="39" s="1"/>
  <c r="M436" i="39"/>
  <c r="N436" i="39" s="1"/>
  <c r="M435" i="39"/>
  <c r="N435" i="39" s="1"/>
  <c r="M434" i="39"/>
  <c r="N434" i="39" s="1"/>
  <c r="M433" i="39"/>
  <c r="N433" i="39" s="1"/>
  <c r="M432" i="39"/>
  <c r="N432" i="39" s="1"/>
  <c r="M431" i="39"/>
  <c r="N431" i="39" s="1"/>
  <c r="M430" i="39"/>
  <c r="N430" i="39" s="1"/>
  <c r="M429" i="39"/>
  <c r="N429" i="39" s="1"/>
  <c r="M428" i="39"/>
  <c r="N428" i="39" s="1"/>
  <c r="M427" i="39"/>
  <c r="N427" i="39" s="1"/>
  <c r="M426" i="39"/>
  <c r="N426" i="39" s="1"/>
  <c r="M425" i="39"/>
  <c r="N425" i="39" s="1"/>
  <c r="M424" i="39"/>
  <c r="N424" i="39" s="1"/>
  <c r="M423" i="39"/>
  <c r="N423" i="39" s="1"/>
  <c r="M422" i="39"/>
  <c r="N422" i="39" s="1"/>
  <c r="M421" i="39"/>
  <c r="N421" i="39" s="1"/>
  <c r="M420" i="39"/>
  <c r="N420" i="39" s="1"/>
  <c r="M419" i="39"/>
  <c r="N419" i="39" s="1"/>
  <c r="M418" i="39"/>
  <c r="N418" i="39" s="1"/>
  <c r="M417" i="39"/>
  <c r="N417" i="39" s="1"/>
  <c r="M416" i="39"/>
  <c r="N416" i="39" s="1"/>
  <c r="M415" i="39"/>
  <c r="N415" i="39" s="1"/>
  <c r="M414" i="39"/>
  <c r="N414" i="39" s="1"/>
  <c r="M413" i="39"/>
  <c r="N413" i="39" s="1"/>
  <c r="M412" i="39"/>
  <c r="N412" i="39" s="1"/>
  <c r="M411" i="39"/>
  <c r="N411" i="39" s="1"/>
  <c r="M410" i="39"/>
  <c r="N410" i="39" s="1"/>
  <c r="M409" i="39"/>
  <c r="N409" i="39" s="1"/>
  <c r="M408" i="39"/>
  <c r="N408" i="39" s="1"/>
  <c r="M407" i="39"/>
  <c r="N407" i="39" s="1"/>
  <c r="M406" i="39"/>
  <c r="N406" i="39" s="1"/>
  <c r="M405" i="39"/>
  <c r="N405" i="39" s="1"/>
  <c r="M404" i="39"/>
  <c r="N404" i="39" s="1"/>
  <c r="M403" i="39"/>
  <c r="N403" i="39" s="1"/>
  <c r="M402" i="39"/>
  <c r="N402" i="39" s="1"/>
  <c r="M401" i="39"/>
  <c r="N401" i="39" s="1"/>
  <c r="M400" i="39"/>
  <c r="N400" i="39" s="1"/>
  <c r="M399" i="39"/>
  <c r="N399" i="39" s="1"/>
  <c r="N398" i="39"/>
  <c r="M398" i="39"/>
  <c r="M397" i="39"/>
  <c r="N397" i="39" s="1"/>
  <c r="M396" i="39"/>
  <c r="N396" i="39" s="1"/>
  <c r="N395" i="39"/>
  <c r="M395" i="39"/>
  <c r="M394" i="39"/>
  <c r="N394" i="39" s="1"/>
  <c r="M393" i="39"/>
  <c r="N393" i="39" s="1"/>
  <c r="M392" i="39"/>
  <c r="N392" i="39" s="1"/>
  <c r="N391" i="39"/>
  <c r="M391" i="39"/>
  <c r="M390" i="39"/>
  <c r="N390" i="39" s="1"/>
  <c r="M389" i="39"/>
  <c r="N389" i="39" s="1"/>
  <c r="M388" i="39"/>
  <c r="N388" i="39" s="1"/>
  <c r="N387" i="39"/>
  <c r="M387" i="39"/>
  <c r="M386" i="39"/>
  <c r="N386" i="39" s="1"/>
  <c r="M385" i="39"/>
  <c r="N385" i="39" s="1"/>
  <c r="M384" i="39"/>
  <c r="N384" i="39" s="1"/>
  <c r="M383" i="39"/>
  <c r="N383" i="39" s="1"/>
  <c r="M382" i="39"/>
  <c r="N382" i="39" s="1"/>
  <c r="M381" i="39"/>
  <c r="N381" i="39" s="1"/>
  <c r="N380" i="39"/>
  <c r="M380" i="39"/>
  <c r="M379" i="39"/>
  <c r="N379" i="39" s="1"/>
  <c r="M378" i="39"/>
  <c r="N378" i="39" s="1"/>
  <c r="M377" i="39"/>
  <c r="N377" i="39" s="1"/>
  <c r="M376" i="39"/>
  <c r="N376" i="39" s="1"/>
  <c r="M375" i="39"/>
  <c r="N375" i="39" s="1"/>
  <c r="M374" i="39"/>
  <c r="N374" i="39" s="1"/>
  <c r="N373" i="39"/>
  <c r="M373" i="39"/>
  <c r="M372" i="39"/>
  <c r="N372" i="39" s="1"/>
  <c r="N371" i="39"/>
  <c r="M371" i="39"/>
  <c r="M370" i="39"/>
  <c r="N370" i="39" s="1"/>
  <c r="N369" i="39"/>
  <c r="M369" i="39"/>
  <c r="M368" i="39"/>
  <c r="N368" i="39" s="1"/>
  <c r="M367" i="39"/>
  <c r="N367" i="39" s="1"/>
  <c r="M366" i="39"/>
  <c r="N366" i="39" s="1"/>
  <c r="M365" i="39"/>
  <c r="N365" i="39" s="1"/>
  <c r="M364" i="39"/>
  <c r="N364" i="39" s="1"/>
  <c r="M363" i="39"/>
  <c r="N363" i="39" s="1"/>
  <c r="N362" i="39"/>
  <c r="M362" i="39"/>
  <c r="M361" i="39"/>
  <c r="N361" i="39" s="1"/>
  <c r="M360" i="39"/>
  <c r="N360" i="39" s="1"/>
  <c r="N359" i="39"/>
  <c r="M359" i="39"/>
  <c r="M358" i="39"/>
  <c r="N358" i="39" s="1"/>
  <c r="M357" i="39"/>
  <c r="N357" i="39" s="1"/>
  <c r="M356" i="39"/>
  <c r="N356" i="39" s="1"/>
  <c r="N355" i="39"/>
  <c r="M355" i="39"/>
  <c r="M354" i="39"/>
  <c r="N354" i="39" s="1"/>
  <c r="M353" i="39"/>
  <c r="N353" i="39" s="1"/>
  <c r="M352" i="39"/>
  <c r="N352" i="39" s="1"/>
  <c r="N351" i="39"/>
  <c r="M351" i="39"/>
  <c r="M350" i="39"/>
  <c r="N350" i="39" s="1"/>
  <c r="M349" i="39"/>
  <c r="N349" i="39" s="1"/>
  <c r="M348" i="39"/>
  <c r="N348" i="39" s="1"/>
  <c r="M347" i="39"/>
  <c r="N347" i="39" s="1"/>
  <c r="M346" i="39"/>
  <c r="N346" i="39" s="1"/>
  <c r="M345" i="39"/>
  <c r="N345" i="39" s="1"/>
  <c r="N344" i="39"/>
  <c r="M344" i="39"/>
  <c r="M343" i="39"/>
  <c r="N343" i="39" s="1"/>
  <c r="M342" i="39"/>
  <c r="N342" i="39" s="1"/>
  <c r="M341" i="39"/>
  <c r="N341" i="39" s="1"/>
  <c r="M340" i="39"/>
  <c r="N340" i="39" s="1"/>
  <c r="M339" i="39"/>
  <c r="N339" i="39" s="1"/>
  <c r="M338" i="39"/>
  <c r="N338" i="39" s="1"/>
  <c r="N337" i="39"/>
  <c r="M337" i="39"/>
  <c r="M336" i="39"/>
  <c r="N336" i="39" s="1"/>
  <c r="N335" i="39"/>
  <c r="M335" i="39"/>
  <c r="M334" i="39"/>
  <c r="N334" i="39" s="1"/>
  <c r="N333" i="39"/>
  <c r="M333" i="39"/>
  <c r="M332" i="39"/>
  <c r="N332" i="39" s="1"/>
  <c r="M331" i="39"/>
  <c r="N331" i="39" s="1"/>
  <c r="M330" i="39"/>
  <c r="N330" i="39" s="1"/>
  <c r="M329" i="39"/>
  <c r="N329" i="39" s="1"/>
  <c r="M328" i="39"/>
  <c r="N328" i="39" s="1"/>
  <c r="M327" i="39"/>
  <c r="N327" i="39" s="1"/>
  <c r="N326" i="39"/>
  <c r="M326" i="39"/>
  <c r="M325" i="39"/>
  <c r="N325" i="39" s="1"/>
  <c r="M324" i="39"/>
  <c r="N324" i="39" s="1"/>
  <c r="N323" i="39"/>
  <c r="M323" i="39"/>
  <c r="M322" i="39"/>
  <c r="N322" i="39" s="1"/>
  <c r="M321" i="39"/>
  <c r="N321" i="39" s="1"/>
  <c r="M320" i="39"/>
  <c r="N320" i="39" s="1"/>
  <c r="N319" i="39"/>
  <c r="M319" i="39"/>
  <c r="M318" i="39"/>
  <c r="N318" i="39" s="1"/>
  <c r="M317" i="39"/>
  <c r="N317" i="39" s="1"/>
  <c r="M316" i="39"/>
  <c r="N316" i="39" s="1"/>
  <c r="M315" i="39"/>
  <c r="N315" i="39" s="1"/>
  <c r="N314" i="39"/>
  <c r="M314" i="39"/>
  <c r="M313" i="39"/>
  <c r="N313" i="39" s="1"/>
  <c r="M312" i="39"/>
  <c r="N312" i="39" s="1"/>
  <c r="M311" i="39"/>
  <c r="N311" i="39" s="1"/>
  <c r="M310" i="39"/>
  <c r="N310" i="39" s="1"/>
  <c r="N309" i="39"/>
  <c r="M309" i="39"/>
  <c r="M308" i="39"/>
  <c r="N308" i="39" s="1"/>
  <c r="M307" i="39"/>
  <c r="N307" i="39" s="1"/>
  <c r="N306" i="39"/>
  <c r="M306" i="39"/>
  <c r="M305" i="39"/>
  <c r="N305" i="39" s="1"/>
  <c r="M304" i="39"/>
  <c r="N304" i="39" s="1"/>
  <c r="N303" i="39"/>
  <c r="M303" i="39"/>
  <c r="M302" i="39"/>
  <c r="N302" i="39" s="1"/>
  <c r="N301" i="39"/>
  <c r="M301" i="39"/>
  <c r="M300" i="39"/>
  <c r="N300" i="39" s="1"/>
  <c r="M299" i="39"/>
  <c r="N299" i="39" s="1"/>
  <c r="M298" i="39"/>
  <c r="N298" i="39" s="1"/>
  <c r="N297" i="39"/>
  <c r="M297" i="39"/>
  <c r="N296" i="39"/>
  <c r="M296" i="39"/>
  <c r="M295" i="39"/>
  <c r="N295" i="39" s="1"/>
  <c r="M294" i="39"/>
  <c r="N294" i="39" s="1"/>
  <c r="N293" i="39"/>
  <c r="M293" i="39"/>
  <c r="M292" i="39"/>
  <c r="N292" i="39" s="1"/>
  <c r="M291" i="39"/>
  <c r="N291" i="39" s="1"/>
  <c r="N290" i="39"/>
  <c r="M290" i="39"/>
  <c r="M289" i="39"/>
  <c r="N289" i="39" s="1"/>
  <c r="N288" i="39"/>
  <c r="M288" i="39"/>
  <c r="M287" i="39"/>
  <c r="N287" i="39" s="1"/>
  <c r="M286" i="39"/>
  <c r="N286" i="39" s="1"/>
  <c r="M285" i="39"/>
  <c r="N285" i="39" s="1"/>
  <c r="N284" i="39"/>
  <c r="M284" i="39"/>
  <c r="N283" i="39"/>
  <c r="M283" i="39"/>
  <c r="M282" i="39"/>
  <c r="N282" i="39" s="1"/>
  <c r="M281" i="39"/>
  <c r="N281" i="39" s="1"/>
  <c r="M280" i="39"/>
  <c r="N280" i="39" s="1"/>
  <c r="M279" i="39"/>
  <c r="N279" i="39" s="1"/>
  <c r="M278" i="39"/>
  <c r="N278" i="39" s="1"/>
  <c r="N277" i="39"/>
  <c r="M277" i="39"/>
  <c r="M276" i="39"/>
  <c r="N276" i="39" s="1"/>
  <c r="N275" i="39"/>
  <c r="M275" i="39"/>
  <c r="M274" i="39"/>
  <c r="N274" i="39" s="1"/>
  <c r="N273" i="39"/>
  <c r="M273" i="39"/>
  <c r="M272" i="39"/>
  <c r="N272" i="39" s="1"/>
  <c r="N271" i="39"/>
  <c r="M271" i="39"/>
  <c r="N270" i="39"/>
  <c r="M270" i="39"/>
  <c r="M269" i="39"/>
  <c r="N269" i="39" s="1"/>
  <c r="M268" i="39"/>
  <c r="N268" i="39" s="1"/>
  <c r="M267" i="39"/>
  <c r="N267" i="39" s="1"/>
  <c r="M266" i="39"/>
  <c r="N266" i="39" s="1"/>
  <c r="M265" i="39"/>
  <c r="N265" i="39" s="1"/>
  <c r="N264" i="39"/>
  <c r="M264" i="39"/>
  <c r="M263" i="39"/>
  <c r="N263" i="39" s="1"/>
  <c r="M262" i="39"/>
  <c r="N262" i="39" s="1"/>
  <c r="M261" i="39"/>
  <c r="N261" i="39" s="1"/>
  <c r="N260" i="39"/>
  <c r="M260" i="39"/>
  <c r="M259" i="39"/>
  <c r="N259" i="39" s="1"/>
  <c r="M258" i="39"/>
  <c r="N258" i="39" s="1"/>
  <c r="N257" i="39"/>
  <c r="M257" i="39"/>
  <c r="M256" i="39"/>
  <c r="N256" i="39" s="1"/>
  <c r="N255" i="39"/>
  <c r="M255" i="39"/>
  <c r="M254" i="39"/>
  <c r="N254" i="39" s="1"/>
  <c r="M253" i="39"/>
  <c r="N253" i="39" s="1"/>
  <c r="M252" i="39"/>
  <c r="N252" i="39" s="1"/>
  <c r="N251" i="39"/>
  <c r="M251" i="39"/>
  <c r="M250" i="39"/>
  <c r="N250" i="39" s="1"/>
  <c r="M249" i="39"/>
  <c r="N249" i="39" s="1"/>
  <c r="M248" i="39"/>
  <c r="N248" i="39" s="1"/>
  <c r="N247" i="39"/>
  <c r="M247" i="39"/>
  <c r="M246" i="39"/>
  <c r="N246" i="39" s="1"/>
  <c r="M245" i="39"/>
  <c r="N245" i="39" s="1"/>
  <c r="M244" i="39"/>
  <c r="N244" i="39" s="1"/>
  <c r="M243" i="39"/>
  <c r="N243" i="39" s="1"/>
  <c r="N242" i="39"/>
  <c r="M242" i="39"/>
  <c r="N241" i="39"/>
  <c r="M241" i="39"/>
  <c r="M240" i="39"/>
  <c r="N240" i="39" s="1"/>
  <c r="M239" i="39"/>
  <c r="N239" i="39" s="1"/>
  <c r="M238" i="39"/>
  <c r="N238" i="39" s="1"/>
  <c r="N237" i="39"/>
  <c r="M237" i="39"/>
  <c r="M236" i="39"/>
  <c r="N236" i="39" s="1"/>
  <c r="M235" i="39"/>
  <c r="N235" i="39" s="1"/>
  <c r="N234" i="39"/>
  <c r="M234" i="39"/>
  <c r="M233" i="39"/>
  <c r="N233" i="39" s="1"/>
  <c r="M232" i="39"/>
  <c r="N232" i="39" s="1"/>
  <c r="N231" i="39"/>
  <c r="M231" i="39"/>
  <c r="M230" i="39"/>
  <c r="N230" i="39" s="1"/>
  <c r="N229" i="39"/>
  <c r="M229" i="39"/>
  <c r="N228" i="39"/>
  <c r="M228" i="39"/>
  <c r="M227" i="39"/>
  <c r="N227" i="39" s="1"/>
  <c r="M226" i="39"/>
  <c r="N226" i="39" s="1"/>
  <c r="N225" i="39"/>
  <c r="M225" i="39"/>
  <c r="M224" i="39"/>
  <c r="N224" i="39" s="1"/>
  <c r="N223" i="39"/>
  <c r="M223" i="39"/>
  <c r="N222" i="39"/>
  <c r="M222" i="39"/>
  <c r="M221" i="39"/>
  <c r="N221" i="39" s="1"/>
  <c r="M220" i="39"/>
  <c r="N220" i="39" s="1"/>
  <c r="N219" i="39"/>
  <c r="M219" i="39"/>
  <c r="M218" i="39"/>
  <c r="N218" i="39" s="1"/>
  <c r="N217" i="39"/>
  <c r="M217" i="39"/>
  <c r="N216" i="39"/>
  <c r="M216" i="39"/>
  <c r="M215" i="39"/>
  <c r="N215" i="39" s="1"/>
  <c r="M214" i="39"/>
  <c r="N214" i="39" s="1"/>
  <c r="N213" i="39"/>
  <c r="M213" i="39"/>
  <c r="M212" i="39"/>
  <c r="N212" i="39" s="1"/>
  <c r="N211" i="39"/>
  <c r="M211" i="39"/>
  <c r="N210" i="39"/>
  <c r="M210" i="39"/>
  <c r="M209" i="39"/>
  <c r="N209" i="39" s="1"/>
  <c r="M208" i="39"/>
  <c r="N208" i="39" s="1"/>
  <c r="N207" i="39"/>
  <c r="M207" i="39"/>
  <c r="M206" i="39"/>
  <c r="N206" i="39" s="1"/>
  <c r="N205" i="39"/>
  <c r="M205" i="39"/>
  <c r="N204" i="39"/>
  <c r="M204" i="39"/>
  <c r="M203" i="39"/>
  <c r="N203" i="39" s="1"/>
  <c r="M202" i="39"/>
  <c r="N202" i="39" s="1"/>
  <c r="N201" i="39"/>
  <c r="M201" i="39"/>
  <c r="M200" i="39"/>
  <c r="N200" i="39" s="1"/>
  <c r="N199" i="39"/>
  <c r="M199" i="39"/>
  <c r="N198" i="39"/>
  <c r="M198" i="39"/>
  <c r="M197" i="39"/>
  <c r="N197" i="39" s="1"/>
  <c r="M196" i="39"/>
  <c r="N196" i="39" s="1"/>
  <c r="N195" i="39"/>
  <c r="M195" i="39"/>
  <c r="M194" i="39"/>
  <c r="N194" i="39" s="1"/>
  <c r="N193" i="39"/>
  <c r="M193" i="39"/>
  <c r="N192" i="39"/>
  <c r="M192" i="39"/>
  <c r="M191" i="39"/>
  <c r="N191" i="39" s="1"/>
  <c r="M190" i="39"/>
  <c r="N190" i="39" s="1"/>
  <c r="N189" i="39"/>
  <c r="M189" i="39"/>
  <c r="M188" i="39"/>
  <c r="N188" i="39" s="1"/>
  <c r="N187" i="39"/>
  <c r="M187" i="39"/>
  <c r="N186" i="39"/>
  <c r="M186" i="39"/>
  <c r="M185" i="39"/>
  <c r="N185" i="39" s="1"/>
  <c r="M184" i="39"/>
  <c r="N184" i="39" s="1"/>
  <c r="N183" i="39"/>
  <c r="M183" i="39"/>
  <c r="M182" i="39"/>
  <c r="N182" i="39" s="1"/>
  <c r="N181" i="39"/>
  <c r="M181" i="39"/>
  <c r="N180" i="39"/>
  <c r="M180" i="39"/>
  <c r="M179" i="39"/>
  <c r="N179" i="39" s="1"/>
  <c r="M178" i="39"/>
  <c r="N178" i="39" s="1"/>
  <c r="N177" i="39"/>
  <c r="M177" i="39"/>
  <c r="M176" i="39"/>
  <c r="N176" i="39" s="1"/>
  <c r="N175" i="39"/>
  <c r="M175" i="39"/>
  <c r="N174" i="39"/>
  <c r="M174" i="39"/>
  <c r="M173" i="39"/>
  <c r="N173" i="39" s="1"/>
  <c r="M172" i="39"/>
  <c r="N172" i="39" s="1"/>
  <c r="N171" i="39"/>
  <c r="M171" i="39"/>
  <c r="M170" i="39"/>
  <c r="N170" i="39" s="1"/>
  <c r="N169" i="39"/>
  <c r="M169" i="39"/>
  <c r="N168" i="39"/>
  <c r="M168" i="39"/>
  <c r="M167" i="39"/>
  <c r="N167" i="39" s="1"/>
  <c r="M166" i="39"/>
  <c r="N166" i="39" s="1"/>
  <c r="N165" i="39"/>
  <c r="M165" i="39"/>
  <c r="M164" i="39"/>
  <c r="N164" i="39" s="1"/>
  <c r="N163" i="39"/>
  <c r="M163" i="39"/>
  <c r="N162" i="39"/>
  <c r="M162" i="39"/>
  <c r="M161" i="39"/>
  <c r="N161" i="39" s="1"/>
  <c r="M160" i="39"/>
  <c r="N160" i="39" s="1"/>
  <c r="N159" i="39"/>
  <c r="M159" i="39"/>
  <c r="M158" i="39"/>
  <c r="N158" i="39" s="1"/>
  <c r="N157" i="39"/>
  <c r="M157" i="39"/>
  <c r="N156" i="39"/>
  <c r="M156" i="39"/>
  <c r="M155" i="39"/>
  <c r="N155" i="39" s="1"/>
  <c r="M154" i="39"/>
  <c r="N154" i="39" s="1"/>
  <c r="N153" i="39"/>
  <c r="M153" i="39"/>
  <c r="M152" i="39"/>
  <c r="N152" i="39" s="1"/>
  <c r="N151" i="39"/>
  <c r="M151" i="39"/>
  <c r="N150" i="39"/>
  <c r="M150" i="39"/>
  <c r="M149" i="39"/>
  <c r="N149" i="39" s="1"/>
  <c r="M148" i="39"/>
  <c r="N148" i="39" s="1"/>
  <c r="N147" i="39"/>
  <c r="M147" i="39"/>
  <c r="M146" i="39"/>
  <c r="N146" i="39" s="1"/>
  <c r="N145" i="39"/>
  <c r="M145" i="39"/>
  <c r="N144" i="39"/>
  <c r="M144" i="39"/>
  <c r="M143" i="39"/>
  <c r="N143" i="39" s="1"/>
  <c r="M142" i="39"/>
  <c r="N142" i="39" s="1"/>
  <c r="N141" i="39"/>
  <c r="M141" i="39"/>
  <c r="M140" i="39"/>
  <c r="N140" i="39" s="1"/>
  <c r="N139" i="39"/>
  <c r="M139" i="39"/>
  <c r="N138" i="39"/>
  <c r="M138" i="39"/>
  <c r="M137" i="39"/>
  <c r="N137" i="39" s="1"/>
  <c r="M136" i="39"/>
  <c r="N136" i="39" s="1"/>
  <c r="N135" i="39"/>
  <c r="M135" i="39"/>
  <c r="M134" i="39"/>
  <c r="N134" i="39" s="1"/>
  <c r="N133" i="39"/>
  <c r="M133" i="39"/>
  <c r="N132" i="39"/>
  <c r="M132" i="39"/>
  <c r="M131" i="39"/>
  <c r="N131" i="39" s="1"/>
  <c r="M130" i="39"/>
  <c r="N130" i="39" s="1"/>
  <c r="N129" i="39"/>
  <c r="M129" i="39"/>
  <c r="M128" i="39"/>
  <c r="N128" i="39" s="1"/>
  <c r="N127" i="39"/>
  <c r="M127" i="39"/>
  <c r="N126" i="39"/>
  <c r="M126" i="39"/>
  <c r="M125" i="39"/>
  <c r="N125" i="39" s="1"/>
  <c r="M124" i="39"/>
  <c r="N124" i="39" s="1"/>
  <c r="N123" i="39"/>
  <c r="M123" i="39"/>
  <c r="M122" i="39"/>
  <c r="N122" i="39" s="1"/>
  <c r="N121" i="39"/>
  <c r="M121" i="39"/>
  <c r="M120" i="39"/>
  <c r="N120" i="39" s="1"/>
  <c r="M119" i="39"/>
  <c r="N119" i="39" s="1"/>
  <c r="M118" i="39"/>
  <c r="N118" i="39" s="1"/>
  <c r="N117" i="39"/>
  <c r="M117" i="39"/>
  <c r="M116" i="39"/>
  <c r="N116" i="39" s="1"/>
  <c r="N115" i="39"/>
  <c r="M115" i="39"/>
  <c r="M114" i="39"/>
  <c r="N114" i="39" s="1"/>
  <c r="M113" i="39"/>
  <c r="N113" i="39" s="1"/>
  <c r="M112" i="39"/>
  <c r="N112" i="39" s="1"/>
  <c r="N111" i="39"/>
  <c r="M111" i="39"/>
  <c r="M110" i="39"/>
  <c r="N110" i="39" s="1"/>
  <c r="N109" i="39"/>
  <c r="M109" i="39"/>
  <c r="M108" i="39"/>
  <c r="N108" i="39" s="1"/>
  <c r="M107" i="39"/>
  <c r="N107" i="39" s="1"/>
  <c r="M106" i="39"/>
  <c r="N106" i="39" s="1"/>
  <c r="N105" i="39"/>
  <c r="M105" i="39"/>
  <c r="M104" i="39"/>
  <c r="N104" i="39" s="1"/>
  <c r="N103" i="39"/>
  <c r="M103" i="39"/>
  <c r="M102" i="39"/>
  <c r="N102" i="39" s="1"/>
  <c r="M101" i="39"/>
  <c r="N101" i="39" s="1"/>
  <c r="M100" i="39"/>
  <c r="N100" i="39" s="1"/>
  <c r="N99" i="39"/>
  <c r="M99" i="39"/>
  <c r="M98" i="39"/>
  <c r="N98" i="39" s="1"/>
  <c r="N97" i="39"/>
  <c r="M97" i="39"/>
  <c r="M96" i="39"/>
  <c r="N96" i="39" s="1"/>
  <c r="M95" i="39"/>
  <c r="N95" i="39" s="1"/>
  <c r="M94" i="39"/>
  <c r="N94" i="39" s="1"/>
  <c r="N93" i="39"/>
  <c r="M93" i="39"/>
  <c r="M92" i="39"/>
  <c r="N92" i="39" s="1"/>
  <c r="N91" i="39"/>
  <c r="M91" i="39"/>
  <c r="M90" i="39"/>
  <c r="N90" i="39" s="1"/>
  <c r="M89" i="39"/>
  <c r="N89" i="39" s="1"/>
  <c r="M88" i="39"/>
  <c r="N88" i="39" s="1"/>
  <c r="N87" i="39"/>
  <c r="M87" i="39"/>
  <c r="M86" i="39"/>
  <c r="N86" i="39" s="1"/>
  <c r="N85" i="39"/>
  <c r="M85" i="39"/>
  <c r="M84" i="39"/>
  <c r="N84" i="39" s="1"/>
  <c r="M83" i="39"/>
  <c r="N83" i="39" s="1"/>
  <c r="M82" i="39"/>
  <c r="N82" i="39" s="1"/>
  <c r="N81" i="39"/>
  <c r="M81" i="39"/>
  <c r="M80" i="39"/>
  <c r="N80" i="39" s="1"/>
  <c r="N79" i="39"/>
  <c r="M79" i="39"/>
  <c r="M78" i="39"/>
  <c r="N78" i="39" s="1"/>
  <c r="M77" i="39"/>
  <c r="N77" i="39" s="1"/>
  <c r="M76" i="39"/>
  <c r="N76" i="39" s="1"/>
  <c r="N75" i="39"/>
  <c r="M75" i="39"/>
  <c r="M74" i="39"/>
  <c r="N74" i="39" s="1"/>
  <c r="N73" i="39"/>
  <c r="M73" i="39"/>
  <c r="M72" i="39"/>
  <c r="N72" i="39" s="1"/>
  <c r="M71" i="39"/>
  <c r="N71" i="39" s="1"/>
  <c r="M70" i="39"/>
  <c r="N70" i="39" s="1"/>
  <c r="N69" i="39"/>
  <c r="M69" i="39"/>
  <c r="M68" i="39"/>
  <c r="N68" i="39" s="1"/>
  <c r="M67" i="39"/>
  <c r="N67" i="39" s="1"/>
  <c r="G64" i="39"/>
  <c r="F64" i="39"/>
  <c r="D64" i="39"/>
  <c r="C64" i="39"/>
  <c r="O62" i="39"/>
  <c r="N62" i="39"/>
  <c r="M62" i="39"/>
  <c r="L62" i="39"/>
  <c r="K62" i="39"/>
  <c r="J62" i="39"/>
  <c r="I62" i="39"/>
  <c r="F62" i="39"/>
  <c r="C62" i="39"/>
  <c r="C60" i="39"/>
  <c r="C59" i="39"/>
  <c r="C58" i="39"/>
  <c r="C52" i="39"/>
  <c r="C51" i="39"/>
  <c r="C49" i="39"/>
  <c r="C47" i="39"/>
  <c r="C46" i="39"/>
  <c r="C45" i="39"/>
  <c r="C44" i="39"/>
  <c r="C43" i="39"/>
  <c r="C42" i="39"/>
  <c r="C41" i="39"/>
  <c r="C40" i="39"/>
  <c r="C39" i="39"/>
  <c r="L36" i="39"/>
  <c r="M16" i="39" s="1"/>
  <c r="C36" i="39"/>
  <c r="E29" i="39"/>
  <c r="D29" i="39"/>
  <c r="C29" i="39"/>
  <c r="N28" i="39"/>
  <c r="L28" i="39"/>
  <c r="J28" i="39"/>
  <c r="G28" i="39"/>
  <c r="C28" i="39"/>
  <c r="C27" i="39"/>
  <c r="C26" i="39"/>
  <c r="C24" i="39"/>
  <c r="C23" i="39"/>
  <c r="C22" i="39"/>
  <c r="C21" i="39"/>
  <c r="C19" i="39"/>
  <c r="C17" i="39"/>
  <c r="C16" i="39"/>
  <c r="C15" i="39"/>
  <c r="M14" i="39"/>
  <c r="M15" i="39" s="1"/>
  <c r="C14" i="39"/>
  <c r="C13" i="39"/>
  <c r="C12" i="39"/>
  <c r="C10" i="39"/>
  <c r="C8" i="39"/>
  <c r="C7" i="39"/>
  <c r="C6" i="39"/>
  <c r="C5" i="39"/>
  <c r="C4" i="39"/>
  <c r="C2" i="39"/>
  <c r="G517" i="38"/>
  <c r="C517" i="38"/>
  <c r="G516" i="38"/>
  <c r="E516" i="38"/>
  <c r="C516" i="38"/>
  <c r="H515" i="38"/>
  <c r="G515" i="38"/>
  <c r="E515" i="38"/>
  <c r="C514" i="38"/>
  <c r="H512" i="38"/>
  <c r="G512" i="38"/>
  <c r="F512" i="38"/>
  <c r="E512" i="38"/>
  <c r="D512" i="38"/>
  <c r="C512" i="38"/>
  <c r="H511" i="38"/>
  <c r="H510" i="38"/>
  <c r="H509" i="38"/>
  <c r="H508" i="38"/>
  <c r="H507" i="38"/>
  <c r="H506" i="38"/>
  <c r="H505" i="38"/>
  <c r="H504" i="38"/>
  <c r="H503" i="38"/>
  <c r="H502" i="38"/>
  <c r="H501" i="38"/>
  <c r="H500" i="38"/>
  <c r="H499" i="38"/>
  <c r="H498" i="38"/>
  <c r="H497" i="38"/>
  <c r="H496" i="38"/>
  <c r="H495" i="38"/>
  <c r="H494" i="38"/>
  <c r="H493" i="38"/>
  <c r="H492" i="38"/>
  <c r="H491" i="38"/>
  <c r="H490" i="38"/>
  <c r="H489" i="38"/>
  <c r="H488" i="38"/>
  <c r="H487" i="38"/>
  <c r="H486" i="38"/>
  <c r="H485" i="38"/>
  <c r="H484" i="38"/>
  <c r="H483" i="38"/>
  <c r="H482" i="38"/>
  <c r="H481" i="38"/>
  <c r="H480" i="38"/>
  <c r="H479" i="38"/>
  <c r="H478" i="38"/>
  <c r="H477" i="38"/>
  <c r="H476" i="38"/>
  <c r="H475" i="38"/>
  <c r="H474" i="38"/>
  <c r="H473" i="38"/>
  <c r="H472" i="38"/>
  <c r="H471" i="38"/>
  <c r="H470" i="38"/>
  <c r="H469" i="38"/>
  <c r="H468" i="38"/>
  <c r="H467" i="38"/>
  <c r="H466" i="38"/>
  <c r="H465" i="38"/>
  <c r="H464" i="38"/>
  <c r="H463" i="38"/>
  <c r="H462" i="38"/>
  <c r="H461" i="38"/>
  <c r="H460" i="38"/>
  <c r="H459" i="38"/>
  <c r="H458" i="38"/>
  <c r="H457" i="38"/>
  <c r="H456" i="38"/>
  <c r="H455" i="38"/>
  <c r="H454" i="38"/>
  <c r="H453" i="38"/>
  <c r="H452" i="38"/>
  <c r="H451" i="38"/>
  <c r="H450" i="38"/>
  <c r="H449" i="38"/>
  <c r="H448" i="38"/>
  <c r="H447" i="38"/>
  <c r="H446" i="38"/>
  <c r="H445" i="38"/>
  <c r="H444" i="38"/>
  <c r="H443" i="38"/>
  <c r="H442" i="38"/>
  <c r="H441" i="38"/>
  <c r="H440" i="38"/>
  <c r="H439" i="38"/>
  <c r="H438" i="38"/>
  <c r="H437" i="38"/>
  <c r="H436" i="38"/>
  <c r="H435" i="38"/>
  <c r="H434" i="38"/>
  <c r="H433" i="38"/>
  <c r="H432" i="38"/>
  <c r="H431" i="38"/>
  <c r="H430" i="38"/>
  <c r="H429" i="38"/>
  <c r="H428" i="38"/>
  <c r="H427" i="38"/>
  <c r="H426" i="38"/>
  <c r="H425" i="38"/>
  <c r="H424" i="38"/>
  <c r="H423" i="38"/>
  <c r="H422" i="38"/>
  <c r="H421" i="38"/>
  <c r="H420" i="38"/>
  <c r="H419" i="38"/>
  <c r="H418" i="38"/>
  <c r="H417" i="38"/>
  <c r="H416" i="38"/>
  <c r="H415" i="38"/>
  <c r="H414" i="38"/>
  <c r="H413" i="38"/>
  <c r="H412" i="38"/>
  <c r="H411" i="38"/>
  <c r="H410" i="38"/>
  <c r="H409" i="38"/>
  <c r="H408" i="38"/>
  <c r="H407" i="38"/>
  <c r="H406" i="38"/>
  <c r="H405" i="38"/>
  <c r="H404" i="38"/>
  <c r="H403" i="38"/>
  <c r="H402" i="38"/>
  <c r="H401" i="38"/>
  <c r="H400" i="38"/>
  <c r="H399" i="38"/>
  <c r="H398" i="38"/>
  <c r="H397" i="38"/>
  <c r="H396" i="38"/>
  <c r="H395" i="38"/>
  <c r="H394" i="38"/>
  <c r="H393" i="38"/>
  <c r="H392" i="38"/>
  <c r="H391" i="38"/>
  <c r="H390" i="38"/>
  <c r="H389" i="38"/>
  <c r="H388" i="38"/>
  <c r="H387" i="38"/>
  <c r="H386" i="38"/>
  <c r="H385" i="38"/>
  <c r="H384" i="38"/>
  <c r="H383" i="38"/>
  <c r="H382" i="38"/>
  <c r="H381" i="38"/>
  <c r="H380" i="38"/>
  <c r="H379" i="38"/>
  <c r="H378" i="38"/>
  <c r="H377" i="38"/>
  <c r="H376" i="38"/>
  <c r="H375" i="38"/>
  <c r="H374" i="38"/>
  <c r="H373" i="38"/>
  <c r="H372" i="38"/>
  <c r="H371" i="38"/>
  <c r="H370" i="38"/>
  <c r="H369" i="38"/>
  <c r="H368" i="38"/>
  <c r="H367" i="38"/>
  <c r="H366" i="38"/>
  <c r="H365" i="38"/>
  <c r="H364" i="38"/>
  <c r="H363" i="38"/>
  <c r="H362" i="38"/>
  <c r="H361" i="38"/>
  <c r="H360" i="38"/>
  <c r="H359" i="38"/>
  <c r="H358" i="38"/>
  <c r="H357" i="38"/>
  <c r="H356" i="38"/>
  <c r="H355" i="38"/>
  <c r="H354" i="38"/>
  <c r="H353" i="38"/>
  <c r="H352" i="38"/>
  <c r="H351" i="38"/>
  <c r="H350" i="38"/>
  <c r="H349" i="38"/>
  <c r="H348" i="38"/>
  <c r="H347" i="38"/>
  <c r="H346" i="38"/>
  <c r="H345" i="38"/>
  <c r="H344" i="38"/>
  <c r="H343" i="38"/>
  <c r="H342" i="38"/>
  <c r="H341" i="38"/>
  <c r="H340" i="38"/>
  <c r="H339" i="38"/>
  <c r="H338" i="38"/>
  <c r="H337" i="38"/>
  <c r="H336" i="38"/>
  <c r="H335" i="38"/>
  <c r="H334" i="38"/>
  <c r="H333" i="38"/>
  <c r="H332" i="38"/>
  <c r="H331" i="38"/>
  <c r="H330" i="38"/>
  <c r="H329" i="38"/>
  <c r="H328" i="38"/>
  <c r="H327" i="38"/>
  <c r="H326" i="38"/>
  <c r="H325" i="38"/>
  <c r="H324" i="38"/>
  <c r="H323" i="38"/>
  <c r="H322" i="38"/>
  <c r="H321" i="38"/>
  <c r="H320" i="38"/>
  <c r="H319" i="38"/>
  <c r="H318" i="38"/>
  <c r="H317" i="38"/>
  <c r="H316" i="38"/>
  <c r="H315" i="38"/>
  <c r="H314" i="38"/>
  <c r="H313" i="38"/>
  <c r="H312" i="38"/>
  <c r="H311" i="38"/>
  <c r="H310" i="38"/>
  <c r="H309" i="38"/>
  <c r="H308" i="38"/>
  <c r="H307" i="38"/>
  <c r="H306" i="38"/>
  <c r="H305" i="38"/>
  <c r="H304" i="38"/>
  <c r="H303" i="38"/>
  <c r="H302" i="38"/>
  <c r="H301" i="38"/>
  <c r="H300" i="38"/>
  <c r="H299" i="38"/>
  <c r="H298" i="38"/>
  <c r="H297" i="38"/>
  <c r="H296" i="38"/>
  <c r="H295" i="38"/>
  <c r="H294" i="38"/>
  <c r="H293" i="38"/>
  <c r="H292" i="38"/>
  <c r="H291" i="38"/>
  <c r="H290" i="38"/>
  <c r="H289" i="38"/>
  <c r="H288" i="38"/>
  <c r="H287" i="38"/>
  <c r="H286" i="38"/>
  <c r="H285" i="38"/>
  <c r="H284" i="38"/>
  <c r="H283" i="38"/>
  <c r="H282" i="38"/>
  <c r="H281" i="38"/>
  <c r="H280" i="38"/>
  <c r="H279" i="38"/>
  <c r="H278" i="38"/>
  <c r="H277" i="38"/>
  <c r="H276" i="38"/>
  <c r="H275" i="38"/>
  <c r="H274" i="38"/>
  <c r="H273" i="38"/>
  <c r="H272" i="38"/>
  <c r="H271" i="38"/>
  <c r="H270" i="38"/>
  <c r="H269" i="38"/>
  <c r="H268" i="38"/>
  <c r="H267" i="38"/>
  <c r="H266" i="38"/>
  <c r="H265" i="38"/>
  <c r="H264" i="38"/>
  <c r="H263" i="38"/>
  <c r="H262" i="38"/>
  <c r="H261" i="38"/>
  <c r="H260" i="38"/>
  <c r="H259" i="38"/>
  <c r="H258" i="38"/>
  <c r="H257" i="38"/>
  <c r="H256" i="38"/>
  <c r="H255" i="38"/>
  <c r="H254" i="38"/>
  <c r="H253" i="38"/>
  <c r="H252" i="38"/>
  <c r="H251" i="38"/>
  <c r="H250" i="38"/>
  <c r="H249" i="38"/>
  <c r="H248" i="38"/>
  <c r="H247" i="38"/>
  <c r="H246" i="38"/>
  <c r="H245" i="38"/>
  <c r="H244" i="38"/>
  <c r="H243" i="38"/>
  <c r="H242" i="38"/>
  <c r="H241" i="38"/>
  <c r="H240" i="38"/>
  <c r="H239" i="38"/>
  <c r="H238" i="38"/>
  <c r="H237" i="38"/>
  <c r="H236" i="38"/>
  <c r="H235" i="38"/>
  <c r="H234" i="38"/>
  <c r="H233" i="38"/>
  <c r="H232" i="38"/>
  <c r="H231" i="38"/>
  <c r="H230" i="38"/>
  <c r="H229" i="38"/>
  <c r="H228" i="38"/>
  <c r="H227" i="38"/>
  <c r="H226" i="38"/>
  <c r="H225" i="38"/>
  <c r="H224" i="38"/>
  <c r="H223" i="38"/>
  <c r="H222" i="38"/>
  <c r="H221" i="38"/>
  <c r="H220" i="38"/>
  <c r="H219" i="38"/>
  <c r="H218" i="38"/>
  <c r="H217" i="38"/>
  <c r="H216" i="38"/>
  <c r="H215" i="38"/>
  <c r="H214" i="38"/>
  <c r="H213" i="38"/>
  <c r="H212" i="38"/>
  <c r="H211" i="38"/>
  <c r="H210" i="38"/>
  <c r="H209" i="38"/>
  <c r="H208" i="38"/>
  <c r="H207" i="38"/>
  <c r="H206" i="38"/>
  <c r="H205" i="38"/>
  <c r="H204" i="38"/>
  <c r="H203" i="38"/>
  <c r="H202" i="38"/>
  <c r="H201" i="38"/>
  <c r="H200" i="38"/>
  <c r="H199" i="38"/>
  <c r="H198" i="38"/>
  <c r="H197" i="38"/>
  <c r="H196" i="38"/>
  <c r="H195" i="38"/>
  <c r="H194" i="38"/>
  <c r="H193" i="38"/>
  <c r="H192" i="38"/>
  <c r="H191" i="38"/>
  <c r="H190" i="38"/>
  <c r="H189" i="38"/>
  <c r="H188" i="38"/>
  <c r="H187" i="38"/>
  <c r="H186" i="38"/>
  <c r="H185" i="38"/>
  <c r="H184" i="38"/>
  <c r="H183" i="38"/>
  <c r="H182" i="38"/>
  <c r="H181" i="38"/>
  <c r="H180" i="38"/>
  <c r="H179" i="38"/>
  <c r="H178" i="38"/>
  <c r="H177" i="38"/>
  <c r="H176" i="38"/>
  <c r="H175" i="38"/>
  <c r="H174" i="38"/>
  <c r="H173" i="38"/>
  <c r="H172" i="38"/>
  <c r="H171" i="38"/>
  <c r="H170" i="38"/>
  <c r="H169" i="38"/>
  <c r="H168" i="38"/>
  <c r="H167" i="38"/>
  <c r="H166" i="38"/>
  <c r="H165" i="38"/>
  <c r="H164" i="38"/>
  <c r="H163" i="38"/>
  <c r="H162" i="38"/>
  <c r="H161" i="38"/>
  <c r="H160" i="38"/>
  <c r="H159" i="38"/>
  <c r="H158" i="38"/>
  <c r="H157" i="38"/>
  <c r="H156" i="38"/>
  <c r="H155" i="38"/>
  <c r="H154" i="38"/>
  <c r="H153" i="38"/>
  <c r="H152" i="38"/>
  <c r="H151" i="38"/>
  <c r="H150" i="38"/>
  <c r="H149" i="38"/>
  <c r="H148" i="38"/>
  <c r="H147" i="38"/>
  <c r="H146" i="38"/>
  <c r="H145" i="38"/>
  <c r="H144" i="38"/>
  <c r="H143" i="38"/>
  <c r="H142" i="38"/>
  <c r="H141" i="38"/>
  <c r="H140" i="38"/>
  <c r="H139" i="38"/>
  <c r="H138" i="38"/>
  <c r="H137" i="38"/>
  <c r="H136" i="38"/>
  <c r="H135" i="38"/>
  <c r="H134" i="38"/>
  <c r="H133" i="38"/>
  <c r="H132" i="38"/>
  <c r="H131" i="38"/>
  <c r="H130" i="38"/>
  <c r="H129" i="38"/>
  <c r="H128" i="38"/>
  <c r="H127" i="38"/>
  <c r="H126" i="38"/>
  <c r="H125" i="38"/>
  <c r="H124" i="38"/>
  <c r="H123" i="38"/>
  <c r="H122" i="38"/>
  <c r="H121" i="38"/>
  <c r="H120" i="38"/>
  <c r="H119" i="38"/>
  <c r="H118" i="38"/>
  <c r="H117" i="38"/>
  <c r="H116"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43" i="38"/>
  <c r="H42" i="38"/>
  <c r="H41" i="38"/>
  <c r="H40" i="38"/>
  <c r="H39" i="38"/>
  <c r="H38" i="38"/>
  <c r="H37" i="38"/>
  <c r="H36" i="38"/>
  <c r="H35" i="38"/>
  <c r="H34" i="38"/>
  <c r="H33" i="38"/>
  <c r="D32" i="38"/>
  <c r="C32" i="38"/>
  <c r="H31" i="38"/>
  <c r="G31" i="38"/>
  <c r="F31" i="38"/>
  <c r="E31" i="38"/>
  <c r="C31" i="38"/>
  <c r="C29" i="38"/>
  <c r="C28" i="38"/>
  <c r="C27" i="38"/>
  <c r="C26" i="38"/>
  <c r="C25" i="38"/>
  <c r="C24" i="38"/>
  <c r="C23" i="38"/>
  <c r="C21" i="38"/>
  <c r="C20" i="38"/>
  <c r="C19" i="38"/>
  <c r="C13" i="38"/>
  <c r="C11" i="38"/>
  <c r="C9" i="38"/>
  <c r="C8" i="38"/>
  <c r="C7" i="38"/>
  <c r="C6" i="38"/>
  <c r="C5" i="38"/>
  <c r="C4" i="38"/>
  <c r="B2" i="38"/>
  <c r="D26" i="43"/>
  <c r="D25" i="43"/>
  <c r="K25" i="43" s="1"/>
  <c r="D24" i="43"/>
  <c r="K24" i="43" s="1"/>
  <c r="K23" i="43"/>
  <c r="D23" i="43"/>
  <c r="K22" i="43"/>
  <c r="D22" i="43"/>
  <c r="D21" i="43"/>
  <c r="K21" i="43" s="1"/>
  <c r="D20" i="43"/>
  <c r="K20" i="43" s="1"/>
  <c r="K19" i="43"/>
  <c r="D19" i="43"/>
  <c r="K18" i="43"/>
  <c r="D18" i="43"/>
  <c r="I17" i="43"/>
  <c r="D17" i="43"/>
  <c r="E16" i="43"/>
  <c r="D15" i="43"/>
  <c r="D14" i="43"/>
  <c r="D13" i="43"/>
  <c r="D12" i="43"/>
  <c r="D10" i="43"/>
  <c r="D8" i="43"/>
  <c r="D7" i="43"/>
  <c r="D5" i="43"/>
  <c r="C3" i="43"/>
  <c r="C261" i="42"/>
  <c r="F259" i="42"/>
  <c r="C259" i="42"/>
  <c r="O258" i="42"/>
  <c r="M258" i="42"/>
  <c r="K258" i="42"/>
  <c r="I258" i="42"/>
  <c r="O257" i="42"/>
  <c r="M257" i="42"/>
  <c r="K257" i="42"/>
  <c r="I257" i="42"/>
  <c r="O256" i="42"/>
  <c r="M256" i="42"/>
  <c r="K256" i="42"/>
  <c r="I256" i="42"/>
  <c r="O255" i="42"/>
  <c r="M255" i="42"/>
  <c r="K255" i="42"/>
  <c r="I255" i="42"/>
  <c r="O254" i="42"/>
  <c r="M254" i="42"/>
  <c r="K254" i="42"/>
  <c r="I254" i="42"/>
  <c r="O253" i="42"/>
  <c r="M253" i="42"/>
  <c r="K253" i="42"/>
  <c r="I253" i="42"/>
  <c r="O252" i="42"/>
  <c r="M252" i="42"/>
  <c r="K252" i="42"/>
  <c r="I252" i="42"/>
  <c r="O251" i="42"/>
  <c r="M251" i="42"/>
  <c r="K251" i="42"/>
  <c r="I251" i="42"/>
  <c r="O250" i="42"/>
  <c r="M250" i="42"/>
  <c r="K250" i="42"/>
  <c r="I250" i="42"/>
  <c r="O249" i="42"/>
  <c r="M249" i="42"/>
  <c r="K249" i="42"/>
  <c r="I249" i="42"/>
  <c r="O248" i="42"/>
  <c r="M248" i="42"/>
  <c r="K248" i="42"/>
  <c r="I248" i="42"/>
  <c r="O247" i="42"/>
  <c r="M247" i="42"/>
  <c r="K247" i="42"/>
  <c r="I247" i="42"/>
  <c r="O246" i="42"/>
  <c r="M246" i="42"/>
  <c r="K246" i="42"/>
  <c r="I246" i="42"/>
  <c r="O245" i="42"/>
  <c r="M245" i="42"/>
  <c r="K245" i="42"/>
  <c r="I245" i="42"/>
  <c r="O244" i="42"/>
  <c r="M244" i="42"/>
  <c r="K244" i="42"/>
  <c r="I244" i="42"/>
  <c r="O243" i="42"/>
  <c r="M243" i="42"/>
  <c r="K243" i="42"/>
  <c r="I243" i="42"/>
  <c r="O242" i="42"/>
  <c r="M242" i="42"/>
  <c r="K242" i="42"/>
  <c r="I242" i="42"/>
  <c r="O241" i="42"/>
  <c r="M241" i="42"/>
  <c r="K241" i="42"/>
  <c r="I241" i="42"/>
  <c r="O240" i="42"/>
  <c r="M240" i="42"/>
  <c r="K240" i="42"/>
  <c r="I240" i="42"/>
  <c r="O239" i="42"/>
  <c r="M239" i="42"/>
  <c r="K239" i="42"/>
  <c r="I239" i="42"/>
  <c r="O238" i="42"/>
  <c r="M238" i="42"/>
  <c r="K238" i="42"/>
  <c r="I238" i="42"/>
  <c r="O237" i="42"/>
  <c r="M237" i="42"/>
  <c r="K237" i="42"/>
  <c r="I237" i="42"/>
  <c r="O236" i="42"/>
  <c r="M236" i="42"/>
  <c r="K236" i="42"/>
  <c r="I236" i="42"/>
  <c r="O235" i="42"/>
  <c r="M235" i="42"/>
  <c r="K235" i="42"/>
  <c r="I235" i="42"/>
  <c r="O234" i="42"/>
  <c r="M234" i="42"/>
  <c r="K234" i="42"/>
  <c r="I234" i="42"/>
  <c r="O233" i="42"/>
  <c r="M233" i="42"/>
  <c r="K233" i="42"/>
  <c r="I233" i="42"/>
  <c r="O232" i="42"/>
  <c r="M232" i="42"/>
  <c r="K232" i="42"/>
  <c r="I232" i="42"/>
  <c r="O231" i="42"/>
  <c r="M231" i="42"/>
  <c r="K231" i="42"/>
  <c r="I231" i="42"/>
  <c r="O230" i="42"/>
  <c r="M230" i="42"/>
  <c r="K230" i="42"/>
  <c r="I230" i="42"/>
  <c r="O229" i="42"/>
  <c r="M229" i="42"/>
  <c r="K229" i="42"/>
  <c r="I229" i="42"/>
  <c r="O228" i="42"/>
  <c r="M228" i="42"/>
  <c r="K228" i="42"/>
  <c r="I228" i="42"/>
  <c r="O227" i="42"/>
  <c r="M227" i="42"/>
  <c r="K227" i="42"/>
  <c r="I227" i="42"/>
  <c r="O226" i="42"/>
  <c r="M226" i="42"/>
  <c r="K226" i="42"/>
  <c r="I226" i="42"/>
  <c r="O225" i="42"/>
  <c r="M225" i="42"/>
  <c r="K225" i="42"/>
  <c r="I225" i="42"/>
  <c r="O224" i="42"/>
  <c r="M224" i="42"/>
  <c r="K224" i="42"/>
  <c r="I224" i="42"/>
  <c r="O223" i="42"/>
  <c r="M223" i="42"/>
  <c r="K223" i="42"/>
  <c r="I223" i="42"/>
  <c r="O222" i="42"/>
  <c r="M222" i="42"/>
  <c r="K222" i="42"/>
  <c r="I222" i="42"/>
  <c r="O221" i="42"/>
  <c r="M221" i="42"/>
  <c r="K221" i="42"/>
  <c r="I221" i="42"/>
  <c r="O220" i="42"/>
  <c r="M220" i="42"/>
  <c r="K220" i="42"/>
  <c r="I220" i="42"/>
  <c r="O219" i="42"/>
  <c r="M219" i="42"/>
  <c r="K219" i="42"/>
  <c r="I219" i="42"/>
  <c r="O218" i="42"/>
  <c r="M218" i="42"/>
  <c r="K218" i="42"/>
  <c r="I218" i="42"/>
  <c r="O217" i="42"/>
  <c r="M217" i="42"/>
  <c r="K217" i="42"/>
  <c r="I217" i="42"/>
  <c r="O216" i="42"/>
  <c r="M216" i="42"/>
  <c r="K216" i="42"/>
  <c r="I216" i="42"/>
  <c r="O215" i="42"/>
  <c r="M215" i="42"/>
  <c r="K215" i="42"/>
  <c r="I215" i="42"/>
  <c r="O214" i="42"/>
  <c r="M214" i="42"/>
  <c r="K214" i="42"/>
  <c r="I214" i="42"/>
  <c r="O213" i="42"/>
  <c r="M213" i="42"/>
  <c r="K213" i="42"/>
  <c r="I213" i="42"/>
  <c r="O212" i="42"/>
  <c r="M212" i="42"/>
  <c r="K212" i="42"/>
  <c r="I212" i="42"/>
  <c r="O211" i="42"/>
  <c r="M211" i="42"/>
  <c r="K211" i="42"/>
  <c r="I211" i="42"/>
  <c r="O210" i="42"/>
  <c r="M210" i="42"/>
  <c r="K210" i="42"/>
  <c r="I210" i="42"/>
  <c r="O209" i="42"/>
  <c r="M209" i="42"/>
  <c r="K209" i="42"/>
  <c r="I209" i="42"/>
  <c r="O208" i="42"/>
  <c r="M208" i="42"/>
  <c r="K208" i="42"/>
  <c r="I208" i="42"/>
  <c r="O207" i="42"/>
  <c r="M207" i="42"/>
  <c r="K207" i="42"/>
  <c r="I207" i="42"/>
  <c r="O206" i="42"/>
  <c r="M206" i="42"/>
  <c r="K206" i="42"/>
  <c r="I206" i="42"/>
  <c r="O205" i="42"/>
  <c r="M205" i="42"/>
  <c r="K205" i="42"/>
  <c r="I205" i="42"/>
  <c r="O204" i="42"/>
  <c r="M204" i="42"/>
  <c r="K204" i="42"/>
  <c r="I204" i="42"/>
  <c r="O203" i="42"/>
  <c r="M203" i="42"/>
  <c r="K203" i="42"/>
  <c r="I203" i="42"/>
  <c r="O202" i="42"/>
  <c r="M202" i="42"/>
  <c r="K202" i="42"/>
  <c r="I202" i="42"/>
  <c r="O201" i="42"/>
  <c r="M201" i="42"/>
  <c r="K201" i="42"/>
  <c r="I201" i="42"/>
  <c r="O200" i="42"/>
  <c r="M200" i="42"/>
  <c r="K200" i="42"/>
  <c r="I200" i="42"/>
  <c r="O199" i="42"/>
  <c r="M199" i="42"/>
  <c r="K199" i="42"/>
  <c r="I199" i="42"/>
  <c r="O198" i="42"/>
  <c r="M198" i="42"/>
  <c r="K198" i="42"/>
  <c r="I198" i="42"/>
  <c r="O197" i="42"/>
  <c r="M197" i="42"/>
  <c r="K197" i="42"/>
  <c r="I197" i="42"/>
  <c r="O196" i="42"/>
  <c r="M196" i="42"/>
  <c r="K196" i="42"/>
  <c r="I196" i="42"/>
  <c r="O195" i="42"/>
  <c r="M195" i="42"/>
  <c r="K195" i="42"/>
  <c r="I195" i="42"/>
  <c r="O194" i="42"/>
  <c r="M194" i="42"/>
  <c r="K194" i="42"/>
  <c r="I194" i="42"/>
  <c r="O193" i="42"/>
  <c r="M193" i="42"/>
  <c r="K193" i="42"/>
  <c r="I193" i="42"/>
  <c r="O192" i="42"/>
  <c r="M192" i="42"/>
  <c r="K192" i="42"/>
  <c r="I192" i="42"/>
  <c r="O191" i="42"/>
  <c r="M191" i="42"/>
  <c r="K191" i="42"/>
  <c r="I191" i="42"/>
  <c r="O190" i="42"/>
  <c r="M190" i="42"/>
  <c r="K190" i="42"/>
  <c r="I190" i="42"/>
  <c r="O189" i="42"/>
  <c r="M189" i="42"/>
  <c r="K189" i="42"/>
  <c r="I189" i="42"/>
  <c r="O188" i="42"/>
  <c r="M188" i="42"/>
  <c r="K188" i="42"/>
  <c r="I188" i="42"/>
  <c r="O187" i="42"/>
  <c r="M187" i="42"/>
  <c r="K187" i="42"/>
  <c r="I187" i="42"/>
  <c r="O186" i="42"/>
  <c r="M186" i="42"/>
  <c r="K186" i="42"/>
  <c r="I186" i="42"/>
  <c r="O185" i="42"/>
  <c r="M185" i="42"/>
  <c r="K185" i="42"/>
  <c r="I185" i="42"/>
  <c r="O184" i="42"/>
  <c r="M184" i="42"/>
  <c r="K184" i="42"/>
  <c r="I184" i="42"/>
  <c r="O183" i="42"/>
  <c r="M183" i="42"/>
  <c r="K183" i="42"/>
  <c r="I183" i="42"/>
  <c r="O182" i="42"/>
  <c r="M182" i="42"/>
  <c r="K182" i="42"/>
  <c r="I182" i="42"/>
  <c r="O181" i="42"/>
  <c r="M181" i="42"/>
  <c r="K181" i="42"/>
  <c r="I181" i="42"/>
  <c r="O180" i="42"/>
  <c r="M180" i="42"/>
  <c r="K180" i="42"/>
  <c r="I180" i="42"/>
  <c r="O179" i="42"/>
  <c r="M179" i="42"/>
  <c r="K179" i="42"/>
  <c r="I179" i="42"/>
  <c r="O178" i="42"/>
  <c r="M178" i="42"/>
  <c r="K178" i="42"/>
  <c r="I178" i="42"/>
  <c r="O177" i="42"/>
  <c r="M177" i="42"/>
  <c r="K177" i="42"/>
  <c r="I177" i="42"/>
  <c r="O176" i="42"/>
  <c r="M176" i="42"/>
  <c r="K176" i="42"/>
  <c r="I176" i="42"/>
  <c r="O175" i="42"/>
  <c r="M175" i="42"/>
  <c r="K175" i="42"/>
  <c r="I175" i="42"/>
  <c r="O174" i="42"/>
  <c r="M174" i="42"/>
  <c r="K174" i="42"/>
  <c r="I174" i="42"/>
  <c r="O173" i="42"/>
  <c r="M173" i="42"/>
  <c r="K173" i="42"/>
  <c r="I173" i="42"/>
  <c r="O172" i="42"/>
  <c r="M172" i="42"/>
  <c r="K172" i="42"/>
  <c r="I172" i="42"/>
  <c r="O171" i="42"/>
  <c r="M171" i="42"/>
  <c r="K171" i="42"/>
  <c r="I171" i="42"/>
  <c r="O170" i="42"/>
  <c r="M170" i="42"/>
  <c r="K170" i="42"/>
  <c r="I170" i="42"/>
  <c r="O169" i="42"/>
  <c r="M169" i="42"/>
  <c r="K169" i="42"/>
  <c r="I169" i="42"/>
  <c r="O168" i="42"/>
  <c r="M168" i="42"/>
  <c r="K168" i="42"/>
  <c r="I168" i="42"/>
  <c r="O167" i="42"/>
  <c r="M167" i="42"/>
  <c r="K167" i="42"/>
  <c r="I167" i="42"/>
  <c r="O166" i="42"/>
  <c r="M166" i="42"/>
  <c r="K166" i="42"/>
  <c r="I166" i="42"/>
  <c r="O165" i="42"/>
  <c r="M165" i="42"/>
  <c r="K165" i="42"/>
  <c r="I165" i="42"/>
  <c r="O164" i="42"/>
  <c r="M164" i="42"/>
  <c r="K164" i="42"/>
  <c r="I164" i="42"/>
  <c r="O163" i="42"/>
  <c r="M163" i="42"/>
  <c r="K163" i="42"/>
  <c r="I163" i="42"/>
  <c r="O162" i="42"/>
  <c r="M162" i="42"/>
  <c r="K162" i="42"/>
  <c r="I162" i="42"/>
  <c r="O161" i="42"/>
  <c r="M161" i="42"/>
  <c r="K161" i="42"/>
  <c r="I161" i="42"/>
  <c r="O160" i="42"/>
  <c r="M160" i="42"/>
  <c r="K160" i="42"/>
  <c r="I160" i="42"/>
  <c r="O159" i="42"/>
  <c r="M159" i="42"/>
  <c r="K159" i="42"/>
  <c r="I159" i="42"/>
  <c r="O158" i="42"/>
  <c r="M158" i="42"/>
  <c r="K158" i="42"/>
  <c r="I158" i="42"/>
  <c r="O157" i="42"/>
  <c r="M157" i="42"/>
  <c r="K157" i="42"/>
  <c r="I157" i="42"/>
  <c r="O156" i="42"/>
  <c r="M156" i="42"/>
  <c r="K156" i="42"/>
  <c r="I156" i="42"/>
  <c r="O155" i="42"/>
  <c r="M155" i="42"/>
  <c r="K155" i="42"/>
  <c r="I155" i="42"/>
  <c r="O154" i="42"/>
  <c r="M154" i="42"/>
  <c r="K154" i="42"/>
  <c r="I154" i="42"/>
  <c r="O153" i="42"/>
  <c r="M153" i="42"/>
  <c r="K153" i="42"/>
  <c r="I153" i="42"/>
  <c r="O152" i="42"/>
  <c r="M152" i="42"/>
  <c r="K152" i="42"/>
  <c r="I152" i="42"/>
  <c r="O151" i="42"/>
  <c r="M151" i="42"/>
  <c r="K151" i="42"/>
  <c r="I151" i="42"/>
  <c r="O150" i="42"/>
  <c r="M150" i="42"/>
  <c r="K150" i="42"/>
  <c r="I150" i="42"/>
  <c r="O149" i="42"/>
  <c r="M149" i="42"/>
  <c r="K149" i="42"/>
  <c r="I149" i="42"/>
  <c r="O148" i="42"/>
  <c r="M148" i="42"/>
  <c r="K148" i="42"/>
  <c r="I148" i="42"/>
  <c r="O147" i="42"/>
  <c r="M147" i="42"/>
  <c r="K147" i="42"/>
  <c r="I147" i="42"/>
  <c r="O146" i="42"/>
  <c r="M146" i="42"/>
  <c r="K146" i="42"/>
  <c r="I146" i="42"/>
  <c r="O145" i="42"/>
  <c r="M145" i="42"/>
  <c r="K145" i="42"/>
  <c r="I145" i="42"/>
  <c r="O144" i="42"/>
  <c r="M144" i="42"/>
  <c r="K144" i="42"/>
  <c r="I144" i="42"/>
  <c r="O143" i="42"/>
  <c r="M143" i="42"/>
  <c r="K143" i="42"/>
  <c r="I143" i="42"/>
  <c r="O142" i="42"/>
  <c r="M142" i="42"/>
  <c r="K142" i="42"/>
  <c r="I142" i="42"/>
  <c r="O141" i="42"/>
  <c r="M141" i="42"/>
  <c r="K141" i="42"/>
  <c r="I141" i="42"/>
  <c r="O140" i="42"/>
  <c r="M140" i="42"/>
  <c r="K140" i="42"/>
  <c r="I140" i="42"/>
  <c r="O139" i="42"/>
  <c r="M139" i="42"/>
  <c r="K139" i="42"/>
  <c r="I139" i="42"/>
  <c r="O138" i="42"/>
  <c r="M138" i="42"/>
  <c r="K138" i="42"/>
  <c r="I138" i="42"/>
  <c r="O137" i="42"/>
  <c r="M137" i="42"/>
  <c r="K137" i="42"/>
  <c r="I137" i="42"/>
  <c r="O136" i="42"/>
  <c r="M136" i="42"/>
  <c r="K136" i="42"/>
  <c r="I136" i="42"/>
  <c r="O135" i="42"/>
  <c r="M135" i="42"/>
  <c r="K135" i="42"/>
  <c r="I135" i="42"/>
  <c r="O134" i="42"/>
  <c r="M134" i="42"/>
  <c r="K134" i="42"/>
  <c r="I134" i="42"/>
  <c r="O133" i="42"/>
  <c r="M133" i="42"/>
  <c r="K133" i="42"/>
  <c r="I133" i="42"/>
  <c r="O132" i="42"/>
  <c r="M132" i="42"/>
  <c r="K132" i="42"/>
  <c r="I132" i="42"/>
  <c r="O131" i="42"/>
  <c r="M131" i="42"/>
  <c r="K131" i="42"/>
  <c r="I131" i="42"/>
  <c r="O130" i="42"/>
  <c r="M130" i="42"/>
  <c r="K130" i="42"/>
  <c r="I130" i="42"/>
  <c r="O129" i="42"/>
  <c r="M129" i="42"/>
  <c r="K129" i="42"/>
  <c r="I129" i="42"/>
  <c r="O128" i="42"/>
  <c r="M128" i="42"/>
  <c r="K128" i="42"/>
  <c r="I128" i="42"/>
  <c r="O127" i="42"/>
  <c r="M127" i="42"/>
  <c r="K127" i="42"/>
  <c r="I127" i="42"/>
  <c r="O126" i="42"/>
  <c r="M126" i="42"/>
  <c r="K126" i="42"/>
  <c r="I126" i="42"/>
  <c r="O125" i="42"/>
  <c r="M125" i="42"/>
  <c r="K125" i="42"/>
  <c r="I125" i="42"/>
  <c r="O124" i="42"/>
  <c r="M124" i="42"/>
  <c r="K124" i="42"/>
  <c r="I124" i="42"/>
  <c r="O123" i="42"/>
  <c r="M123" i="42"/>
  <c r="K123" i="42"/>
  <c r="I123" i="42"/>
  <c r="O122" i="42"/>
  <c r="M122" i="42"/>
  <c r="K122" i="42"/>
  <c r="I122" i="42"/>
  <c r="O121" i="42"/>
  <c r="M121" i="42"/>
  <c r="K121" i="42"/>
  <c r="I121" i="42"/>
  <c r="O120" i="42"/>
  <c r="M120" i="42"/>
  <c r="K120" i="42"/>
  <c r="I120" i="42"/>
  <c r="O119" i="42"/>
  <c r="M119" i="42"/>
  <c r="K119" i="42"/>
  <c r="I119" i="42"/>
  <c r="O118" i="42"/>
  <c r="M118" i="42"/>
  <c r="K118" i="42"/>
  <c r="I118" i="42"/>
  <c r="O117" i="42"/>
  <c r="M117" i="42"/>
  <c r="K117" i="42"/>
  <c r="I117" i="42"/>
  <c r="O116" i="42"/>
  <c r="M116" i="42"/>
  <c r="K116" i="42"/>
  <c r="I116" i="42"/>
  <c r="O115" i="42"/>
  <c r="M115" i="42"/>
  <c r="K115" i="42"/>
  <c r="I115" i="42"/>
  <c r="O114" i="42"/>
  <c r="M114" i="42"/>
  <c r="K114" i="42"/>
  <c r="I114" i="42"/>
  <c r="O113" i="42"/>
  <c r="M113" i="42"/>
  <c r="K113" i="42"/>
  <c r="I113" i="42"/>
  <c r="O112" i="42"/>
  <c r="M112" i="42"/>
  <c r="K112" i="42"/>
  <c r="I112" i="42"/>
  <c r="O111" i="42"/>
  <c r="M111" i="42"/>
  <c r="K111" i="42"/>
  <c r="I111" i="42"/>
  <c r="O110" i="42"/>
  <c r="M110" i="42"/>
  <c r="K110" i="42"/>
  <c r="I110" i="42"/>
  <c r="O109" i="42"/>
  <c r="M109" i="42"/>
  <c r="K109" i="42"/>
  <c r="I109" i="42"/>
  <c r="O108" i="42"/>
  <c r="M108" i="42"/>
  <c r="K108" i="42"/>
  <c r="I108" i="42"/>
  <c r="O107" i="42"/>
  <c r="M107" i="42"/>
  <c r="K107" i="42"/>
  <c r="I107" i="42"/>
  <c r="O106" i="42"/>
  <c r="M106" i="42"/>
  <c r="K106" i="42"/>
  <c r="I106" i="42"/>
  <c r="O105" i="42"/>
  <c r="M105" i="42"/>
  <c r="K105" i="42"/>
  <c r="I105" i="42"/>
  <c r="O104" i="42"/>
  <c r="M104" i="42"/>
  <c r="K104" i="42"/>
  <c r="I104" i="42"/>
  <c r="O103" i="42"/>
  <c r="M103" i="42"/>
  <c r="K103" i="42"/>
  <c r="I103" i="42"/>
  <c r="O102" i="42"/>
  <c r="M102" i="42"/>
  <c r="K102" i="42"/>
  <c r="I102" i="42"/>
  <c r="O101" i="42"/>
  <c r="M101" i="42"/>
  <c r="K101" i="42"/>
  <c r="I101" i="42"/>
  <c r="O100" i="42"/>
  <c r="M100" i="42"/>
  <c r="K100" i="42"/>
  <c r="I100" i="42"/>
  <c r="O99" i="42"/>
  <c r="M99" i="42"/>
  <c r="K99" i="42"/>
  <c r="I99" i="42"/>
  <c r="O98" i="42"/>
  <c r="M98" i="42"/>
  <c r="K98" i="42"/>
  <c r="I98" i="42"/>
  <c r="O97" i="42"/>
  <c r="M97" i="42"/>
  <c r="K97" i="42"/>
  <c r="I97" i="42"/>
  <c r="O96" i="42"/>
  <c r="M96" i="42"/>
  <c r="K96" i="42"/>
  <c r="I96" i="42"/>
  <c r="O95" i="42"/>
  <c r="M95" i="42"/>
  <c r="K95" i="42"/>
  <c r="I95" i="42"/>
  <c r="O94" i="42"/>
  <c r="M94" i="42"/>
  <c r="K94" i="42"/>
  <c r="I94" i="42"/>
  <c r="O93" i="42"/>
  <c r="M93" i="42"/>
  <c r="K93" i="42"/>
  <c r="I93" i="42"/>
  <c r="O92" i="42"/>
  <c r="M92" i="42"/>
  <c r="K92" i="42"/>
  <c r="I92" i="42"/>
  <c r="O91" i="42"/>
  <c r="M91" i="42"/>
  <c r="K91" i="42"/>
  <c r="I91" i="42"/>
  <c r="O90" i="42"/>
  <c r="M90" i="42"/>
  <c r="K90" i="42"/>
  <c r="I90" i="42"/>
  <c r="O89" i="42"/>
  <c r="M89" i="42"/>
  <c r="K89" i="42"/>
  <c r="I89" i="42"/>
  <c r="O88" i="42"/>
  <c r="M88" i="42"/>
  <c r="K88" i="42"/>
  <c r="I88" i="42"/>
  <c r="O87" i="42"/>
  <c r="M87" i="42"/>
  <c r="K87" i="42"/>
  <c r="I87" i="42"/>
  <c r="O86" i="42"/>
  <c r="M86" i="42"/>
  <c r="K86" i="42"/>
  <c r="I86" i="42"/>
  <c r="O85" i="42"/>
  <c r="M85" i="42"/>
  <c r="K85" i="42"/>
  <c r="I85" i="42"/>
  <c r="O84" i="42"/>
  <c r="M84" i="42"/>
  <c r="K84" i="42"/>
  <c r="I84" i="42"/>
  <c r="O83" i="42"/>
  <c r="M83" i="42"/>
  <c r="K83" i="42"/>
  <c r="I83" i="42"/>
  <c r="O82" i="42"/>
  <c r="M82" i="42"/>
  <c r="K82" i="42"/>
  <c r="I82" i="42"/>
  <c r="O81" i="42"/>
  <c r="M81" i="42"/>
  <c r="K81" i="42"/>
  <c r="I81" i="42"/>
  <c r="O80" i="42"/>
  <c r="M80" i="42"/>
  <c r="K80" i="42"/>
  <c r="I80" i="42"/>
  <c r="O79" i="42"/>
  <c r="M79" i="42"/>
  <c r="K79" i="42"/>
  <c r="I79" i="42"/>
  <c r="O78" i="42"/>
  <c r="M78" i="42"/>
  <c r="K78" i="42"/>
  <c r="I78" i="42"/>
  <c r="O77" i="42"/>
  <c r="M77" i="42"/>
  <c r="K77" i="42"/>
  <c r="I77" i="42"/>
  <c r="O76" i="42"/>
  <c r="M76" i="42"/>
  <c r="K76" i="42"/>
  <c r="I76" i="42"/>
  <c r="O75" i="42"/>
  <c r="M75" i="42"/>
  <c r="K75" i="42"/>
  <c r="I75" i="42"/>
  <c r="O74" i="42"/>
  <c r="M74" i="42"/>
  <c r="K74" i="42"/>
  <c r="I74" i="42"/>
  <c r="O73" i="42"/>
  <c r="M73" i="42"/>
  <c r="K73" i="42"/>
  <c r="I73" i="42"/>
  <c r="O72" i="42"/>
  <c r="M72" i="42"/>
  <c r="K72" i="42"/>
  <c r="I72" i="42"/>
  <c r="O71" i="42"/>
  <c r="M71" i="42"/>
  <c r="K71" i="42"/>
  <c r="I71" i="42"/>
  <c r="O70" i="42"/>
  <c r="M70" i="42"/>
  <c r="K70" i="42"/>
  <c r="I70" i="42"/>
  <c r="O69" i="42"/>
  <c r="M69" i="42"/>
  <c r="K69" i="42"/>
  <c r="I69" i="42"/>
  <c r="O68" i="42"/>
  <c r="M68" i="42"/>
  <c r="K68" i="42"/>
  <c r="I68" i="42"/>
  <c r="O67" i="42"/>
  <c r="M67" i="42"/>
  <c r="K67" i="42"/>
  <c r="I67" i="42"/>
  <c r="O66" i="42"/>
  <c r="M66" i="42"/>
  <c r="K66" i="42"/>
  <c r="I66" i="42"/>
  <c r="O65" i="42"/>
  <c r="M65" i="42"/>
  <c r="K65" i="42"/>
  <c r="I65" i="42"/>
  <c r="O64" i="42"/>
  <c r="M64" i="42"/>
  <c r="K64" i="42"/>
  <c r="I64" i="42"/>
  <c r="O63" i="42"/>
  <c r="M63" i="42"/>
  <c r="K63" i="42"/>
  <c r="I63" i="42"/>
  <c r="O62" i="42"/>
  <c r="M62" i="42"/>
  <c r="K62" i="42"/>
  <c r="I62" i="42"/>
  <c r="O61" i="42"/>
  <c r="M61" i="42"/>
  <c r="K61" i="42"/>
  <c r="I61" i="42"/>
  <c r="O60" i="42"/>
  <c r="M60" i="42"/>
  <c r="K60" i="42"/>
  <c r="I60" i="42"/>
  <c r="O59" i="42"/>
  <c r="M59" i="42"/>
  <c r="K59" i="42"/>
  <c r="I59" i="42"/>
  <c r="K58" i="42"/>
  <c r="J58" i="42"/>
  <c r="I58" i="42"/>
  <c r="H58" i="42"/>
  <c r="G58" i="42"/>
  <c r="F58" i="42"/>
  <c r="E58" i="42"/>
  <c r="D58" i="42"/>
  <c r="C58" i="42"/>
  <c r="C56" i="42"/>
  <c r="C55" i="42"/>
  <c r="C54" i="42"/>
  <c r="C52" i="42"/>
  <c r="C51" i="42"/>
  <c r="D50" i="42"/>
  <c r="D49" i="42"/>
  <c r="D48" i="42"/>
  <c r="C47" i="42"/>
  <c r="C46" i="42"/>
  <c r="C45" i="42"/>
  <c r="E43" i="42"/>
  <c r="C43" i="42"/>
  <c r="E42" i="42"/>
  <c r="C42" i="42"/>
  <c r="E41" i="42"/>
  <c r="E40" i="42"/>
  <c r="C40" i="42"/>
  <c r="E39" i="42"/>
  <c r="C39" i="42"/>
  <c r="E38" i="42"/>
  <c r="C38" i="42"/>
  <c r="E37" i="42"/>
  <c r="C37" i="42"/>
  <c r="E36" i="42"/>
  <c r="C36" i="42"/>
  <c r="E35" i="42"/>
  <c r="C35" i="42"/>
  <c r="E34" i="42"/>
  <c r="C34" i="42"/>
  <c r="C33" i="42"/>
  <c r="C32" i="42"/>
  <c r="C31" i="42"/>
  <c r="C30" i="42"/>
  <c r="C29" i="42"/>
  <c r="C28" i="42"/>
  <c r="C27" i="42"/>
  <c r="E25" i="42"/>
  <c r="E24" i="42"/>
  <c r="E23" i="42"/>
  <c r="C23" i="42"/>
  <c r="E22" i="42"/>
  <c r="C22" i="42"/>
  <c r="C21" i="42"/>
  <c r="D20" i="42"/>
  <c r="D19" i="42"/>
  <c r="D18" i="42"/>
  <c r="D17" i="42"/>
  <c r="D16" i="42"/>
  <c r="C15" i="42"/>
  <c r="C13" i="42"/>
  <c r="C12" i="42"/>
  <c r="C11" i="42"/>
  <c r="C10" i="42"/>
  <c r="C9" i="42"/>
  <c r="C8" i="42"/>
  <c r="C7" i="42"/>
  <c r="D5" i="42"/>
  <c r="C3" i="42"/>
  <c r="B35" i="37"/>
  <c r="B6" i="37"/>
  <c r="C4" i="37"/>
  <c r="B2" i="37"/>
  <c r="C31" i="36"/>
  <c r="H7" i="36"/>
  <c r="G7" i="36"/>
  <c r="K6" i="36"/>
  <c r="J6" i="36"/>
  <c r="I6" i="36"/>
  <c r="G6" i="36"/>
  <c r="F6" i="36"/>
  <c r="E6" i="36"/>
  <c r="D6" i="36"/>
  <c r="C6" i="36"/>
  <c r="C5" i="36"/>
  <c r="C4" i="36"/>
  <c r="C2" i="36"/>
  <c r="V1101" i="35"/>
  <c r="U1101" i="35"/>
  <c r="G1101" i="35"/>
  <c r="G1102" i="35" s="1"/>
  <c r="F1101" i="35"/>
  <c r="E1101" i="35"/>
  <c r="V1100" i="35"/>
  <c r="V1102" i="35" s="1"/>
  <c r="U1100" i="35"/>
  <c r="U1102" i="35" s="1"/>
  <c r="C1092" i="35"/>
  <c r="Z1089" i="35"/>
  <c r="V1089" i="35"/>
  <c r="U1089" i="35"/>
  <c r="T1089" i="35"/>
  <c r="T1043" i="35" s="1"/>
  <c r="S1089" i="35"/>
  <c r="R1089" i="35"/>
  <c r="Q1089" i="35"/>
  <c r="Q1043" i="35" s="1"/>
  <c r="P1089" i="35"/>
  <c r="O1089" i="35"/>
  <c r="N1089" i="35"/>
  <c r="M1089" i="35"/>
  <c r="L1089" i="35"/>
  <c r="K1089" i="35"/>
  <c r="J1089" i="35"/>
  <c r="I1089" i="35"/>
  <c r="H1089" i="35"/>
  <c r="H1043" i="35" s="1"/>
  <c r="G1089" i="35"/>
  <c r="F1089" i="35"/>
  <c r="E1089" i="35"/>
  <c r="E1043" i="35" s="1"/>
  <c r="C1089" i="35"/>
  <c r="D1088" i="35"/>
  <c r="C1088" i="35"/>
  <c r="D1087" i="35"/>
  <c r="C1087" i="35"/>
  <c r="D1086" i="35"/>
  <c r="C1086" i="35"/>
  <c r="D1085" i="35"/>
  <c r="C1085" i="35"/>
  <c r="D1084" i="35"/>
  <c r="C1084" i="35"/>
  <c r="D1083" i="35"/>
  <c r="C1083" i="35"/>
  <c r="D1082" i="35"/>
  <c r="C1082" i="35"/>
  <c r="D1081" i="35"/>
  <c r="C1081" i="35"/>
  <c r="D1080" i="35"/>
  <c r="C1080" i="35"/>
  <c r="D1079" i="35"/>
  <c r="C1079" i="35"/>
  <c r="D1078" i="35"/>
  <c r="C1078" i="35"/>
  <c r="D1077" i="35"/>
  <c r="C1077" i="35"/>
  <c r="D1076" i="35"/>
  <c r="C1076" i="35"/>
  <c r="D1075" i="35"/>
  <c r="C1075" i="35"/>
  <c r="D1074" i="35"/>
  <c r="C1074" i="35"/>
  <c r="D1073" i="35"/>
  <c r="C1073" i="35"/>
  <c r="D1072" i="35"/>
  <c r="C1072" i="35"/>
  <c r="D1071" i="35"/>
  <c r="C1071" i="35"/>
  <c r="D1070" i="35"/>
  <c r="C1070" i="35"/>
  <c r="D1069" i="35"/>
  <c r="C1069" i="35"/>
  <c r="D1068" i="35"/>
  <c r="C1068" i="35"/>
  <c r="D1067" i="35"/>
  <c r="C1067" i="35"/>
  <c r="D1066" i="35"/>
  <c r="C1066" i="35"/>
  <c r="D1065" i="35"/>
  <c r="C1065" i="35"/>
  <c r="D1064" i="35"/>
  <c r="C1064" i="35"/>
  <c r="D1063" i="35"/>
  <c r="C1063" i="35"/>
  <c r="D1062" i="35"/>
  <c r="C1062" i="35"/>
  <c r="D1061" i="35"/>
  <c r="C1061" i="35"/>
  <c r="D1060" i="35"/>
  <c r="C1060" i="35"/>
  <c r="D1059" i="35"/>
  <c r="C1059" i="35"/>
  <c r="D1058" i="35"/>
  <c r="C1058" i="35"/>
  <c r="G1057" i="35"/>
  <c r="F1057" i="35"/>
  <c r="E1057" i="35"/>
  <c r="D1057" i="35"/>
  <c r="C1057" i="35"/>
  <c r="Z1056" i="35"/>
  <c r="Y1056" i="35"/>
  <c r="X1056" i="35"/>
  <c r="W1056" i="35"/>
  <c r="E1056" i="35"/>
  <c r="C1055" i="35"/>
  <c r="C1054" i="35"/>
  <c r="C1052" i="35"/>
  <c r="G1051" i="35"/>
  <c r="F1051" i="35"/>
  <c r="E1051" i="35"/>
  <c r="C1051" i="35"/>
  <c r="Z1050" i="35"/>
  <c r="Y1050" i="35"/>
  <c r="X1050" i="35"/>
  <c r="W1050" i="35"/>
  <c r="E1050" i="35"/>
  <c r="C1049" i="35"/>
  <c r="C1048" i="35"/>
  <c r="C1046" i="35"/>
  <c r="C1045" i="35"/>
  <c r="Z1043" i="35"/>
  <c r="V1043" i="35"/>
  <c r="U1043" i="35"/>
  <c r="U1041" i="35" s="1"/>
  <c r="S1043" i="35"/>
  <c r="S1041" i="35" s="1"/>
  <c r="R1043" i="35"/>
  <c r="P1043" i="35"/>
  <c r="P1041" i="35" s="1"/>
  <c r="O1043" i="35"/>
  <c r="N1043" i="35"/>
  <c r="M1043" i="35"/>
  <c r="L1043" i="35"/>
  <c r="K1043" i="35"/>
  <c r="J1043" i="35"/>
  <c r="I1043" i="35"/>
  <c r="I1041" i="35" s="1"/>
  <c r="G1043" i="35"/>
  <c r="G1041" i="35" s="1"/>
  <c r="F1043" i="35"/>
  <c r="C1043" i="35"/>
  <c r="Z1042" i="35"/>
  <c r="V1042" i="35"/>
  <c r="V1041" i="35" s="1"/>
  <c r="U1042" i="35"/>
  <c r="T1042" i="35"/>
  <c r="T1041" i="35" s="1"/>
  <c r="S1042" i="35"/>
  <c r="R1042" i="35"/>
  <c r="R1041" i="35" s="1"/>
  <c r="Q1042" i="35"/>
  <c r="P1042" i="35"/>
  <c r="O1042" i="35"/>
  <c r="O1041" i="35" s="1"/>
  <c r="N1042" i="35"/>
  <c r="M1042" i="35"/>
  <c r="L1042" i="35"/>
  <c r="L1041" i="35" s="1"/>
  <c r="K1042" i="35"/>
  <c r="J1042" i="35"/>
  <c r="J1041" i="35" s="1"/>
  <c r="I1042" i="35"/>
  <c r="H1042" i="35"/>
  <c r="H1041" i="35" s="1"/>
  <c r="G1042" i="35"/>
  <c r="F1042" i="35"/>
  <c r="E1042" i="35"/>
  <c r="C1042" i="35"/>
  <c r="Z1041" i="35"/>
  <c r="Q1041" i="35"/>
  <c r="N1041" i="35"/>
  <c r="K1041" i="35"/>
  <c r="E1041" i="35"/>
  <c r="C1041" i="35"/>
  <c r="G1040" i="35"/>
  <c r="F1040" i="35"/>
  <c r="E1040" i="35"/>
  <c r="Z1039" i="35"/>
  <c r="Y1039" i="35"/>
  <c r="X1039" i="35"/>
  <c r="W1039" i="35"/>
  <c r="E1039" i="35"/>
  <c r="C1037" i="35"/>
  <c r="C1036" i="35"/>
  <c r="C1035" i="35"/>
  <c r="C1034" i="35"/>
  <c r="C1032" i="35"/>
  <c r="AC1029" i="35"/>
  <c r="Z1029" i="35"/>
  <c r="V1029" i="35"/>
  <c r="U1029" i="35"/>
  <c r="T1029" i="35"/>
  <c r="S1029" i="35"/>
  <c r="R1029" i="35"/>
  <c r="Q1029" i="35"/>
  <c r="P1029" i="35"/>
  <c r="O1029" i="35"/>
  <c r="N1029" i="35"/>
  <c r="M1029" i="35"/>
  <c r="L1029" i="35"/>
  <c r="K1029" i="35"/>
  <c r="J1029" i="35"/>
  <c r="I1029" i="35"/>
  <c r="H1029" i="35"/>
  <c r="G1029" i="35"/>
  <c r="F1029" i="35"/>
  <c r="E1029" i="35"/>
  <c r="C1029" i="35"/>
  <c r="AC1028" i="35"/>
  <c r="C1028" i="35"/>
  <c r="AC1027" i="35"/>
  <c r="AC1026" i="35"/>
  <c r="AC1025" i="35"/>
  <c r="AC1024" i="35"/>
  <c r="AC1023" i="35"/>
  <c r="AC1022" i="35"/>
  <c r="AC1021" i="35"/>
  <c r="AC1020" i="35"/>
  <c r="AC1019" i="35"/>
  <c r="AC1018" i="35"/>
  <c r="AC1017" i="35"/>
  <c r="AC1016" i="35"/>
  <c r="AC1015" i="35"/>
  <c r="AC1014" i="35"/>
  <c r="AC1013" i="35"/>
  <c r="AC1012" i="35"/>
  <c r="AC1011" i="35"/>
  <c r="AC1010" i="35"/>
  <c r="AC1009" i="35"/>
  <c r="AC1008" i="35"/>
  <c r="AC1007" i="35"/>
  <c r="AC1006" i="35"/>
  <c r="AC1005" i="35"/>
  <c r="AC1004" i="35"/>
  <c r="AC1003" i="35"/>
  <c r="AC1002" i="35"/>
  <c r="G1002" i="35"/>
  <c r="F1002" i="35"/>
  <c r="E1002" i="35"/>
  <c r="D1002" i="35"/>
  <c r="C1002" i="35"/>
  <c r="AC1001" i="35"/>
  <c r="Z1001" i="35"/>
  <c r="AC1000" i="35"/>
  <c r="AC999" i="35"/>
  <c r="C999" i="35"/>
  <c r="Z997" i="35"/>
  <c r="V997" i="35"/>
  <c r="U997" i="35"/>
  <c r="T997" i="35"/>
  <c r="S997" i="35"/>
  <c r="R997" i="35"/>
  <c r="Q997" i="35"/>
  <c r="P997" i="35"/>
  <c r="O997" i="35"/>
  <c r="N997" i="35"/>
  <c r="M997" i="35"/>
  <c r="L997" i="35"/>
  <c r="K997" i="35"/>
  <c r="J997" i="35"/>
  <c r="I997" i="35"/>
  <c r="H997" i="35"/>
  <c r="G997" i="35"/>
  <c r="F997" i="35"/>
  <c r="E997" i="35"/>
  <c r="C997" i="35"/>
  <c r="C996" i="35"/>
  <c r="R64" i="35"/>
  <c r="N64" i="35"/>
  <c r="G64" i="35"/>
  <c r="F64" i="35"/>
  <c r="E64" i="35"/>
  <c r="D64" i="35"/>
  <c r="C64" i="35"/>
  <c r="Z63" i="35"/>
  <c r="Y63" i="35"/>
  <c r="X63" i="35"/>
  <c r="W63" i="35"/>
  <c r="E63" i="35"/>
  <c r="C62" i="35"/>
  <c r="C61" i="35"/>
  <c r="Z58" i="35"/>
  <c r="V58" i="35"/>
  <c r="U58" i="35"/>
  <c r="T58" i="35"/>
  <c r="S58" i="35"/>
  <c r="R58" i="35"/>
  <c r="R14" i="35" s="1"/>
  <c r="Q58" i="35"/>
  <c r="P58" i="35"/>
  <c r="O58" i="35"/>
  <c r="N58" i="35"/>
  <c r="M58" i="35"/>
  <c r="L58" i="35"/>
  <c r="L14" i="35" s="1"/>
  <c r="K58" i="35"/>
  <c r="J58" i="35"/>
  <c r="I58" i="35"/>
  <c r="H58" i="35"/>
  <c r="G58" i="35"/>
  <c r="F58" i="35"/>
  <c r="F14" i="35" s="1"/>
  <c r="E58"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N26" i="35"/>
  <c r="K26" i="35"/>
  <c r="G26" i="35"/>
  <c r="F26" i="35"/>
  <c r="E26" i="35"/>
  <c r="C26" i="35"/>
  <c r="Z25" i="35"/>
  <c r="Y25" i="35"/>
  <c r="X25" i="35"/>
  <c r="W25" i="35"/>
  <c r="E25" i="35"/>
  <c r="C23" i="35"/>
  <c r="C22" i="35"/>
  <c r="C20" i="35"/>
  <c r="C19" i="35"/>
  <c r="C18" i="35"/>
  <c r="AC17" i="35"/>
  <c r="Z17" i="35"/>
  <c r="Z15" i="35" s="1"/>
  <c r="V17" i="35"/>
  <c r="V15" i="35" s="1"/>
  <c r="V13" i="35" s="1"/>
  <c r="U17" i="35"/>
  <c r="T17" i="35"/>
  <c r="T15" i="35" s="1"/>
  <c r="S17" i="35"/>
  <c r="R17" i="35"/>
  <c r="Q17" i="35"/>
  <c r="P17" i="35"/>
  <c r="O17" i="35"/>
  <c r="N17" i="35"/>
  <c r="M17" i="35"/>
  <c r="L17" i="35"/>
  <c r="K17" i="35"/>
  <c r="J17" i="35"/>
  <c r="J15" i="35" s="1"/>
  <c r="J13" i="35" s="1"/>
  <c r="I17" i="35"/>
  <c r="H17" i="35"/>
  <c r="H15" i="35" s="1"/>
  <c r="H13" i="35" s="1"/>
  <c r="G17" i="35"/>
  <c r="F17" i="35"/>
  <c r="E17" i="35"/>
  <c r="C17" i="35"/>
  <c r="Z16" i="35"/>
  <c r="V16" i="35"/>
  <c r="U16" i="35"/>
  <c r="U15" i="35" s="1"/>
  <c r="T16" i="35"/>
  <c r="S16" i="35"/>
  <c r="S15" i="35" s="1"/>
  <c r="R16" i="35"/>
  <c r="Q16" i="35"/>
  <c r="Q15" i="35" s="1"/>
  <c r="P16" i="35"/>
  <c r="O16" i="35"/>
  <c r="O15" i="35" s="1"/>
  <c r="N16" i="35"/>
  <c r="M16" i="35"/>
  <c r="M15" i="35" s="1"/>
  <c r="L16" i="35"/>
  <c r="K16" i="35"/>
  <c r="J16" i="35"/>
  <c r="I16" i="35"/>
  <c r="H16" i="35"/>
  <c r="G16" i="35"/>
  <c r="G15" i="35" s="1"/>
  <c r="F16" i="35"/>
  <c r="E16" i="35"/>
  <c r="E15" i="35" s="1"/>
  <c r="C16" i="35"/>
  <c r="R15" i="35"/>
  <c r="N15" i="35"/>
  <c r="L15" i="35"/>
  <c r="L13" i="35" s="1"/>
  <c r="I15" i="35"/>
  <c r="F15" i="35"/>
  <c r="C15" i="35"/>
  <c r="Z14" i="35"/>
  <c r="V14" i="35"/>
  <c r="U14" i="35"/>
  <c r="T14" i="35"/>
  <c r="S14" i="35"/>
  <c r="S13" i="35" s="1"/>
  <c r="Q14" i="35"/>
  <c r="Q13" i="35" s="1"/>
  <c r="P14" i="35"/>
  <c r="O14" i="35"/>
  <c r="N14" i="35"/>
  <c r="M14" i="35"/>
  <c r="K14" i="35"/>
  <c r="J14" i="35"/>
  <c r="I14" i="35"/>
  <c r="H14" i="35"/>
  <c r="G14" i="35"/>
  <c r="E14" i="35"/>
  <c r="E13" i="35" s="1"/>
  <c r="C14" i="35"/>
  <c r="R13" i="35"/>
  <c r="G13" i="35"/>
  <c r="F13" i="35"/>
  <c r="C13" i="35"/>
  <c r="Q12" i="35"/>
  <c r="G12" i="35"/>
  <c r="F12" i="35"/>
  <c r="E12" i="35"/>
  <c r="Z11" i="35"/>
  <c r="Y11" i="35"/>
  <c r="X11" i="35"/>
  <c r="W11" i="35"/>
  <c r="E11" i="35"/>
  <c r="C9" i="35"/>
  <c r="C8" i="35"/>
  <c r="C7" i="35"/>
  <c r="C6" i="35"/>
  <c r="C4" i="35"/>
  <c r="B2" i="35"/>
  <c r="D268" i="34"/>
  <c r="D264" i="34"/>
  <c r="D263" i="34"/>
  <c r="D260" i="34"/>
  <c r="D258" i="34"/>
  <c r="Q245" i="34"/>
  <c r="L245" i="34"/>
  <c r="I245" i="34"/>
  <c r="F245" i="34"/>
  <c r="D245" i="34"/>
  <c r="F243" i="34"/>
  <c r="D243" i="34"/>
  <c r="F242" i="34"/>
  <c r="D242" i="34"/>
  <c r="F241" i="34"/>
  <c r="D241" i="34"/>
  <c r="F240" i="34"/>
  <c r="D240" i="34"/>
  <c r="F239" i="34"/>
  <c r="D239" i="34"/>
  <c r="D238" i="34"/>
  <c r="D236" i="34"/>
  <c r="D235" i="34"/>
  <c r="D234" i="34"/>
  <c r="D233" i="34"/>
  <c r="D232" i="34"/>
  <c r="D228" i="34"/>
  <c r="U226" i="34"/>
  <c r="D226" i="34"/>
  <c r="U224" i="34"/>
  <c r="D224" i="34"/>
  <c r="D222" i="34"/>
  <c r="D219" i="34"/>
  <c r="U217" i="34"/>
  <c r="D217" i="34"/>
  <c r="D215" i="34"/>
  <c r="D214" i="34"/>
  <c r="D213" i="34"/>
  <c r="D212" i="34"/>
  <c r="D210" i="34"/>
  <c r="U209" i="34"/>
  <c r="D209" i="34"/>
  <c r="D208" i="34"/>
  <c r="D207" i="34"/>
  <c r="G205" i="34"/>
  <c r="D205" i="34"/>
  <c r="U204" i="34"/>
  <c r="H204" i="34"/>
  <c r="D204" i="34"/>
  <c r="U203" i="34"/>
  <c r="H203" i="34"/>
  <c r="D203" i="34"/>
  <c r="U202" i="34"/>
  <c r="H202" i="34"/>
  <c r="D202" i="34"/>
  <c r="G201" i="34"/>
  <c r="D201" i="34"/>
  <c r="D200" i="34"/>
  <c r="D199" i="34"/>
  <c r="U197" i="34"/>
  <c r="D196" i="34"/>
  <c r="D195" i="34"/>
  <c r="D194" i="34"/>
  <c r="D193" i="34"/>
  <c r="D192" i="34"/>
  <c r="D191" i="34"/>
  <c r="D187" i="34"/>
  <c r="D186" i="34"/>
  <c r="D185" i="34"/>
  <c r="D184" i="34"/>
  <c r="D183" i="34"/>
  <c r="D182" i="34"/>
  <c r="D181" i="34"/>
  <c r="D180" i="34"/>
  <c r="D178" i="34"/>
  <c r="D177" i="34"/>
  <c r="K173" i="34"/>
  <c r="J173" i="34"/>
  <c r="H173" i="34"/>
  <c r="G173" i="34"/>
  <c r="K172" i="34"/>
  <c r="J172" i="34"/>
  <c r="H172" i="34"/>
  <c r="G172" i="34"/>
  <c r="K171" i="34"/>
  <c r="J171" i="34"/>
  <c r="K170" i="34"/>
  <c r="J170" i="34"/>
  <c r="K169" i="34"/>
  <c r="J169" i="34"/>
  <c r="K168" i="34"/>
  <c r="J168" i="34"/>
  <c r="K167" i="34"/>
  <c r="J167" i="34"/>
  <c r="K166" i="34"/>
  <c r="J166" i="34"/>
  <c r="K165" i="34"/>
  <c r="J165" i="34"/>
  <c r="G165" i="34"/>
  <c r="H165" i="34" s="1"/>
  <c r="K164" i="34"/>
  <c r="J164" i="34"/>
  <c r="K163" i="34"/>
  <c r="J163" i="34"/>
  <c r="K162" i="34"/>
  <c r="J162" i="34"/>
  <c r="K161" i="34"/>
  <c r="J161" i="34"/>
  <c r="K160" i="34"/>
  <c r="J160" i="34"/>
  <c r="K159" i="34"/>
  <c r="J159" i="34"/>
  <c r="G158" i="34"/>
  <c r="H158" i="34" s="1"/>
  <c r="E158" i="34"/>
  <c r="G157" i="34"/>
  <c r="H157" i="34" s="1"/>
  <c r="E157" i="34"/>
  <c r="D157" i="34"/>
  <c r="D158" i="34" s="1"/>
  <c r="D159" i="34" s="1"/>
  <c r="H156" i="34"/>
  <c r="K156" i="34" s="1"/>
  <c r="G156" i="34"/>
  <c r="E156" i="34"/>
  <c r="Q155" i="34"/>
  <c r="P155" i="34"/>
  <c r="O155" i="34"/>
  <c r="N155" i="34"/>
  <c r="M155" i="34"/>
  <c r="L155" i="34"/>
  <c r="K155" i="34"/>
  <c r="J155" i="34"/>
  <c r="I155" i="34"/>
  <c r="H155" i="34"/>
  <c r="G155" i="34"/>
  <c r="E155" i="34"/>
  <c r="D155" i="34"/>
  <c r="D153" i="34"/>
  <c r="D152" i="34"/>
  <c r="D151" i="34"/>
  <c r="D148" i="34"/>
  <c r="D147" i="34"/>
  <c r="D146" i="34"/>
  <c r="D145" i="34"/>
  <c r="D144" i="34"/>
  <c r="D143" i="34"/>
  <c r="D142" i="34"/>
  <c r="D141" i="34"/>
  <c r="D139" i="34"/>
  <c r="D138" i="34"/>
  <c r="D136" i="34"/>
  <c r="R134" i="34"/>
  <c r="K134" i="34"/>
  <c r="J134" i="34"/>
  <c r="R133" i="34"/>
  <c r="K133" i="34"/>
  <c r="J133" i="34"/>
  <c r="R132" i="34"/>
  <c r="K132" i="34"/>
  <c r="J132" i="34"/>
  <c r="R131" i="34"/>
  <c r="K131" i="34"/>
  <c r="J131" i="34"/>
  <c r="R130" i="34"/>
  <c r="K130" i="34"/>
  <c r="J130" i="34"/>
  <c r="R129" i="34"/>
  <c r="K129" i="34"/>
  <c r="J129" i="34"/>
  <c r="R128" i="34"/>
  <c r="K128" i="34"/>
  <c r="J128" i="34"/>
  <c r="R127" i="34"/>
  <c r="K127" i="34"/>
  <c r="J127" i="34"/>
  <c r="R126" i="34"/>
  <c r="K126" i="34"/>
  <c r="J126" i="34"/>
  <c r="R125" i="34"/>
  <c r="K125" i="34"/>
  <c r="J125" i="34"/>
  <c r="R124" i="34"/>
  <c r="K124" i="34"/>
  <c r="J124" i="34"/>
  <c r="R123" i="34"/>
  <c r="K123" i="34"/>
  <c r="J123" i="34"/>
  <c r="R122" i="34"/>
  <c r="K122" i="34"/>
  <c r="J122" i="34"/>
  <c r="R121" i="34"/>
  <c r="K121" i="34"/>
  <c r="J121" i="34"/>
  <c r="R120" i="34"/>
  <c r="K120" i="34"/>
  <c r="J120" i="34"/>
  <c r="J119" i="34"/>
  <c r="H119" i="34"/>
  <c r="K119" i="34" s="1"/>
  <c r="G119" i="34"/>
  <c r="E119" i="34"/>
  <c r="H118" i="34"/>
  <c r="K118" i="34" s="1"/>
  <c r="G118" i="34"/>
  <c r="E118" i="34"/>
  <c r="D118" i="34"/>
  <c r="D119" i="34" s="1"/>
  <c r="J117" i="34"/>
  <c r="H117" i="34"/>
  <c r="K117" i="34" s="1"/>
  <c r="G117" i="34"/>
  <c r="E117" i="34"/>
  <c r="R116" i="34"/>
  <c r="Q116" i="34"/>
  <c r="P116" i="34"/>
  <c r="O116" i="34"/>
  <c r="N116" i="34"/>
  <c r="M116" i="34"/>
  <c r="L116" i="34"/>
  <c r="K116" i="34"/>
  <c r="J116" i="34"/>
  <c r="I116" i="34"/>
  <c r="H116" i="34"/>
  <c r="G116" i="34"/>
  <c r="E116" i="34"/>
  <c r="D116" i="34"/>
  <c r="D114" i="34"/>
  <c r="D113" i="34"/>
  <c r="F111" i="34"/>
  <c r="D111" i="34"/>
  <c r="F110" i="34"/>
  <c r="D110" i="34"/>
  <c r="F109" i="34"/>
  <c r="D109" i="34"/>
  <c r="F108" i="34"/>
  <c r="D108" i="34"/>
  <c r="F107" i="34"/>
  <c r="D107" i="34"/>
  <c r="F106" i="34"/>
  <c r="D106" i="34"/>
  <c r="D105" i="34"/>
  <c r="D104" i="34"/>
  <c r="D103" i="34"/>
  <c r="D102" i="34"/>
  <c r="D100" i="34"/>
  <c r="Q83" i="34"/>
  <c r="P83" i="34"/>
  <c r="J83" i="34"/>
  <c r="G83" i="34"/>
  <c r="E83" i="34"/>
  <c r="D83" i="34"/>
  <c r="D81" i="34"/>
  <c r="D80" i="34"/>
  <c r="D79" i="34"/>
  <c r="D76" i="34"/>
  <c r="AA74" i="34"/>
  <c r="Z74" i="34"/>
  <c r="Y74" i="34"/>
  <c r="X74" i="34"/>
  <c r="W74" i="34"/>
  <c r="V74" i="34"/>
  <c r="V1099" i="35" s="1"/>
  <c r="U74" i="34"/>
  <c r="V1097" i="35" s="1"/>
  <c r="J74" i="34"/>
  <c r="Z73" i="34"/>
  <c r="Y73" i="34"/>
  <c r="X73" i="34"/>
  <c r="W73" i="34"/>
  <c r="V73" i="34"/>
  <c r="U1099" i="35" s="1"/>
  <c r="U73" i="34"/>
  <c r="U1097" i="35" s="1"/>
  <c r="J73" i="34"/>
  <c r="Z72" i="34"/>
  <c r="Y72" i="34"/>
  <c r="X72" i="34"/>
  <c r="W72" i="34"/>
  <c r="V72" i="34"/>
  <c r="T1099" i="35" s="1"/>
  <c r="U72" i="34"/>
  <c r="T1097" i="35" s="1"/>
  <c r="O72" i="34"/>
  <c r="N72" i="34"/>
  <c r="T1100" i="35" s="1"/>
  <c r="M72" i="34"/>
  <c r="L72" i="34"/>
  <c r="T1101" i="35" s="1"/>
  <c r="Z71" i="34"/>
  <c r="Y71" i="34"/>
  <c r="X71" i="34"/>
  <c r="W71" i="34"/>
  <c r="V71" i="34"/>
  <c r="S1099" i="35" s="1"/>
  <c r="U71" i="34"/>
  <c r="S1097" i="35" s="1"/>
  <c r="O71" i="34"/>
  <c r="N71" i="34"/>
  <c r="S1100" i="35" s="1"/>
  <c r="S1102" i="35" s="1"/>
  <c r="M71" i="34"/>
  <c r="L71" i="34"/>
  <c r="S1101" i="35" s="1"/>
  <c r="AA70" i="34"/>
  <c r="Z70" i="34"/>
  <c r="Y70" i="34"/>
  <c r="X70" i="34"/>
  <c r="W70" i="34"/>
  <c r="V70" i="34"/>
  <c r="R1099" i="35" s="1"/>
  <c r="U70" i="34"/>
  <c r="R1097" i="35" s="1"/>
  <c r="O70" i="34"/>
  <c r="N70" i="34"/>
  <c r="R1100" i="35" s="1"/>
  <c r="R1102" i="35" s="1"/>
  <c r="M70" i="34"/>
  <c r="L70" i="34"/>
  <c r="R1101" i="35" s="1"/>
  <c r="AA69" i="34"/>
  <c r="Z69" i="34"/>
  <c r="Y69" i="34"/>
  <c r="X69" i="34"/>
  <c r="W69" i="34"/>
  <c r="V69" i="34"/>
  <c r="Q1099" i="35" s="1"/>
  <c r="Q64" i="35" s="1"/>
  <c r="U69" i="34"/>
  <c r="Q1097" i="35" s="1"/>
  <c r="O69" i="34"/>
  <c r="N69" i="34"/>
  <c r="Q1100" i="35" s="1"/>
  <c r="M69" i="34"/>
  <c r="L69" i="34"/>
  <c r="Q1101" i="35" s="1"/>
  <c r="AA68" i="34"/>
  <c r="Z68" i="34"/>
  <c r="Y68" i="34"/>
  <c r="X68" i="34"/>
  <c r="W68" i="34"/>
  <c r="V68" i="34"/>
  <c r="P1099" i="35" s="1"/>
  <c r="P26" i="35" s="1"/>
  <c r="U68" i="34"/>
  <c r="P1097" i="35" s="1"/>
  <c r="O68" i="34"/>
  <c r="N68" i="34"/>
  <c r="P1100" i="35" s="1"/>
  <c r="P1102" i="35" s="1"/>
  <c r="M68" i="34"/>
  <c r="L68" i="34"/>
  <c r="P1101" i="35" s="1"/>
  <c r="Z67" i="34"/>
  <c r="Y67" i="34"/>
  <c r="X67" i="34"/>
  <c r="W67" i="34"/>
  <c r="V67" i="34"/>
  <c r="O1099" i="35" s="1"/>
  <c r="O12" i="35" s="1"/>
  <c r="U67" i="34"/>
  <c r="O1097" i="35" s="1"/>
  <c r="O67" i="34"/>
  <c r="N67" i="34"/>
  <c r="O1100" i="35" s="1"/>
  <c r="O1102" i="35" s="1"/>
  <c r="M67" i="34"/>
  <c r="L67" i="34"/>
  <c r="O1101" i="35" s="1"/>
  <c r="Z66" i="34"/>
  <c r="Y66" i="34"/>
  <c r="X66" i="34"/>
  <c r="W66" i="34"/>
  <c r="V66" i="34"/>
  <c r="N1099" i="35" s="1"/>
  <c r="U66" i="34"/>
  <c r="N1097" i="35" s="1"/>
  <c r="O66" i="34"/>
  <c r="N66" i="34"/>
  <c r="N1100" i="35" s="1"/>
  <c r="M66" i="34"/>
  <c r="L66" i="34"/>
  <c r="N1101" i="35" s="1"/>
  <c r="Z65" i="34"/>
  <c r="Y65" i="34"/>
  <c r="X65" i="34"/>
  <c r="W65" i="34"/>
  <c r="V65" i="34"/>
  <c r="M1099" i="35" s="1"/>
  <c r="U65" i="34"/>
  <c r="M1097" i="35" s="1"/>
  <c r="O65" i="34"/>
  <c r="N65" i="34"/>
  <c r="M1100" i="35" s="1"/>
  <c r="M1102" i="35" s="1"/>
  <c r="M65" i="34"/>
  <c r="L65" i="34"/>
  <c r="M1101" i="35" s="1"/>
  <c r="AA64" i="34"/>
  <c r="Z64" i="34"/>
  <c r="Y64" i="34"/>
  <c r="X64" i="34"/>
  <c r="W64" i="34"/>
  <c r="V64" i="34"/>
  <c r="L1099" i="35" s="1"/>
  <c r="L26" i="35" s="1"/>
  <c r="U64" i="34"/>
  <c r="L1097" i="35" s="1"/>
  <c r="O64" i="34"/>
  <c r="N64" i="34"/>
  <c r="L1100" i="35" s="1"/>
  <c r="L1102" i="35" s="1"/>
  <c r="M64" i="34"/>
  <c r="L64" i="34"/>
  <c r="L1101" i="35" s="1"/>
  <c r="AA63" i="34"/>
  <c r="Z63" i="34"/>
  <c r="Y63" i="34"/>
  <c r="X63" i="34"/>
  <c r="W63" i="34"/>
  <c r="V63" i="34"/>
  <c r="K1099" i="35" s="1"/>
  <c r="U63" i="34"/>
  <c r="K1097" i="35" s="1"/>
  <c r="O63" i="34"/>
  <c r="N63" i="34"/>
  <c r="K1100" i="35" s="1"/>
  <c r="M63" i="34"/>
  <c r="L63" i="34"/>
  <c r="K1101" i="35" s="1"/>
  <c r="Y111" i="35" s="1"/>
  <c r="AB62" i="34"/>
  <c r="AB63" i="34" s="1"/>
  <c r="AA62" i="34"/>
  <c r="Z62" i="34"/>
  <c r="Y62" i="34"/>
  <c r="X62" i="34"/>
  <c r="W62" i="34"/>
  <c r="V62" i="34"/>
  <c r="J1099" i="35" s="1"/>
  <c r="J26" i="35" s="1"/>
  <c r="U62" i="34"/>
  <c r="J1097" i="35" s="1"/>
  <c r="O62" i="34"/>
  <c r="N62" i="34"/>
  <c r="J1100" i="35" s="1"/>
  <c r="J1102" i="35" s="1"/>
  <c r="M62" i="34"/>
  <c r="L62" i="34"/>
  <c r="J1101" i="35" s="1"/>
  <c r="AB61" i="34"/>
  <c r="Z61" i="34"/>
  <c r="Y61" i="34"/>
  <c r="X61" i="34"/>
  <c r="W61" i="34"/>
  <c r="V61" i="34"/>
  <c r="I1099" i="35" s="1"/>
  <c r="U61" i="34"/>
  <c r="I1097" i="35" s="1"/>
  <c r="O61" i="34"/>
  <c r="N61" i="34"/>
  <c r="I1100" i="35" s="1"/>
  <c r="I1102" i="35" s="1"/>
  <c r="M61" i="34"/>
  <c r="L61" i="34"/>
  <c r="I1101" i="35" s="1"/>
  <c r="Y33" i="35" s="1"/>
  <c r="AA60" i="34"/>
  <c r="Z60" i="34"/>
  <c r="Y60" i="34"/>
  <c r="X60" i="34"/>
  <c r="W60" i="34"/>
  <c r="V60" i="34"/>
  <c r="U60" i="34"/>
  <c r="H1097" i="35" s="1"/>
  <c r="O60" i="34"/>
  <c r="N60" i="34"/>
  <c r="H1100" i="35" s="1"/>
  <c r="H1102" i="35" s="1"/>
  <c r="M60" i="34"/>
  <c r="L60" i="34"/>
  <c r="H1101" i="35" s="1"/>
  <c r="Y229" i="35" s="1"/>
  <c r="H59" i="34"/>
  <c r="E59" i="34"/>
  <c r="H58" i="34"/>
  <c r="E58" i="34"/>
  <c r="D58" i="34"/>
  <c r="D59" i="34" s="1"/>
  <c r="D60" i="34" s="1"/>
  <c r="H57" i="34"/>
  <c r="E57" i="34"/>
  <c r="O56" i="34"/>
  <c r="N56" i="34"/>
  <c r="M56" i="34"/>
  <c r="L56" i="34"/>
  <c r="J56" i="34"/>
  <c r="H56" i="34"/>
  <c r="G56" i="34"/>
  <c r="E56" i="34"/>
  <c r="D56" i="34"/>
  <c r="AC54" i="34"/>
  <c r="D54" i="34"/>
  <c r="Q52" i="34"/>
  <c r="P52" i="34"/>
  <c r="G52" i="34"/>
  <c r="F52" i="34"/>
  <c r="D52" i="34"/>
  <c r="Q51" i="34"/>
  <c r="P51" i="34"/>
  <c r="G51" i="34"/>
  <c r="F51" i="34"/>
  <c r="D51" i="34"/>
  <c r="Q50" i="34"/>
  <c r="P50" i="34"/>
  <c r="G50" i="34"/>
  <c r="F50" i="34"/>
  <c r="D50" i="34"/>
  <c r="Q49" i="34"/>
  <c r="P49" i="34"/>
  <c r="G49" i="34"/>
  <c r="F49" i="34"/>
  <c r="D49" i="34"/>
  <c r="P48" i="34"/>
  <c r="G48" i="34"/>
  <c r="F48" i="34"/>
  <c r="D48" i="34"/>
  <c r="Q47" i="34"/>
  <c r="P47" i="34"/>
  <c r="G47" i="34"/>
  <c r="F47" i="34"/>
  <c r="D47" i="34"/>
  <c r="Q46" i="34"/>
  <c r="P46" i="34"/>
  <c r="G46" i="34"/>
  <c r="F46" i="34"/>
  <c r="D46" i="34"/>
  <c r="Q45" i="34"/>
  <c r="P45" i="34"/>
  <c r="G45" i="34"/>
  <c r="F45" i="34"/>
  <c r="D45" i="34"/>
  <c r="P44" i="34"/>
  <c r="G44" i="34"/>
  <c r="F44" i="34"/>
  <c r="D44" i="34"/>
  <c r="Q43" i="34"/>
  <c r="P43" i="34"/>
  <c r="G43" i="34"/>
  <c r="F43" i="34"/>
  <c r="D43" i="34"/>
  <c r="Q42" i="34"/>
  <c r="P42" i="34"/>
  <c r="G42" i="34"/>
  <c r="F42" i="34"/>
  <c r="D42" i="34"/>
  <c r="P41" i="34"/>
  <c r="G41" i="34"/>
  <c r="F41" i="34"/>
  <c r="D41" i="34"/>
  <c r="P40" i="34"/>
  <c r="G40" i="34"/>
  <c r="F40" i="34"/>
  <c r="D40" i="34"/>
  <c r="P39" i="34"/>
  <c r="G39" i="34"/>
  <c r="F39" i="34"/>
  <c r="D39" i="34"/>
  <c r="P38" i="34"/>
  <c r="G38" i="34"/>
  <c r="F38" i="34"/>
  <c r="D38" i="34"/>
  <c r="P37" i="34"/>
  <c r="G37" i="34"/>
  <c r="F37" i="34"/>
  <c r="D37" i="34"/>
  <c r="Q36" i="34"/>
  <c r="P36" i="34"/>
  <c r="G36" i="34"/>
  <c r="F36" i="34"/>
  <c r="D36" i="34"/>
  <c r="D34" i="34"/>
  <c r="F32" i="34"/>
  <c r="D32" i="34"/>
  <c r="F31" i="34"/>
  <c r="D31" i="34"/>
  <c r="D30" i="34"/>
  <c r="D29" i="34"/>
  <c r="D28" i="34"/>
  <c r="L26" i="34"/>
  <c r="D26" i="34"/>
  <c r="D24" i="34"/>
  <c r="D22" i="34"/>
  <c r="D21" i="34"/>
  <c r="D20" i="34"/>
  <c r="D19" i="34"/>
  <c r="D14" i="34"/>
  <c r="U12" i="34"/>
  <c r="D11" i="34"/>
  <c r="D9" i="34"/>
  <c r="D7" i="34"/>
  <c r="D6" i="34"/>
  <c r="D5" i="34"/>
  <c r="C3" i="34"/>
  <c r="D149" i="33"/>
  <c r="D147" i="33"/>
  <c r="D146" i="33"/>
  <c r="D145" i="33"/>
  <c r="D144" i="33"/>
  <c r="D143" i="33"/>
  <c r="D142" i="33"/>
  <c r="F140" i="33"/>
  <c r="F139" i="33"/>
  <c r="F138" i="33"/>
  <c r="F137" i="33"/>
  <c r="F136" i="33"/>
  <c r="D135" i="33"/>
  <c r="D134" i="33"/>
  <c r="F132" i="33"/>
  <c r="F131" i="33"/>
  <c r="F130" i="33"/>
  <c r="F129" i="33"/>
  <c r="F128" i="33"/>
  <c r="F127" i="33"/>
  <c r="F126" i="33"/>
  <c r="D125" i="33"/>
  <c r="C124" i="33"/>
  <c r="C123" i="33"/>
  <c r="C122" i="33"/>
  <c r="D121" i="33"/>
  <c r="G118" i="33"/>
  <c r="G117" i="33"/>
  <c r="G116" i="33"/>
  <c r="G115" i="33"/>
  <c r="G114" i="33"/>
  <c r="G113" i="33"/>
  <c r="G112" i="33"/>
  <c r="G111" i="33"/>
  <c r="G110" i="33"/>
  <c r="G109" i="33"/>
  <c r="G108" i="33"/>
  <c r="D107" i="33"/>
  <c r="D106"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4" i="33"/>
  <c r="D63" i="33"/>
  <c r="D62" i="33"/>
  <c r="D61" i="33"/>
  <c r="D59" i="33"/>
  <c r="D58" i="33"/>
  <c r="M56" i="33"/>
  <c r="D56" i="33"/>
  <c r="D55" i="33"/>
  <c r="D53" i="33"/>
  <c r="D52" i="33"/>
  <c r="D50" i="33"/>
  <c r="D49" i="33"/>
  <c r="D47" i="33"/>
  <c r="D46" i="33"/>
  <c r="D45" i="33"/>
  <c r="D44" i="33"/>
  <c r="D42" i="33"/>
  <c r="M38" i="33"/>
  <c r="D38" i="33"/>
  <c r="D36" i="33"/>
  <c r="M34" i="33"/>
  <c r="D34" i="33"/>
  <c r="M32" i="33"/>
  <c r="D32" i="33"/>
  <c r="M30" i="33"/>
  <c r="D30" i="33"/>
  <c r="D28" i="33"/>
  <c r="D27" i="33"/>
  <c r="D26" i="33"/>
  <c r="D25" i="33"/>
  <c r="D23" i="33"/>
  <c r="D22" i="33"/>
  <c r="D19" i="33"/>
  <c r="D18" i="33"/>
  <c r="D17" i="33"/>
  <c r="D16" i="33"/>
  <c r="D14" i="33"/>
  <c r="D13" i="33"/>
  <c r="D11" i="33"/>
  <c r="D10" i="33"/>
  <c r="D8" i="33"/>
  <c r="M7" i="33"/>
  <c r="D7" i="33"/>
  <c r="D5" i="33"/>
  <c r="C3" i="33"/>
  <c r="B155" i="10"/>
  <c r="B152" i="10"/>
  <c r="B150" i="10"/>
  <c r="B148" i="10"/>
  <c r="B146" i="10"/>
  <c r="B145" i="10"/>
  <c r="B144" i="10"/>
  <c r="B142" i="10"/>
  <c r="B139" i="10"/>
  <c r="B135" i="10"/>
  <c r="E132" i="10"/>
  <c r="E131" i="10"/>
  <c r="E130" i="10"/>
  <c r="E129" i="10"/>
  <c r="E128" i="10"/>
  <c r="C128" i="10"/>
  <c r="E127" i="10"/>
  <c r="C127" i="10"/>
  <c r="B126" i="10"/>
  <c r="B125" i="10"/>
  <c r="B124" i="10"/>
  <c r="B123" i="10"/>
  <c r="B122" i="10"/>
  <c r="B118" i="10"/>
  <c r="B117" i="10"/>
  <c r="B115" i="10"/>
  <c r="B114" i="10"/>
  <c r="D112" i="10"/>
  <c r="B112" i="10"/>
  <c r="D111" i="10"/>
  <c r="B110" i="10"/>
  <c r="D109" i="10"/>
  <c r="B109" i="10"/>
  <c r="D108" i="10"/>
  <c r="B108" i="10"/>
  <c r="D107" i="10"/>
  <c r="B107" i="10"/>
  <c r="B106" i="10"/>
  <c r="B105" i="10"/>
  <c r="B103" i="10"/>
  <c r="A103" i="10"/>
  <c r="A105" i="10" s="1"/>
  <c r="A122" i="10" s="1"/>
  <c r="A144" i="10" s="1"/>
  <c r="A145" i="10" s="1"/>
  <c r="A146" i="10" s="1"/>
  <c r="A148" i="10" s="1"/>
  <c r="A152" i="10" s="1"/>
  <c r="A155" i="10" s="1"/>
  <c r="B102" i="10"/>
  <c r="A102" i="10"/>
  <c r="E93" i="10"/>
  <c r="B91" i="10"/>
  <c r="A91" i="10"/>
  <c r="C89" i="10"/>
  <c r="C88" i="10"/>
  <c r="C87" i="10"/>
  <c r="C86" i="10"/>
  <c r="C85" i="10"/>
  <c r="C84" i="10"/>
  <c r="C83" i="10"/>
  <c r="B82" i="10"/>
  <c r="B80" i="10"/>
  <c r="B79" i="10"/>
  <c r="B77" i="10"/>
  <c r="B76" i="10"/>
  <c r="B74" i="10"/>
  <c r="B73" i="10"/>
  <c r="B72" i="10"/>
  <c r="B71" i="10"/>
  <c r="B70" i="10"/>
  <c r="B69" i="10"/>
  <c r="B68" i="10"/>
  <c r="B67" i="10"/>
  <c r="B66" i="10"/>
  <c r="B65" i="10"/>
  <c r="B64" i="10"/>
  <c r="B62" i="10"/>
  <c r="B61" i="10"/>
  <c r="B60" i="10"/>
  <c r="B59" i="10"/>
  <c r="C58" i="10"/>
  <c r="C57" i="10"/>
  <c r="B56" i="10"/>
  <c r="B55" i="10"/>
  <c r="B54" i="10"/>
  <c r="C53" i="10"/>
  <c r="C52" i="10"/>
  <c r="B51" i="10"/>
  <c r="B50" i="10"/>
  <c r="B49" i="10"/>
  <c r="B48" i="10"/>
  <c r="B47" i="10"/>
  <c r="B45" i="10"/>
  <c r="B44" i="10"/>
  <c r="D43" i="10"/>
  <c r="D42" i="10"/>
  <c r="C41" i="10"/>
  <c r="C40" i="10"/>
  <c r="B39" i="10"/>
  <c r="B38" i="10"/>
  <c r="B37" i="10"/>
  <c r="B35" i="10"/>
  <c r="B34" i="10"/>
  <c r="B33" i="10"/>
  <c r="B32" i="10"/>
  <c r="B31" i="10"/>
  <c r="B30" i="10"/>
  <c r="B29" i="10"/>
  <c r="B27" i="10"/>
  <c r="B26" i="10"/>
  <c r="B25" i="10"/>
  <c r="B24" i="10"/>
  <c r="B23" i="10"/>
  <c r="B22" i="10"/>
  <c r="B21" i="10"/>
  <c r="B20" i="10"/>
  <c r="B19" i="10"/>
  <c r="B17" i="10"/>
  <c r="B16" i="10"/>
  <c r="B15" i="10"/>
  <c r="B14" i="10"/>
  <c r="B13" i="10"/>
  <c r="B12" i="10"/>
  <c r="B11" i="10"/>
  <c r="B10" i="10"/>
  <c r="B9" i="10"/>
  <c r="B8" i="10"/>
  <c r="B7" i="10"/>
  <c r="B6" i="10"/>
  <c r="B5" i="10"/>
  <c r="B4" i="10"/>
  <c r="B2" i="10"/>
  <c r="E102" i="9"/>
  <c r="B102" i="9"/>
  <c r="E101" i="9"/>
  <c r="B101" i="9"/>
  <c r="E100" i="9"/>
  <c r="B100" i="9"/>
  <c r="E99" i="9"/>
  <c r="B99" i="9"/>
  <c r="B98" i="9"/>
  <c r="F93" i="9"/>
  <c r="B93" i="9"/>
  <c r="B85" i="9"/>
  <c r="G81" i="9"/>
  <c r="B81" i="9"/>
  <c r="B79" i="9"/>
  <c r="B77" i="9"/>
  <c r="B75" i="9"/>
  <c r="B71" i="9"/>
  <c r="B69" i="9"/>
  <c r="B67" i="9"/>
  <c r="B65" i="9"/>
  <c r="B63" i="9"/>
  <c r="B61" i="9"/>
  <c r="B59" i="9"/>
  <c r="B57" i="9"/>
  <c r="B55" i="9"/>
  <c r="B54" i="9"/>
  <c r="B51" i="9"/>
  <c r="B49" i="9"/>
  <c r="B47" i="9"/>
  <c r="B45" i="9"/>
  <c r="B43" i="9"/>
  <c r="B41" i="9"/>
  <c r="B39" i="9"/>
  <c r="B37" i="9"/>
  <c r="B35" i="9"/>
  <c r="B34" i="9"/>
  <c r="F32" i="9"/>
  <c r="B32" i="9"/>
  <c r="F31" i="9"/>
  <c r="B31" i="9"/>
  <c r="F30" i="9"/>
  <c r="B30" i="9"/>
  <c r="F29" i="9"/>
  <c r="B29" i="9"/>
  <c r="F28" i="9"/>
  <c r="B28" i="9"/>
  <c r="B27" i="9"/>
  <c r="F25" i="9"/>
  <c r="B25" i="9"/>
  <c r="B22" i="9"/>
  <c r="B21" i="9"/>
  <c r="B20" i="9"/>
  <c r="B19" i="9"/>
  <c r="B18" i="9"/>
  <c r="B17" i="9"/>
  <c r="B16" i="9"/>
  <c r="B15" i="9"/>
  <c r="B14" i="9"/>
  <c r="B13" i="9"/>
  <c r="B12" i="9"/>
  <c r="B11" i="9"/>
  <c r="B10" i="9"/>
  <c r="B9" i="9"/>
  <c r="B8" i="9"/>
  <c r="B7" i="9"/>
  <c r="B6" i="9"/>
  <c r="B4" i="9"/>
  <c r="B3" i="9"/>
  <c r="B2" i="9"/>
  <c r="K141" i="34" l="1"/>
  <c r="G39" i="9" s="1"/>
  <c r="E159" i="34"/>
  <c r="D160" i="34"/>
  <c r="AB64" i="34"/>
  <c r="K157" i="34"/>
  <c r="K180" i="34" s="1"/>
  <c r="G59" i="9" s="1"/>
  <c r="J157" i="34"/>
  <c r="K158" i="34"/>
  <c r="J158" i="34"/>
  <c r="T13" i="35"/>
  <c r="D61" i="34"/>
  <c r="D120" i="34"/>
  <c r="E120" i="34" s="1"/>
  <c r="D84" i="34"/>
  <c r="E84" i="34" s="1"/>
  <c r="P256" i="42"/>
  <c r="P252" i="42"/>
  <c r="P248" i="42"/>
  <c r="P244" i="42"/>
  <c r="P240" i="42"/>
  <c r="P236" i="42"/>
  <c r="P232" i="42"/>
  <c r="P228" i="42"/>
  <c r="P224" i="42"/>
  <c r="P220" i="42"/>
  <c r="P216" i="42"/>
  <c r="P212" i="42"/>
  <c r="P208" i="42"/>
  <c r="P204" i="42"/>
  <c r="P200" i="42"/>
  <c r="P196" i="42"/>
  <c r="P192" i="42"/>
  <c r="P188" i="42"/>
  <c r="Q257" i="42"/>
  <c r="N256" i="42"/>
  <c r="J256" i="42" s="1"/>
  <c r="Q253" i="42"/>
  <c r="N252" i="42"/>
  <c r="J252" i="42" s="1"/>
  <c r="Q249" i="42"/>
  <c r="N248" i="42"/>
  <c r="J248" i="42" s="1"/>
  <c r="Q245" i="42"/>
  <c r="N244" i="42"/>
  <c r="J244" i="42" s="1"/>
  <c r="Q241" i="42"/>
  <c r="N240" i="42"/>
  <c r="J240" i="42" s="1"/>
  <c r="Q237" i="42"/>
  <c r="N236" i="42"/>
  <c r="J236" i="42" s="1"/>
  <c r="Q233" i="42"/>
  <c r="N232" i="42"/>
  <c r="J232" i="42" s="1"/>
  <c r="Q229" i="42"/>
  <c r="N228" i="42"/>
  <c r="J228" i="42" s="1"/>
  <c r="Q225" i="42"/>
  <c r="P257" i="42"/>
  <c r="P253" i="42"/>
  <c r="P249" i="42"/>
  <c r="P245" i="42"/>
  <c r="P241" i="42"/>
  <c r="P237" i="42"/>
  <c r="P233" i="42"/>
  <c r="P229" i="42"/>
  <c r="P225" i="42"/>
  <c r="P221" i="42"/>
  <c r="P217" i="42"/>
  <c r="P213" i="42"/>
  <c r="P209" i="42"/>
  <c r="P205" i="42"/>
  <c r="P201" i="42"/>
  <c r="P197" i="42"/>
  <c r="P193" i="42"/>
  <c r="P189" i="42"/>
  <c r="P258" i="42"/>
  <c r="P254" i="42"/>
  <c r="P250" i="42"/>
  <c r="P246" i="42"/>
  <c r="P242" i="42"/>
  <c r="P238" i="42"/>
  <c r="P234" i="42"/>
  <c r="P230" i="42"/>
  <c r="P226" i="42"/>
  <c r="P222" i="42"/>
  <c r="P218" i="42"/>
  <c r="P214" i="42"/>
  <c r="P210" i="42"/>
  <c r="P206" i="42"/>
  <c r="P202" i="42"/>
  <c r="P198" i="42"/>
  <c r="P194" i="42"/>
  <c r="P190" i="42"/>
  <c r="R255" i="42"/>
  <c r="R251" i="42"/>
  <c r="R247" i="42"/>
  <c r="R243" i="42"/>
  <c r="R239" i="42"/>
  <c r="R235" i="42"/>
  <c r="R231" i="42"/>
  <c r="R227" i="42"/>
  <c r="R223" i="42"/>
  <c r="R219" i="42"/>
  <c r="R215" i="42"/>
  <c r="R211" i="42"/>
  <c r="R207" i="42"/>
  <c r="R203" i="42"/>
  <c r="R199" i="42"/>
  <c r="R195" i="42"/>
  <c r="R191" i="42"/>
  <c r="Q256" i="42"/>
  <c r="P251" i="42"/>
  <c r="Q246" i="42"/>
  <c r="N243" i="42"/>
  <c r="J243" i="42" s="1"/>
  <c r="R241" i="42"/>
  <c r="N238" i="42"/>
  <c r="J238" i="42" s="1"/>
  <c r="R236" i="42"/>
  <c r="N233" i="42"/>
  <c r="J233" i="42" s="1"/>
  <c r="Q231" i="42"/>
  <c r="R226" i="42"/>
  <c r="P223" i="42"/>
  <c r="Q220" i="42"/>
  <c r="Q217" i="42"/>
  <c r="Q214" i="42"/>
  <c r="P211" i="42"/>
  <c r="Q208" i="42"/>
  <c r="Q205" i="42"/>
  <c r="Q202" i="42"/>
  <c r="P199" i="42"/>
  <c r="Q196" i="42"/>
  <c r="Q193" i="42"/>
  <c r="Q190" i="42"/>
  <c r="Q187" i="42"/>
  <c r="N186" i="42"/>
  <c r="J186" i="42" s="1"/>
  <c r="Q183" i="42"/>
  <c r="N182" i="42"/>
  <c r="J182" i="42" s="1"/>
  <c r="Q179" i="42"/>
  <c r="N178" i="42"/>
  <c r="J178" i="42" s="1"/>
  <c r="Q175" i="42"/>
  <c r="N174" i="42"/>
  <c r="J174" i="42" s="1"/>
  <c r="Q171" i="42"/>
  <c r="N170" i="42"/>
  <c r="J170" i="42" s="1"/>
  <c r="Q167" i="42"/>
  <c r="N166" i="42"/>
  <c r="J166" i="42" s="1"/>
  <c r="Q163" i="42"/>
  <c r="N162" i="42"/>
  <c r="J162" i="42" s="1"/>
  <c r="Q159" i="42"/>
  <c r="N158" i="42"/>
  <c r="J158" i="42" s="1"/>
  <c r="Q155" i="42"/>
  <c r="N154" i="42"/>
  <c r="J154" i="42" s="1"/>
  <c r="Q151" i="42"/>
  <c r="N150" i="42"/>
  <c r="J150" i="42" s="1"/>
  <c r="Q147" i="42"/>
  <c r="N146" i="42"/>
  <c r="J146" i="42" s="1"/>
  <c r="Q143" i="42"/>
  <c r="N142" i="42"/>
  <c r="J142" i="42" s="1"/>
  <c r="Q139" i="42"/>
  <c r="N138" i="42"/>
  <c r="J138" i="42" s="1"/>
  <c r="Q135" i="42"/>
  <c r="N134" i="42"/>
  <c r="J134" i="42" s="1"/>
  <c r="Q131" i="42"/>
  <c r="N130" i="42"/>
  <c r="J130" i="42" s="1"/>
  <c r="Q127" i="42"/>
  <c r="N126" i="42"/>
  <c r="J126" i="42" s="1"/>
  <c r="Q123" i="42"/>
  <c r="N122" i="42"/>
  <c r="J122" i="42" s="1"/>
  <c r="Q119" i="42"/>
  <c r="N118" i="42"/>
  <c r="J118" i="42" s="1"/>
  <c r="Q115" i="42"/>
  <c r="N114" i="42"/>
  <c r="J114" i="42" s="1"/>
  <c r="Q111" i="42"/>
  <c r="Q244" i="42"/>
  <c r="P239" i="42"/>
  <c r="Q234" i="42"/>
  <c r="N231" i="42"/>
  <c r="J231" i="42" s="1"/>
  <c r="R229" i="42"/>
  <c r="N226" i="42"/>
  <c r="J226" i="42" s="1"/>
  <c r="R224" i="42"/>
  <c r="R221" i="42"/>
  <c r="R218" i="42"/>
  <c r="Q215" i="42"/>
  <c r="R212" i="42"/>
  <c r="R209" i="42"/>
  <c r="R206" i="42"/>
  <c r="Q203" i="42"/>
  <c r="R200" i="42"/>
  <c r="R197" i="42"/>
  <c r="R194" i="42"/>
  <c r="Q191" i="42"/>
  <c r="R188" i="42"/>
  <c r="N187" i="42"/>
  <c r="J187" i="42" s="1"/>
  <c r="Q184" i="42"/>
  <c r="N183" i="42"/>
  <c r="J183" i="42" s="1"/>
  <c r="Q180" i="42"/>
  <c r="N179" i="42"/>
  <c r="J179" i="42" s="1"/>
  <c r="Q176" i="42"/>
  <c r="N175" i="42"/>
  <c r="J175" i="42" s="1"/>
  <c r="Q172" i="42"/>
  <c r="N171" i="42"/>
  <c r="J171" i="42" s="1"/>
  <c r="Q168" i="42"/>
  <c r="N167" i="42"/>
  <c r="J167" i="42" s="1"/>
  <c r="Q164" i="42"/>
  <c r="N163" i="42"/>
  <c r="J163" i="42" s="1"/>
  <c r="Q160" i="42"/>
  <c r="N159" i="42"/>
  <c r="J159" i="42" s="1"/>
  <c r="Q156" i="42"/>
  <c r="N155" i="42"/>
  <c r="J155" i="42" s="1"/>
  <c r="Q152" i="42"/>
  <c r="N151" i="42"/>
  <c r="J151" i="42" s="1"/>
  <c r="Q148" i="42"/>
  <c r="N147" i="42"/>
  <c r="J147" i="42" s="1"/>
  <c r="Q144" i="42"/>
  <c r="N143" i="42"/>
  <c r="J143" i="42" s="1"/>
  <c r="Q140" i="42"/>
  <c r="N139" i="42"/>
  <c r="J139" i="42" s="1"/>
  <c r="Q136" i="42"/>
  <c r="N135" i="42"/>
  <c r="J135" i="42" s="1"/>
  <c r="Q132" i="42"/>
  <c r="N131" i="42"/>
  <c r="J131" i="42" s="1"/>
  <c r="Q128" i="42"/>
  <c r="N127" i="42"/>
  <c r="J127" i="42" s="1"/>
  <c r="Q124" i="42"/>
  <c r="N123" i="42"/>
  <c r="J123" i="42" s="1"/>
  <c r="Q120" i="42"/>
  <c r="N119" i="42"/>
  <c r="J119" i="42" s="1"/>
  <c r="Q116" i="42"/>
  <c r="R257" i="42"/>
  <c r="N254" i="42"/>
  <c r="J254" i="42" s="1"/>
  <c r="R252" i="42"/>
  <c r="N249" i="42"/>
  <c r="J249" i="42" s="1"/>
  <c r="Q247" i="42"/>
  <c r="R242" i="42"/>
  <c r="Q224" i="42"/>
  <c r="Q221" i="42"/>
  <c r="Q218" i="42"/>
  <c r="P215" i="42"/>
  <c r="Q212" i="42"/>
  <c r="Q209" i="42"/>
  <c r="Q206" i="42"/>
  <c r="P203" i="42"/>
  <c r="Q200" i="42"/>
  <c r="Q197" i="42"/>
  <c r="Q194" i="42"/>
  <c r="P191" i="42"/>
  <c r="Q188" i="42"/>
  <c r="P184" i="42"/>
  <c r="P180" i="42"/>
  <c r="P176" i="42"/>
  <c r="Q252" i="42"/>
  <c r="P247" i="42"/>
  <c r="Q242" i="42"/>
  <c r="N239" i="42"/>
  <c r="J239" i="42" s="1"/>
  <c r="R237" i="42"/>
  <c r="N234" i="42"/>
  <c r="J234" i="42" s="1"/>
  <c r="R232" i="42"/>
  <c r="N229" i="42"/>
  <c r="J229" i="42" s="1"/>
  <c r="Q227" i="42"/>
  <c r="R185" i="42"/>
  <c r="R181" i="42"/>
  <c r="R177" i="42"/>
  <c r="R173" i="42"/>
  <c r="R169" i="42"/>
  <c r="R165" i="42"/>
  <c r="R161" i="42"/>
  <c r="R157" i="42"/>
  <c r="R153" i="42"/>
  <c r="R149" i="42"/>
  <c r="R145" i="42"/>
  <c r="R141" i="42"/>
  <c r="R137" i="42"/>
  <c r="R133" i="42"/>
  <c r="R129" i="42"/>
  <c r="R125" i="42"/>
  <c r="R121" i="42"/>
  <c r="R117" i="42"/>
  <c r="R113" i="42"/>
  <c r="N257" i="42"/>
  <c r="J257" i="42" s="1"/>
  <c r="Q255" i="42"/>
  <c r="R250" i="42"/>
  <c r="Q232" i="42"/>
  <c r="P227" i="42"/>
  <c r="N224" i="42"/>
  <c r="J224" i="42" s="1"/>
  <c r="N221" i="42"/>
  <c r="J221" i="42" s="1"/>
  <c r="N218" i="42"/>
  <c r="J218" i="42" s="1"/>
  <c r="N215" i="42"/>
  <c r="J215" i="42" s="1"/>
  <c r="N212" i="42"/>
  <c r="J212" i="42" s="1"/>
  <c r="N209" i="42"/>
  <c r="J209" i="42" s="1"/>
  <c r="N206" i="42"/>
  <c r="J206" i="42" s="1"/>
  <c r="N203" i="42"/>
  <c r="J203" i="42" s="1"/>
  <c r="N200" i="42"/>
  <c r="J200" i="42" s="1"/>
  <c r="N197" i="42"/>
  <c r="J197" i="42" s="1"/>
  <c r="N194" i="42"/>
  <c r="J194" i="42" s="1"/>
  <c r="N191" i="42"/>
  <c r="J191" i="42" s="1"/>
  <c r="N188" i="42"/>
  <c r="J188" i="42" s="1"/>
  <c r="Q185" i="42"/>
  <c r="N184" i="42"/>
  <c r="J184" i="42" s="1"/>
  <c r="Q181" i="42"/>
  <c r="N180" i="42"/>
  <c r="J180" i="42" s="1"/>
  <c r="Q177" i="42"/>
  <c r="N176" i="42"/>
  <c r="J176" i="42" s="1"/>
  <c r="Q173" i="42"/>
  <c r="N172" i="42"/>
  <c r="J172" i="42" s="1"/>
  <c r="Q169" i="42"/>
  <c r="N168" i="42"/>
  <c r="J168" i="42" s="1"/>
  <c r="Q165" i="42"/>
  <c r="N164" i="42"/>
  <c r="J164" i="42" s="1"/>
  <c r="Q161" i="42"/>
  <c r="N160" i="42"/>
  <c r="J160" i="42" s="1"/>
  <c r="Q157" i="42"/>
  <c r="N156" i="42"/>
  <c r="J156" i="42" s="1"/>
  <c r="Q153" i="42"/>
  <c r="N152" i="42"/>
  <c r="J152" i="42" s="1"/>
  <c r="Q149" i="42"/>
  <c r="N148" i="42"/>
  <c r="J148" i="42" s="1"/>
  <c r="Q145" i="42"/>
  <c r="Q258" i="42"/>
  <c r="N255" i="42"/>
  <c r="J255" i="42" s="1"/>
  <c r="R253" i="42"/>
  <c r="N250" i="42"/>
  <c r="J250" i="42" s="1"/>
  <c r="R248" i="42"/>
  <c r="N245" i="42"/>
  <c r="J245" i="42" s="1"/>
  <c r="Q243" i="42"/>
  <c r="R238" i="42"/>
  <c r="Q186" i="42"/>
  <c r="N185" i="42"/>
  <c r="J185" i="42" s="1"/>
  <c r="Q182" i="42"/>
  <c r="N181" i="42"/>
  <c r="J181" i="42" s="1"/>
  <c r="Q178" i="42"/>
  <c r="N177" i="42"/>
  <c r="J177" i="42" s="1"/>
  <c r="Q174" i="42"/>
  <c r="N173" i="42"/>
  <c r="J173" i="42" s="1"/>
  <c r="Q170" i="42"/>
  <c r="N169" i="42"/>
  <c r="J169" i="42" s="1"/>
  <c r="Q166" i="42"/>
  <c r="N165" i="42"/>
  <c r="J165" i="42" s="1"/>
  <c r="Q162" i="42"/>
  <c r="N161" i="42"/>
  <c r="J161" i="42" s="1"/>
  <c r="Q158" i="42"/>
  <c r="N157" i="42"/>
  <c r="J157" i="42" s="1"/>
  <c r="Q154" i="42"/>
  <c r="N153" i="42"/>
  <c r="J153" i="42" s="1"/>
  <c r="Q150" i="42"/>
  <c r="N149" i="42"/>
  <c r="J149" i="42" s="1"/>
  <c r="Q146" i="42"/>
  <c r="N145" i="42"/>
  <c r="J145" i="42" s="1"/>
  <c r="Q142" i="42"/>
  <c r="N141" i="42"/>
  <c r="J141" i="42" s="1"/>
  <c r="Q138" i="42"/>
  <c r="N137" i="42"/>
  <c r="J137" i="42" s="1"/>
  <c r="Q134" i="42"/>
  <c r="N133" i="42"/>
  <c r="J133" i="42" s="1"/>
  <c r="Q130" i="42"/>
  <c r="N129" i="42"/>
  <c r="J129" i="42" s="1"/>
  <c r="Q126" i="42"/>
  <c r="N125" i="42"/>
  <c r="J125" i="42" s="1"/>
  <c r="Q122" i="42"/>
  <c r="N121" i="42"/>
  <c r="J121" i="42" s="1"/>
  <c r="Q118" i="42"/>
  <c r="N117" i="42"/>
  <c r="J117" i="42" s="1"/>
  <c r="Q114" i="42"/>
  <c r="N113" i="42"/>
  <c r="J113" i="42" s="1"/>
  <c r="Q248" i="42"/>
  <c r="P243" i="42"/>
  <c r="Q238" i="42"/>
  <c r="N235" i="42"/>
  <c r="J235" i="42" s="1"/>
  <c r="R233" i="42"/>
  <c r="N230" i="42"/>
  <c r="J230" i="42" s="1"/>
  <c r="R228" i="42"/>
  <c r="N225" i="42"/>
  <c r="J225" i="42" s="1"/>
  <c r="N222" i="42"/>
  <c r="J222" i="42" s="1"/>
  <c r="N219" i="42"/>
  <c r="J219" i="42" s="1"/>
  <c r="N216" i="42"/>
  <c r="J216" i="42" s="1"/>
  <c r="N213" i="42"/>
  <c r="J213" i="42" s="1"/>
  <c r="N210" i="42"/>
  <c r="J210" i="42" s="1"/>
  <c r="N207" i="42"/>
  <c r="J207" i="42" s="1"/>
  <c r="N204" i="42"/>
  <c r="J204" i="42" s="1"/>
  <c r="N201" i="42"/>
  <c r="J201" i="42" s="1"/>
  <c r="N198" i="42"/>
  <c r="J198" i="42" s="1"/>
  <c r="N195" i="42"/>
  <c r="J195" i="42" s="1"/>
  <c r="N192" i="42"/>
  <c r="J192" i="42" s="1"/>
  <c r="N189" i="42"/>
  <c r="J189" i="42" s="1"/>
  <c r="P186" i="42"/>
  <c r="P182" i="42"/>
  <c r="P178" i="42"/>
  <c r="P174" i="42"/>
  <c r="P170" i="42"/>
  <c r="P166" i="42"/>
  <c r="P162" i="42"/>
  <c r="P158" i="42"/>
  <c r="P154" i="42"/>
  <c r="P150" i="42"/>
  <c r="P146" i="42"/>
  <c r="P142" i="42"/>
  <c r="R254" i="42"/>
  <c r="P231" i="42"/>
  <c r="R222" i="42"/>
  <c r="R205" i="42"/>
  <c r="Q201" i="42"/>
  <c r="N199" i="42"/>
  <c r="J199" i="42" s="1"/>
  <c r="R186" i="42"/>
  <c r="R179" i="42"/>
  <c r="P168" i="42"/>
  <c r="P157" i="42"/>
  <c r="P155" i="42"/>
  <c r="P144" i="42"/>
  <c r="R140" i="42"/>
  <c r="P131" i="42"/>
  <c r="Q129" i="42"/>
  <c r="R118" i="42"/>
  <c r="R116" i="42"/>
  <c r="R111" i="42"/>
  <c r="N110" i="42"/>
  <c r="J110" i="42" s="1"/>
  <c r="Q107" i="42"/>
  <c r="N106" i="42"/>
  <c r="J106" i="42" s="1"/>
  <c r="Q103" i="42"/>
  <c r="N102" i="42"/>
  <c r="J102" i="42" s="1"/>
  <c r="Q99" i="42"/>
  <c r="N98" i="42"/>
  <c r="J98" i="42" s="1"/>
  <c r="Q95" i="42"/>
  <c r="N94" i="42"/>
  <c r="J94" i="42" s="1"/>
  <c r="Q91" i="42"/>
  <c r="N90" i="42"/>
  <c r="J90" i="42" s="1"/>
  <c r="Q87" i="42"/>
  <c r="N86" i="42"/>
  <c r="J86" i="42" s="1"/>
  <c r="Q83" i="42"/>
  <c r="N82" i="42"/>
  <c r="J82" i="42" s="1"/>
  <c r="Q79" i="42"/>
  <c r="N78" i="42"/>
  <c r="J78" i="42" s="1"/>
  <c r="Q75" i="42"/>
  <c r="N74" i="42"/>
  <c r="J74" i="42" s="1"/>
  <c r="Q71" i="42"/>
  <c r="N70" i="42"/>
  <c r="J70" i="42" s="1"/>
  <c r="Q67" i="42"/>
  <c r="N66" i="42"/>
  <c r="J66" i="42" s="1"/>
  <c r="Q63" i="42"/>
  <c r="N62" i="42"/>
  <c r="J62" i="42" s="1"/>
  <c r="Q59" i="42"/>
  <c r="Q254" i="42"/>
  <c r="Q222" i="42"/>
  <c r="N220" i="42"/>
  <c r="J220" i="42" s="1"/>
  <c r="Q207" i="42"/>
  <c r="R190" i="42"/>
  <c r="P179" i="42"/>
  <c r="R172" i="42"/>
  <c r="R170" i="42"/>
  <c r="R159" i="42"/>
  <c r="R148" i="42"/>
  <c r="R146" i="42"/>
  <c r="R142" i="42"/>
  <c r="P140" i="42"/>
  <c r="P129" i="42"/>
  <c r="R127" i="42"/>
  <c r="N120" i="42"/>
  <c r="J120" i="42" s="1"/>
  <c r="P118" i="42"/>
  <c r="P116" i="42"/>
  <c r="P111" i="42"/>
  <c r="P107" i="42"/>
  <c r="P103" i="42"/>
  <c r="P99" i="42"/>
  <c r="P95" i="42"/>
  <c r="P91" i="42"/>
  <c r="P87" i="42"/>
  <c r="P83" i="42"/>
  <c r="P79" i="42"/>
  <c r="P75" i="42"/>
  <c r="P71" i="42"/>
  <c r="P67" i="42"/>
  <c r="P63" i="42"/>
  <c r="P59" i="42"/>
  <c r="R256" i="42"/>
  <c r="R245" i="42"/>
  <c r="Q211" i="42"/>
  <c r="P207" i="42"/>
  <c r="N205" i="42"/>
  <c r="J205" i="42" s="1"/>
  <c r="R192" i="42"/>
  <c r="P181" i="42"/>
  <c r="P172" i="42"/>
  <c r="P161" i="42"/>
  <c r="P159" i="42"/>
  <c r="P148" i="42"/>
  <c r="N144" i="42"/>
  <c r="J144" i="42" s="1"/>
  <c r="R138" i="42"/>
  <c r="R136" i="42"/>
  <c r="P127" i="42"/>
  <c r="Q125" i="42"/>
  <c r="R108" i="42"/>
  <c r="R104" i="42"/>
  <c r="R100" i="42"/>
  <c r="R96" i="42"/>
  <c r="R92" i="42"/>
  <c r="R88" i="42"/>
  <c r="R84" i="42"/>
  <c r="R80" i="42"/>
  <c r="R76" i="42"/>
  <c r="R72" i="42"/>
  <c r="R68" i="42"/>
  <c r="R64" i="42"/>
  <c r="R60" i="42"/>
  <c r="R258" i="42"/>
  <c r="R240" i="42"/>
  <c r="Q226" i="42"/>
  <c r="R213" i="42"/>
  <c r="R196" i="42"/>
  <c r="Q192" i="42"/>
  <c r="N190" i="42"/>
  <c r="J190" i="42" s="1"/>
  <c r="R183" i="42"/>
  <c r="R174" i="42"/>
  <c r="R163" i="42"/>
  <c r="R152" i="42"/>
  <c r="R150" i="42"/>
  <c r="N140" i="42"/>
  <c r="J140" i="42" s="1"/>
  <c r="P138" i="42"/>
  <c r="P136" i="42"/>
  <c r="P125" i="42"/>
  <c r="R123" i="42"/>
  <c r="N116" i="42"/>
  <c r="J116" i="42" s="1"/>
  <c r="R114" i="42"/>
  <c r="N111" i="42"/>
  <c r="J111" i="42" s="1"/>
  <c r="Q108" i="42"/>
  <c r="N107" i="42"/>
  <c r="J107" i="42" s="1"/>
  <c r="Q104" i="42"/>
  <c r="N103" i="42"/>
  <c r="J103" i="42" s="1"/>
  <c r="Q100" i="42"/>
  <c r="N99" i="42"/>
  <c r="J99" i="42" s="1"/>
  <c r="Q96" i="42"/>
  <c r="N95" i="42"/>
  <c r="J95" i="42" s="1"/>
  <c r="Q92" i="42"/>
  <c r="N91" i="42"/>
  <c r="J91" i="42" s="1"/>
  <c r="Q88" i="42"/>
  <c r="N87" i="42"/>
  <c r="J87" i="42" s="1"/>
  <c r="Q84" i="42"/>
  <c r="N83" i="42"/>
  <c r="J83" i="42" s="1"/>
  <c r="Q80" i="42"/>
  <c r="N79" i="42"/>
  <c r="J79" i="42" s="1"/>
  <c r="Q76" i="42"/>
  <c r="N75" i="42"/>
  <c r="J75" i="42" s="1"/>
  <c r="Q72" i="42"/>
  <c r="N71" i="42"/>
  <c r="J71" i="42" s="1"/>
  <c r="Q68" i="42"/>
  <c r="N67" i="42"/>
  <c r="J67" i="42" s="1"/>
  <c r="Q64" i="42"/>
  <c r="N63" i="42"/>
  <c r="J63" i="42" s="1"/>
  <c r="Q60" i="42"/>
  <c r="N59" i="42"/>
  <c r="J59" i="42" s="1"/>
  <c r="H1099" i="35"/>
  <c r="R249" i="42"/>
  <c r="N247" i="42"/>
  <c r="J247" i="42" s="1"/>
  <c r="Q240" i="42"/>
  <c r="Q235" i="42"/>
  <c r="R217" i="42"/>
  <c r="Q213" i="42"/>
  <c r="N211" i="42"/>
  <c r="J211" i="42" s="1"/>
  <c r="R198" i="42"/>
  <c r="P183" i="42"/>
  <c r="R176" i="42"/>
  <c r="P165" i="42"/>
  <c r="P163" i="42"/>
  <c r="P152" i="42"/>
  <c r="R134" i="42"/>
  <c r="R132" i="42"/>
  <c r="P123" i="42"/>
  <c r="Q121" i="42"/>
  <c r="P114" i="42"/>
  <c r="R112" i="42"/>
  <c r="P108" i="42"/>
  <c r="P104" i="42"/>
  <c r="P100" i="42"/>
  <c r="P96" i="42"/>
  <c r="P92" i="42"/>
  <c r="P88" i="42"/>
  <c r="P84" i="42"/>
  <c r="P80" i="42"/>
  <c r="P76" i="42"/>
  <c r="P72" i="42"/>
  <c r="P68" i="42"/>
  <c r="P64" i="42"/>
  <c r="P60" i="42"/>
  <c r="N258" i="42"/>
  <c r="J258" i="42" s="1"/>
  <c r="Q251" i="42"/>
  <c r="P235" i="42"/>
  <c r="R230" i="42"/>
  <c r="Q228" i="42"/>
  <c r="Q219" i="42"/>
  <c r="R202" i="42"/>
  <c r="Q198" i="42"/>
  <c r="N196" i="42"/>
  <c r="J196" i="42" s="1"/>
  <c r="P185" i="42"/>
  <c r="R167" i="42"/>
  <c r="R156" i="42"/>
  <c r="R154" i="42"/>
  <c r="N136" i="42"/>
  <c r="J136" i="42" s="1"/>
  <c r="P134" i="42"/>
  <c r="P132" i="42"/>
  <c r="N242" i="42"/>
  <c r="J242" i="42" s="1"/>
  <c r="Q230" i="42"/>
  <c r="Q223" i="42"/>
  <c r="P219" i="42"/>
  <c r="N217" i="42"/>
  <c r="J217" i="42" s="1"/>
  <c r="R204" i="42"/>
  <c r="R187" i="42"/>
  <c r="R178" i="42"/>
  <c r="P169" i="42"/>
  <c r="P167" i="42"/>
  <c r="P156" i="42"/>
  <c r="P145" i="42"/>
  <c r="R143" i="42"/>
  <c r="Q141" i="42"/>
  <c r="R130" i="42"/>
  <c r="R128" i="42"/>
  <c r="P119" i="42"/>
  <c r="Q117" i="42"/>
  <c r="P112" i="42"/>
  <c r="Q109" i="42"/>
  <c r="N108" i="42"/>
  <c r="J108" i="42" s="1"/>
  <c r="Q105" i="42"/>
  <c r="N104" i="42"/>
  <c r="J104" i="42" s="1"/>
  <c r="Q101" i="42"/>
  <c r="N100" i="42"/>
  <c r="J100" i="42" s="1"/>
  <c r="Q97" i="42"/>
  <c r="N96" i="42"/>
  <c r="J96" i="42" s="1"/>
  <c r="Q93" i="42"/>
  <c r="N92" i="42"/>
  <c r="J92" i="42" s="1"/>
  <c r="Q89" i="42"/>
  <c r="N88" i="42"/>
  <c r="J88" i="42" s="1"/>
  <c r="Q85" i="42"/>
  <c r="N84" i="42"/>
  <c r="J84" i="42" s="1"/>
  <c r="Q81" i="42"/>
  <c r="N80" i="42"/>
  <c r="J80" i="42" s="1"/>
  <c r="Q77" i="42"/>
  <c r="N76" i="42"/>
  <c r="J76" i="42" s="1"/>
  <c r="Q73" i="42"/>
  <c r="N72" i="42"/>
  <c r="J72" i="42" s="1"/>
  <c r="Q69" i="42"/>
  <c r="N68" i="42"/>
  <c r="J68" i="42" s="1"/>
  <c r="Q65" i="42"/>
  <c r="N64" i="42"/>
  <c r="J64" i="42" s="1"/>
  <c r="Q61" i="42"/>
  <c r="N60" i="42"/>
  <c r="J60" i="42" s="1"/>
  <c r="P255" i="42"/>
  <c r="N251" i="42"/>
  <c r="J251" i="42" s="1"/>
  <c r="R244" i="42"/>
  <c r="N237" i="42"/>
  <c r="J237" i="42" s="1"/>
  <c r="R208" i="42"/>
  <c r="Q204" i="42"/>
  <c r="N202" i="42"/>
  <c r="J202" i="42" s="1"/>
  <c r="R189" i="42"/>
  <c r="P187" i="42"/>
  <c r="R180" i="42"/>
  <c r="R171" i="42"/>
  <c r="R160" i="42"/>
  <c r="R158" i="42"/>
  <c r="R147" i="42"/>
  <c r="P143" i="42"/>
  <c r="P141" i="42"/>
  <c r="R139" i="42"/>
  <c r="N132" i="42"/>
  <c r="J132" i="42" s="1"/>
  <c r="P130" i="42"/>
  <c r="P128" i="42"/>
  <c r="P117" i="42"/>
  <c r="R115" i="42"/>
  <c r="P109" i="42"/>
  <c r="P105" i="42"/>
  <c r="P101" i="42"/>
  <c r="P97" i="42"/>
  <c r="P93" i="42"/>
  <c r="P89" i="42"/>
  <c r="P85" i="42"/>
  <c r="P81" i="42"/>
  <c r="P77" i="42"/>
  <c r="P73" i="42"/>
  <c r="P69" i="42"/>
  <c r="P65" i="42"/>
  <c r="P61" i="42"/>
  <c r="N253" i="42"/>
  <c r="J253" i="42" s="1"/>
  <c r="R246" i="42"/>
  <c r="R225" i="42"/>
  <c r="N223" i="42"/>
  <c r="J223" i="42" s="1"/>
  <c r="R210" i="42"/>
  <c r="R193" i="42"/>
  <c r="Q189" i="42"/>
  <c r="P173" i="42"/>
  <c r="P171" i="42"/>
  <c r="P160" i="42"/>
  <c r="Q239" i="42"/>
  <c r="R214" i="42"/>
  <c r="Q210" i="42"/>
  <c r="N208" i="42"/>
  <c r="J208" i="42" s="1"/>
  <c r="Q195" i="42"/>
  <c r="R182" i="42"/>
  <c r="R175" i="42"/>
  <c r="R164" i="42"/>
  <c r="R162" i="42"/>
  <c r="R151" i="42"/>
  <c r="P137" i="42"/>
  <c r="R135" i="42"/>
  <c r="N128" i="42"/>
  <c r="J128" i="42" s="1"/>
  <c r="P126" i="42"/>
  <c r="P124" i="42"/>
  <c r="Q110" i="42"/>
  <c r="N109" i="42"/>
  <c r="J109" i="42" s="1"/>
  <c r="Q106" i="42"/>
  <c r="N105" i="42"/>
  <c r="J105" i="42" s="1"/>
  <c r="Q102" i="42"/>
  <c r="N101" i="42"/>
  <c r="J101" i="42" s="1"/>
  <c r="Q98" i="42"/>
  <c r="N97" i="42"/>
  <c r="J97" i="42" s="1"/>
  <c r="Q94" i="42"/>
  <c r="N93" i="42"/>
  <c r="J93" i="42" s="1"/>
  <c r="Q90" i="42"/>
  <c r="N89" i="42"/>
  <c r="J89" i="42" s="1"/>
  <c r="Q86" i="42"/>
  <c r="N85" i="42"/>
  <c r="J85" i="42" s="1"/>
  <c r="Q82" i="42"/>
  <c r="N81" i="42"/>
  <c r="J81" i="42" s="1"/>
  <c r="Q78" i="42"/>
  <c r="N77" i="42"/>
  <c r="J77" i="42" s="1"/>
  <c r="Q74" i="42"/>
  <c r="N73" i="42"/>
  <c r="J73" i="42" s="1"/>
  <c r="Q70" i="42"/>
  <c r="N69" i="42"/>
  <c r="J69" i="42" s="1"/>
  <c r="Q66" i="42"/>
  <c r="N65" i="42"/>
  <c r="J65" i="42" s="1"/>
  <c r="Q62" i="42"/>
  <c r="N61" i="42"/>
  <c r="J61" i="42" s="1"/>
  <c r="N246" i="42"/>
  <c r="J246" i="42" s="1"/>
  <c r="R234" i="42"/>
  <c r="R216" i="42"/>
  <c r="Q199" i="42"/>
  <c r="P195" i="42"/>
  <c r="N193" i="42"/>
  <c r="J193" i="42" s="1"/>
  <c r="R184" i="42"/>
  <c r="P175" i="42"/>
  <c r="P164" i="42"/>
  <c r="P153" i="42"/>
  <c r="P151" i="42"/>
  <c r="P135" i="42"/>
  <c r="Q133" i="42"/>
  <c r="R122" i="42"/>
  <c r="R120" i="42"/>
  <c r="N115" i="42"/>
  <c r="J115" i="42" s="1"/>
  <c r="Q113" i="42"/>
  <c r="P110" i="42"/>
  <c r="P106" i="42"/>
  <c r="P102" i="42"/>
  <c r="P98" i="42"/>
  <c r="P94" i="42"/>
  <c r="P90" i="42"/>
  <c r="P86" i="42"/>
  <c r="P82" i="42"/>
  <c r="P78" i="42"/>
  <c r="P74" i="42"/>
  <c r="P70" i="42"/>
  <c r="P66" i="42"/>
  <c r="P62" i="42"/>
  <c r="R155" i="42"/>
  <c r="Q112" i="42"/>
  <c r="R107" i="42"/>
  <c r="R102" i="42"/>
  <c r="R97" i="42"/>
  <c r="R59" i="42"/>
  <c r="Q216" i="42"/>
  <c r="P149" i="42"/>
  <c r="P122" i="42"/>
  <c r="R79" i="42"/>
  <c r="R74" i="42"/>
  <c r="R69" i="42"/>
  <c r="Q236" i="42"/>
  <c r="R124" i="42"/>
  <c r="N112" i="42"/>
  <c r="J112" i="42" s="1"/>
  <c r="R99" i="42"/>
  <c r="R94" i="42"/>
  <c r="R89" i="42"/>
  <c r="Q250" i="42"/>
  <c r="R166" i="42"/>
  <c r="R109" i="42"/>
  <c r="R71" i="42"/>
  <c r="R66" i="42"/>
  <c r="R61" i="42"/>
  <c r="N227" i="42"/>
  <c r="J227" i="42" s="1"/>
  <c r="R201" i="42"/>
  <c r="N124" i="42"/>
  <c r="J124" i="42" s="1"/>
  <c r="R119" i="42"/>
  <c r="R91" i="42"/>
  <c r="R86" i="42"/>
  <c r="R81" i="42"/>
  <c r="P177" i="42"/>
  <c r="R126" i="42"/>
  <c r="R106" i="42"/>
  <c r="R101" i="42"/>
  <c r="R63" i="42"/>
  <c r="N241" i="42"/>
  <c r="J241" i="42" s="1"/>
  <c r="R168" i="42"/>
  <c r="Q137" i="42"/>
  <c r="P121" i="42"/>
  <c r="R83" i="42"/>
  <c r="R78" i="42"/>
  <c r="R73" i="42"/>
  <c r="P113" i="42"/>
  <c r="R103" i="42"/>
  <c r="R98" i="42"/>
  <c r="R93" i="42"/>
  <c r="P139" i="42"/>
  <c r="P115" i="42"/>
  <c r="R95" i="42"/>
  <c r="R90" i="42"/>
  <c r="R85" i="42"/>
  <c r="P147" i="42"/>
  <c r="R110" i="42"/>
  <c r="R105" i="42"/>
  <c r="R67" i="42"/>
  <c r="R62" i="42"/>
  <c r="N214" i="42"/>
  <c r="J214" i="42" s="1"/>
  <c r="R144" i="42"/>
  <c r="P133" i="42"/>
  <c r="P120" i="42"/>
  <c r="R87" i="42"/>
  <c r="R82" i="42"/>
  <c r="R77" i="42"/>
  <c r="R220" i="42"/>
  <c r="R65" i="42"/>
  <c r="R70" i="42"/>
  <c r="R75" i="42"/>
  <c r="R131" i="42"/>
  <c r="M1051" i="35"/>
  <c r="M1040" i="35"/>
  <c r="M1057" i="35"/>
  <c r="M1002" i="35"/>
  <c r="M64" i="35"/>
  <c r="M26" i="35"/>
  <c r="S1057" i="35"/>
  <c r="S1051" i="35"/>
  <c r="S1002" i="35"/>
  <c r="S1040" i="35"/>
  <c r="S26" i="35"/>
  <c r="S64" i="35"/>
  <c r="V1051" i="35"/>
  <c r="V1040" i="35"/>
  <c r="V1057" i="35"/>
  <c r="V1002" i="35"/>
  <c r="V12" i="35"/>
  <c r="V64" i="35"/>
  <c r="G168" i="34"/>
  <c r="H168" i="34" s="1"/>
  <c r="U205" i="34"/>
  <c r="O13" i="35"/>
  <c r="Y185" i="35"/>
  <c r="Y211" i="35"/>
  <c r="U1002" i="35"/>
  <c r="U1040" i="35"/>
  <c r="U1051" i="35"/>
  <c r="U1057" i="35"/>
  <c r="U12" i="35"/>
  <c r="U64" i="35"/>
  <c r="U26" i="35"/>
  <c r="G167" i="34"/>
  <c r="H167" i="34" s="1"/>
  <c r="Y133" i="35"/>
  <c r="Y159" i="35"/>
  <c r="N1051" i="35"/>
  <c r="N1040" i="35"/>
  <c r="N1057" i="35"/>
  <c r="N1002" i="35"/>
  <c r="T1040" i="35"/>
  <c r="T1057" i="35"/>
  <c r="T1002" i="35"/>
  <c r="T1051" i="35"/>
  <c r="T12" i="35"/>
  <c r="T64" i="35"/>
  <c r="G166" i="34"/>
  <c r="H166" i="34" s="1"/>
  <c r="S12" i="35"/>
  <c r="Y29" i="35"/>
  <c r="Y38" i="35"/>
  <c r="Y137" i="35"/>
  <c r="Y163" i="35"/>
  <c r="Y249" i="35"/>
  <c r="I1002" i="35"/>
  <c r="I1051" i="35"/>
  <c r="I1057" i="35"/>
  <c r="I1040" i="35"/>
  <c r="I12" i="35"/>
  <c r="I64" i="35"/>
  <c r="I26" i="35"/>
  <c r="O1040" i="35"/>
  <c r="O1057" i="35"/>
  <c r="O1002" i="35"/>
  <c r="O1051" i="35"/>
  <c r="O26" i="35"/>
  <c r="O64" i="35"/>
  <c r="G164" i="34"/>
  <c r="H164" i="34" s="1"/>
  <c r="Y44" i="35"/>
  <c r="Y115" i="35"/>
  <c r="Y263" i="35"/>
  <c r="K1102" i="35"/>
  <c r="AA65" i="34"/>
  <c r="Q1102" i="35"/>
  <c r="AA71" i="34"/>
  <c r="G163" i="34"/>
  <c r="H163" i="34" s="1"/>
  <c r="U13" i="35"/>
  <c r="T26" i="35"/>
  <c r="Y30" i="35"/>
  <c r="Y194" i="35"/>
  <c r="Y220" i="35"/>
  <c r="Y265" i="35"/>
  <c r="J1051" i="35"/>
  <c r="J1040" i="35"/>
  <c r="J1057" i="35"/>
  <c r="J1002" i="35"/>
  <c r="J12" i="35"/>
  <c r="J64" i="35"/>
  <c r="P1040" i="35"/>
  <c r="P1057" i="35"/>
  <c r="P1002" i="35"/>
  <c r="P1051" i="35"/>
  <c r="P12" i="35"/>
  <c r="P64" i="35"/>
  <c r="AA73" i="34"/>
  <c r="G162" i="34"/>
  <c r="H162" i="34" s="1"/>
  <c r="K15" i="35"/>
  <c r="V26" i="35"/>
  <c r="Y35" i="35"/>
  <c r="Y198" i="35"/>
  <c r="Y224" i="35"/>
  <c r="AA66" i="34"/>
  <c r="AA72" i="34"/>
  <c r="J118" i="34"/>
  <c r="K142" i="34" s="1"/>
  <c r="J156" i="34"/>
  <c r="G161" i="34"/>
  <c r="H161" i="34" s="1"/>
  <c r="I13" i="35"/>
  <c r="Y146" i="35"/>
  <c r="Y172" i="35"/>
  <c r="K1051" i="35"/>
  <c r="K1057" i="35"/>
  <c r="K1002" i="35"/>
  <c r="K1040" i="35"/>
  <c r="K64" i="35"/>
  <c r="Q1040" i="35"/>
  <c r="Q1057" i="35"/>
  <c r="Q1051" i="35"/>
  <c r="Q1002" i="35"/>
  <c r="Q26" i="35"/>
  <c r="G160" i="34"/>
  <c r="H160" i="34" s="1"/>
  <c r="Y150" i="35"/>
  <c r="Y176" i="35"/>
  <c r="AA61" i="34"/>
  <c r="AC63" i="34" s="1"/>
  <c r="AA67" i="34"/>
  <c r="G159" i="34"/>
  <c r="H159" i="34" s="1"/>
  <c r="G171" i="34"/>
  <c r="H171" i="34" s="1"/>
  <c r="K12" i="35"/>
  <c r="K13" i="35"/>
  <c r="Z13" i="35"/>
  <c r="Y27" i="35"/>
  <c r="Y36" i="35"/>
  <c r="Y41" i="35"/>
  <c r="Y124" i="35"/>
  <c r="E892" i="46"/>
  <c r="E517" i="38"/>
  <c r="Y1018" i="35"/>
  <c r="Y1008" i="35"/>
  <c r="Y994" i="35"/>
  <c r="Y990" i="35"/>
  <c r="Y986" i="35"/>
  <c r="Y982" i="35"/>
  <c r="Y1022" i="35"/>
  <c r="Y1011" i="35"/>
  <c r="Y1014" i="35"/>
  <c r="Y1004" i="35"/>
  <c r="Y1017" i="35"/>
  <c r="Y1007" i="35"/>
  <c r="Y993" i="35"/>
  <c r="Y989" i="35"/>
  <c r="Y985" i="35"/>
  <c r="Y1059" i="35"/>
  <c r="Y1010" i="35"/>
  <c r="Y1013" i="35"/>
  <c r="Y1003" i="35"/>
  <c r="Y992" i="35"/>
  <c r="Y988" i="35"/>
  <c r="Y984" i="35"/>
  <c r="Y1009" i="35"/>
  <c r="Y995" i="35"/>
  <c r="Y991" i="35"/>
  <c r="Y987" i="35"/>
  <c r="Y983" i="35"/>
  <c r="Y979" i="35"/>
  <c r="Y975" i="35"/>
  <c r="Y971" i="35"/>
  <c r="Y967" i="35"/>
  <c r="Y963" i="35"/>
  <c r="Y959" i="35"/>
  <c r="Y955" i="35"/>
  <c r="Y1074" i="35"/>
  <c r="Y1065" i="35"/>
  <c r="Y1023" i="35"/>
  <c r="Y1015" i="35"/>
  <c r="Y978" i="35"/>
  <c r="Y972" i="35"/>
  <c r="Y965" i="35"/>
  <c r="Y944" i="35"/>
  <c r="Y920" i="35"/>
  <c r="Y896" i="35"/>
  <c r="Y872" i="35"/>
  <c r="Y848" i="35"/>
  <c r="Y824" i="35"/>
  <c r="Y810" i="35"/>
  <c r="Y797" i="35"/>
  <c r="Y784" i="35"/>
  <c r="Y771" i="35"/>
  <c r="Y762" i="35"/>
  <c r="Y953" i="35"/>
  <c r="Y939" i="35"/>
  <c r="Y934" i="35"/>
  <c r="Y929" i="35"/>
  <c r="Y915" i="35"/>
  <c r="Y910" i="35"/>
  <c r="Y905" i="35"/>
  <c r="Y891" i="35"/>
  <c r="Y886" i="35"/>
  <c r="Y881" i="35"/>
  <c r="Y867" i="35"/>
  <c r="Y862" i="35"/>
  <c r="Y857" i="35"/>
  <c r="Y843" i="35"/>
  <c r="Y838" i="35"/>
  <c r="Y833" i="35"/>
  <c r="Y819" i="35"/>
  <c r="Y814" i="35"/>
  <c r="Y801" i="35"/>
  <c r="Y788" i="35"/>
  <c r="Y775" i="35"/>
  <c r="Y766" i="35"/>
  <c r="Y753" i="35"/>
  <c r="Y749" i="35"/>
  <c r="Y977" i="35"/>
  <c r="Y970" i="35"/>
  <c r="Y958" i="35"/>
  <c r="Y948" i="35"/>
  <c r="Y924" i="35"/>
  <c r="Y900" i="35"/>
  <c r="Y876" i="35"/>
  <c r="Y852" i="35"/>
  <c r="Y828" i="35"/>
  <c r="Y805" i="35"/>
  <c r="Y792" i="35"/>
  <c r="Y779" i="35"/>
  <c r="Y964" i="35"/>
  <c r="Y943" i="35"/>
  <c r="Y938" i="35"/>
  <c r="Y933" i="35"/>
  <c r="Y919" i="35"/>
  <c r="Y914" i="35"/>
  <c r="Y909" i="35"/>
  <c r="Y895" i="35"/>
  <c r="Y890" i="35"/>
  <c r="Y885" i="35"/>
  <c r="Y871" i="35"/>
  <c r="Y866" i="35"/>
  <c r="Y861" i="35"/>
  <c r="Y847" i="35"/>
  <c r="Y842" i="35"/>
  <c r="Y837" i="35"/>
  <c r="Y823" i="35"/>
  <c r="Y818" i="35"/>
  <c r="Y809" i="35"/>
  <c r="Y796" i="35"/>
  <c r="Y783" i="35"/>
  <c r="Y969" i="35"/>
  <c r="Y957" i="35"/>
  <c r="Y952" i="35"/>
  <c r="Y928" i="35"/>
  <c r="Y904" i="35"/>
  <c r="Y880" i="35"/>
  <c r="Y856" i="35"/>
  <c r="Y832" i="35"/>
  <c r="Y813" i="35"/>
  <c r="Y800" i="35"/>
  <c r="Y976" i="35"/>
  <c r="Y947" i="35"/>
  <c r="Y942" i="35"/>
  <c r="Y937" i="35"/>
  <c r="Y923" i="35"/>
  <c r="Y918" i="35"/>
  <c r="Y913" i="35"/>
  <c r="Y899" i="35"/>
  <c r="Y894" i="35"/>
  <c r="Y889" i="35"/>
  <c r="Y875" i="35"/>
  <c r="Y870" i="35"/>
  <c r="Y865" i="35"/>
  <c r="Y851" i="35"/>
  <c r="Y846" i="35"/>
  <c r="Y841" i="35"/>
  <c r="Y827" i="35"/>
  <c r="Y822" i="35"/>
  <c r="Y817" i="35"/>
  <c r="Y804" i="35"/>
  <c r="Y791" i="35"/>
  <c r="Y782" i="35"/>
  <c r="Y769" i="35"/>
  <c r="Y756" i="35"/>
  <c r="Y962" i="35"/>
  <c r="Y932" i="35"/>
  <c r="Y908" i="35"/>
  <c r="Y884" i="35"/>
  <c r="Y860" i="35"/>
  <c r="Y836" i="35"/>
  <c r="Y808" i="35"/>
  <c r="Y795" i="35"/>
  <c r="Y786" i="35"/>
  <c r="Y773" i="35"/>
  <c r="Y1006" i="35"/>
  <c r="Y981" i="35"/>
  <c r="Y974" i="35"/>
  <c r="Y968" i="35"/>
  <c r="Y956" i="35"/>
  <c r="Y951" i="35"/>
  <c r="Y946" i="35"/>
  <c r="Y941" i="35"/>
  <c r="Y927" i="35"/>
  <c r="Y922" i="35"/>
  <c r="Y917" i="35"/>
  <c r="Y903" i="35"/>
  <c r="Y898" i="35"/>
  <c r="Y893" i="35"/>
  <c r="Y879" i="35"/>
  <c r="Y874" i="35"/>
  <c r="Y869" i="35"/>
  <c r="Y855" i="35"/>
  <c r="Y1062" i="35"/>
  <c r="Y961" i="35"/>
  <c r="Y936" i="35"/>
  <c r="Y912" i="35"/>
  <c r="Y888" i="35"/>
  <c r="Y864" i="35"/>
  <c r="Y973" i="35"/>
  <c r="Y950" i="35"/>
  <c r="Y945" i="35"/>
  <c r="Y931" i="35"/>
  <c r="Y926" i="35"/>
  <c r="Y921" i="35"/>
  <c r="Y907" i="35"/>
  <c r="Y902" i="35"/>
  <c r="Y897" i="35"/>
  <c r="Y883" i="35"/>
  <c r="Y878" i="35"/>
  <c r="Y873" i="35"/>
  <c r="Y859" i="35"/>
  <c r="Y854" i="35"/>
  <c r="Y849" i="35"/>
  <c r="Y835" i="35"/>
  <c r="Y830" i="35"/>
  <c r="Y825" i="35"/>
  <c r="Y807" i="35"/>
  <c r="Y798" i="35"/>
  <c r="Y785" i="35"/>
  <c r="Y960" i="35"/>
  <c r="Y954" i="35"/>
  <c r="Y949" i="35"/>
  <c r="Y935" i="35"/>
  <c r="Y930" i="35"/>
  <c r="Y925" i="35"/>
  <c r="Y911" i="35"/>
  <c r="Y906" i="35"/>
  <c r="Y901" i="35"/>
  <c r="Y887" i="35"/>
  <c r="Y882" i="35"/>
  <c r="Y877" i="35"/>
  <c r="Y863" i="35"/>
  <c r="Y858" i="35"/>
  <c r="Y853" i="35"/>
  <c r="Y839" i="35"/>
  <c r="Y834" i="35"/>
  <c r="Y829" i="35"/>
  <c r="Y840" i="35"/>
  <c r="Y776" i="35"/>
  <c r="Y758" i="35"/>
  <c r="Y748" i="35"/>
  <c r="Y739" i="35"/>
  <c r="Y726" i="35"/>
  <c r="Y713" i="35"/>
  <c r="Y700" i="35"/>
  <c r="Y691" i="35"/>
  <c r="Y678" i="35"/>
  <c r="Y665" i="35"/>
  <c r="Y652" i="35"/>
  <c r="Y643" i="35"/>
  <c r="Y630" i="35"/>
  <c r="Y617" i="35"/>
  <c r="Y613" i="35"/>
  <c r="Y609" i="35"/>
  <c r="Y605" i="35"/>
  <c r="Y601" i="35"/>
  <c r="Y597" i="35"/>
  <c r="Y593" i="35"/>
  <c r="Y589" i="35"/>
  <c r="Y585" i="35"/>
  <c r="Y581" i="35"/>
  <c r="Y577" i="35"/>
  <c r="Y820" i="35"/>
  <c r="Y794" i="35"/>
  <c r="Y743" i="35"/>
  <c r="Y730" i="35"/>
  <c r="Y717" i="35"/>
  <c r="Y704" i="35"/>
  <c r="Y695" i="35"/>
  <c r="Y682" i="35"/>
  <c r="Y669" i="35"/>
  <c r="Y656" i="35"/>
  <c r="Y647" i="35"/>
  <c r="Y634" i="35"/>
  <c r="Y621" i="35"/>
  <c r="Y868" i="35"/>
  <c r="Y806" i="35"/>
  <c r="Y763" i="35"/>
  <c r="Y757" i="35"/>
  <c r="Y752" i="35"/>
  <c r="Y747" i="35"/>
  <c r="Y734" i="35"/>
  <c r="Y721" i="35"/>
  <c r="Y708" i="35"/>
  <c r="Y699" i="35"/>
  <c r="Y686" i="35"/>
  <c r="Y673" i="35"/>
  <c r="Y660" i="35"/>
  <c r="Y651" i="35"/>
  <c r="Y638" i="35"/>
  <c r="Y625" i="35"/>
  <c r="Y793" i="35"/>
  <c r="Y774" i="35"/>
  <c r="Y768" i="35"/>
  <c r="Y738" i="35"/>
  <c r="Y725" i="35"/>
  <c r="Y712" i="35"/>
  <c r="Y703" i="35"/>
  <c r="Y690" i="35"/>
  <c r="Y677" i="35"/>
  <c r="Y664" i="35"/>
  <c r="Y655" i="35"/>
  <c r="Y642" i="35"/>
  <c r="Y629" i="35"/>
  <c r="Y616" i="35"/>
  <c r="Y612" i="35"/>
  <c r="Y608" i="35"/>
  <c r="Y604" i="35"/>
  <c r="Y600" i="35"/>
  <c r="Y596" i="35"/>
  <c r="Y980" i="35"/>
  <c r="Y916" i="35"/>
  <c r="Y816" i="35"/>
  <c r="Y803" i="35"/>
  <c r="Y781" i="35"/>
  <c r="Y751" i="35"/>
  <c r="Y742" i="35"/>
  <c r="Y729" i="35"/>
  <c r="Y716" i="35"/>
  <c r="Y707" i="35"/>
  <c r="Y694" i="35"/>
  <c r="Y681" i="35"/>
  <c r="Y668" i="35"/>
  <c r="Y659" i="35"/>
  <c r="Y646" i="35"/>
  <c r="Y633" i="35"/>
  <c r="Y831" i="35"/>
  <c r="Y802" i="35"/>
  <c r="Y790" i="35"/>
  <c r="Y761" i="35"/>
  <c r="Y746" i="35"/>
  <c r="Y733" i="35"/>
  <c r="Y720" i="35"/>
  <c r="Y711" i="35"/>
  <c r="Y698" i="35"/>
  <c r="Y685" i="35"/>
  <c r="Y672" i="35"/>
  <c r="Y663" i="35"/>
  <c r="Y650" i="35"/>
  <c r="Y637" i="35"/>
  <c r="Y624" i="35"/>
  <c r="Y966" i="35"/>
  <c r="Y850" i="35"/>
  <c r="Y815" i="35"/>
  <c r="Y767" i="35"/>
  <c r="Y737" i="35"/>
  <c r="Y724" i="35"/>
  <c r="Y715" i="35"/>
  <c r="Y702" i="35"/>
  <c r="Y689" i="35"/>
  <c r="Y676" i="35"/>
  <c r="Y667" i="35"/>
  <c r="Y654" i="35"/>
  <c r="Y641" i="35"/>
  <c r="Y628" i="35"/>
  <c r="Y619" i="35"/>
  <c r="Y615" i="35"/>
  <c r="Y812" i="35"/>
  <c r="Y799" i="35"/>
  <c r="Y789" i="35"/>
  <c r="Y780" i="35"/>
  <c r="Y772" i="35"/>
  <c r="Y760" i="35"/>
  <c r="Y755" i="35"/>
  <c r="Y750" i="35"/>
  <c r="Y741" i="35"/>
  <c r="Y728" i="35"/>
  <c r="Y719" i="35"/>
  <c r="Y706" i="35"/>
  <c r="Y693" i="35"/>
  <c r="Y680" i="35"/>
  <c r="Y671" i="35"/>
  <c r="Y658" i="35"/>
  <c r="Y645" i="35"/>
  <c r="Y632" i="35"/>
  <c r="Y623" i="35"/>
  <c r="Y845" i="35"/>
  <c r="Y826" i="35"/>
  <c r="Y778" i="35"/>
  <c r="Y745" i="35"/>
  <c r="Y732" i="35"/>
  <c r="Y723" i="35"/>
  <c r="Y710" i="35"/>
  <c r="Y697" i="35"/>
  <c r="Y684" i="35"/>
  <c r="Y892" i="35"/>
  <c r="Y811" i="35"/>
  <c r="Y787" i="35"/>
  <c r="Y777" i="35"/>
  <c r="Y765" i="35"/>
  <c r="Y754" i="35"/>
  <c r="Y736" i="35"/>
  <c r="Y727" i="35"/>
  <c r="Y714" i="35"/>
  <c r="Y701" i="35"/>
  <c r="Y688" i="35"/>
  <c r="Y679" i="35"/>
  <c r="Y666" i="35"/>
  <c r="Y653" i="35"/>
  <c r="Y640" i="35"/>
  <c r="Y631" i="35"/>
  <c r="Y618" i="35"/>
  <c r="Y614" i="35"/>
  <c r="Y610" i="35"/>
  <c r="Y606" i="35"/>
  <c r="Y940" i="35"/>
  <c r="Y821" i="35"/>
  <c r="Y764" i="35"/>
  <c r="Y744" i="35"/>
  <c r="Y735" i="35"/>
  <c r="Y722" i="35"/>
  <c r="Y709" i="35"/>
  <c r="Y696" i="35"/>
  <c r="Y687" i="35"/>
  <c r="Y674" i="35"/>
  <c r="Y661" i="35"/>
  <c r="Y648" i="35"/>
  <c r="Y639" i="35"/>
  <c r="Y626" i="35"/>
  <c r="Y759" i="35"/>
  <c r="Y705" i="35"/>
  <c r="Y607" i="35"/>
  <c r="Y591" i="35"/>
  <c r="Y574" i="35"/>
  <c r="Y555" i="35"/>
  <c r="Y550" i="35"/>
  <c r="Y531" i="35"/>
  <c r="Y526" i="35"/>
  <c r="Y507" i="35"/>
  <c r="Y502" i="35"/>
  <c r="Y483" i="35"/>
  <c r="Y478" i="35"/>
  <c r="Y459" i="35"/>
  <c r="Y454" i="35"/>
  <c r="Y435" i="35"/>
  <c r="Y430" i="35"/>
  <c r="Y411" i="35"/>
  <c r="Y406" i="35"/>
  <c r="Y387" i="35"/>
  <c r="Y382" i="35"/>
  <c r="Y368" i="35"/>
  <c r="Y355" i="35"/>
  <c r="Y342" i="35"/>
  <c r="Y329" i="35"/>
  <c r="Y320" i="35"/>
  <c r="Y307" i="35"/>
  <c r="Y294" i="35"/>
  <c r="Y281" i="35"/>
  <c r="Y272" i="35"/>
  <c r="Y259" i="35"/>
  <c r="Y246" i="35"/>
  <c r="Y662" i="35"/>
  <c r="Y636" i="35"/>
  <c r="Y598" i="35"/>
  <c r="Y584" i="35"/>
  <c r="Y579" i="35"/>
  <c r="Y569" i="35"/>
  <c r="Y564" i="35"/>
  <c r="Y545" i="35"/>
  <c r="Y540" i="35"/>
  <c r="Y521" i="35"/>
  <c r="Y516" i="35"/>
  <c r="Y497" i="35"/>
  <c r="Y492" i="35"/>
  <c r="Y473" i="35"/>
  <c r="Y468" i="35"/>
  <c r="Y449" i="35"/>
  <c r="Y444" i="35"/>
  <c r="Y425" i="35"/>
  <c r="Y420" i="35"/>
  <c r="Y401" i="35"/>
  <c r="Y396" i="35"/>
  <c r="Y377" i="35"/>
  <c r="Y372" i="35"/>
  <c r="Y359" i="35"/>
  <c r="Y346" i="35"/>
  <c r="Y333" i="35"/>
  <c r="Y324" i="35"/>
  <c r="Y311" i="35"/>
  <c r="Y298" i="35"/>
  <c r="Y285" i="35"/>
  <c r="Y635" i="35"/>
  <c r="Y590" i="35"/>
  <c r="Y559" i="35"/>
  <c r="Y554" i="35"/>
  <c r="Y535" i="35"/>
  <c r="Y530" i="35"/>
  <c r="Y511" i="35"/>
  <c r="Y506" i="35"/>
  <c r="Y487" i="35"/>
  <c r="Y482" i="35"/>
  <c r="Y463" i="35"/>
  <c r="Y458" i="35"/>
  <c r="Y439" i="35"/>
  <c r="Y434" i="35"/>
  <c r="Y415" i="35"/>
  <c r="Y410" i="35"/>
  <c r="Y391" i="35"/>
  <c r="Y386" i="35"/>
  <c r="Y363" i="35"/>
  <c r="Y350" i="35"/>
  <c r="Y337" i="35"/>
  <c r="Y328" i="35"/>
  <c r="Y315" i="35"/>
  <c r="Y302" i="35"/>
  <c r="Y289" i="35"/>
  <c r="Y280" i="35"/>
  <c r="Y267" i="35"/>
  <c r="Y254" i="35"/>
  <c r="Y241" i="35"/>
  <c r="Y692" i="35"/>
  <c r="Y578" i="35"/>
  <c r="Y573" i="35"/>
  <c r="Y568" i="35"/>
  <c r="Y549" i="35"/>
  <c r="Y544" i="35"/>
  <c r="Y525" i="35"/>
  <c r="Y520" i="35"/>
  <c r="Y501" i="35"/>
  <c r="Y496" i="35"/>
  <c r="Y477" i="35"/>
  <c r="Y472" i="35"/>
  <c r="Y453" i="35"/>
  <c r="Y448" i="35"/>
  <c r="Y429" i="35"/>
  <c r="Y424" i="35"/>
  <c r="Y405" i="35"/>
  <c r="Y400" i="35"/>
  <c r="Y381" i="35"/>
  <c r="Y376" i="35"/>
  <c r="Y367" i="35"/>
  <c r="Y354" i="35"/>
  <c r="Y341" i="35"/>
  <c r="Y332" i="35"/>
  <c r="Y319" i="35"/>
  <c r="Y306" i="35"/>
  <c r="Y293" i="35"/>
  <c r="Y284" i="35"/>
  <c r="Y271" i="35"/>
  <c r="Y258" i="35"/>
  <c r="Y245" i="35"/>
  <c r="Y844" i="35"/>
  <c r="Y740" i="35"/>
  <c r="Y657" i="35"/>
  <c r="Y588" i="35"/>
  <c r="Y583" i="35"/>
  <c r="Y563" i="35"/>
  <c r="Y558" i="35"/>
  <c r="Y539" i="35"/>
  <c r="Y534" i="35"/>
  <c r="Y515" i="35"/>
  <c r="Y510" i="35"/>
  <c r="Y491" i="35"/>
  <c r="Y486" i="35"/>
  <c r="Y467" i="35"/>
  <c r="Y462" i="35"/>
  <c r="Y443" i="35"/>
  <c r="Y438" i="35"/>
  <c r="Y419" i="35"/>
  <c r="Y414" i="35"/>
  <c r="Y395" i="35"/>
  <c r="Y390" i="35"/>
  <c r="Y371" i="35"/>
  <c r="Y358" i="35"/>
  <c r="Y345" i="35"/>
  <c r="Y336" i="35"/>
  <c r="Y323" i="35"/>
  <c r="Y683" i="35"/>
  <c r="Y627" i="35"/>
  <c r="Y603" i="35"/>
  <c r="Y595" i="35"/>
  <c r="Y572" i="35"/>
  <c r="Y553" i="35"/>
  <c r="Y548" i="35"/>
  <c r="Y529" i="35"/>
  <c r="Y524" i="35"/>
  <c r="Y505" i="35"/>
  <c r="Y500" i="35"/>
  <c r="Y481" i="35"/>
  <c r="Y476" i="35"/>
  <c r="Y457" i="35"/>
  <c r="Y452" i="35"/>
  <c r="Y433" i="35"/>
  <c r="Y428" i="35"/>
  <c r="Y409" i="35"/>
  <c r="Y404" i="35"/>
  <c r="Y385" i="35"/>
  <c r="Y380" i="35"/>
  <c r="Y362" i="35"/>
  <c r="Y349" i="35"/>
  <c r="Y340" i="35"/>
  <c r="Y327" i="35"/>
  <c r="Y314" i="35"/>
  <c r="Y301" i="35"/>
  <c r="Y292" i="35"/>
  <c r="Y279" i="35"/>
  <c r="Y266" i="35"/>
  <c r="Y253" i="35"/>
  <c r="Y731" i="35"/>
  <c r="Y582" i="35"/>
  <c r="Y567" i="35"/>
  <c r="Y562" i="35"/>
  <c r="Y543" i="35"/>
  <c r="Y538" i="35"/>
  <c r="Y519" i="35"/>
  <c r="Y514" i="35"/>
  <c r="Y495" i="35"/>
  <c r="Y490" i="35"/>
  <c r="Y471" i="35"/>
  <c r="Y466" i="35"/>
  <c r="Y447" i="35"/>
  <c r="Y442" i="35"/>
  <c r="Y423" i="35"/>
  <c r="Y418" i="35"/>
  <c r="Y399" i="35"/>
  <c r="Y394" i="35"/>
  <c r="Y375" i="35"/>
  <c r="Y366" i="35"/>
  <c r="Y353" i="35"/>
  <c r="Y344" i="35"/>
  <c r="Y331" i="35"/>
  <c r="Y318" i="35"/>
  <c r="Y305" i="35"/>
  <c r="Y296" i="35"/>
  <c r="Y283" i="35"/>
  <c r="Y270" i="35"/>
  <c r="Y257" i="35"/>
  <c r="Y675" i="35"/>
  <c r="Y649" i="35"/>
  <c r="Y611" i="35"/>
  <c r="Y602" i="35"/>
  <c r="Y594" i="35"/>
  <c r="Y587" i="35"/>
  <c r="Y576" i="35"/>
  <c r="Y557" i="35"/>
  <c r="Y552" i="35"/>
  <c r="Y533" i="35"/>
  <c r="Y528" i="35"/>
  <c r="Y509" i="35"/>
  <c r="Y504" i="35"/>
  <c r="Y485" i="35"/>
  <c r="Y480" i="35"/>
  <c r="Y461" i="35"/>
  <c r="Y456" i="35"/>
  <c r="Y437" i="35"/>
  <c r="Y432" i="35"/>
  <c r="Y413" i="35"/>
  <c r="Y408" i="35"/>
  <c r="Y389" i="35"/>
  <c r="Y384" i="35"/>
  <c r="Y370" i="35"/>
  <c r="Y357" i="35"/>
  <c r="Y348" i="35"/>
  <c r="Y335" i="35"/>
  <c r="Y322" i="35"/>
  <c r="Y309" i="35"/>
  <c r="Y300" i="35"/>
  <c r="Y287" i="35"/>
  <c r="Y274" i="35"/>
  <c r="Y261" i="35"/>
  <c r="Y252" i="35"/>
  <c r="Y622" i="35"/>
  <c r="Y571" i="35"/>
  <c r="Y566" i="35"/>
  <c r="Y547" i="35"/>
  <c r="Y542" i="35"/>
  <c r="Y523" i="35"/>
  <c r="Y518" i="35"/>
  <c r="Y499" i="35"/>
  <c r="Y494" i="35"/>
  <c r="Y475" i="35"/>
  <c r="Y470" i="35"/>
  <c r="Y451" i="35"/>
  <c r="Y446" i="35"/>
  <c r="Y427" i="35"/>
  <c r="Y422" i="35"/>
  <c r="Y403" i="35"/>
  <c r="Y398" i="35"/>
  <c r="Y379" i="35"/>
  <c r="Y374" i="35"/>
  <c r="Y361" i="35"/>
  <c r="Y352" i="35"/>
  <c r="Y339" i="35"/>
  <c r="Y326" i="35"/>
  <c r="Y718" i="35"/>
  <c r="Y620" i="35"/>
  <c r="Y592" i="35"/>
  <c r="Y586" i="35"/>
  <c r="Y561" i="35"/>
  <c r="Y556" i="35"/>
  <c r="Y537" i="35"/>
  <c r="Y532" i="35"/>
  <c r="Y513" i="35"/>
  <c r="Y508" i="35"/>
  <c r="Y489" i="35"/>
  <c r="Y484" i="35"/>
  <c r="Y465" i="35"/>
  <c r="Y460" i="35"/>
  <c r="Y441" i="35"/>
  <c r="Y436" i="35"/>
  <c r="Y417" i="35"/>
  <c r="Y412" i="35"/>
  <c r="Y393" i="35"/>
  <c r="Y388" i="35"/>
  <c r="Y365" i="35"/>
  <c r="Y356" i="35"/>
  <c r="Y343" i="35"/>
  <c r="Y330" i="35"/>
  <c r="Y317" i="35"/>
  <c r="Y308" i="35"/>
  <c r="Y295" i="35"/>
  <c r="Y282" i="35"/>
  <c r="Y269" i="35"/>
  <c r="Y260" i="35"/>
  <c r="Y247" i="35"/>
  <c r="Y770" i="35"/>
  <c r="Y670" i="35"/>
  <c r="Y644" i="35"/>
  <c r="Y580" i="35"/>
  <c r="Y575" i="35"/>
  <c r="Y570" i="35"/>
  <c r="Y551" i="35"/>
  <c r="Y546" i="35"/>
  <c r="Y527" i="35"/>
  <c r="Y522" i="35"/>
  <c r="Y503" i="35"/>
  <c r="Y498" i="35"/>
  <c r="Y479" i="35"/>
  <c r="Y474" i="35"/>
  <c r="Y455" i="35"/>
  <c r="Y450" i="35"/>
  <c r="Y431" i="35"/>
  <c r="Y426" i="35"/>
  <c r="Y407" i="35"/>
  <c r="Y402" i="35"/>
  <c r="Y383" i="35"/>
  <c r="Y378" i="35"/>
  <c r="Y369" i="35"/>
  <c r="Y360" i="35"/>
  <c r="Y347" i="35"/>
  <c r="Y334" i="35"/>
  <c r="Y321" i="35"/>
  <c r="Y312" i="35"/>
  <c r="Y299" i="35"/>
  <c r="Y286" i="35"/>
  <c r="Y273" i="35"/>
  <c r="Y264" i="35"/>
  <c r="Y251" i="35"/>
  <c r="Y238" i="35"/>
  <c r="Y599" i="35"/>
  <c r="Y565" i="35"/>
  <c r="Y560" i="35"/>
  <c r="Y541" i="35"/>
  <c r="Y536" i="35"/>
  <c r="Y517" i="35"/>
  <c r="Y512" i="35"/>
  <c r="Y493" i="35"/>
  <c r="Y488" i="35"/>
  <c r="Y469" i="35"/>
  <c r="Y464" i="35"/>
  <c r="Y445" i="35"/>
  <c r="Y440" i="35"/>
  <c r="Y421" i="35"/>
  <c r="Y416" i="35"/>
  <c r="Y397" i="35"/>
  <c r="Y392" i="35"/>
  <c r="Y373" i="35"/>
  <c r="Y364" i="35"/>
  <c r="Y351" i="35"/>
  <c r="Y338" i="35"/>
  <c r="Y325" i="35"/>
  <c r="Y316" i="35"/>
  <c r="Y303" i="35"/>
  <c r="Y290" i="35"/>
  <c r="Y277" i="35"/>
  <c r="Y268" i="35"/>
  <c r="Y255" i="35"/>
  <c r="Y242" i="35"/>
  <c r="Y297" i="35"/>
  <c r="Y275" i="35"/>
  <c r="Y236" i="35"/>
  <c r="Y227" i="35"/>
  <c r="Y214" i="35"/>
  <c r="Y201" i="35"/>
  <c r="Y192" i="35"/>
  <c r="Y179" i="35"/>
  <c r="Y166" i="35"/>
  <c r="Y153" i="35"/>
  <c r="Y144" i="35"/>
  <c r="Y131" i="35"/>
  <c r="Y118" i="35"/>
  <c r="Y105" i="35"/>
  <c r="Y101" i="35"/>
  <c r="Y97" i="35"/>
  <c r="Y93" i="35"/>
  <c r="Y89" i="35"/>
  <c r="Y85" i="35"/>
  <c r="Y81" i="35"/>
  <c r="Y77" i="35"/>
  <c r="Y73" i="35"/>
  <c r="Y69" i="35"/>
  <c r="Y65" i="35"/>
  <c r="Y256" i="35"/>
  <c r="Y244" i="35"/>
  <c r="Y231" i="35"/>
  <c r="Y218" i="35"/>
  <c r="Y205" i="35"/>
  <c r="Y196" i="35"/>
  <c r="Y183" i="35"/>
  <c r="Y170" i="35"/>
  <c r="Y157" i="35"/>
  <c r="Y148" i="35"/>
  <c r="Y135" i="35"/>
  <c r="Y122" i="35"/>
  <c r="Y109" i="35"/>
  <c r="Y55" i="35"/>
  <c r="Y52" i="35"/>
  <c r="Y49" i="35"/>
  <c r="Y46" i="35"/>
  <c r="Y43" i="35"/>
  <c r="Y40" i="35"/>
  <c r="Y37" i="35"/>
  <c r="Y34" i="35"/>
  <c r="Y31" i="35"/>
  <c r="Y28" i="35"/>
  <c r="Y222" i="35"/>
  <c r="Y209" i="35"/>
  <c r="Y200" i="35"/>
  <c r="Y187" i="35"/>
  <c r="Y174" i="35"/>
  <c r="Y161" i="35"/>
  <c r="Y152" i="35"/>
  <c r="Y139" i="35"/>
  <c r="Y126" i="35"/>
  <c r="Y113" i="35"/>
  <c r="Y291" i="35"/>
  <c r="Y243" i="35"/>
  <c r="Y235" i="35"/>
  <c r="Y226" i="35"/>
  <c r="Y213" i="35"/>
  <c r="Y204" i="35"/>
  <c r="Y191" i="35"/>
  <c r="Y178" i="35"/>
  <c r="Y165" i="35"/>
  <c r="Y156" i="35"/>
  <c r="Y143" i="35"/>
  <c r="Y130" i="35"/>
  <c r="Y117" i="35"/>
  <c r="Y108" i="35"/>
  <c r="Y104" i="35"/>
  <c r="Y100" i="35"/>
  <c r="Y96" i="35"/>
  <c r="Y92" i="35"/>
  <c r="Y88" i="35"/>
  <c r="Y84" i="35"/>
  <c r="Y80" i="35"/>
  <c r="Y76" i="35"/>
  <c r="Y72" i="35"/>
  <c r="Y68" i="35"/>
  <c r="Y288" i="35"/>
  <c r="Y230" i="35"/>
  <c r="Y217" i="35"/>
  <c r="Y208" i="35"/>
  <c r="Y195" i="35"/>
  <c r="Y182" i="35"/>
  <c r="Y169" i="35"/>
  <c r="Y160" i="35"/>
  <c r="Y147" i="35"/>
  <c r="Y134" i="35"/>
  <c r="Y121" i="35"/>
  <c r="Y112" i="35"/>
  <c r="Y313" i="35"/>
  <c r="Y221" i="35"/>
  <c r="Y212" i="35"/>
  <c r="Y199" i="35"/>
  <c r="Y186" i="35"/>
  <c r="Y173" i="35"/>
  <c r="Y164" i="35"/>
  <c r="Y151" i="35"/>
  <c r="Y138" i="35"/>
  <c r="Y125" i="35"/>
  <c r="Y116" i="35"/>
  <c r="Y57" i="35"/>
  <c r="Y54" i="35"/>
  <c r="Y51" i="35"/>
  <c r="Y48" i="35"/>
  <c r="Y45" i="35"/>
  <c r="Y42" i="35"/>
  <c r="Y39" i="35"/>
  <c r="Y310" i="35"/>
  <c r="Y250" i="35"/>
  <c r="Y240" i="35"/>
  <c r="Y234" i="35"/>
  <c r="Y225" i="35"/>
  <c r="Y216" i="35"/>
  <c r="Y203" i="35"/>
  <c r="Y190" i="35"/>
  <c r="Y177" i="35"/>
  <c r="Y168" i="35"/>
  <c r="Y155" i="35"/>
  <c r="Y142" i="35"/>
  <c r="Y129" i="35"/>
  <c r="Y120" i="35"/>
  <c r="Y107" i="35"/>
  <c r="Y103" i="35"/>
  <c r="Y99" i="35"/>
  <c r="Y95" i="35"/>
  <c r="Y91" i="35"/>
  <c r="Y87" i="35"/>
  <c r="Y83" i="35"/>
  <c r="Y79" i="35"/>
  <c r="Y75" i="35"/>
  <c r="Y71" i="35"/>
  <c r="Y67" i="35"/>
  <c r="Y304" i="35"/>
  <c r="Y262" i="35"/>
  <c r="Y248" i="35"/>
  <c r="Y239" i="35"/>
  <c r="Y228" i="35"/>
  <c r="Y215" i="35"/>
  <c r="Y202" i="35"/>
  <c r="Y189" i="35"/>
  <c r="Y180" i="35"/>
  <c r="Y167" i="35"/>
  <c r="Y154" i="35"/>
  <c r="Y141" i="35"/>
  <c r="Y132" i="35"/>
  <c r="Y119" i="35"/>
  <c r="Y106" i="35"/>
  <c r="Y102" i="35"/>
  <c r="Y98" i="35"/>
  <c r="Y94" i="35"/>
  <c r="Y90" i="35"/>
  <c r="Y86" i="35"/>
  <c r="Y82" i="35"/>
  <c r="Y78" i="35"/>
  <c r="Y74" i="35"/>
  <c r="Y70" i="35"/>
  <c r="Y66" i="35"/>
  <c r="Y56" i="35"/>
  <c r="Y53" i="35"/>
  <c r="Y50" i="35"/>
  <c r="Y47" i="35"/>
  <c r="Y278" i="35"/>
  <c r="Y232" i="35"/>
  <c r="Y219" i="35"/>
  <c r="Y206" i="35"/>
  <c r="Y193" i="35"/>
  <c r="Y184" i="35"/>
  <c r="Y171" i="35"/>
  <c r="Y158" i="35"/>
  <c r="Y145" i="35"/>
  <c r="Y136" i="35"/>
  <c r="Y123" i="35"/>
  <c r="Y110" i="35"/>
  <c r="Y276" i="35"/>
  <c r="Y237" i="35"/>
  <c r="Y223" i="35"/>
  <c r="Y210" i="35"/>
  <c r="Y197" i="35"/>
  <c r="Y188" i="35"/>
  <c r="Y175" i="35"/>
  <c r="Y162" i="35"/>
  <c r="Y149" i="35"/>
  <c r="Y140" i="35"/>
  <c r="Y127" i="35"/>
  <c r="Y114" i="35"/>
  <c r="L1051" i="35"/>
  <c r="L1057" i="35"/>
  <c r="L1040" i="35"/>
  <c r="L1002" i="35"/>
  <c r="L64" i="35"/>
  <c r="L12" i="35"/>
  <c r="R1057" i="35"/>
  <c r="R1002" i="35"/>
  <c r="R1051" i="35"/>
  <c r="R1040" i="35"/>
  <c r="R26" i="35"/>
  <c r="R12" i="35"/>
  <c r="G170" i="34"/>
  <c r="H170" i="34" s="1"/>
  <c r="M12" i="35"/>
  <c r="M13" i="35"/>
  <c r="Y32" i="35"/>
  <c r="Y128" i="35"/>
  <c r="Y233" i="35"/>
  <c r="N1102" i="35"/>
  <c r="T1102" i="35"/>
  <c r="G169" i="34"/>
  <c r="H169" i="34" s="1"/>
  <c r="N12" i="35"/>
  <c r="N13" i="35"/>
  <c r="P15" i="35"/>
  <c r="P13" i="35" s="1"/>
  <c r="Y181" i="35"/>
  <c r="Y207" i="35"/>
  <c r="H24" i="43"/>
  <c r="F22" i="43"/>
  <c r="Y1025" i="35"/>
  <c r="Y1012" i="35"/>
  <c r="Y1019" i="35"/>
  <c r="M1041" i="35"/>
  <c r="Y1083" i="35"/>
  <c r="Y1016" i="35"/>
  <c r="Y1020" i="35"/>
  <c r="Y1071" i="35"/>
  <c r="Y1085" i="35"/>
  <c r="F1041" i="35"/>
  <c r="Y1078" i="35"/>
  <c r="Y1066" i="35"/>
  <c r="Y1052" i="35"/>
  <c r="Y1073" i="35"/>
  <c r="Y1061" i="35"/>
  <c r="F1102" i="35"/>
  <c r="Y1068" i="35"/>
  <c r="Y1027" i="35"/>
  <c r="Y1024" i="35"/>
  <c r="Y1021" i="35"/>
  <c r="Y1087" i="35"/>
  <c r="Y1075" i="35"/>
  <c r="Y1063" i="35"/>
  <c r="Y1082" i="35"/>
  <c r="Y1070" i="35"/>
  <c r="Y1058" i="35"/>
  <c r="Y1084" i="35"/>
  <c r="Y1072" i="35"/>
  <c r="Y1060" i="35"/>
  <c r="Y1067" i="35"/>
  <c r="Y1081" i="35"/>
  <c r="Y1069" i="35"/>
  <c r="Y1088" i="35"/>
  <c r="Y1076" i="35"/>
  <c r="Y1064" i="35"/>
  <c r="Y1026" i="35"/>
  <c r="K259" i="42"/>
  <c r="H259" i="42" s="1"/>
  <c r="Y1077" i="35"/>
  <c r="Y1086" i="35"/>
  <c r="F25" i="43"/>
  <c r="Y1005" i="35"/>
  <c r="H516" i="38"/>
  <c r="F18" i="43"/>
  <c r="Y1079" i="35"/>
  <c r="I259" i="42"/>
  <c r="G259" i="42" s="1"/>
  <c r="F23" i="43"/>
  <c r="F19" i="43"/>
  <c r="F24" i="43"/>
  <c r="E24" i="43"/>
  <c r="G24" i="43"/>
  <c r="E1102" i="35"/>
  <c r="H20" i="43"/>
  <c r="Y1080" i="35"/>
  <c r="E19" i="43"/>
  <c r="H19" i="43"/>
  <c r="H23" i="43"/>
  <c r="G23" i="43"/>
  <c r="G19" i="43"/>
  <c r="G18" i="43"/>
  <c r="H21" i="43"/>
  <c r="G21" i="43"/>
  <c r="F21" i="43"/>
  <c r="E21" i="43"/>
  <c r="H25" i="43"/>
  <c r="G25" i="43"/>
  <c r="H18" i="43"/>
  <c r="E18" i="43"/>
  <c r="E25" i="43"/>
  <c r="I25" i="43" s="1"/>
  <c r="H22" i="43"/>
  <c r="G22" i="43"/>
  <c r="E22" i="43"/>
  <c r="G20" i="43"/>
  <c r="F20" i="43"/>
  <c r="E20" i="43"/>
  <c r="I20" i="43" s="1"/>
  <c r="E23" i="43"/>
  <c r="M950" i="39"/>
  <c r="N950" i="39" s="1"/>
  <c r="M962" i="39"/>
  <c r="N962" i="39" s="1"/>
  <c r="M974" i="39"/>
  <c r="N974" i="39" s="1"/>
  <c r="M1032" i="39"/>
  <c r="N1032" i="39" s="1"/>
  <c r="M1026" i="39"/>
  <c r="N1026" i="39" s="1"/>
  <c r="M1020" i="39"/>
  <c r="N1020" i="39" s="1"/>
  <c r="M1014" i="39"/>
  <c r="N1014" i="39" s="1"/>
  <c r="M1008" i="39"/>
  <c r="N1008" i="39" s="1"/>
  <c r="M1002" i="39"/>
  <c r="N1002" i="39" s="1"/>
  <c r="M996" i="39"/>
  <c r="N996" i="39" s="1"/>
  <c r="M990" i="39"/>
  <c r="N990" i="39" s="1"/>
  <c r="M984" i="39"/>
  <c r="N984" i="39" s="1"/>
  <c r="M978" i="39"/>
  <c r="N978" i="39" s="1"/>
  <c r="M972" i="39"/>
  <c r="N972" i="39" s="1"/>
  <c r="M966" i="39"/>
  <c r="N966" i="39" s="1"/>
  <c r="M960" i="39"/>
  <c r="N960" i="39" s="1"/>
  <c r="M954" i="39"/>
  <c r="N954" i="39" s="1"/>
  <c r="M948" i="39"/>
  <c r="N948" i="39" s="1"/>
  <c r="M942" i="39"/>
  <c r="N942" i="39" s="1"/>
  <c r="M936" i="39"/>
  <c r="N936" i="39" s="1"/>
  <c r="M930" i="39"/>
  <c r="N930" i="39" s="1"/>
  <c r="M924" i="39"/>
  <c r="N924" i="39" s="1"/>
  <c r="M918" i="39"/>
  <c r="N918" i="39" s="1"/>
  <c r="M912" i="39"/>
  <c r="N912" i="39" s="1"/>
  <c r="M906" i="39"/>
  <c r="N906" i="39" s="1"/>
  <c r="M900" i="39"/>
  <c r="N900" i="39" s="1"/>
  <c r="M894" i="39"/>
  <c r="N894" i="39" s="1"/>
  <c r="M888" i="39"/>
  <c r="N888" i="39" s="1"/>
  <c r="M882" i="39"/>
  <c r="N882" i="39" s="1"/>
  <c r="M876" i="39"/>
  <c r="N876" i="39" s="1"/>
  <c r="M870" i="39"/>
  <c r="N870" i="39" s="1"/>
  <c r="M864" i="39"/>
  <c r="N864" i="39" s="1"/>
  <c r="M858" i="39"/>
  <c r="N858" i="39" s="1"/>
  <c r="M852" i="39"/>
  <c r="N852" i="39" s="1"/>
  <c r="M846" i="39"/>
  <c r="N846" i="39" s="1"/>
  <c r="M840" i="39"/>
  <c r="N840" i="39" s="1"/>
  <c r="M834" i="39"/>
  <c r="N834" i="39" s="1"/>
  <c r="M828" i="39"/>
  <c r="N828" i="39" s="1"/>
  <c r="M822" i="39"/>
  <c r="N822" i="39" s="1"/>
  <c r="M816" i="39"/>
  <c r="N816" i="39" s="1"/>
  <c r="M810" i="39"/>
  <c r="N810" i="39" s="1"/>
  <c r="M1031" i="39"/>
  <c r="N1031" i="39" s="1"/>
  <c r="M1025" i="39"/>
  <c r="N1025" i="39" s="1"/>
  <c r="M1019" i="39"/>
  <c r="N1019" i="39" s="1"/>
  <c r="M1013" i="39"/>
  <c r="N1013" i="39" s="1"/>
  <c r="M1007" i="39"/>
  <c r="N1007" i="39" s="1"/>
  <c r="M1001" i="39"/>
  <c r="N1001" i="39" s="1"/>
  <c r="M995" i="39"/>
  <c r="N995" i="39" s="1"/>
  <c r="M989" i="39"/>
  <c r="N989" i="39" s="1"/>
  <c r="M983" i="39"/>
  <c r="N983" i="39" s="1"/>
  <c r="M977" i="39"/>
  <c r="N977" i="39" s="1"/>
  <c r="M1036" i="39"/>
  <c r="N1036" i="39" s="1"/>
  <c r="M1030" i="39"/>
  <c r="N1030" i="39" s="1"/>
  <c r="M1024" i="39"/>
  <c r="N1024" i="39" s="1"/>
  <c r="M1018" i="39"/>
  <c r="N1018" i="39" s="1"/>
  <c r="M1012" i="39"/>
  <c r="N1012" i="39" s="1"/>
  <c r="M1006" i="39"/>
  <c r="N1006" i="39" s="1"/>
  <c r="M1000" i="39"/>
  <c r="N1000" i="39" s="1"/>
  <c r="M994" i="39"/>
  <c r="N994" i="39" s="1"/>
  <c r="M988" i="39"/>
  <c r="N988" i="39" s="1"/>
  <c r="M982" i="39"/>
  <c r="N982" i="39" s="1"/>
  <c r="M976" i="39"/>
  <c r="N976" i="39" s="1"/>
  <c r="M970" i="39"/>
  <c r="N970" i="39" s="1"/>
  <c r="M964" i="39"/>
  <c r="N964" i="39" s="1"/>
  <c r="M958" i="39"/>
  <c r="N958" i="39" s="1"/>
  <c r="M952" i="39"/>
  <c r="N952" i="39" s="1"/>
  <c r="M946" i="39"/>
  <c r="N946" i="39" s="1"/>
  <c r="M940" i="39"/>
  <c r="N940" i="39" s="1"/>
  <c r="M934" i="39"/>
  <c r="N934" i="39" s="1"/>
  <c r="M928" i="39"/>
  <c r="N928" i="39" s="1"/>
  <c r="M922" i="39"/>
  <c r="N922" i="39" s="1"/>
  <c r="M916" i="39"/>
  <c r="N916" i="39" s="1"/>
  <c r="M910" i="39"/>
  <c r="N910" i="39" s="1"/>
  <c r="M904" i="39"/>
  <c r="N904" i="39" s="1"/>
  <c r="M898" i="39"/>
  <c r="N898" i="39" s="1"/>
  <c r="M892" i="39"/>
  <c r="N892" i="39" s="1"/>
  <c r="M886" i="39"/>
  <c r="N886" i="39" s="1"/>
  <c r="M880" i="39"/>
  <c r="N880" i="39" s="1"/>
  <c r="M874" i="39"/>
  <c r="N874" i="39" s="1"/>
  <c r="M868" i="39"/>
  <c r="N868" i="39" s="1"/>
  <c r="M862" i="39"/>
  <c r="N862" i="39" s="1"/>
  <c r="M856" i="39"/>
  <c r="N856" i="39" s="1"/>
  <c r="M850" i="39"/>
  <c r="N850" i="39" s="1"/>
  <c r="M844" i="39"/>
  <c r="N844" i="39" s="1"/>
  <c r="M838" i="39"/>
  <c r="N838" i="39" s="1"/>
  <c r="M832" i="39"/>
  <c r="N832" i="39" s="1"/>
  <c r="M826" i="39"/>
  <c r="N826" i="39" s="1"/>
  <c r="M820" i="39"/>
  <c r="N820" i="39" s="1"/>
  <c r="M814" i="39"/>
  <c r="N814" i="39" s="1"/>
  <c r="M808" i="39"/>
  <c r="N808" i="39" s="1"/>
  <c r="M802" i="39"/>
  <c r="N802" i="39" s="1"/>
  <c r="M796" i="39"/>
  <c r="N796" i="39" s="1"/>
  <c r="M790" i="39"/>
  <c r="N790" i="39" s="1"/>
  <c r="M1035" i="39"/>
  <c r="N1035" i="39" s="1"/>
  <c r="M1029" i="39"/>
  <c r="N1029" i="39" s="1"/>
  <c r="M1023" i="39"/>
  <c r="N1023" i="39" s="1"/>
  <c r="M1017" i="39"/>
  <c r="N1017" i="39" s="1"/>
  <c r="M1011" i="39"/>
  <c r="N1011" i="39" s="1"/>
  <c r="M1005" i="39"/>
  <c r="N1005" i="39" s="1"/>
  <c r="M999" i="39"/>
  <c r="N999" i="39" s="1"/>
  <c r="M993" i="39"/>
  <c r="N993" i="39" s="1"/>
  <c r="M987" i="39"/>
  <c r="N987" i="39" s="1"/>
  <c r="M981" i="39"/>
  <c r="N981" i="39" s="1"/>
  <c r="M975" i="39"/>
  <c r="N975" i="39" s="1"/>
  <c r="M969" i="39"/>
  <c r="N969" i="39" s="1"/>
  <c r="M963" i="39"/>
  <c r="N963" i="39" s="1"/>
  <c r="M957" i="39"/>
  <c r="N957" i="39" s="1"/>
  <c r="M951" i="39"/>
  <c r="N951" i="39" s="1"/>
  <c r="M945" i="39"/>
  <c r="N945" i="39" s="1"/>
  <c r="M939" i="39"/>
  <c r="N939" i="39" s="1"/>
  <c r="M933" i="39"/>
  <c r="N933" i="39" s="1"/>
  <c r="M927" i="39"/>
  <c r="N927" i="39" s="1"/>
  <c r="M921" i="39"/>
  <c r="N921" i="39" s="1"/>
  <c r="M915" i="39"/>
  <c r="N915" i="39" s="1"/>
  <c r="M909" i="39"/>
  <c r="N909" i="39" s="1"/>
  <c r="M903" i="39"/>
  <c r="N903" i="39" s="1"/>
  <c r="M897" i="39"/>
  <c r="N897" i="39" s="1"/>
  <c r="M891" i="39"/>
  <c r="N891" i="39" s="1"/>
  <c r="M885" i="39"/>
  <c r="N885" i="39" s="1"/>
  <c r="M879" i="39"/>
  <c r="N879" i="39" s="1"/>
  <c r="M873" i="39"/>
  <c r="N873" i="39" s="1"/>
  <c r="M867" i="39"/>
  <c r="N867" i="39" s="1"/>
  <c r="M861" i="39"/>
  <c r="N861" i="39" s="1"/>
  <c r="M855" i="39"/>
  <c r="N855" i="39" s="1"/>
  <c r="M849" i="39"/>
  <c r="N849" i="39" s="1"/>
  <c r="M843" i="39"/>
  <c r="N843" i="39" s="1"/>
  <c r="M837" i="39"/>
  <c r="N837" i="39" s="1"/>
  <c r="M831" i="39"/>
  <c r="N831" i="39" s="1"/>
  <c r="M825" i="39"/>
  <c r="N825" i="39" s="1"/>
  <c r="M1033" i="39"/>
  <c r="N1033" i="39" s="1"/>
  <c r="M1027" i="39"/>
  <c r="N1027" i="39" s="1"/>
  <c r="M1021" i="39"/>
  <c r="N1021" i="39" s="1"/>
  <c r="M1015" i="39"/>
  <c r="N1015" i="39" s="1"/>
  <c r="M1009" i="39"/>
  <c r="N1009" i="39" s="1"/>
  <c r="M1003" i="39"/>
  <c r="N1003" i="39" s="1"/>
  <c r="M997" i="39"/>
  <c r="N997" i="39" s="1"/>
  <c r="M991" i="39"/>
  <c r="N991" i="39" s="1"/>
  <c r="M985" i="39"/>
  <c r="N985" i="39" s="1"/>
  <c r="M979" i="39"/>
  <c r="N979" i="39" s="1"/>
  <c r="M973" i="39"/>
  <c r="N973" i="39" s="1"/>
  <c r="M967" i="39"/>
  <c r="N967" i="39" s="1"/>
  <c r="M961" i="39"/>
  <c r="N961" i="39" s="1"/>
  <c r="M955" i="39"/>
  <c r="N955" i="39" s="1"/>
  <c r="M949" i="39"/>
  <c r="N949" i="39" s="1"/>
  <c r="M943" i="39"/>
  <c r="N943" i="39" s="1"/>
  <c r="M937" i="39"/>
  <c r="N937" i="39" s="1"/>
  <c r="M931" i="39"/>
  <c r="N931" i="39" s="1"/>
  <c r="M925" i="39"/>
  <c r="N925" i="39" s="1"/>
  <c r="M919" i="39"/>
  <c r="N919" i="39" s="1"/>
  <c r="M913" i="39"/>
  <c r="N913" i="39" s="1"/>
  <c r="M907" i="39"/>
  <c r="N907" i="39" s="1"/>
  <c r="M901" i="39"/>
  <c r="N901" i="39" s="1"/>
  <c r="M895" i="39"/>
  <c r="N895" i="39" s="1"/>
  <c r="M889" i="39"/>
  <c r="N889" i="39" s="1"/>
  <c r="M883" i="39"/>
  <c r="N883" i="39" s="1"/>
  <c r="M877" i="39"/>
  <c r="N877" i="39" s="1"/>
  <c r="M871" i="39"/>
  <c r="N871" i="39" s="1"/>
  <c r="M865" i="39"/>
  <c r="N865" i="39" s="1"/>
  <c r="M859" i="39"/>
  <c r="N859" i="39" s="1"/>
  <c r="M853" i="39"/>
  <c r="N853" i="39" s="1"/>
  <c r="M847" i="39"/>
  <c r="N847" i="39" s="1"/>
  <c r="M841" i="39"/>
  <c r="N841" i="39" s="1"/>
  <c r="M835" i="39"/>
  <c r="N835" i="39" s="1"/>
  <c r="M829" i="39"/>
  <c r="N829" i="39" s="1"/>
  <c r="M823" i="39"/>
  <c r="N823" i="39" s="1"/>
  <c r="M817" i="39"/>
  <c r="N817" i="39" s="1"/>
  <c r="M980" i="39"/>
  <c r="N980" i="39" s="1"/>
  <c r="M899" i="39"/>
  <c r="N899" i="39" s="1"/>
  <c r="M911" i="39"/>
  <c r="N911" i="39" s="1"/>
  <c r="M923" i="39"/>
  <c r="N923" i="39" s="1"/>
  <c r="M935" i="39"/>
  <c r="N935" i="39" s="1"/>
  <c r="M947" i="39"/>
  <c r="N947" i="39" s="1"/>
  <c r="M959" i="39"/>
  <c r="N959" i="39" s="1"/>
  <c r="M971" i="39"/>
  <c r="N971" i="39" s="1"/>
  <c r="M998" i="39"/>
  <c r="N998" i="39" s="1"/>
  <c r="A970" i="17"/>
  <c r="E936" i="17"/>
  <c r="E937" i="17"/>
  <c r="E933" i="17"/>
  <c r="E929" i="17"/>
  <c r="E934" i="17"/>
  <c r="A943" i="17"/>
  <c r="E943" i="17"/>
  <c r="AC77" i="34"/>
  <c r="D943" i="17"/>
  <c r="C943" i="17"/>
  <c r="B943" i="17"/>
  <c r="M12" i="39" l="1"/>
  <c r="I22" i="43"/>
  <c r="G26" i="43"/>
  <c r="X188" i="35"/>
  <c r="X92" i="35"/>
  <c r="X52" i="35"/>
  <c r="X1075" i="35"/>
  <c r="X210" i="35"/>
  <c r="X100" i="35"/>
  <c r="X109" i="35"/>
  <c r="X343" i="35"/>
  <c r="X475" i="35"/>
  <c r="X371" i="35"/>
  <c r="X405" i="35"/>
  <c r="X626" i="35"/>
  <c r="X163" i="35"/>
  <c r="X86" i="35"/>
  <c r="I18" i="43"/>
  <c r="I26" i="43" s="1"/>
  <c r="E26" i="43"/>
  <c r="X397" i="35"/>
  <c r="X474" i="35"/>
  <c r="H26" i="43"/>
  <c r="I19" i="43"/>
  <c r="F26" i="43"/>
  <c r="X1024" i="35"/>
  <c r="X54" i="35"/>
  <c r="X117" i="35"/>
  <c r="X347" i="35"/>
  <c r="X388" i="35"/>
  <c r="X189" i="35"/>
  <c r="X1080" i="35"/>
  <c r="X228" i="35"/>
  <c r="X57" i="35"/>
  <c r="X277" i="35"/>
  <c r="X360" i="35"/>
  <c r="X197" i="35"/>
  <c r="X1087" i="35"/>
  <c r="X50" i="35"/>
  <c r="X99" i="35"/>
  <c r="X81" i="35"/>
  <c r="X440" i="35"/>
  <c r="X335" i="35"/>
  <c r="X366" i="35"/>
  <c r="X241" i="35"/>
  <c r="X372" i="35"/>
  <c r="X761" i="35"/>
  <c r="X949" i="35"/>
  <c r="X903" i="35"/>
  <c r="X915" i="35"/>
  <c r="I23" i="43"/>
  <c r="I21" i="43"/>
  <c r="W1088" i="35"/>
  <c r="X1088" i="35" s="1"/>
  <c r="W1076" i="35"/>
  <c r="X1076" i="35" s="1"/>
  <c r="W1064" i="35"/>
  <c r="X1064" i="35" s="1"/>
  <c r="W1025" i="35"/>
  <c r="W1022" i="35"/>
  <c r="W1019" i="35"/>
  <c r="W1083" i="35"/>
  <c r="X1083" i="35" s="1"/>
  <c r="W1071" i="35"/>
  <c r="X1071" i="35" s="1"/>
  <c r="W1059" i="35"/>
  <c r="W1078" i="35"/>
  <c r="X1078" i="35" s="1"/>
  <c r="W1066" i="35"/>
  <c r="X1066" i="35" s="1"/>
  <c r="W1052" i="35"/>
  <c r="W1042" i="35" s="1"/>
  <c r="W1085" i="35"/>
  <c r="X1085" i="35" s="1"/>
  <c r="W1073" i="35"/>
  <c r="W1061" i="35"/>
  <c r="X1061" i="35" s="1"/>
  <c r="W1080" i="35"/>
  <c r="W1068" i="35"/>
  <c r="X1068" i="35" s="1"/>
  <c r="W1027" i="35"/>
  <c r="X1027" i="35" s="1"/>
  <c r="W1024" i="35"/>
  <c r="W1021" i="35"/>
  <c r="X1021" i="35" s="1"/>
  <c r="W1018" i="35"/>
  <c r="W1082" i="35"/>
  <c r="X1082" i="35" s="1"/>
  <c r="W1070" i="35"/>
  <c r="W1058" i="35"/>
  <c r="W1077" i="35"/>
  <c r="X1077" i="35" s="1"/>
  <c r="W1065" i="35"/>
  <c r="W1079" i="35"/>
  <c r="X1079" i="35" s="1"/>
  <c r="W1067" i="35"/>
  <c r="X1067" i="35" s="1"/>
  <c r="W1086" i="35"/>
  <c r="W1074" i="35"/>
  <c r="W1023" i="35"/>
  <c r="W1012" i="35"/>
  <c r="W995" i="35"/>
  <c r="W991" i="35"/>
  <c r="X991" i="35" s="1"/>
  <c r="W987" i="35"/>
  <c r="W983" i="35"/>
  <c r="W979" i="35"/>
  <c r="X979" i="35" s="1"/>
  <c r="W975" i="35"/>
  <c r="W971" i="35"/>
  <c r="W967" i="35"/>
  <c r="W963" i="35"/>
  <c r="W959" i="35"/>
  <c r="W1069" i="35"/>
  <c r="X1069" i="35" s="1"/>
  <c r="W1015" i="35"/>
  <c r="W1005" i="35"/>
  <c r="X1005" i="35" s="1"/>
  <c r="W1060" i="35"/>
  <c r="X1060" i="35" s="1"/>
  <c r="W1008" i="35"/>
  <c r="W1011" i="35"/>
  <c r="W1081" i="35"/>
  <c r="X1081" i="35" s="1"/>
  <c r="W1072" i="35"/>
  <c r="W1026" i="35"/>
  <c r="X1026" i="35" s="1"/>
  <c r="W1014" i="35"/>
  <c r="W1063" i="35"/>
  <c r="X1063" i="35" s="1"/>
  <c r="W1017" i="35"/>
  <c r="W1004" i="35"/>
  <c r="W1007" i="35"/>
  <c r="W993" i="35"/>
  <c r="W989" i="35"/>
  <c r="X989" i="35" s="1"/>
  <c r="W985" i="35"/>
  <c r="W1084" i="35"/>
  <c r="W1010" i="35"/>
  <c r="X1010" i="35" s="1"/>
  <c r="W1062" i="35"/>
  <c r="W1016" i="35"/>
  <c r="X1016" i="35" s="1"/>
  <c r="W1003" i="35"/>
  <c r="W992" i="35"/>
  <c r="W988" i="35"/>
  <c r="W984" i="35"/>
  <c r="W980" i="35"/>
  <c r="W976" i="35"/>
  <c r="W972" i="35"/>
  <c r="X972" i="35" s="1"/>
  <c r="W1006" i="35"/>
  <c r="W1087" i="35"/>
  <c r="W1009" i="35"/>
  <c r="X1009" i="35" s="1"/>
  <c r="W990" i="35"/>
  <c r="W954" i="35"/>
  <c r="W940" i="35"/>
  <c r="W935" i="35"/>
  <c r="W930" i="35"/>
  <c r="W916" i="35"/>
  <c r="W911" i="35"/>
  <c r="W906" i="35"/>
  <c r="W892" i="35"/>
  <c r="X892" i="35" s="1"/>
  <c r="W887" i="35"/>
  <c r="W882" i="35"/>
  <c r="W868" i="35"/>
  <c r="X868" i="35" s="1"/>
  <c r="W863" i="35"/>
  <c r="W858" i="35"/>
  <c r="W844" i="35"/>
  <c r="W839" i="35"/>
  <c r="W834" i="35"/>
  <c r="W820" i="35"/>
  <c r="W815" i="35"/>
  <c r="W802" i="35"/>
  <c r="W789" i="35"/>
  <c r="X789" i="35" s="1"/>
  <c r="W776" i="35"/>
  <c r="W767" i="35"/>
  <c r="W978" i="35"/>
  <c r="X978" i="35" s="1"/>
  <c r="W960" i="35"/>
  <c r="W949" i="35"/>
  <c r="W925" i="35"/>
  <c r="W901" i="35"/>
  <c r="W877" i="35"/>
  <c r="W853" i="35"/>
  <c r="X853" i="35" s="1"/>
  <c r="W829" i="35"/>
  <c r="W806" i="35"/>
  <c r="W793" i="35"/>
  <c r="X793" i="35" s="1"/>
  <c r="W780" i="35"/>
  <c r="W771" i="35"/>
  <c r="W758" i="35"/>
  <c r="X758" i="35" s="1"/>
  <c r="W1020" i="35"/>
  <c r="X1020" i="35" s="1"/>
  <c r="W965" i="35"/>
  <c r="W944" i="35"/>
  <c r="W939" i="35"/>
  <c r="W934" i="35"/>
  <c r="W920" i="35"/>
  <c r="W915" i="35"/>
  <c r="W910" i="35"/>
  <c r="W896" i="35"/>
  <c r="X896" i="35" s="1"/>
  <c r="W891" i="35"/>
  <c r="W886" i="35"/>
  <c r="W872" i="35"/>
  <c r="X872" i="35" s="1"/>
  <c r="W867" i="35"/>
  <c r="W862" i="35"/>
  <c r="W848" i="35"/>
  <c r="W843" i="35"/>
  <c r="W838" i="35"/>
  <c r="W824" i="35"/>
  <c r="W819" i="35"/>
  <c r="X819" i="35" s="1"/>
  <c r="W810" i="35"/>
  <c r="W797" i="35"/>
  <c r="W784" i="35"/>
  <c r="W986" i="35"/>
  <c r="W970" i="35"/>
  <c r="X970" i="35" s="1"/>
  <c r="W958" i="35"/>
  <c r="W953" i="35"/>
  <c r="W929" i="35"/>
  <c r="W905" i="35"/>
  <c r="W881" i="35"/>
  <c r="W857" i="35"/>
  <c r="W833" i="35"/>
  <c r="W814" i="35"/>
  <c r="W801" i="35"/>
  <c r="W788" i="35"/>
  <c r="W779" i="35"/>
  <c r="W977" i="35"/>
  <c r="X977" i="35" s="1"/>
  <c r="W948" i="35"/>
  <c r="W943" i="35"/>
  <c r="W938" i="35"/>
  <c r="W924" i="35"/>
  <c r="X924" i="35" s="1"/>
  <c r="W919" i="35"/>
  <c r="X919" i="35" s="1"/>
  <c r="W914" i="35"/>
  <c r="W900" i="35"/>
  <c r="W895" i="35"/>
  <c r="W890" i="35"/>
  <c r="X890" i="35" s="1"/>
  <c r="W876" i="35"/>
  <c r="W871" i="35"/>
  <c r="W866" i="35"/>
  <c r="X866" i="35" s="1"/>
  <c r="W852" i="35"/>
  <c r="W847" i="35"/>
  <c r="W842" i="35"/>
  <c r="W828" i="35"/>
  <c r="W823" i="35"/>
  <c r="X823" i="35" s="1"/>
  <c r="W818" i="35"/>
  <c r="W805" i="35"/>
  <c r="W1075" i="35"/>
  <c r="W964" i="35"/>
  <c r="X964" i="35" s="1"/>
  <c r="W933" i="35"/>
  <c r="W909" i="35"/>
  <c r="W885" i="35"/>
  <c r="X885" i="35" s="1"/>
  <c r="W861" i="35"/>
  <c r="W837" i="35"/>
  <c r="W809" i="35"/>
  <c r="W796" i="35"/>
  <c r="W787" i="35"/>
  <c r="W774" i="35"/>
  <c r="W761" i="35"/>
  <c r="W982" i="35"/>
  <c r="W969" i="35"/>
  <c r="X969" i="35" s="1"/>
  <c r="W957" i="35"/>
  <c r="W952" i="35"/>
  <c r="W947" i="35"/>
  <c r="X947" i="35" s="1"/>
  <c r="W942" i="35"/>
  <c r="W928" i="35"/>
  <c r="W923" i="35"/>
  <c r="W918" i="35"/>
  <c r="W904" i="35"/>
  <c r="W899" i="35"/>
  <c r="W894" i="35"/>
  <c r="W880" i="35"/>
  <c r="W875" i="35"/>
  <c r="W870" i="35"/>
  <c r="W856" i="35"/>
  <c r="W851" i="35"/>
  <c r="X851" i="35" s="1"/>
  <c r="W846" i="35"/>
  <c r="W832" i="35"/>
  <c r="X832" i="35" s="1"/>
  <c r="W827" i="35"/>
  <c r="W822" i="35"/>
  <c r="W813" i="35"/>
  <c r="W800" i="35"/>
  <c r="W791" i="35"/>
  <c r="W778" i="35"/>
  <c r="W962" i="35"/>
  <c r="X962" i="35" s="1"/>
  <c r="W937" i="35"/>
  <c r="W913" i="35"/>
  <c r="W889" i="35"/>
  <c r="X889" i="35" s="1"/>
  <c r="W865" i="35"/>
  <c r="W974" i="35"/>
  <c r="W951" i="35"/>
  <c r="W946" i="35"/>
  <c r="W932" i="35"/>
  <c r="W927" i="35"/>
  <c r="W922" i="35"/>
  <c r="W908" i="35"/>
  <c r="W903" i="35"/>
  <c r="W898" i="35"/>
  <c r="W884" i="35"/>
  <c r="W879" i="35"/>
  <c r="X879" i="35" s="1"/>
  <c r="W874" i="35"/>
  <c r="W860" i="35"/>
  <c r="W855" i="35"/>
  <c r="W850" i="35"/>
  <c r="W994" i="35"/>
  <c r="W981" i="35"/>
  <c r="W968" i="35"/>
  <c r="W956" i="35"/>
  <c r="W941" i="35"/>
  <c r="X941" i="35" s="1"/>
  <c r="W917" i="35"/>
  <c r="W893" i="35"/>
  <c r="W869" i="35"/>
  <c r="X869" i="35" s="1"/>
  <c r="W845" i="35"/>
  <c r="W821" i="35"/>
  <c r="X821" i="35" s="1"/>
  <c r="W812" i="35"/>
  <c r="W803" i="35"/>
  <c r="W790" i="35"/>
  <c r="W1013" i="35"/>
  <c r="W973" i="35"/>
  <c r="W966" i="35"/>
  <c r="X966" i="35" s="1"/>
  <c r="W945" i="35"/>
  <c r="X945" i="35" s="1"/>
  <c r="W921" i="35"/>
  <c r="W897" i="35"/>
  <c r="W873" i="35"/>
  <c r="X873" i="35" s="1"/>
  <c r="W849" i="35"/>
  <c r="W825" i="35"/>
  <c r="W936" i="35"/>
  <c r="W878" i="35"/>
  <c r="W808" i="35"/>
  <c r="W795" i="35"/>
  <c r="W770" i="35"/>
  <c r="X770" i="35" s="1"/>
  <c r="W744" i="35"/>
  <c r="W731" i="35"/>
  <c r="X731" i="35" s="1"/>
  <c r="W718" i="35"/>
  <c r="W705" i="35"/>
  <c r="W696" i="35"/>
  <c r="X696" i="35" s="1"/>
  <c r="W683" i="35"/>
  <c r="W670" i="35"/>
  <c r="X670" i="35" s="1"/>
  <c r="W657" i="35"/>
  <c r="W648" i="35"/>
  <c r="W635" i="35"/>
  <c r="W622" i="35"/>
  <c r="W931" i="35"/>
  <c r="W840" i="35"/>
  <c r="W807" i="35"/>
  <c r="W785" i="35"/>
  <c r="W764" i="35"/>
  <c r="W753" i="35"/>
  <c r="X753" i="35" s="1"/>
  <c r="W748" i="35"/>
  <c r="W735" i="35"/>
  <c r="W722" i="35"/>
  <c r="W709" i="35"/>
  <c r="W700" i="35"/>
  <c r="W687" i="35"/>
  <c r="X687" i="35" s="1"/>
  <c r="W674" i="35"/>
  <c r="W661" i="35"/>
  <c r="W652" i="35"/>
  <c r="W639" i="35"/>
  <c r="W626" i="35"/>
  <c r="W926" i="35"/>
  <c r="X926" i="35" s="1"/>
  <c r="W794" i="35"/>
  <c r="W783" i="35"/>
  <c r="W775" i="35"/>
  <c r="W769" i="35"/>
  <c r="W739" i="35"/>
  <c r="W726" i="35"/>
  <c r="W713" i="35"/>
  <c r="W704" i="35"/>
  <c r="W691" i="35"/>
  <c r="X691" i="35" s="1"/>
  <c r="W678" i="35"/>
  <c r="W665" i="35"/>
  <c r="W656" i="35"/>
  <c r="X656" i="35" s="1"/>
  <c r="W643" i="35"/>
  <c r="W630" i="35"/>
  <c r="W617" i="35"/>
  <c r="W613" i="35"/>
  <c r="W609" i="35"/>
  <c r="W605" i="35"/>
  <c r="W601" i="35"/>
  <c r="W597" i="35"/>
  <c r="W593" i="35"/>
  <c r="X593" i="35" s="1"/>
  <c r="W589" i="35"/>
  <c r="W864" i="35"/>
  <c r="X864" i="35" s="1"/>
  <c r="W836" i="35"/>
  <c r="X836" i="35" s="1"/>
  <c r="W817" i="35"/>
  <c r="W804" i="35"/>
  <c r="W782" i="35"/>
  <c r="X782" i="35" s="1"/>
  <c r="W763" i="35"/>
  <c r="W752" i="35"/>
  <c r="W743" i="35"/>
  <c r="W730" i="35"/>
  <c r="W717" i="35"/>
  <c r="W708" i="35"/>
  <c r="X708" i="35" s="1"/>
  <c r="W695" i="35"/>
  <c r="W682" i="35"/>
  <c r="X682" i="35" s="1"/>
  <c r="W669" i="35"/>
  <c r="X669" i="35" s="1"/>
  <c r="W660" i="35"/>
  <c r="W647" i="35"/>
  <c r="W634" i="35"/>
  <c r="W621" i="35"/>
  <c r="W859" i="35"/>
  <c r="W835" i="35"/>
  <c r="W792" i="35"/>
  <c r="W762" i="35"/>
  <c r="W757" i="35"/>
  <c r="X757" i="35" s="1"/>
  <c r="W747" i="35"/>
  <c r="W734" i="35"/>
  <c r="X734" i="35" s="1"/>
  <c r="W721" i="35"/>
  <c r="X721" i="35" s="1"/>
  <c r="W712" i="35"/>
  <c r="W699" i="35"/>
  <c r="W686" i="35"/>
  <c r="W673" i="35"/>
  <c r="W664" i="35"/>
  <c r="W651" i="35"/>
  <c r="W638" i="35"/>
  <c r="W625" i="35"/>
  <c r="W912" i="35"/>
  <c r="X912" i="35" s="1"/>
  <c r="W854" i="35"/>
  <c r="W816" i="35"/>
  <c r="W768" i="35"/>
  <c r="X768" i="35" s="1"/>
  <c r="W738" i="35"/>
  <c r="W725" i="35"/>
  <c r="W716" i="35"/>
  <c r="W703" i="35"/>
  <c r="W690" i="35"/>
  <c r="W677" i="35"/>
  <c r="W668" i="35"/>
  <c r="W655" i="35"/>
  <c r="W642" i="35"/>
  <c r="W629" i="35"/>
  <c r="W907" i="35"/>
  <c r="W831" i="35"/>
  <c r="X831" i="35" s="1"/>
  <c r="W781" i="35"/>
  <c r="W773" i="35"/>
  <c r="X773" i="35" s="1"/>
  <c r="W756" i="35"/>
  <c r="W751" i="35"/>
  <c r="W742" i="35"/>
  <c r="W729" i="35"/>
  <c r="X729" i="35" s="1"/>
  <c r="W720" i="35"/>
  <c r="W707" i="35"/>
  <c r="W694" i="35"/>
  <c r="X694" i="35" s="1"/>
  <c r="W681" i="35"/>
  <c r="W672" i="35"/>
  <c r="W659" i="35"/>
  <c r="X659" i="35" s="1"/>
  <c r="W646" i="35"/>
  <c r="W633" i="35"/>
  <c r="W624" i="35"/>
  <c r="W961" i="35"/>
  <c r="W902" i="35"/>
  <c r="W830" i="35"/>
  <c r="W746" i="35"/>
  <c r="W733" i="35"/>
  <c r="W724" i="35"/>
  <c r="X724" i="35" s="1"/>
  <c r="W711" i="35"/>
  <c r="W698" i="35"/>
  <c r="W685" i="35"/>
  <c r="X685" i="35" s="1"/>
  <c r="W676" i="35"/>
  <c r="W663" i="35"/>
  <c r="W650" i="35"/>
  <c r="W637" i="35"/>
  <c r="W628" i="35"/>
  <c r="W955" i="35"/>
  <c r="W799" i="35"/>
  <c r="W766" i="35"/>
  <c r="W755" i="35"/>
  <c r="X755" i="35" s="1"/>
  <c r="W737" i="35"/>
  <c r="W728" i="35"/>
  <c r="W715" i="35"/>
  <c r="X715" i="35" s="1"/>
  <c r="W702" i="35"/>
  <c r="W689" i="35"/>
  <c r="W680" i="35"/>
  <c r="W950" i="35"/>
  <c r="W826" i="35"/>
  <c r="X826" i="35" s="1"/>
  <c r="W772" i="35"/>
  <c r="W760" i="35"/>
  <c r="W750" i="35"/>
  <c r="W741" i="35"/>
  <c r="X741" i="35" s="1"/>
  <c r="W732" i="35"/>
  <c r="W719" i="35"/>
  <c r="W706" i="35"/>
  <c r="X706" i="35" s="1"/>
  <c r="W693" i="35"/>
  <c r="W684" i="35"/>
  <c r="W671" i="35"/>
  <c r="W658" i="35"/>
  <c r="W645" i="35"/>
  <c r="W636" i="35"/>
  <c r="W623" i="35"/>
  <c r="W883" i="35"/>
  <c r="W841" i="35"/>
  <c r="W786" i="35"/>
  <c r="W777" i="35"/>
  <c r="W759" i="35"/>
  <c r="X759" i="35" s="1"/>
  <c r="W754" i="35"/>
  <c r="W749" i="35"/>
  <c r="W740" i="35"/>
  <c r="W727" i="35"/>
  <c r="W714" i="35"/>
  <c r="W701" i="35"/>
  <c r="X701" i="35" s="1"/>
  <c r="W692" i="35"/>
  <c r="W679" i="35"/>
  <c r="W666" i="35"/>
  <c r="X666" i="35" s="1"/>
  <c r="W653" i="35"/>
  <c r="W644" i="35"/>
  <c r="W631" i="35"/>
  <c r="X631" i="35" s="1"/>
  <c r="W618" i="35"/>
  <c r="X618" i="35" s="1"/>
  <c r="W614" i="35"/>
  <c r="W610" i="35"/>
  <c r="W606" i="35"/>
  <c r="W602" i="35"/>
  <c r="W598" i="35"/>
  <c r="W594" i="35"/>
  <c r="W590" i="35"/>
  <c r="W640" i="35"/>
  <c r="X640" i="35" s="1"/>
  <c r="W599" i="35"/>
  <c r="X599" i="35" s="1"/>
  <c r="W585" i="35"/>
  <c r="W580" i="35"/>
  <c r="X580" i="35" s="1"/>
  <c r="W570" i="35"/>
  <c r="W565" i="35"/>
  <c r="X565" i="35" s="1"/>
  <c r="W546" i="35"/>
  <c r="W541" i="35"/>
  <c r="X541" i="35" s="1"/>
  <c r="W522" i="35"/>
  <c r="W517" i="35"/>
  <c r="X517" i="35" s="1"/>
  <c r="W498" i="35"/>
  <c r="X498" i="35" s="1"/>
  <c r="W493" i="35"/>
  <c r="W474" i="35"/>
  <c r="W469" i="35"/>
  <c r="W450" i="35"/>
  <c r="X450" i="35" s="1"/>
  <c r="W445" i="35"/>
  <c r="X445" i="35" s="1"/>
  <c r="W426" i="35"/>
  <c r="W421" i="35"/>
  <c r="X421" i="35" s="1"/>
  <c r="W402" i="35"/>
  <c r="W397" i="35"/>
  <c r="W378" i="35"/>
  <c r="W373" i="35"/>
  <c r="X373" i="35" s="1"/>
  <c r="W360" i="35"/>
  <c r="W347" i="35"/>
  <c r="W334" i="35"/>
  <c r="X334" i="35" s="1"/>
  <c r="W325" i="35"/>
  <c r="W312" i="35"/>
  <c r="X312" i="35" s="1"/>
  <c r="W299" i="35"/>
  <c r="X299" i="35" s="1"/>
  <c r="W286" i="35"/>
  <c r="W277" i="35"/>
  <c r="W264" i="35"/>
  <c r="W251" i="35"/>
  <c r="W238" i="35"/>
  <c r="W607" i="35"/>
  <c r="W591" i="35"/>
  <c r="W560" i="35"/>
  <c r="X560" i="35" s="1"/>
  <c r="W555" i="35"/>
  <c r="W536" i="35"/>
  <c r="W531" i="35"/>
  <c r="W512" i="35"/>
  <c r="X512" i="35" s="1"/>
  <c r="W507" i="35"/>
  <c r="W488" i="35"/>
  <c r="W483" i="35"/>
  <c r="X483" i="35" s="1"/>
  <c r="W464" i="35"/>
  <c r="W459" i="35"/>
  <c r="W440" i="35"/>
  <c r="W435" i="35"/>
  <c r="W416" i="35"/>
  <c r="X416" i="35" s="1"/>
  <c r="W411" i="35"/>
  <c r="X411" i="35" s="1"/>
  <c r="W392" i="35"/>
  <c r="W387" i="35"/>
  <c r="W364" i="35"/>
  <c r="X364" i="35" s="1"/>
  <c r="W351" i="35"/>
  <c r="W338" i="35"/>
  <c r="W329" i="35"/>
  <c r="W316" i="35"/>
  <c r="W303" i="35"/>
  <c r="W290" i="35"/>
  <c r="X290" i="35" s="1"/>
  <c r="W697" i="35"/>
  <c r="W662" i="35"/>
  <c r="W616" i="35"/>
  <c r="X616" i="35" s="1"/>
  <c r="W579" i="35"/>
  <c r="W574" i="35"/>
  <c r="W569" i="35"/>
  <c r="X569" i="35" s="1"/>
  <c r="W550" i="35"/>
  <c r="X550" i="35" s="1"/>
  <c r="W545" i="35"/>
  <c r="W526" i="35"/>
  <c r="W521" i="35"/>
  <c r="W502" i="35"/>
  <c r="W497" i="35"/>
  <c r="W478" i="35"/>
  <c r="W473" i="35"/>
  <c r="W454" i="35"/>
  <c r="X454" i="35" s="1"/>
  <c r="W449" i="35"/>
  <c r="X449" i="35" s="1"/>
  <c r="W430" i="35"/>
  <c r="W425" i="35"/>
  <c r="W406" i="35"/>
  <c r="X406" i="35" s="1"/>
  <c r="W401" i="35"/>
  <c r="W382" i="35"/>
  <c r="W377" i="35"/>
  <c r="W368" i="35"/>
  <c r="W355" i="35"/>
  <c r="W342" i="35"/>
  <c r="X342" i="35" s="1"/>
  <c r="W333" i="35"/>
  <c r="W320" i="35"/>
  <c r="X320" i="35" s="1"/>
  <c r="W307" i="35"/>
  <c r="W294" i="35"/>
  <c r="W285" i="35"/>
  <c r="X285" i="35" s="1"/>
  <c r="W272" i="35"/>
  <c r="W259" i="35"/>
  <c r="X259" i="35" s="1"/>
  <c r="W246" i="35"/>
  <c r="W237" i="35"/>
  <c r="X237" i="35" s="1"/>
  <c r="W888" i="35"/>
  <c r="W745" i="35"/>
  <c r="W632" i="35"/>
  <c r="W615" i="35"/>
  <c r="W584" i="35"/>
  <c r="X584" i="35" s="1"/>
  <c r="W564" i="35"/>
  <c r="W559" i="35"/>
  <c r="W540" i="35"/>
  <c r="W535" i="35"/>
  <c r="X535" i="35" s="1"/>
  <c r="W516" i="35"/>
  <c r="X516" i="35" s="1"/>
  <c r="W511" i="35"/>
  <c r="W492" i="35"/>
  <c r="W487" i="35"/>
  <c r="W468" i="35"/>
  <c r="W463" i="35"/>
  <c r="W444" i="35"/>
  <c r="W439" i="35"/>
  <c r="X439" i="35" s="1"/>
  <c r="W420" i="35"/>
  <c r="W415" i="35"/>
  <c r="W396" i="35"/>
  <c r="X396" i="35" s="1"/>
  <c r="W391" i="35"/>
  <c r="X391" i="35" s="1"/>
  <c r="W372" i="35"/>
  <c r="W359" i="35"/>
  <c r="W346" i="35"/>
  <c r="W337" i="35"/>
  <c r="W324" i="35"/>
  <c r="W311" i="35"/>
  <c r="X311" i="35" s="1"/>
  <c r="W298" i="35"/>
  <c r="W289" i="35"/>
  <c r="X289" i="35" s="1"/>
  <c r="W276" i="35"/>
  <c r="X276" i="35" s="1"/>
  <c r="W263" i="35"/>
  <c r="W250" i="35"/>
  <c r="X250" i="35" s="1"/>
  <c r="W688" i="35"/>
  <c r="W604" i="35"/>
  <c r="W596" i="35"/>
  <c r="W573" i="35"/>
  <c r="W554" i="35"/>
  <c r="W549" i="35"/>
  <c r="X549" i="35" s="1"/>
  <c r="W530" i="35"/>
  <c r="W525" i="35"/>
  <c r="W506" i="35"/>
  <c r="X506" i="35" s="1"/>
  <c r="W501" i="35"/>
  <c r="W482" i="35"/>
  <c r="X482" i="35" s="1"/>
  <c r="W477" i="35"/>
  <c r="X477" i="35" s="1"/>
  <c r="W458" i="35"/>
  <c r="W453" i="35"/>
  <c r="W434" i="35"/>
  <c r="W429" i="35"/>
  <c r="W410" i="35"/>
  <c r="W405" i="35"/>
  <c r="W386" i="35"/>
  <c r="W381" i="35"/>
  <c r="W363" i="35"/>
  <c r="X363" i="35" s="1"/>
  <c r="W350" i="35"/>
  <c r="W341" i="35"/>
  <c r="W328" i="35"/>
  <c r="X328" i="35" s="1"/>
  <c r="W736" i="35"/>
  <c r="W654" i="35"/>
  <c r="W583" i="35"/>
  <c r="X583" i="35" s="1"/>
  <c r="W578" i="35"/>
  <c r="W568" i="35"/>
  <c r="W563" i="35"/>
  <c r="W544" i="35"/>
  <c r="W539" i="35"/>
  <c r="W520" i="35"/>
  <c r="X520" i="35" s="1"/>
  <c r="W515" i="35"/>
  <c r="X515" i="35" s="1"/>
  <c r="W496" i="35"/>
  <c r="W491" i="35"/>
  <c r="X491" i="35" s="1"/>
  <c r="W472" i="35"/>
  <c r="X472" i="35" s="1"/>
  <c r="W467" i="35"/>
  <c r="W448" i="35"/>
  <c r="W443" i="35"/>
  <c r="W424" i="35"/>
  <c r="W419" i="35"/>
  <c r="W400" i="35"/>
  <c r="W395" i="35"/>
  <c r="W376" i="35"/>
  <c r="X376" i="35" s="1"/>
  <c r="W367" i="35"/>
  <c r="W354" i="35"/>
  <c r="W345" i="35"/>
  <c r="X345" i="35" s="1"/>
  <c r="W332" i="35"/>
  <c r="X332" i="35" s="1"/>
  <c r="W319" i="35"/>
  <c r="W306" i="35"/>
  <c r="W297" i="35"/>
  <c r="X297" i="35" s="1"/>
  <c r="W284" i="35"/>
  <c r="W271" i="35"/>
  <c r="X271" i="35" s="1"/>
  <c r="W258" i="35"/>
  <c r="W811" i="35"/>
  <c r="W627" i="35"/>
  <c r="W612" i="35"/>
  <c r="X612" i="35" s="1"/>
  <c r="W603" i="35"/>
  <c r="X603" i="35" s="1"/>
  <c r="W595" i="35"/>
  <c r="X595" i="35" s="1"/>
  <c r="W588" i="35"/>
  <c r="W577" i="35"/>
  <c r="W558" i="35"/>
  <c r="W553" i="35"/>
  <c r="W534" i="35"/>
  <c r="W529" i="35"/>
  <c r="X529" i="35" s="1"/>
  <c r="W510" i="35"/>
  <c r="W505" i="35"/>
  <c r="W486" i="35"/>
  <c r="W481" i="35"/>
  <c r="W462" i="35"/>
  <c r="W457" i="35"/>
  <c r="X457" i="35" s="1"/>
  <c r="W438" i="35"/>
  <c r="X438" i="35" s="1"/>
  <c r="W433" i="35"/>
  <c r="W414" i="35"/>
  <c r="W409" i="35"/>
  <c r="W390" i="35"/>
  <c r="W385" i="35"/>
  <c r="X385" i="35" s="1"/>
  <c r="W371" i="35"/>
  <c r="W358" i="35"/>
  <c r="W349" i="35"/>
  <c r="W336" i="35"/>
  <c r="W323" i="35"/>
  <c r="W310" i="35"/>
  <c r="X310" i="35" s="1"/>
  <c r="W301" i="35"/>
  <c r="X301" i="35" s="1"/>
  <c r="W288" i="35"/>
  <c r="X288" i="35" s="1"/>
  <c r="W275" i="35"/>
  <c r="W262" i="35"/>
  <c r="W798" i="35"/>
  <c r="W572" i="35"/>
  <c r="W567" i="35"/>
  <c r="W548" i="35"/>
  <c r="W543" i="35"/>
  <c r="X543" i="35" s="1"/>
  <c r="W524" i="35"/>
  <c r="W519" i="35"/>
  <c r="W500" i="35"/>
  <c r="X500" i="35" s="1"/>
  <c r="W495" i="35"/>
  <c r="W476" i="35"/>
  <c r="W471" i="35"/>
  <c r="W452" i="35"/>
  <c r="X452" i="35" s="1"/>
  <c r="W447" i="35"/>
  <c r="X447" i="35" s="1"/>
  <c r="W428" i="35"/>
  <c r="W423" i="35"/>
  <c r="W404" i="35"/>
  <c r="W399" i="35"/>
  <c r="X399" i="35" s="1"/>
  <c r="W380" i="35"/>
  <c r="W375" i="35"/>
  <c r="W362" i="35"/>
  <c r="X362" i="35" s="1"/>
  <c r="W353" i="35"/>
  <c r="W340" i="35"/>
  <c r="W327" i="35"/>
  <c r="W314" i="35"/>
  <c r="W305" i="35"/>
  <c r="X305" i="35" s="1"/>
  <c r="W292" i="35"/>
  <c r="W279" i="35"/>
  <c r="W266" i="35"/>
  <c r="W257" i="35"/>
  <c r="X257" i="35" s="1"/>
  <c r="W244" i="35"/>
  <c r="X244" i="35" s="1"/>
  <c r="W723" i="35"/>
  <c r="W675" i="35"/>
  <c r="X675" i="35" s="1"/>
  <c r="W649" i="35"/>
  <c r="X649" i="35" s="1"/>
  <c r="W611" i="35"/>
  <c r="X611" i="35" s="1"/>
  <c r="W587" i="35"/>
  <c r="W582" i="35"/>
  <c r="W562" i="35"/>
  <c r="W557" i="35"/>
  <c r="X557" i="35" s="1"/>
  <c r="W538" i="35"/>
  <c r="W533" i="35"/>
  <c r="W514" i="35"/>
  <c r="X514" i="35" s="1"/>
  <c r="W509" i="35"/>
  <c r="W490" i="35"/>
  <c r="W485" i="35"/>
  <c r="X485" i="35" s="1"/>
  <c r="W466" i="35"/>
  <c r="W461" i="35"/>
  <c r="W442" i="35"/>
  <c r="W437" i="35"/>
  <c r="W418" i="35"/>
  <c r="W413" i="35"/>
  <c r="X413" i="35" s="1"/>
  <c r="W394" i="35"/>
  <c r="W389" i="35"/>
  <c r="W366" i="35"/>
  <c r="W357" i="35"/>
  <c r="W344" i="35"/>
  <c r="W331" i="35"/>
  <c r="X331" i="35" s="1"/>
  <c r="W581" i="35"/>
  <c r="W576" i="35"/>
  <c r="W571" i="35"/>
  <c r="W552" i="35"/>
  <c r="W547" i="35"/>
  <c r="W528" i="35"/>
  <c r="W523" i="35"/>
  <c r="X523" i="35" s="1"/>
  <c r="W504" i="35"/>
  <c r="W499" i="35"/>
  <c r="X499" i="35" s="1"/>
  <c r="W480" i="35"/>
  <c r="X480" i="35" s="1"/>
  <c r="W475" i="35"/>
  <c r="W456" i="35"/>
  <c r="X456" i="35" s="1"/>
  <c r="W451" i="35"/>
  <c r="W432" i="35"/>
  <c r="W427" i="35"/>
  <c r="W408" i="35"/>
  <c r="W403" i="35"/>
  <c r="W384" i="35"/>
  <c r="W379" i="35"/>
  <c r="X379" i="35" s="1"/>
  <c r="W370" i="35"/>
  <c r="W361" i="35"/>
  <c r="X361" i="35" s="1"/>
  <c r="W348" i="35"/>
  <c r="W335" i="35"/>
  <c r="W322" i="35"/>
  <c r="X322" i="35" s="1"/>
  <c r="W313" i="35"/>
  <c r="X313" i="35" s="1"/>
  <c r="W300" i="35"/>
  <c r="W287" i="35"/>
  <c r="W274" i="35"/>
  <c r="X274" i="35" s="1"/>
  <c r="W265" i="35"/>
  <c r="W252" i="35"/>
  <c r="W239" i="35"/>
  <c r="X239" i="35" s="1"/>
  <c r="W620" i="35"/>
  <c r="W600" i="35"/>
  <c r="X600" i="35" s="1"/>
  <c r="W566" i="35"/>
  <c r="W561" i="35"/>
  <c r="W542" i="35"/>
  <c r="X542" i="35" s="1"/>
  <c r="W537" i="35"/>
  <c r="X537" i="35" s="1"/>
  <c r="W518" i="35"/>
  <c r="X518" i="35" s="1"/>
  <c r="W513" i="35"/>
  <c r="X513" i="35" s="1"/>
  <c r="W494" i="35"/>
  <c r="W489" i="35"/>
  <c r="X489" i="35" s="1"/>
  <c r="W470" i="35"/>
  <c r="W465" i="35"/>
  <c r="W446" i="35"/>
  <c r="W441" i="35"/>
  <c r="W422" i="35"/>
  <c r="W417" i="35"/>
  <c r="W398" i="35"/>
  <c r="X398" i="35" s="1"/>
  <c r="W393" i="35"/>
  <c r="X393" i="35" s="1"/>
  <c r="W374" i="35"/>
  <c r="X374" i="35" s="1"/>
  <c r="W365" i="35"/>
  <c r="X365" i="35" s="1"/>
  <c r="W352" i="35"/>
  <c r="W339" i="35"/>
  <c r="X339" i="35" s="1"/>
  <c r="W326" i="35"/>
  <c r="W317" i="35"/>
  <c r="W304" i="35"/>
  <c r="W291" i="35"/>
  <c r="X291" i="35" s="1"/>
  <c r="W278" i="35"/>
  <c r="X278" i="35" s="1"/>
  <c r="W269" i="35"/>
  <c r="W256" i="35"/>
  <c r="X256" i="35" s="1"/>
  <c r="W243" i="35"/>
  <c r="X243" i="35" s="1"/>
  <c r="W765" i="35"/>
  <c r="X765" i="35" s="1"/>
  <c r="W710" i="35"/>
  <c r="W667" i="35"/>
  <c r="W641" i="35"/>
  <c r="X641" i="35" s="1"/>
  <c r="W619" i="35"/>
  <c r="W608" i="35"/>
  <c r="W592" i="35"/>
  <c r="W586" i="35"/>
  <c r="X586" i="35" s="1"/>
  <c r="W575" i="35"/>
  <c r="W556" i="35"/>
  <c r="X556" i="35" s="1"/>
  <c r="W551" i="35"/>
  <c r="X551" i="35" s="1"/>
  <c r="W532" i="35"/>
  <c r="X532" i="35" s="1"/>
  <c r="W527" i="35"/>
  <c r="W508" i="35"/>
  <c r="W503" i="35"/>
  <c r="X503" i="35" s="1"/>
  <c r="W484" i="35"/>
  <c r="W479" i="35"/>
  <c r="X479" i="35" s="1"/>
  <c r="W460" i="35"/>
  <c r="W455" i="35"/>
  <c r="W436" i="35"/>
  <c r="X436" i="35" s="1"/>
  <c r="W431" i="35"/>
  <c r="W412" i="35"/>
  <c r="X412" i="35" s="1"/>
  <c r="W407" i="35"/>
  <c r="X407" i="35" s="1"/>
  <c r="W388" i="35"/>
  <c r="W383" i="35"/>
  <c r="W369" i="35"/>
  <c r="X369" i="35" s="1"/>
  <c r="W356" i="35"/>
  <c r="W343" i="35"/>
  <c r="W330" i="35"/>
  <c r="W321" i="35"/>
  <c r="W308" i="35"/>
  <c r="W295" i="35"/>
  <c r="X295" i="35" s="1"/>
  <c r="W282" i="35"/>
  <c r="W273" i="35"/>
  <c r="X273" i="35" s="1"/>
  <c r="W260" i="35"/>
  <c r="X260" i="35" s="1"/>
  <c r="W247" i="35"/>
  <c r="X247" i="35" s="1"/>
  <c r="W234" i="35"/>
  <c r="W245" i="35"/>
  <c r="W232" i="35"/>
  <c r="X232" i="35" s="1"/>
  <c r="W219" i="35"/>
  <c r="X219" i="35" s="1"/>
  <c r="W206" i="35"/>
  <c r="X206" i="35" s="1"/>
  <c r="W197" i="35"/>
  <c r="W184" i="35"/>
  <c r="X184" i="35" s="1"/>
  <c r="W171" i="35"/>
  <c r="X171" i="35" s="1"/>
  <c r="W158" i="35"/>
  <c r="W149" i="35"/>
  <c r="W136" i="35"/>
  <c r="X136" i="35" s="1"/>
  <c r="W123" i="35"/>
  <c r="X123" i="35" s="1"/>
  <c r="W110" i="35"/>
  <c r="X110" i="35" s="1"/>
  <c r="W296" i="35"/>
  <c r="W223" i="35"/>
  <c r="X223" i="35" s="1"/>
  <c r="W210" i="35"/>
  <c r="W201" i="35"/>
  <c r="W188" i="35"/>
  <c r="W175" i="35"/>
  <c r="W162" i="35"/>
  <c r="X162" i="35" s="1"/>
  <c r="W153" i="35"/>
  <c r="X153" i="35" s="1"/>
  <c r="W140" i="35"/>
  <c r="W127" i="35"/>
  <c r="X127" i="35" s="1"/>
  <c r="W114" i="35"/>
  <c r="X114" i="35" s="1"/>
  <c r="W293" i="35"/>
  <c r="W255" i="35"/>
  <c r="X255" i="35" s="1"/>
  <c r="W236" i="35"/>
  <c r="X236" i="35" s="1"/>
  <c r="W227" i="35"/>
  <c r="W214" i="35"/>
  <c r="W205" i="35"/>
  <c r="W192" i="35"/>
  <c r="W179" i="35"/>
  <c r="X179" i="35" s="1"/>
  <c r="W166" i="35"/>
  <c r="X166" i="35" s="1"/>
  <c r="W157" i="35"/>
  <c r="X157" i="35" s="1"/>
  <c r="W144" i="35"/>
  <c r="X144" i="35" s="1"/>
  <c r="W131" i="35"/>
  <c r="W118" i="35"/>
  <c r="X118" i="35" s="1"/>
  <c r="W109" i="35"/>
  <c r="W105" i="35"/>
  <c r="X105" i="35" s="1"/>
  <c r="W101" i="35"/>
  <c r="X101" i="35" s="1"/>
  <c r="W97" i="35"/>
  <c r="W93" i="35"/>
  <c r="W89" i="35"/>
  <c r="W85" i="35"/>
  <c r="X85" i="35" s="1"/>
  <c r="W81" i="35"/>
  <c r="W77" i="35"/>
  <c r="X77" i="35" s="1"/>
  <c r="W73" i="35"/>
  <c r="X73" i="35" s="1"/>
  <c r="W69" i="35"/>
  <c r="X69" i="35" s="1"/>
  <c r="W65" i="35"/>
  <c r="W318" i="35"/>
  <c r="W254" i="35"/>
  <c r="W231" i="35"/>
  <c r="X231" i="35" s="1"/>
  <c r="W218" i="35"/>
  <c r="W209" i="35"/>
  <c r="X209" i="35" s="1"/>
  <c r="W196" i="35"/>
  <c r="W183" i="35"/>
  <c r="X183" i="35" s="1"/>
  <c r="W170" i="35"/>
  <c r="X170" i="35" s="1"/>
  <c r="W161" i="35"/>
  <c r="W148" i="35"/>
  <c r="X148" i="35" s="1"/>
  <c r="W135" i="35"/>
  <c r="X135" i="35" s="1"/>
  <c r="W122" i="35"/>
  <c r="W113" i="35"/>
  <c r="X113" i="35" s="1"/>
  <c r="W55" i="35"/>
  <c r="X55" i="35" s="1"/>
  <c r="W52" i="35"/>
  <c r="W49" i="35"/>
  <c r="X49" i="35" s="1"/>
  <c r="W46" i="35"/>
  <c r="W315" i="35"/>
  <c r="W270" i="35"/>
  <c r="X270" i="35" s="1"/>
  <c r="W253" i="35"/>
  <c r="W242" i="35"/>
  <c r="W222" i="35"/>
  <c r="X222" i="35" s="1"/>
  <c r="W213" i="35"/>
  <c r="X213" i="35" s="1"/>
  <c r="W200" i="35"/>
  <c r="X200" i="35" s="1"/>
  <c r="W187" i="35"/>
  <c r="X187" i="35" s="1"/>
  <c r="W174" i="35"/>
  <c r="W165" i="35"/>
  <c r="W152" i="35"/>
  <c r="W139" i="35"/>
  <c r="W126" i="35"/>
  <c r="X126" i="35" s="1"/>
  <c r="W117" i="35"/>
  <c r="W268" i="35"/>
  <c r="X268" i="35" s="1"/>
  <c r="W241" i="35"/>
  <c r="W235" i="35"/>
  <c r="X235" i="35" s="1"/>
  <c r="W226" i="35"/>
  <c r="X226" i="35" s="1"/>
  <c r="W217" i="35"/>
  <c r="X217" i="35" s="1"/>
  <c r="W204" i="35"/>
  <c r="X204" i="35" s="1"/>
  <c r="W191" i="35"/>
  <c r="W178" i="35"/>
  <c r="W169" i="35"/>
  <c r="W156" i="35"/>
  <c r="W143" i="35"/>
  <c r="X143" i="35" s="1"/>
  <c r="W130" i="35"/>
  <c r="X130" i="35" s="1"/>
  <c r="W121" i="35"/>
  <c r="X121" i="35" s="1"/>
  <c r="W108" i="35"/>
  <c r="X108" i="35" s="1"/>
  <c r="W104" i="35"/>
  <c r="X104" i="35" s="1"/>
  <c r="W100" i="35"/>
  <c r="W96" i="35"/>
  <c r="X96" i="35" s="1"/>
  <c r="W92" i="35"/>
  <c r="W88" i="35"/>
  <c r="W84" i="35"/>
  <c r="W80" i="35"/>
  <c r="X80" i="35" s="1"/>
  <c r="W76" i="35"/>
  <c r="W72" i="35"/>
  <c r="X72" i="35" s="1"/>
  <c r="W68" i="35"/>
  <c r="X68" i="35" s="1"/>
  <c r="W267" i="35"/>
  <c r="W230" i="35"/>
  <c r="X230" i="35" s="1"/>
  <c r="W221" i="35"/>
  <c r="X221" i="35" s="1"/>
  <c r="W208" i="35"/>
  <c r="X208" i="35" s="1"/>
  <c r="W195" i="35"/>
  <c r="X195" i="35" s="1"/>
  <c r="W182" i="35"/>
  <c r="X182" i="35" s="1"/>
  <c r="W173" i="35"/>
  <c r="X173" i="35" s="1"/>
  <c r="W160" i="35"/>
  <c r="W147" i="35"/>
  <c r="X147" i="35" s="1"/>
  <c r="W134" i="35"/>
  <c r="W125" i="35"/>
  <c r="W112" i="35"/>
  <c r="X112" i="35" s="1"/>
  <c r="W280" i="35"/>
  <c r="W233" i="35"/>
  <c r="X233" i="35" s="1"/>
  <c r="W220" i="35"/>
  <c r="X220" i="35" s="1"/>
  <c r="W207" i="35"/>
  <c r="X207" i="35" s="1"/>
  <c r="W194" i="35"/>
  <c r="W185" i="35"/>
  <c r="W172" i="35"/>
  <c r="X172" i="35" s="1"/>
  <c r="W159" i="35"/>
  <c r="W146" i="35"/>
  <c r="X146" i="35" s="1"/>
  <c r="W137" i="35"/>
  <c r="W124" i="35"/>
  <c r="W111" i="35"/>
  <c r="X111" i="35" s="1"/>
  <c r="W302" i="35"/>
  <c r="W261" i="35"/>
  <c r="X261" i="35" s="1"/>
  <c r="W248" i="35"/>
  <c r="X248" i="35" s="1"/>
  <c r="W224" i="35"/>
  <c r="X224" i="35" s="1"/>
  <c r="W211" i="35"/>
  <c r="W198" i="35"/>
  <c r="X198" i="35" s="1"/>
  <c r="W189" i="35"/>
  <c r="W176" i="35"/>
  <c r="W163" i="35"/>
  <c r="W150" i="35"/>
  <c r="X150" i="35" s="1"/>
  <c r="W141" i="35"/>
  <c r="W128" i="35"/>
  <c r="X128" i="35" s="1"/>
  <c r="W115" i="35"/>
  <c r="W228" i="35"/>
  <c r="W215" i="35"/>
  <c r="X215" i="35" s="1"/>
  <c r="W202" i="35"/>
  <c r="X202" i="35" s="1"/>
  <c r="W193" i="35"/>
  <c r="X193" i="35" s="1"/>
  <c r="W180" i="35"/>
  <c r="X180" i="35" s="1"/>
  <c r="W167" i="35"/>
  <c r="X167" i="35" s="1"/>
  <c r="W154" i="35"/>
  <c r="X154" i="35" s="1"/>
  <c r="W145" i="35"/>
  <c r="X145" i="35" s="1"/>
  <c r="W132" i="35"/>
  <c r="W119" i="35"/>
  <c r="W106" i="35"/>
  <c r="X106" i="35" s="1"/>
  <c r="W102" i="35"/>
  <c r="X102" i="35" s="1"/>
  <c r="W98" i="35"/>
  <c r="X98" i="35" s="1"/>
  <c r="W94" i="35"/>
  <c r="X94" i="35" s="1"/>
  <c r="W90" i="35"/>
  <c r="X90" i="35" s="1"/>
  <c r="W86" i="35"/>
  <c r="W82" i="35"/>
  <c r="X82" i="35" s="1"/>
  <c r="W78" i="35"/>
  <c r="X78" i="35" s="1"/>
  <c r="W74" i="35"/>
  <c r="X74" i="35" s="1"/>
  <c r="W70" i="35"/>
  <c r="X70" i="35" s="1"/>
  <c r="W66" i="35"/>
  <c r="W129" i="35"/>
  <c r="W48" i="35"/>
  <c r="X48" i="35" s="1"/>
  <c r="W42" i="35"/>
  <c r="X42" i="35" s="1"/>
  <c r="W37" i="35"/>
  <c r="X37" i="35" s="1"/>
  <c r="W28" i="35"/>
  <c r="X28" i="35" s="1"/>
  <c r="W164" i="35"/>
  <c r="W181" i="35"/>
  <c r="X181" i="35" s="1"/>
  <c r="W155" i="35"/>
  <c r="X155" i="35" s="1"/>
  <c r="W103" i="35"/>
  <c r="W79" i="35"/>
  <c r="X79" i="35" s="1"/>
  <c r="W34" i="35"/>
  <c r="X34" i="35" s="1"/>
  <c r="W309" i="35"/>
  <c r="X309" i="35" s="1"/>
  <c r="W177" i="35"/>
  <c r="X177" i="35" s="1"/>
  <c r="W151" i="35"/>
  <c r="W54" i="35"/>
  <c r="W47" i="35"/>
  <c r="X47" i="35" s="1"/>
  <c r="W32" i="35"/>
  <c r="X32" i="35" s="1"/>
  <c r="W229" i="35"/>
  <c r="X229" i="35" s="1"/>
  <c r="W203" i="35"/>
  <c r="X203" i="35" s="1"/>
  <c r="W99" i="35"/>
  <c r="W75" i="35"/>
  <c r="X75" i="35" s="1"/>
  <c r="W41" i="35"/>
  <c r="W36" i="35"/>
  <c r="X36" i="35" s="1"/>
  <c r="W27" i="35"/>
  <c r="W283" i="35"/>
  <c r="W225" i="35"/>
  <c r="X225" i="35" s="1"/>
  <c r="W199" i="35"/>
  <c r="X199" i="35" s="1"/>
  <c r="W53" i="35"/>
  <c r="X53" i="35" s="1"/>
  <c r="W31" i="35"/>
  <c r="X31" i="35" s="1"/>
  <c r="W44" i="35"/>
  <c r="W281" i="35"/>
  <c r="W120" i="35"/>
  <c r="W95" i="35"/>
  <c r="X95" i="35" s="1"/>
  <c r="W71" i="35"/>
  <c r="X71" i="35" s="1"/>
  <c r="W45" i="35"/>
  <c r="X45" i="35" s="1"/>
  <c r="W40" i="35"/>
  <c r="W116" i="35"/>
  <c r="X116" i="35" s="1"/>
  <c r="W35" i="35"/>
  <c r="X35" i="35" s="1"/>
  <c r="W168" i="35"/>
  <c r="X168" i="35" s="1"/>
  <c r="W142" i="35"/>
  <c r="X142" i="35" s="1"/>
  <c r="W91" i="35"/>
  <c r="X91" i="35" s="1"/>
  <c r="W67" i="35"/>
  <c r="X67" i="35" s="1"/>
  <c r="W51" i="35"/>
  <c r="X51" i="35" s="1"/>
  <c r="W39" i="35"/>
  <c r="X39" i="35" s="1"/>
  <c r="W30" i="35"/>
  <c r="W138" i="35"/>
  <c r="W249" i="35"/>
  <c r="W216" i="35"/>
  <c r="X216" i="35" s="1"/>
  <c r="W190" i="35"/>
  <c r="X190" i="35" s="1"/>
  <c r="W87" i="35"/>
  <c r="X87" i="35" s="1"/>
  <c r="W57" i="35"/>
  <c r="W50" i="35"/>
  <c r="W212" i="35"/>
  <c r="X212" i="35" s="1"/>
  <c r="W186" i="35"/>
  <c r="X186" i="35" s="1"/>
  <c r="W43" i="35"/>
  <c r="W38" i="35"/>
  <c r="W29" i="35"/>
  <c r="W240" i="35"/>
  <c r="W133" i="35"/>
  <c r="W107" i="35"/>
  <c r="W83" i="35"/>
  <c r="X83" i="35" s="1"/>
  <c r="W56" i="35"/>
  <c r="X56" i="35" s="1"/>
  <c r="W33" i="35"/>
  <c r="X33" i="35" s="1"/>
  <c r="X1072" i="35"/>
  <c r="X140" i="35"/>
  <c r="X103" i="35"/>
  <c r="X234" i="35"/>
  <c r="X125" i="35"/>
  <c r="X134" i="35"/>
  <c r="X76" i="35"/>
  <c r="X156" i="35"/>
  <c r="X139" i="35"/>
  <c r="X40" i="35"/>
  <c r="X192" i="35"/>
  <c r="X303" i="35"/>
  <c r="X238" i="35"/>
  <c r="X378" i="35"/>
  <c r="X522" i="35"/>
  <c r="X269" i="35"/>
  <c r="X417" i="35"/>
  <c r="X561" i="35"/>
  <c r="X403" i="35"/>
  <c r="X547" i="35"/>
  <c r="X348" i="35"/>
  <c r="X375" i="35"/>
  <c r="X519" i="35"/>
  <c r="X314" i="35"/>
  <c r="X627" i="35"/>
  <c r="X443" i="35"/>
  <c r="X588" i="35"/>
  <c r="X341" i="35"/>
  <c r="X254" i="35"/>
  <c r="X410" i="35"/>
  <c r="X554" i="35"/>
  <c r="X377" i="35"/>
  <c r="X521" i="35"/>
  <c r="X272" i="35"/>
  <c r="X555" i="35"/>
  <c r="X777" i="35"/>
  <c r="X845" i="35"/>
  <c r="X750" i="35"/>
  <c r="X654" i="35"/>
  <c r="X624" i="35"/>
  <c r="X790" i="35"/>
  <c r="X742" i="35"/>
  <c r="X774" i="35"/>
  <c r="X747" i="35"/>
  <c r="X695" i="35"/>
  <c r="X597" i="35"/>
  <c r="X700" i="35"/>
  <c r="X858" i="35"/>
  <c r="X954" i="35"/>
  <c r="X878" i="35"/>
  <c r="X888" i="35"/>
  <c r="X917" i="35"/>
  <c r="X786" i="35"/>
  <c r="X791" i="35"/>
  <c r="X894" i="35"/>
  <c r="X856" i="35"/>
  <c r="X837" i="35"/>
  <c r="X933" i="35"/>
  <c r="X948" i="35"/>
  <c r="X833" i="35"/>
  <c r="X929" i="35"/>
  <c r="X963" i="35"/>
  <c r="X992" i="35"/>
  <c r="X1011" i="35"/>
  <c r="X1084" i="35"/>
  <c r="X1019" i="35"/>
  <c r="I24" i="43"/>
  <c r="Y1089" i="35"/>
  <c r="Y1043" i="35" s="1"/>
  <c r="X1058" i="35"/>
  <c r="X158" i="35"/>
  <c r="X66" i="35"/>
  <c r="X132" i="35"/>
  <c r="X304" i="35"/>
  <c r="X120" i="35"/>
  <c r="X151" i="35"/>
  <c r="X160" i="35"/>
  <c r="X84" i="35"/>
  <c r="X178" i="35"/>
  <c r="X161" i="35"/>
  <c r="X46" i="35"/>
  <c r="X205" i="35"/>
  <c r="X93" i="35"/>
  <c r="X214" i="35"/>
  <c r="X325" i="35"/>
  <c r="X469" i="35"/>
  <c r="X264" i="35"/>
  <c r="X402" i="35"/>
  <c r="X546" i="35"/>
  <c r="X441" i="35"/>
  <c r="X592" i="35"/>
  <c r="X427" i="35"/>
  <c r="X571" i="35"/>
  <c r="X370" i="35"/>
  <c r="X509" i="35"/>
  <c r="X340" i="35"/>
  <c r="X481" i="35"/>
  <c r="X323" i="35"/>
  <c r="X467" i="35"/>
  <c r="X740" i="35"/>
  <c r="X367" i="35"/>
  <c r="X501" i="35"/>
  <c r="X280" i="35"/>
  <c r="X434" i="35"/>
  <c r="X590" i="35"/>
  <c r="X401" i="35"/>
  <c r="X545" i="35"/>
  <c r="X294" i="35"/>
  <c r="X435" i="35"/>
  <c r="X591" i="35"/>
  <c r="X722" i="35"/>
  <c r="X653" i="35"/>
  <c r="X811" i="35"/>
  <c r="X632" i="35"/>
  <c r="X760" i="35"/>
  <c r="X676" i="35"/>
  <c r="X650" i="35"/>
  <c r="X781" i="35"/>
  <c r="X642" i="35"/>
  <c r="X625" i="35"/>
  <c r="X717" i="35"/>
  <c r="X605" i="35"/>
  <c r="X726" i="35"/>
  <c r="X877" i="35"/>
  <c r="X785" i="35"/>
  <c r="X897" i="35"/>
  <c r="X936" i="35"/>
  <c r="X927" i="35"/>
  <c r="X808" i="35"/>
  <c r="X817" i="35"/>
  <c r="X913" i="35"/>
  <c r="X904" i="35"/>
  <c r="X847" i="35"/>
  <c r="X943" i="35"/>
  <c r="X843" i="35"/>
  <c r="X939" i="35"/>
  <c r="X944" i="35"/>
  <c r="X971" i="35"/>
  <c r="X1013" i="35"/>
  <c r="X982" i="35"/>
  <c r="X1086" i="35"/>
  <c r="X1070" i="35"/>
  <c r="X1052" i="35"/>
  <c r="X1042" i="35" s="1"/>
  <c r="Y1042" i="35"/>
  <c r="Y1041" i="35" s="1"/>
  <c r="X1025" i="35"/>
  <c r="X175" i="35"/>
  <c r="X141" i="35"/>
  <c r="X129" i="35"/>
  <c r="X164" i="35"/>
  <c r="X169" i="35"/>
  <c r="X88" i="35"/>
  <c r="X191" i="35"/>
  <c r="X174" i="35"/>
  <c r="X218" i="35"/>
  <c r="X97" i="35"/>
  <c r="X227" i="35"/>
  <c r="X338" i="35"/>
  <c r="X488" i="35"/>
  <c r="X308" i="35"/>
  <c r="X460" i="35"/>
  <c r="X620" i="35"/>
  <c r="X446" i="35"/>
  <c r="X622" i="35"/>
  <c r="X384" i="35"/>
  <c r="X528" i="35"/>
  <c r="X418" i="35"/>
  <c r="X562" i="35"/>
  <c r="X349" i="35"/>
  <c r="X336" i="35"/>
  <c r="X486" i="35"/>
  <c r="X844" i="35"/>
  <c r="J210" i="34"/>
  <c r="G37" i="9"/>
  <c r="X959" i="35"/>
  <c r="X988" i="35"/>
  <c r="X1014" i="35"/>
  <c r="X41" i="35"/>
  <c r="X176" i="35"/>
  <c r="J259" i="42"/>
  <c r="X1073" i="35"/>
  <c r="X1012" i="35"/>
  <c r="X149" i="35"/>
  <c r="X119" i="35"/>
  <c r="X262" i="35"/>
  <c r="X107" i="35"/>
  <c r="X240" i="35"/>
  <c r="X138" i="35"/>
  <c r="X165" i="35"/>
  <c r="X152" i="35"/>
  <c r="X43" i="35"/>
  <c r="X196" i="35"/>
  <c r="X89" i="35"/>
  <c r="X201" i="35"/>
  <c r="X316" i="35"/>
  <c r="X464" i="35"/>
  <c r="X251" i="35"/>
  <c r="X383" i="35"/>
  <c r="X527" i="35"/>
  <c r="X282" i="35"/>
  <c r="X422" i="35"/>
  <c r="X566" i="35"/>
  <c r="X357" i="35"/>
  <c r="X504" i="35"/>
  <c r="X394" i="35"/>
  <c r="X538" i="35"/>
  <c r="X327" i="35"/>
  <c r="X476" i="35"/>
  <c r="X683" i="35"/>
  <c r="X462" i="35"/>
  <c r="X657" i="35"/>
  <c r="X354" i="35"/>
  <c r="X496" i="35"/>
  <c r="X267" i="35"/>
  <c r="X415" i="35"/>
  <c r="X559" i="35"/>
  <c r="X540" i="35"/>
  <c r="X281" i="35"/>
  <c r="X430" i="35"/>
  <c r="X574" i="35"/>
  <c r="X709" i="35"/>
  <c r="X787" i="35"/>
  <c r="X623" i="35"/>
  <c r="X667" i="35"/>
  <c r="X637" i="35"/>
  <c r="X802" i="35"/>
  <c r="X751" i="35"/>
  <c r="X629" i="35"/>
  <c r="X752" i="35"/>
  <c r="X704" i="35"/>
  <c r="X601" i="35"/>
  <c r="X713" i="35"/>
  <c r="X863" i="35"/>
  <c r="X960" i="35"/>
  <c r="X883" i="35"/>
  <c r="X922" i="35"/>
  <c r="X795" i="35"/>
  <c r="X804" i="35"/>
  <c r="X899" i="35"/>
  <c r="X880" i="35"/>
  <c r="X842" i="35"/>
  <c r="X938" i="35"/>
  <c r="X958" i="35"/>
  <c r="X838" i="35"/>
  <c r="X934" i="35"/>
  <c r="X920" i="35"/>
  <c r="X967" i="35"/>
  <c r="Y1029" i="35"/>
  <c r="Y17" i="35" s="1"/>
  <c r="X1003" i="35"/>
  <c r="X1022" i="35"/>
  <c r="Y58" i="35"/>
  <c r="Y14" i="35" s="1"/>
  <c r="X249" i="35"/>
  <c r="X635" i="35"/>
  <c r="X420" i="35"/>
  <c r="X564" i="35"/>
  <c r="X307" i="35"/>
  <c r="X607" i="35"/>
  <c r="X735" i="35"/>
  <c r="X645" i="35"/>
  <c r="X772" i="35"/>
  <c r="X689" i="35"/>
  <c r="X663" i="35"/>
  <c r="X633" i="35"/>
  <c r="X803" i="35"/>
  <c r="X655" i="35"/>
  <c r="X638" i="35"/>
  <c r="X763" i="35"/>
  <c r="X730" i="35"/>
  <c r="X609" i="35"/>
  <c r="X739" i="35"/>
  <c r="X882" i="35"/>
  <c r="X798" i="35"/>
  <c r="X902" i="35"/>
  <c r="X961" i="35"/>
  <c r="X822" i="35"/>
  <c r="X918" i="35"/>
  <c r="X928" i="35"/>
  <c r="X861" i="35"/>
  <c r="X857" i="35"/>
  <c r="X953" i="35"/>
  <c r="X965" i="35"/>
  <c r="X975" i="35"/>
  <c r="X986" i="35"/>
  <c r="X137" i="35"/>
  <c r="X351" i="35"/>
  <c r="X493" i="35"/>
  <c r="X286" i="35"/>
  <c r="X426" i="35"/>
  <c r="X570" i="35"/>
  <c r="X317" i="35"/>
  <c r="X465" i="35"/>
  <c r="X718" i="35"/>
  <c r="X451" i="35"/>
  <c r="X252" i="35"/>
  <c r="X389" i="35"/>
  <c r="X533" i="35"/>
  <c r="X283" i="35"/>
  <c r="X423" i="35"/>
  <c r="X567" i="35"/>
  <c r="X505" i="35"/>
  <c r="X245" i="35"/>
  <c r="X381" i="35"/>
  <c r="X525" i="35"/>
  <c r="X302" i="35"/>
  <c r="X458" i="35"/>
  <c r="X425" i="35"/>
  <c r="X459" i="35"/>
  <c r="X705" i="35"/>
  <c r="X744" i="35"/>
  <c r="X679" i="35"/>
  <c r="X684" i="35"/>
  <c r="X658" i="35"/>
  <c r="X780" i="35"/>
  <c r="X702" i="35"/>
  <c r="X672" i="35"/>
  <c r="X646" i="35"/>
  <c r="X816" i="35"/>
  <c r="X664" i="35"/>
  <c r="X651" i="35"/>
  <c r="X806" i="35"/>
  <c r="X743" i="35"/>
  <c r="X613" i="35"/>
  <c r="X748" i="35"/>
  <c r="X887" i="35"/>
  <c r="X807" i="35"/>
  <c r="X907" i="35"/>
  <c r="X1062" i="35"/>
  <c r="X946" i="35"/>
  <c r="X860" i="35"/>
  <c r="X827" i="35"/>
  <c r="X923" i="35"/>
  <c r="X952" i="35"/>
  <c r="X779" i="35"/>
  <c r="X749" i="35"/>
  <c r="X862" i="35"/>
  <c r="X762" i="35"/>
  <c r="X1059" i="35"/>
  <c r="X990" i="35"/>
  <c r="K181" i="34"/>
  <c r="G57" i="9" s="1"/>
  <c r="J177" i="34"/>
  <c r="X38" i="35"/>
  <c r="X275" i="35"/>
  <c r="X431" i="35"/>
  <c r="X575" i="35"/>
  <c r="X330" i="35"/>
  <c r="X484" i="35"/>
  <c r="X326" i="35"/>
  <c r="X470" i="35"/>
  <c r="X408" i="35"/>
  <c r="X552" i="35"/>
  <c r="X296" i="35"/>
  <c r="X442" i="35"/>
  <c r="X582" i="35"/>
  <c r="X380" i="35"/>
  <c r="X524" i="35"/>
  <c r="X358" i="35"/>
  <c r="X510" i="35"/>
  <c r="X258" i="35"/>
  <c r="X400" i="35"/>
  <c r="X544" i="35"/>
  <c r="X315" i="35"/>
  <c r="X463" i="35"/>
  <c r="X298" i="35"/>
  <c r="X444" i="35"/>
  <c r="X579" i="35"/>
  <c r="X329" i="35"/>
  <c r="X478" i="35"/>
  <c r="X764" i="35"/>
  <c r="X688" i="35"/>
  <c r="X697" i="35"/>
  <c r="X671" i="35"/>
  <c r="X916" i="35"/>
  <c r="X677" i="35"/>
  <c r="X660" i="35"/>
  <c r="X794" i="35"/>
  <c r="X617" i="35"/>
  <c r="X901" i="35"/>
  <c r="X825" i="35"/>
  <c r="X921" i="35"/>
  <c r="X855" i="35"/>
  <c r="X951" i="35"/>
  <c r="X884" i="35"/>
  <c r="X841" i="35"/>
  <c r="X937" i="35"/>
  <c r="X957" i="35"/>
  <c r="X871" i="35"/>
  <c r="X792" i="35"/>
  <c r="X867" i="35"/>
  <c r="X771" i="35"/>
  <c r="X983" i="35"/>
  <c r="X985" i="35"/>
  <c r="X994" i="35"/>
  <c r="J138" i="34"/>
  <c r="X29" i="35"/>
  <c r="AB65" i="34"/>
  <c r="AC64" i="34"/>
  <c r="X710" i="35"/>
  <c r="X680" i="35"/>
  <c r="X799" i="35"/>
  <c r="X698" i="35"/>
  <c r="X668" i="35"/>
  <c r="X980" i="35"/>
  <c r="X690" i="35"/>
  <c r="X673" i="35"/>
  <c r="X621" i="35"/>
  <c r="X820" i="35"/>
  <c r="X630" i="35"/>
  <c r="X776" i="35"/>
  <c r="X906" i="35"/>
  <c r="X830" i="35"/>
  <c r="X956" i="35"/>
  <c r="X908" i="35"/>
  <c r="X846" i="35"/>
  <c r="X942" i="35"/>
  <c r="X805" i="35"/>
  <c r="X766" i="35"/>
  <c r="X881" i="35"/>
  <c r="X784" i="35"/>
  <c r="X1015" i="35"/>
  <c r="X987" i="35"/>
  <c r="X1008" i="35"/>
  <c r="M120" i="34"/>
  <c r="G120" i="34"/>
  <c r="H120" i="34" s="1"/>
  <c r="P120" i="34" s="1"/>
  <c r="Q120" i="34"/>
  <c r="E160" i="34"/>
  <c r="D161" i="34"/>
  <c r="X122" i="35"/>
  <c r="Y997" i="35"/>
  <c r="Y16" i="35" s="1"/>
  <c r="X65" i="35"/>
  <c r="X131" i="35"/>
  <c r="X242" i="35"/>
  <c r="X392" i="35"/>
  <c r="X536" i="35"/>
  <c r="X321" i="35"/>
  <c r="X455" i="35"/>
  <c r="X644" i="35"/>
  <c r="X356" i="35"/>
  <c r="X508" i="35"/>
  <c r="X352" i="35"/>
  <c r="X494" i="35"/>
  <c r="X287" i="35"/>
  <c r="X432" i="35"/>
  <c r="X576" i="35"/>
  <c r="X318" i="35"/>
  <c r="X466" i="35"/>
  <c r="X253" i="35"/>
  <c r="X404" i="35"/>
  <c r="X548" i="35"/>
  <c r="X390" i="35"/>
  <c r="X534" i="35"/>
  <c r="X284" i="35"/>
  <c r="X424" i="35"/>
  <c r="X568" i="35"/>
  <c r="X337" i="35"/>
  <c r="X487" i="35"/>
  <c r="X324" i="35"/>
  <c r="X468" i="35"/>
  <c r="X598" i="35"/>
  <c r="X355" i="35"/>
  <c r="X502" i="35"/>
  <c r="X639" i="35"/>
  <c r="X940" i="35"/>
  <c r="X714" i="35"/>
  <c r="X723" i="35"/>
  <c r="X693" i="35"/>
  <c r="X812" i="35"/>
  <c r="X737" i="35"/>
  <c r="X711" i="35"/>
  <c r="X681" i="35"/>
  <c r="X596" i="35"/>
  <c r="X703" i="35"/>
  <c r="X686" i="35"/>
  <c r="X634" i="35"/>
  <c r="X577" i="35"/>
  <c r="X643" i="35"/>
  <c r="X840" i="35"/>
  <c r="X911" i="35"/>
  <c r="X835" i="35"/>
  <c r="X931" i="35"/>
  <c r="X874" i="35"/>
  <c r="X968" i="35"/>
  <c r="X932" i="35"/>
  <c r="X783" i="35"/>
  <c r="X828" i="35"/>
  <c r="X775" i="35"/>
  <c r="X886" i="35"/>
  <c r="X797" i="35"/>
  <c r="X1023" i="35"/>
  <c r="X993" i="35"/>
  <c r="X1018" i="35"/>
  <c r="X265" i="35"/>
  <c r="X159" i="35"/>
  <c r="D85" i="34"/>
  <c r="E85" i="34" s="1"/>
  <c r="D121" i="34"/>
  <c r="E121" i="34" s="1"/>
  <c r="D62" i="34"/>
  <c r="Q159" i="34"/>
  <c r="P159" i="34"/>
  <c r="O159" i="34"/>
  <c r="M159" i="34"/>
  <c r="L159" i="34"/>
  <c r="N159" i="34"/>
  <c r="X300" i="35"/>
  <c r="X437" i="35"/>
  <c r="X587" i="35"/>
  <c r="X471" i="35"/>
  <c r="X266" i="35"/>
  <c r="X409" i="35"/>
  <c r="X553" i="35"/>
  <c r="X395" i="35"/>
  <c r="X539" i="35"/>
  <c r="X293" i="35"/>
  <c r="X429" i="35"/>
  <c r="X573" i="35"/>
  <c r="X350" i="35"/>
  <c r="X333" i="35"/>
  <c r="X473" i="35"/>
  <c r="X636" i="35"/>
  <c r="X368" i="35"/>
  <c r="X507" i="35"/>
  <c r="X648" i="35"/>
  <c r="X606" i="35"/>
  <c r="X727" i="35"/>
  <c r="X732" i="35"/>
  <c r="X615" i="35"/>
  <c r="X767" i="35"/>
  <c r="X720" i="35"/>
  <c r="X712" i="35"/>
  <c r="X699" i="35"/>
  <c r="X647" i="35"/>
  <c r="X581" i="35"/>
  <c r="X652" i="35"/>
  <c r="X829" i="35"/>
  <c r="X925" i="35"/>
  <c r="X849" i="35"/>
  <c r="X974" i="35"/>
  <c r="X865" i="35"/>
  <c r="X976" i="35"/>
  <c r="X796" i="35"/>
  <c r="X895" i="35"/>
  <c r="X852" i="35"/>
  <c r="X788" i="35"/>
  <c r="X891" i="35"/>
  <c r="X810" i="35"/>
  <c r="X1065" i="35"/>
  <c r="X995" i="35"/>
  <c r="X1007" i="35"/>
  <c r="X263" i="35"/>
  <c r="X133" i="35"/>
  <c r="X211" i="35"/>
  <c r="X594" i="35"/>
  <c r="X344" i="35"/>
  <c r="X490" i="35"/>
  <c r="X279" i="35"/>
  <c r="X428" i="35"/>
  <c r="X572" i="35"/>
  <c r="X414" i="35"/>
  <c r="X558" i="35"/>
  <c r="X306" i="35"/>
  <c r="X448" i="35"/>
  <c r="X578" i="35"/>
  <c r="X511" i="35"/>
  <c r="X346" i="35"/>
  <c r="X492" i="35"/>
  <c r="X662" i="35"/>
  <c r="X382" i="35"/>
  <c r="X526" i="35"/>
  <c r="X661" i="35"/>
  <c r="X610" i="35"/>
  <c r="X736" i="35"/>
  <c r="X745" i="35"/>
  <c r="X719" i="35"/>
  <c r="X619" i="35"/>
  <c r="X815" i="35"/>
  <c r="X733" i="35"/>
  <c r="X707" i="35"/>
  <c r="X604" i="35"/>
  <c r="X725" i="35"/>
  <c r="X585" i="35"/>
  <c r="X665" i="35"/>
  <c r="X834" i="35"/>
  <c r="X930" i="35"/>
  <c r="X854" i="35"/>
  <c r="X950" i="35"/>
  <c r="X893" i="35"/>
  <c r="X981" i="35"/>
  <c r="X756" i="35"/>
  <c r="X870" i="35"/>
  <c r="X800" i="35"/>
  <c r="X809" i="35"/>
  <c r="X909" i="35"/>
  <c r="X876" i="35"/>
  <c r="X801" i="35"/>
  <c r="X905" i="35"/>
  <c r="X824" i="35"/>
  <c r="X1074" i="35"/>
  <c r="X1017" i="35"/>
  <c r="X194" i="35"/>
  <c r="X115" i="35"/>
  <c r="X185" i="35"/>
  <c r="X461" i="35"/>
  <c r="X602" i="35"/>
  <c r="X353" i="35"/>
  <c r="X495" i="35"/>
  <c r="X292" i="35"/>
  <c r="X433" i="35"/>
  <c r="X419" i="35"/>
  <c r="X563" i="35"/>
  <c r="X319" i="35"/>
  <c r="X453" i="35"/>
  <c r="X692" i="35"/>
  <c r="X386" i="35"/>
  <c r="X530" i="35"/>
  <c r="X359" i="35"/>
  <c r="X497" i="35"/>
  <c r="X246" i="35"/>
  <c r="X387" i="35"/>
  <c r="X531" i="35"/>
  <c r="X674" i="35"/>
  <c r="X614" i="35"/>
  <c r="X754" i="35"/>
  <c r="X778" i="35"/>
  <c r="X728" i="35"/>
  <c r="X628" i="35"/>
  <c r="X850" i="35"/>
  <c r="X746" i="35"/>
  <c r="X716" i="35"/>
  <c r="X608" i="35"/>
  <c r="X738" i="35"/>
  <c r="X589" i="35"/>
  <c r="X678" i="35"/>
  <c r="X839" i="35"/>
  <c r="X935" i="35"/>
  <c r="X859" i="35"/>
  <c r="X973" i="35"/>
  <c r="X898" i="35"/>
  <c r="X1006" i="35"/>
  <c r="X769" i="35"/>
  <c r="X875" i="35"/>
  <c r="X813" i="35"/>
  <c r="X818" i="35"/>
  <c r="X914" i="35"/>
  <c r="X900" i="35"/>
  <c r="X814" i="35"/>
  <c r="X910" i="35"/>
  <c r="X848" i="35"/>
  <c r="X955" i="35"/>
  <c r="X984" i="35"/>
  <c r="X1004" i="35"/>
  <c r="X124" i="35"/>
  <c r="AC61" i="34"/>
  <c r="AC60" i="34"/>
  <c r="AC62" i="34"/>
  <c r="AC56" i="34"/>
  <c r="X30" i="35"/>
  <c r="X44" i="35"/>
  <c r="H1040" i="35"/>
  <c r="H1051" i="35"/>
  <c r="H1057" i="35"/>
  <c r="H1002" i="35"/>
  <c r="H12" i="35"/>
  <c r="H64" i="35"/>
  <c r="H26" i="35"/>
  <c r="AB66" i="34" l="1"/>
  <c r="AC65" i="34"/>
  <c r="W1089" i="35"/>
  <c r="W1043" i="35" s="1"/>
  <c r="W1041" i="35"/>
  <c r="L120" i="34"/>
  <c r="X997" i="35"/>
  <c r="X16" i="35" s="1"/>
  <c r="X15" i="35" s="1"/>
  <c r="N120" i="34"/>
  <c r="Y15" i="35"/>
  <c r="W58" i="35"/>
  <c r="W14" i="35" s="1"/>
  <c r="J212" i="34"/>
  <c r="U210" i="34"/>
  <c r="X1029" i="35"/>
  <c r="X17" i="35" s="1"/>
  <c r="D86" i="34"/>
  <c r="E86" i="34" s="1"/>
  <c r="D122" i="34"/>
  <c r="E122" i="34" s="1"/>
  <c r="D63" i="34"/>
  <c r="E161" i="34"/>
  <c r="D162" i="34"/>
  <c r="Q160" i="34"/>
  <c r="O160" i="34"/>
  <c r="P160" i="34"/>
  <c r="N160" i="34"/>
  <c r="M160" i="34"/>
  <c r="L160" i="34"/>
  <c r="F1045" i="35"/>
  <c r="F1046" i="35" s="1"/>
  <c r="G54" i="9"/>
  <c r="Y13" i="35"/>
  <c r="W1029" i="35"/>
  <c r="W17" i="35" s="1"/>
  <c r="M121" i="34"/>
  <c r="G121" i="34"/>
  <c r="H121" i="34" s="1"/>
  <c r="L121" i="34" s="1"/>
  <c r="P121" i="34"/>
  <c r="O121" i="34"/>
  <c r="N121" i="34"/>
  <c r="Q121" i="34"/>
  <c r="O120" i="34"/>
  <c r="X27" i="35"/>
  <c r="X58" i="35" s="1"/>
  <c r="X14" i="35" s="1"/>
  <c r="W997" i="35"/>
  <c r="W16" i="35" s="1"/>
  <c r="W15" i="35" s="1"/>
  <c r="F892" i="46"/>
  <c r="H517" i="38"/>
  <c r="F19" i="35"/>
  <c r="G34" i="9"/>
  <c r="X1089" i="35"/>
  <c r="X1043" i="35" s="1"/>
  <c r="X1041" i="35" s="1"/>
  <c r="H22" i="39"/>
  <c r="M13" i="39"/>
  <c r="G79" i="9" s="1"/>
  <c r="H21" i="39"/>
  <c r="H24" i="39"/>
  <c r="H23" i="39"/>
  <c r="G77" i="9"/>
  <c r="I1098" i="35" l="1"/>
  <c r="S1098" i="35"/>
  <c r="O1098" i="35"/>
  <c r="J1098" i="35"/>
  <c r="Q1098" i="35"/>
  <c r="R1098" i="35"/>
  <c r="N1098" i="35"/>
  <c r="G122" i="34"/>
  <c r="H122" i="34" s="1"/>
  <c r="L122" i="34" s="1"/>
  <c r="O122" i="34"/>
  <c r="N122" i="34"/>
  <c r="M122" i="34"/>
  <c r="U1098" i="35"/>
  <c r="V1098" i="35"/>
  <c r="L1098" i="35"/>
  <c r="F20" i="35"/>
  <c r="M1098" i="35"/>
  <c r="K1098" i="35"/>
  <c r="Q161" i="34"/>
  <c r="L161" i="34"/>
  <c r="O161" i="34"/>
  <c r="N161" i="34"/>
  <c r="M161" i="34"/>
  <c r="P161" i="34"/>
  <c r="P1098" i="35"/>
  <c r="W13" i="35"/>
  <c r="AB67" i="34"/>
  <c r="AC66" i="34"/>
  <c r="T1098" i="35"/>
  <c r="D163" i="34"/>
  <c r="E162" i="34"/>
  <c r="X13" i="35"/>
  <c r="D123" i="34"/>
  <c r="E123" i="34" s="1"/>
  <c r="D64" i="34"/>
  <c r="D87" i="34"/>
  <c r="E87" i="34" s="1"/>
  <c r="H1098" i="35"/>
  <c r="D88" i="34" l="1"/>
  <c r="E88" i="34" s="1"/>
  <c r="D124" i="34"/>
  <c r="E124" i="34" s="1"/>
  <c r="D65" i="34"/>
  <c r="G123" i="34"/>
  <c r="H123" i="34" s="1"/>
  <c r="O123" i="34" s="1"/>
  <c r="Q162" i="34"/>
  <c r="M162" i="34"/>
  <c r="L162" i="34"/>
  <c r="P162" i="34"/>
  <c r="O162" i="34"/>
  <c r="N162" i="34"/>
  <c r="Q122" i="34"/>
  <c r="P122" i="34"/>
  <c r="E163" i="34"/>
  <c r="D164" i="34"/>
  <c r="AC67" i="34"/>
  <c r="AB68" i="34"/>
  <c r="G124" i="34" l="1"/>
  <c r="H124" i="34" s="1"/>
  <c r="Q124" i="34" s="1"/>
  <c r="L124" i="34"/>
  <c r="N124" i="34"/>
  <c r="AB69" i="34"/>
  <c r="AC68" i="34"/>
  <c r="D125" i="34"/>
  <c r="E125" i="34" s="1"/>
  <c r="D66" i="34"/>
  <c r="D89" i="34"/>
  <c r="E89" i="34" s="1"/>
  <c r="M123" i="34"/>
  <c r="L123" i="34"/>
  <c r="E164" i="34"/>
  <c r="D165" i="34"/>
  <c r="N123" i="34"/>
  <c r="Q163" i="34"/>
  <c r="N163" i="34"/>
  <c r="M163" i="34"/>
  <c r="L163" i="34"/>
  <c r="P163" i="34"/>
  <c r="O163" i="34"/>
  <c r="P123" i="34"/>
  <c r="Q123" i="34"/>
  <c r="AB70" i="34" l="1"/>
  <c r="AC69" i="34"/>
  <c r="M124" i="34"/>
  <c r="E165" i="34"/>
  <c r="D166" i="34"/>
  <c r="O124" i="34"/>
  <c r="G125" i="34"/>
  <c r="H125" i="34" s="1"/>
  <c r="L125" i="34" s="1"/>
  <c r="N125" i="34"/>
  <c r="Q164" i="34"/>
  <c r="O164" i="34"/>
  <c r="N164" i="34"/>
  <c r="M164" i="34"/>
  <c r="L164" i="34"/>
  <c r="P164" i="34"/>
  <c r="P124" i="34"/>
  <c r="D67" i="34"/>
  <c r="D126" i="34"/>
  <c r="E126" i="34" s="1"/>
  <c r="D90" i="34"/>
  <c r="E90" i="34" s="1"/>
  <c r="G126" i="34" l="1"/>
  <c r="H126" i="34" s="1"/>
  <c r="Q126" i="34" s="1"/>
  <c r="O126" i="34"/>
  <c r="N126" i="34"/>
  <c r="M126" i="34"/>
  <c r="L126" i="34"/>
  <c r="D127" i="34"/>
  <c r="E127" i="34" s="1"/>
  <c r="D91" i="34"/>
  <c r="E91" i="34" s="1"/>
  <c r="D68" i="34"/>
  <c r="O125" i="34"/>
  <c r="P125" i="34"/>
  <c r="Q125" i="34"/>
  <c r="D167" i="34"/>
  <c r="E166" i="34"/>
  <c r="Q165" i="34"/>
  <c r="P165" i="34"/>
  <c r="O165" i="34"/>
  <c r="N165" i="34"/>
  <c r="M165" i="34"/>
  <c r="L165" i="34"/>
  <c r="M125" i="34"/>
  <c r="AB71" i="34"/>
  <c r="AC70" i="34"/>
  <c r="D128" i="34" l="1"/>
  <c r="E128" i="34" s="1"/>
  <c r="D92" i="34"/>
  <c r="E92" i="34" s="1"/>
  <c r="D69" i="34"/>
  <c r="G127" i="34"/>
  <c r="H127" i="34" s="1"/>
  <c r="Q127" i="34" s="1"/>
  <c r="Q166" i="34"/>
  <c r="P166" i="34"/>
  <c r="O166" i="34"/>
  <c r="N166" i="34"/>
  <c r="M166" i="34"/>
  <c r="L166" i="34"/>
  <c r="P126" i="34"/>
  <c r="D168" i="34"/>
  <c r="E167" i="34"/>
  <c r="AB72" i="34"/>
  <c r="AC71" i="34"/>
  <c r="L127" i="34" l="1"/>
  <c r="M127" i="34"/>
  <c r="AC72" i="34"/>
  <c r="AB73" i="34"/>
  <c r="N127" i="34"/>
  <c r="Q167" i="34"/>
  <c r="P167" i="34"/>
  <c r="O167" i="34"/>
  <c r="N167" i="34"/>
  <c r="M167" i="34"/>
  <c r="L167" i="34"/>
  <c r="E168" i="34"/>
  <c r="D169" i="34"/>
  <c r="O127" i="34"/>
  <c r="P127" i="34"/>
  <c r="D70" i="34"/>
  <c r="D93" i="34"/>
  <c r="E93" i="34" s="1"/>
  <c r="D129" i="34"/>
  <c r="E129" i="34" s="1"/>
  <c r="M128" i="34"/>
  <c r="G128" i="34"/>
  <c r="H128" i="34" s="1"/>
  <c r="Q128" i="34" s="1"/>
  <c r="Q168" i="34" l="1"/>
  <c r="P168" i="34"/>
  <c r="O168" i="34"/>
  <c r="N168" i="34"/>
  <c r="M168" i="34"/>
  <c r="L168" i="34"/>
  <c r="P128" i="34"/>
  <c r="N128" i="34"/>
  <c r="L128" i="34"/>
  <c r="O128" i="34"/>
  <c r="P129" i="34"/>
  <c r="G129" i="34"/>
  <c r="H129" i="34" s="1"/>
  <c r="O129" i="34" s="1"/>
  <c r="D71" i="34"/>
  <c r="D94" i="34"/>
  <c r="E94" i="34" s="1"/>
  <c r="D130" i="34"/>
  <c r="E130" i="34" s="1"/>
  <c r="AC73" i="34"/>
  <c r="AB74" i="34"/>
  <c r="AC74" i="34" s="1"/>
  <c r="E169" i="34"/>
  <c r="D170" i="34"/>
  <c r="Q129" i="34" l="1"/>
  <c r="E170" i="34"/>
  <c r="D171" i="34"/>
  <c r="D72" i="34"/>
  <c r="D95" i="34"/>
  <c r="E95" i="34" s="1"/>
  <c r="D131" i="34"/>
  <c r="E131" i="34" s="1"/>
  <c r="Q169" i="34"/>
  <c r="L169" i="34"/>
  <c r="P169" i="34"/>
  <c r="O169" i="34"/>
  <c r="N169" i="34"/>
  <c r="M169" i="34"/>
  <c r="L129" i="34"/>
  <c r="G130" i="34"/>
  <c r="H130" i="34" s="1"/>
  <c r="P130" i="34" s="1"/>
  <c r="N129" i="34"/>
  <c r="M129" i="34"/>
  <c r="Q130" i="34" l="1"/>
  <c r="G131" i="34"/>
  <c r="H131" i="34" s="1"/>
  <c r="O131" i="34" s="1"/>
  <c r="L130" i="34"/>
  <c r="N130" i="34"/>
  <c r="D73" i="34"/>
  <c r="D132" i="34"/>
  <c r="E132" i="34" s="1"/>
  <c r="D96" i="34"/>
  <c r="E96" i="34" s="1"/>
  <c r="M130" i="34"/>
  <c r="O130" i="34"/>
  <c r="E171" i="34"/>
  <c r="D172" i="34"/>
  <c r="Q170" i="34"/>
  <c r="M170" i="34"/>
  <c r="P170" i="34"/>
  <c r="O170" i="34"/>
  <c r="N170" i="34"/>
  <c r="L170" i="34"/>
  <c r="P131" i="34" l="1"/>
  <c r="Q131" i="34"/>
  <c r="E172" i="34"/>
  <c r="D173" i="34"/>
  <c r="E173" i="34" s="1"/>
  <c r="L131" i="34"/>
  <c r="Q171" i="34"/>
  <c r="N171" i="34"/>
  <c r="P171" i="34"/>
  <c r="O171" i="34"/>
  <c r="M171" i="34"/>
  <c r="L171" i="34"/>
  <c r="M131" i="34"/>
  <c r="N131" i="34"/>
  <c r="G132" i="34"/>
  <c r="H132" i="34" s="1"/>
  <c r="M132" i="34" s="1"/>
  <c r="P132" i="34"/>
  <c r="D97" i="34"/>
  <c r="E97" i="34" s="1"/>
  <c r="D74" i="34"/>
  <c r="D133" i="34"/>
  <c r="E133" i="34" s="1"/>
  <c r="G133" i="34" l="1"/>
  <c r="H133" i="34" s="1"/>
  <c r="L133" i="34" s="1"/>
  <c r="D98" i="34"/>
  <c r="E98" i="34" s="1"/>
  <c r="D134" i="34"/>
  <c r="E134" i="34" s="1"/>
  <c r="L132" i="34"/>
  <c r="Q132" i="34"/>
  <c r="N132" i="34"/>
  <c r="Q173" i="34"/>
  <c r="L173" i="34"/>
  <c r="P173" i="34"/>
  <c r="O173" i="34"/>
  <c r="N173" i="34"/>
  <c r="M173" i="34"/>
  <c r="O132" i="34"/>
  <c r="Q172" i="34"/>
  <c r="P172" i="34"/>
  <c r="N172" i="34"/>
  <c r="M172" i="34"/>
  <c r="L172" i="34"/>
  <c r="O172" i="34"/>
  <c r="G134" i="34" l="1"/>
  <c r="H134" i="34" s="1"/>
  <c r="N134" i="34" s="1"/>
  <c r="N145" i="34" s="1"/>
  <c r="G49" i="9" s="1"/>
  <c r="O134" i="34"/>
  <c r="O146" i="34" s="1"/>
  <c r="G43" i="9" s="1"/>
  <c r="P133" i="34"/>
  <c r="M183" i="34"/>
  <c r="G65" i="9" s="1"/>
  <c r="Q133" i="34"/>
  <c r="N184" i="34"/>
  <c r="G69" i="9" s="1"/>
  <c r="O185" i="34"/>
  <c r="G63" i="9" s="1"/>
  <c r="M133" i="34"/>
  <c r="P186" i="34"/>
  <c r="G67" i="9" s="1"/>
  <c r="N133" i="34"/>
  <c r="L182" i="34"/>
  <c r="G61" i="9" s="1"/>
  <c r="O133" i="34"/>
  <c r="Q187" i="34"/>
  <c r="G71" i="9" s="1"/>
  <c r="P134" i="34" l="1"/>
  <c r="P147" i="34" s="1"/>
  <c r="G47" i="9" s="1"/>
  <c r="Q134" i="34"/>
  <c r="Q148" i="34" s="1"/>
  <c r="G51" i="9" s="1"/>
  <c r="L134" i="34"/>
  <c r="L143" i="34" s="1"/>
  <c r="G41" i="9" s="1"/>
  <c r="M134" i="34"/>
  <c r="M144" i="34" s="1"/>
  <c r="G4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Fallmann Hubert</author>
  </authors>
  <commentList>
    <comment ref="A23" authorId="0" shapeId="0" xr:uid="{00000000-0006-0000-0B00-000001000000}">
      <text>
        <r>
          <rPr>
            <b/>
            <sz val="9"/>
            <color indexed="81"/>
            <rFont val="Segoe UI"/>
            <family val="2"/>
          </rPr>
          <t>can be deleted</t>
        </r>
      </text>
    </comment>
    <comment ref="A59" authorId="1" shapeId="0" xr:uid="{00000000-0006-0000-0B00-000002000000}">
      <text>
        <r>
          <rPr>
            <b/>
            <sz val="9"/>
            <color indexed="81"/>
            <rFont val="Segoe UI"/>
            <family val="2"/>
          </rPr>
          <t>Removed from list in 2022 update</t>
        </r>
      </text>
    </comment>
    <comment ref="A187" authorId="0" shapeId="0" xr:uid="{00000000-0006-0000-0B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4" authorId="0" shapeId="0" xr:uid="{00000000-0006-0000-0B00-00000400000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Hubert Fallmann</author>
  </authors>
  <commentList>
    <comment ref="B45" authorId="0" shapeId="0" xr:uid="{00000000-0006-0000-0D00-000001000000}">
      <text>
        <r>
          <rPr>
            <b/>
            <sz val="8"/>
            <color indexed="81"/>
            <rFont val="Tahoma"/>
            <family val="2"/>
          </rPr>
          <t>Final link to be added as soon as available.</t>
        </r>
      </text>
    </comment>
    <comment ref="C45" authorId="0" shapeId="0" xr:uid="{00000000-0006-0000-0D00-000002000000}">
      <text>
        <r>
          <rPr>
            <b/>
            <sz val="8"/>
            <color indexed="81"/>
            <rFont val="Tahoma"/>
            <family val="2"/>
          </rPr>
          <t>Final link to be added as soon as available.</t>
        </r>
      </text>
    </comment>
    <comment ref="B1194" authorId="1" shapeId="0" xr:uid="{00000000-0006-0000-0D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C1194" authorId="1" shapeId="0" xr:uid="{00000000-0006-0000-0D00-000004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<sst xmlns="http://schemas.openxmlformats.org/spreadsheetml/2006/main" count="19935" uniqueCount="2372">
  <si>
    <t>8a</t>
  </si>
  <si>
    <t>8b</t>
  </si>
  <si>
    <t>10a</t>
  </si>
  <si>
    <t>Proportional fuel attribution at airports</t>
  </si>
  <si>
    <t>10b</t>
  </si>
  <si>
    <t>Support under Article 3c(6) of the EU ETS Directive</t>
  </si>
  <si>
    <t xml:space="preserve"> t CO2</t>
  </si>
  <si>
    <t>Memo-Item: Total zero-rated emissions</t>
  </si>
  <si>
    <t>Memo-Item: Total zero-rated biomass emissions</t>
  </si>
  <si>
    <t>Memo-Item: Total non-zero-rated biomass emissions</t>
  </si>
  <si>
    <t>Memo-Item: Total zero-rated emissions from RFNBO/RCF</t>
  </si>
  <si>
    <t>Memo-Item: Total non-zero-rated emissions from RFNBO/RCF</t>
  </si>
  <si>
    <t>Memo-Item: Total zero-rated emissions from SLCFs</t>
  </si>
  <si>
    <t>Memo-Item: Total non-zero-rated emissions from SLCFs</t>
  </si>
  <si>
    <t>Total reductions claimed from the use of CORSIA eligible fuels:</t>
  </si>
  <si>
    <t>(I)</t>
  </si>
  <si>
    <t>http://data.europa.eu/eli/dir/2003/87/2024-03-01</t>
  </si>
  <si>
    <t>http://data.europa.eu/eli/reg_impl/2018/2066/2024-07-01</t>
  </si>
  <si>
    <t>https://www.bafu.admin.ch/bafu/en/home/topics/climate/info-specialists/reduction-measures/ets/aviation.html</t>
  </si>
  <si>
    <t>(II)</t>
  </si>
  <si>
    <t>(III)</t>
  </si>
  <si>
    <t>1a</t>
  </si>
  <si>
    <t xml:space="preserve">-  </t>
  </si>
  <si>
    <t>2a</t>
  </si>
  <si>
    <t>(IV)</t>
  </si>
  <si>
    <t>(a)</t>
  </si>
  <si>
    <t>(b)</t>
  </si>
  <si>
    <t>(c)</t>
  </si>
  <si>
    <t>(d)</t>
  </si>
  <si>
    <t>(e)</t>
  </si>
  <si>
    <t>ausblenden</t>
  </si>
  <si>
    <t>CNTR_ReportingYear</t>
  </si>
  <si>
    <t>&lt;Please select&gt;</t>
  </si>
  <si>
    <t>CONTR_CORSIAapplied</t>
  </si>
  <si>
    <t>(f)</t>
  </si>
  <si>
    <t>(g)</t>
  </si>
  <si>
    <t>CONTR_onlyCORSIA</t>
  </si>
  <si>
    <t>(h)</t>
  </si>
  <si>
    <t xml:space="preserve">(c) </t>
  </si>
  <si>
    <t xml:space="preserve">(d) </t>
  </si>
  <si>
    <t xml:space="preserve">(e) </t>
  </si>
  <si>
    <t>make grey?</t>
  </si>
  <si>
    <t>Please select or enter name, as appropriate</t>
  </si>
  <si>
    <t>(i)</t>
  </si>
  <si>
    <t>(j)</t>
  </si>
  <si>
    <t>(k)</t>
  </si>
  <si>
    <t>(l)</t>
  </si>
  <si>
    <t>Column for</t>
  </si>
  <si>
    <t>controls</t>
  </si>
  <si>
    <t>make grey</t>
  </si>
  <si>
    <t>(a).i</t>
  </si>
  <si>
    <t>(a).ii</t>
  </si>
  <si>
    <t>(a).iii</t>
  </si>
  <si>
    <t>Properties of the fuels used:</t>
  </si>
  <si>
    <t>Please provide here the calculation factors needed for describing each fuel's properties for calculating the emissions. Input is required only if you are using other fuels than the standard fuels already defined. Please note:</t>
  </si>
  <si>
    <t xml:space="preserve">preliminary EF </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</si>
  <si>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</si>
  <si>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NCV</t>
  </si>
  <si>
    <t>Net calorific value. Proxy data is to be reported for completeness purposes. In this template it is not used for emission calculation.</t>
  </si>
  <si>
    <t>biomass content (sustainable)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</si>
  <si>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</si>
  <si>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 xml:space="preserve">biomass content (non-sustainable) </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</si>
  <si>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</si>
  <si>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Note: If you use a biofuel or mixed fuel, for which the sustainability criteria are demonstrated only for a part of the annual used quantity, you have to define two different fuels here, one with sustainable biomass and one with non-sustainable biomass.</t>
  </si>
  <si>
    <t>Fuel No.</t>
  </si>
  <si>
    <t>Name of fuel</t>
  </si>
  <si>
    <t>preliminary EF 
[t CO2 / t fuel]</t>
  </si>
  <si>
    <t>NCV [GJ/t]</t>
  </si>
  <si>
    <t>biomass content (sustainable) [%]</t>
  </si>
  <si>
    <t>biomass content (non-sustainable) [%]</t>
  </si>
  <si>
    <t>Jet kerosene (Jet A1 or Jet A)</t>
  </si>
  <si>
    <t>Jet gasoline (Jet B)</t>
  </si>
  <si>
    <t>Aviation gasoline (AvGas)</t>
  </si>
  <si>
    <t>end</t>
  </si>
  <si>
    <t>If required, you may add further fuels by inserting rows above this one. This is best done by inserting a copied row.</t>
  </si>
  <si>
    <t>Properties of the fuels used</t>
  </si>
  <si>
    <t>The „preliminary emission factor" is the assumed total emission factor of a mixed fuel or material based on the total carbon content before multiplying it with the fossil fraction to result in the emission factor. For Aviation, the EF is usually reported as t CO2/t.</t>
  </si>
  <si>
    <t>Alternative fuel types</t>
  </si>
  <si>
    <t>Short name</t>
  </si>
  <si>
    <t>Description of the fuel type</t>
  </si>
  <si>
    <t>Support level</t>
  </si>
  <si>
    <t>Advanced aviation biofuel</t>
  </si>
  <si>
    <t>Adv. Biofuel</t>
  </si>
  <si>
    <t>Biofuels produced from the feedstock listed in Part A Annex IX to Directive 2018/2001 and that are certified in compliance with Article 30 of that Directive</t>
  </si>
  <si>
    <t>Aviation Biofuel</t>
  </si>
  <si>
    <t>Biofuel</t>
  </si>
  <si>
    <t>Biofuels produced from feedstock listed in Part B Annex IX to Directive 2018/2001 and that are certified in compliance with Article 30 of that Directive</t>
  </si>
  <si>
    <t>Other aviation biofuel</t>
  </si>
  <si>
    <t>Other Biofuel</t>
  </si>
  <si>
    <t>Biofuels produced from the feedstock not listed in Annex IX to Directive 2018/2001 except for those produced from food and feed crops and that are certified in compliance with Article 30 of that Directive</t>
  </si>
  <si>
    <t>Co-processed advanced biofuel</t>
  </si>
  <si>
    <t>Co-prod. Adv. Biofuel</t>
  </si>
  <si>
    <t>Co-products in a conventional refinery produced from the feedstock listed in Part A Annex IX of Directive 2018/2001 and that are certified in compliance with Article 30 of that Directive</t>
  </si>
  <si>
    <t>Co-processed biofuel</t>
  </si>
  <si>
    <t>Co-prod. Biofuel</t>
  </si>
  <si>
    <t>Co-products in a conventional refinery other than advanced co-processed fuels and that are certified in compliance with Article 30 of that Directive</t>
  </si>
  <si>
    <t>Non-Eligible biofuels</t>
  </si>
  <si>
    <t>Non-El. Biofuel</t>
  </si>
  <si>
    <t>Biofuels that are certified in compliance with Article 30 of Directive 2018/2001 and produced from food and feed crops</t>
  </si>
  <si>
    <t>Non-zero-rated biofuels</t>
  </si>
  <si>
    <t>Non-zero Biofuel</t>
  </si>
  <si>
    <t>Biofuels that are not certified in compliance with Article 30 of Directive 2018/2001</t>
  </si>
  <si>
    <t>RFNBO</t>
  </si>
  <si>
    <t>Drop-in renewable fuels of non-biological origin as defined in Article 2, point (36) of Directive 2018/2001 and that are certified in compliance with Article 30 of that Directive</t>
  </si>
  <si>
    <t>RCF</t>
  </si>
  <si>
    <t>Recycled carbon fuels as defined in Article 2, point (35) of Directive (EU) 2018/2001 and that are certified in compliance with Article 30 of that Directive</t>
  </si>
  <si>
    <t>Non-zero-rated RFNBO</t>
  </si>
  <si>
    <t>Non-zero RFNBO</t>
  </si>
  <si>
    <t>Drop-in renewable fuels of non-biological origin as defined in Article 2, point (36) of Directive 2018/2001 and that are NOT certified in compliance with Article 30 of that Directive</t>
  </si>
  <si>
    <t>Non-zero-rated RCF</t>
  </si>
  <si>
    <t>Non-zero RCF</t>
  </si>
  <si>
    <t>Recycled carbon fuels as defined in Article 2, point (35) of Directive (EU) 2018/2001 and that are NOT certified in compliance with Article 30 of that Directive</t>
  </si>
  <si>
    <t>non-fossil SLCF</t>
  </si>
  <si>
    <t>non-foss SLCF</t>
  </si>
  <si>
    <t>SLCF (fossil)</t>
  </si>
  <si>
    <t>SLCF</t>
  </si>
  <si>
    <t>non-zero-rated SLCF</t>
  </si>
  <si>
    <t>Non-zero SLCF</t>
  </si>
  <si>
    <t>Other</t>
  </si>
  <si>
    <t>Any other drop-in aviation fuel not listed above</t>
  </si>
  <si>
    <t>Other Aviation fuel (Manual input)</t>
  </si>
  <si>
    <t>Other (manual)</t>
  </si>
  <si>
    <t>Any other drop-in aviation fuel not listed above, open to complete manual input, i.e. there is the possibility to enter an emission factor or NCV different from standard aviation fuels, dtermined in accordance with Articles 32 to 35 of the MRR.</t>
  </si>
  <si>
    <t>Manual input</t>
  </si>
  <si>
    <t>Fuel type</t>
  </si>
  <si>
    <t>MRR Category</t>
  </si>
  <si>
    <t>Alternative fuel sub-category</t>
  </si>
  <si>
    <t>Zero rated fuel</t>
  </si>
  <si>
    <t>Eligibility for ETS support</t>
  </si>
  <si>
    <t>Auxiliary data:</t>
  </si>
  <si>
    <t>Standard aviation fuel</t>
  </si>
  <si>
    <t>Sheet name:</t>
  </si>
  <si>
    <t>Has complete data?</t>
  </si>
  <si>
    <t>FuelNameList</t>
  </si>
  <si>
    <t>Is Biofuel?</t>
  </si>
  <si>
    <t>Is RFNBO/RCF?</t>
  </si>
  <si>
    <t>Is SLCF?</t>
  </si>
  <si>
    <t>CNTR_FuelSelection</t>
  </si>
  <si>
    <t>CNTR_FuelListCompleteData</t>
  </si>
  <si>
    <t>CNTR_FuelListNames</t>
  </si>
  <si>
    <t>CNTR_FuelListIsBioFuel</t>
  </si>
  <si>
    <t>CNTR_FuelListIsRF</t>
  </si>
  <si>
    <t>CNTR_FuelListIsSLCF</t>
  </si>
  <si>
    <t>Auxiliary for sorting</t>
  </si>
  <si>
    <t>Fuel list for drop-down (airport sheet)</t>
  </si>
  <si>
    <t>Jet-A</t>
  </si>
  <si>
    <t>Jet-A1</t>
  </si>
  <si>
    <t>Jet-B</t>
  </si>
  <si>
    <t>RFNBO/RCF</t>
  </si>
  <si>
    <t>AvGas</t>
  </si>
  <si>
    <t xml:space="preserve">(b1) </t>
  </si>
  <si>
    <t>CO2 emissions [t CO2]</t>
  </si>
  <si>
    <t>Total zero-rated emissions [t CO2]</t>
  </si>
  <si>
    <t>Zero-rated biomass</t>
  </si>
  <si>
    <t>Zero-rated RFNBO / RCF</t>
  </si>
  <si>
    <t>Zero-rated SLCF</t>
  </si>
  <si>
    <t>Non-zero-rated biomass</t>
  </si>
  <si>
    <t>Non-zero-rated RFNBO / RCF</t>
  </si>
  <si>
    <t>Non-zero-rated SLCF</t>
  </si>
  <si>
    <t>Memo Item: total zero-rated emissions</t>
  </si>
  <si>
    <t>INDICATOR_ETS_TotalZeroRatedEmissions</t>
  </si>
  <si>
    <t>Memo Item: Total emissions using the preliminary emissions factor</t>
  </si>
  <si>
    <t>INDICATOR_ETS_TotalPrelEF_Emissions</t>
  </si>
  <si>
    <t>Memo-item: Total emissions from zero-rated biofuels</t>
  </si>
  <si>
    <t>INDICATOR_ETS_TotalZeroRatedBioEm</t>
  </si>
  <si>
    <t>Memo-item: Total emissions from zero-rated RFNBO / RCF</t>
  </si>
  <si>
    <t>INDICATOR_ETS_TotalZeroRatedRFNBO</t>
  </si>
  <si>
    <t>Memo-item: Total emissions from zero-rated SLCF</t>
  </si>
  <si>
    <t>INDICATOR_ETS_TotalZeroRatedSLCF</t>
  </si>
  <si>
    <t>Memo-item: Total emissions from non-zero-rated biofuels</t>
  </si>
  <si>
    <t>INDICATOR_ETS_TotalNonZeroRatedBioEm</t>
  </si>
  <si>
    <t>Memo-item: Total emissions from non-zero-rated RFNBO / RCF</t>
  </si>
  <si>
    <t>INDICATOR_ETS_TotalNonZeroRatedRFNBO</t>
  </si>
  <si>
    <t>Memo-item: Total emissions from non-zero-rated SLCF</t>
  </si>
  <si>
    <t>INDICATOR_ETS_TotalNonZeroRatedSLCF</t>
  </si>
  <si>
    <t>INDICATOR_CHETS_TotalZeroRatedEmissions</t>
  </si>
  <si>
    <t>INDICATOR_CHETS_TotalPrelEF_Emissions</t>
  </si>
  <si>
    <t>INDICATOR_CHETS_TotalZeroRatedBioEm</t>
  </si>
  <si>
    <t>INDICATOR_CHETS_TotalZeroRatedRFNBO</t>
  </si>
  <si>
    <t>INDICATOR_CHETS_TotalZeroRatedSLCF</t>
  </si>
  <si>
    <t>INDICATOR_CHETS_TotalNonZeroRatedBioEm</t>
  </si>
  <si>
    <t>INDICATOR_CHETS_TotalNonZeroRatedRFNBO</t>
  </si>
  <si>
    <t>INDICATOR_CHETS_TotalNonZeroRatedSLCF</t>
  </si>
  <si>
    <t>Have you been using the simplified approach allowed for small emitters pursuant to Article 55(2) of the MRR?</t>
  </si>
  <si>
    <t>The small emitter tool may furthermore be used by aircraft operators with total annual emissions lower than 3,000 t CO2 per year, related to the reduced scope.</t>
  </si>
  <si>
    <t>&lt;243?</t>
  </si>
  <si>
    <t>&lt;25000? / 3000?</t>
  </si>
  <si>
    <t>Please enter here the total emissions related to the full scope, if relevant.</t>
  </si>
  <si>
    <t>t CO2</t>
  </si>
  <si>
    <t xml:space="preserve">(f) </t>
  </si>
  <si>
    <t>Used quantity of each neat fuel [tonnes]</t>
  </si>
  <si>
    <t>NON ZERO-RATED EMISSIONS [t CO2]</t>
  </si>
  <si>
    <t>ZERO RATED EMISSIONS [t CO2]</t>
  </si>
  <si>
    <t>TOTAL EMISSIONS [t CO2]</t>
  </si>
  <si>
    <t>A</t>
  </si>
  <si>
    <t>B</t>
  </si>
  <si>
    <t>C</t>
  </si>
  <si>
    <t>D</t>
  </si>
  <si>
    <t>E</t>
  </si>
  <si>
    <t xml:space="preserve">Please note that all figures should only refer to flights to be reported under the EU ETS, i.e. relate to the reduced scope. </t>
  </si>
  <si>
    <t>Please complete the following table with the appropriate data for the reporting year. Note that the emission factors presented in section 5(b) are automatically used for calculating these emissions.</t>
  </si>
  <si>
    <t>Please continue by adding further rows above as needed. This must be done by copying an empty row and inserting it thereafter. A simple "insert row" command will NOT be sufficent.</t>
  </si>
  <si>
    <t>&lt;&lt;&lt; Click here to proceed to section 9 "Aircraft data" &gt;&gt;&gt;</t>
  </si>
  <si>
    <t>Do not change any formulae here!</t>
  </si>
  <si>
    <t>Hide row (Aux.values)</t>
  </si>
  <si>
    <t>Fuel Nr.</t>
  </si>
  <si>
    <t>Fuel has entries?</t>
  </si>
  <si>
    <t>Fuel name to display</t>
  </si>
  <si>
    <t>zero-rated?</t>
  </si>
  <si>
    <t>Prel. EF.</t>
  </si>
  <si>
    <t>(final) EF.</t>
  </si>
  <si>
    <t>&lt;&lt;&lt; Click here to proceed to section 10 "Member State specific Content" &gt;&gt;&gt;</t>
  </si>
  <si>
    <t>Proportional fuel attribution at aerodromes</t>
  </si>
  <si>
    <t>Table for Attribution of alternative aviation fuels</t>
  </si>
  <si>
    <t>Aerodrome</t>
  </si>
  <si>
    <t>Eligibility for 100% support (Art. 3c(6) EU ETS Directive)</t>
  </si>
  <si>
    <t>Fuel eligible for support (tonnes)</t>
  </si>
  <si>
    <t>make grey (zero-rated)</t>
  </si>
  <si>
    <t>make grey (eligible)</t>
  </si>
  <si>
    <t>completely grey - if incomplete or fossil only</t>
  </si>
  <si>
    <t>Fuel Type for Summation</t>
  </si>
  <si>
    <t xml:space="preserve">eligibility level </t>
  </si>
  <si>
    <t>TOTAL</t>
  </si>
  <si>
    <t>AUTOMATIC AGGREGATION OF ALTERNATIVE FUEL TYPES</t>
  </si>
  <si>
    <t>Please, indicate here if you do NOT want to apply for the free allocation to support the use of eligible aviation fuels pursuant to Article 3c(6) of the EU ETS Directive.</t>
  </si>
  <si>
    <t>In selecting "TRUE", you are opting-out from the ETS support pursuant to Article 3c(6) of the EU ETS Directive.</t>
  </si>
  <si>
    <t>CNTR_ETS3c6OptOut</t>
  </si>
  <si>
    <t>Aggregated amount of neat fuels eligible for Article 3c(6) support</t>
  </si>
  <si>
    <t>The table below lists the amounts of neat fuels in tonnes, attributed proportionally to eligible flights, as entered in section 10a of this report.</t>
  </si>
  <si>
    <t>The level of support is automatically taken from the fuel definitions in section 5b.</t>
  </si>
  <si>
    <t>Where an airport listed in section 10b is eligible for 100% support in accordance with Article 3c(6) of the EU ETS Directive, this support level is set to 100%.</t>
  </si>
  <si>
    <t>Level of direct ETS support under Article 3c(6)</t>
  </si>
  <si>
    <t>CNTR_grey application</t>
  </si>
  <si>
    <t>Fuels entered in Section 10a [tonnes]</t>
  </si>
  <si>
    <t>Total Volume</t>
  </si>
  <si>
    <t>Advanced Aviation Biofuel</t>
  </si>
  <si>
    <t>(a1)</t>
  </si>
  <si>
    <t>(a2)</t>
  </si>
  <si>
    <t>EU ETS</t>
  </si>
  <si>
    <t>a)</t>
  </si>
  <si>
    <t>b)</t>
  </si>
  <si>
    <t>t</t>
  </si>
  <si>
    <t>b1)</t>
  </si>
  <si>
    <t>c)</t>
  </si>
  <si>
    <t>c1)</t>
  </si>
  <si>
    <t>c2)</t>
  </si>
  <si>
    <t>c3)</t>
  </si>
  <si>
    <t>c4)</t>
  </si>
  <si>
    <t>c5)</t>
  </si>
  <si>
    <t>ReportingYears</t>
  </si>
  <si>
    <t>Name of this sheet</t>
  </si>
  <si>
    <t>EUconst_Eligible</t>
  </si>
  <si>
    <t>EUconst_NotEligible</t>
  </si>
  <si>
    <t>Euconst_ErrMsgNumerOfFlights</t>
  </si>
  <si>
    <t>memberstates</t>
  </si>
  <si>
    <t>worldcountries</t>
  </si>
  <si>
    <t>Euconst_MPReferenceDateTypes</t>
  </si>
  <si>
    <t>opstatus</t>
  </si>
  <si>
    <t>flighttypes</t>
  </si>
  <si>
    <t>operationscope</t>
  </si>
  <si>
    <t>Title</t>
  </si>
  <si>
    <t>LegalStatus</t>
  </si>
  <si>
    <t>freightandmail</t>
  </si>
  <si>
    <t>Passengermass</t>
  </si>
  <si>
    <t>indrange</t>
  </si>
  <si>
    <t>1-5</t>
  </si>
  <si>
    <t>5-10</t>
  </si>
  <si>
    <t>11-20</t>
  </si>
  <si>
    <t>21-30</t>
  </si>
  <si>
    <t>31-50</t>
  </si>
  <si>
    <t>51-100</t>
  </si>
  <si>
    <t>101-200</t>
  </si>
  <si>
    <t>200+</t>
  </si>
  <si>
    <t>ManSys</t>
  </si>
  <si>
    <t>YesNo</t>
  </si>
  <si>
    <t>TrueFalse</t>
  </si>
  <si>
    <t>MSversiontracking</t>
  </si>
  <si>
    <t>SelectPrimaryInfoSource</t>
  </si>
  <si>
    <t>notapplicable</t>
  </si>
  <si>
    <t>NewUpdate</t>
  </si>
  <si>
    <t>BooleanValues</t>
  </si>
  <si>
    <t>UpliftDataSource</t>
  </si>
  <si>
    <t>TankDataSource</t>
  </si>
  <si>
    <t>Frequency</t>
  </si>
  <si>
    <t>parameters</t>
  </si>
  <si>
    <t>UncertThreshold</t>
  </si>
  <si>
    <t>&lt;2.5%</t>
  </si>
  <si>
    <t>&lt;5.0%</t>
  </si>
  <si>
    <t>UncertTierResult</t>
  </si>
  <si>
    <t>SourceClass</t>
  </si>
  <si>
    <t>MeasMethod</t>
  </si>
  <si>
    <t>DensMethod</t>
  </si>
  <si>
    <t>Fuel types</t>
  </si>
  <si>
    <t>UncertValue</t>
  </si>
  <si>
    <t>CommissionApprovedTools</t>
  </si>
  <si>
    <t>CompetentAuthorities</t>
  </si>
  <si>
    <t>aviationauthorities</t>
  </si>
  <si>
    <t>CORSIA_FuelsList</t>
  </si>
  <si>
    <t>EU_EF_forCORSIAFuelList</t>
  </si>
  <si>
    <t>CNTR_EFListSelected</t>
  </si>
  <si>
    <t>EF_SystemSelection</t>
  </si>
  <si>
    <t>CNTR_EFSystemselected</t>
  </si>
  <si>
    <t>MSLanguages</t>
  </si>
  <si>
    <t>MemberStatesWithSwiss</t>
  </si>
  <si>
    <t>CNST_AltFuels</t>
  </si>
  <si>
    <t>Fossil Alternative Fuel</t>
  </si>
  <si>
    <t>CNST_AltFuelTypes</t>
  </si>
  <si>
    <t>CNST_AltFuelTypesShort</t>
  </si>
  <si>
    <t>CNST_AltFuelsZero</t>
  </si>
  <si>
    <t>CNST_AltFuelsEligible</t>
  </si>
  <si>
    <t>CNST_AltFuelsSupportRate</t>
  </si>
  <si>
    <t>CNST_AltFuelsIsBio</t>
  </si>
  <si>
    <t>CNST_AltFuelsIsRF</t>
  </si>
  <si>
    <t>CNST_AltFuelsIsLCF</t>
  </si>
  <si>
    <t>non-zero-rated RFNBO</t>
  </si>
  <si>
    <t>non-zero-rated RCF</t>
  </si>
  <si>
    <t>Other (Fossil)</t>
  </si>
  <si>
    <t>manual input</t>
  </si>
  <si>
    <t>CNST_Biofuels</t>
  </si>
  <si>
    <t>CNST_RFNBO/RCF</t>
  </si>
  <si>
    <t>CNST_SLCF</t>
  </si>
  <si>
    <t>CNST_FossilAltFuel</t>
  </si>
  <si>
    <t>END</t>
  </si>
  <si>
    <t>CNST_MainFuelTypes</t>
  </si>
  <si>
    <t>CNST_MainFuelEFref</t>
  </si>
  <si>
    <t>CNST_MainFuelNCVref</t>
  </si>
  <si>
    <t>ERRmsg_SelectMainFuel</t>
  </si>
  <si>
    <t>Select main fuel!</t>
  </si>
  <si>
    <t>ERRmsg_Incomplete</t>
  </si>
  <si>
    <t>Incomplete!</t>
  </si>
  <si>
    <t>Text_Fuel</t>
  </si>
  <si>
    <t>Fuel</t>
  </si>
  <si>
    <t>CNST_EligibilityLevels</t>
  </si>
  <si>
    <t>ErrMsg_YouOptOut</t>
  </si>
  <si>
    <t>ErrMsg_Art3c6OK</t>
  </si>
  <si>
    <t>maybe to be added later!</t>
  </si>
  <si>
    <t>TEXT (Language Version)</t>
  </si>
  <si>
    <t>TEXT (English Original) - don't change!</t>
  </si>
  <si>
    <t>xxx</t>
  </si>
  <si>
    <t>ANNUAL EMISSIONS MONITORING PLAN</t>
  </si>
  <si>
    <t>CONTENTS</t>
  </si>
  <si>
    <t>Guidelines and conditions</t>
  </si>
  <si>
    <t>Monitoring Plan versions</t>
  </si>
  <si>
    <t>Identification of the aircraft operator</t>
  </si>
  <si>
    <t>Contact details</t>
  </si>
  <si>
    <t>Emission sources and fleet characteristics</t>
  </si>
  <si>
    <t>Eligibility for simplified approaches</t>
  </si>
  <si>
    <t>Activity data</t>
  </si>
  <si>
    <t>Uncertainty assessment</t>
  </si>
  <si>
    <t>Emission factors</t>
  </si>
  <si>
    <t>Simplified calculation of CO2 emissions</t>
  </si>
  <si>
    <t>Data Gaps</t>
  </si>
  <si>
    <t>Management</t>
  </si>
  <si>
    <t>Data Flow Activities</t>
  </si>
  <si>
    <t>Control Activities</t>
  </si>
  <si>
    <t>List of definitions and abbreviations used</t>
  </si>
  <si>
    <t>Additional information</t>
  </si>
  <si>
    <t>Member State specific further information</t>
  </si>
  <si>
    <t>Information about this file:</t>
  </si>
  <si>
    <t>This monitoring plan was submitted by:</t>
  </si>
  <si>
    <t>Unique Identifier of the aircraft operator (CRCO No.):</t>
  </si>
  <si>
    <t>Version Number of this monitoring plan:</t>
  </si>
  <si>
    <t>If your competent authority requires you to hand in a signed paper copy of the monitoring plan, please use the space below for signature:</t>
  </si>
  <si>
    <t>Date</t>
  </si>
  <si>
    <t>Name and Signature of 
legally responsible person</t>
  </si>
  <si>
    <t>Template version information:</t>
  </si>
  <si>
    <t>Template provided by:</t>
  </si>
  <si>
    <t>Publication date:</t>
  </si>
  <si>
    <t>Language version:</t>
  </si>
  <si>
    <t>Reference filename:</t>
  </si>
  <si>
    <t>GUIDELINES AND CONDITIONS</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</si>
  <si>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</si>
  <si>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t>The Directive can be downloaded from:</t>
  </si>
  <si>
    <t>http://eur-lex.europa.eu/legal-content/EN/TXT/HTML/?uri=CELEX:02003L0087-20151029&amp;qid=1447163831856&amp;from=EN</t>
  </si>
  <si>
    <t>The Monitoring and Reporting Regulation (Commission Regulation (EU) No. 601/2012, hereinafter the "MRR"), defines further requirements for monitoring and reporting. The MRR can be downloaded from:</t>
  </si>
  <si>
    <t>http://eur-lex.europa.eu/legal-content/EN/TXT/PDF/?uri=CELEX:02012R0601-20140730&amp;qid=1447163892338&amp;from=EN</t>
  </si>
  <si>
    <t>Article 12 of the MRR sets out specific requirements for the content and submission of the monitoring plan and its updates. Article 12 outlines the importance of the Monitoring plan as follows:</t>
  </si>
  <si>
    <t>The monitoring plan shall consist of a detailed, complete and transparent documentation of the monitoring methodology of a specific installation or aircraft operator and shall contain at least the elements laid down in Annex I.</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</si>
  <si>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</si>
  <si>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</si>
  <si>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</si>
  <si>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All Commission guidance documents on the Monitoring and Reporting Regulation can be found at:</t>
  </si>
  <si>
    <t>http://ec.europa.eu/clima/policies/ets/monitoring/index_en.htm</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</si>
  <si>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</si>
  <si>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Accordingly, all references to Member States in this template should be interpreted as including all 31 EEA States. The EEA comprises the 28 EU Member States, Iceland, Liechtenstein and Norway.</t>
  </si>
  <si>
    <t>Before you use this file, please carry out the following steps:</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</si>
  <si>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</si>
  <si>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</si>
  <si>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 xml:space="preserve">Identify the Competent Authority (CA) responsible for your case in that administering Member State (there may be more than one CA per Member State). </t>
  </si>
  <si>
    <t>Check the CA's webpage or directly contact the CA in order to find out if you have the correct version of the template. The template version is clearly indicated on the cover page of this file.</t>
  </si>
  <si>
    <t>Some Member States may require you to use an alternative system, such as Internet-based forms instead of a spreadsheet. Check your administering Member State requirements. In this case the CA will provide further information to you.</t>
  </si>
  <si>
    <t>Read carefully the instructions below for filling this template.</t>
  </si>
  <si>
    <t>This Monitoring Plan must be submitted to your Competent Authority to the following address:</t>
  </si>
  <si>
    <t>Detail address to be provided by the Member State</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</si>
  <si>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</si>
  <si>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</si>
  <si>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You must implement and keep records of all modifications to the monitoring plan in accordance with Article 16 of the MRR.</t>
  </si>
  <si>
    <t>Contact your Competent Authority if you need assistance to complete your Monitoring Plan. Some Member States have produced guidance documents which you may find useful.</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</si>
  <si>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</si>
  <si>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</si>
  <si>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Information sources:</t>
  </si>
  <si>
    <t>EU Websites:</t>
  </si>
  <si>
    <t>EU-Legislation:</t>
  </si>
  <si>
    <t xml:space="preserve">http://eur-lex.europa.eu/en/index.htm </t>
  </si>
  <si>
    <t>EU ETS general:</t>
  </si>
  <si>
    <t>http://ec.europa.eu/clima/policies/ets/index_en.htm</t>
  </si>
  <si>
    <t xml:space="preserve">Aviation EU ETS: </t>
  </si>
  <si>
    <t>http://ec.europa.eu/clima/policies/transport/aviation/index_en.htm</t>
  </si>
  <si>
    <t xml:space="preserve">Monitoring and Reporting in the EU ETS: </t>
  </si>
  <si>
    <t>Other Websites:</t>
  </si>
  <si>
    <t>&lt;to be provided by Member State&gt;</t>
  </si>
  <si>
    <t>Helpdesk:</t>
  </si>
  <si>
    <t>&lt;to be provided by Member State, if relevant&gt;</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</si>
  <si>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</si>
  <si>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</si>
  <si>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It is recommended that you go through the file from start to end. There are a few functions which will guide you through the form which depend on previous input, such as cells changing colour if an input is not needed (see colour codes below).</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</si>
  <si>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</si>
  <si>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</si>
  <si>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</si>
  <si>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</si>
  <si>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</si>
  <si>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</si>
  <si>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input fields.</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</si>
  <si>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</si>
  <si>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</si>
  <si>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</si>
  <si>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Member State-specific guidance is listed here:</t>
  </si>
  <si>
    <t>A. Monitoring Plan versions</t>
  </si>
  <si>
    <t>List of monitoring plan versions</t>
  </si>
  <si>
    <t>This sheet is used for tracking the actual version of the monitoring plan. Each version of the monitoring plan should have a unique version number, and a reference date.</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</si>
  <si>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</si>
  <si>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The status of the monitoring plan at the reference date should be described in the "status" column. Possible status types include "submitted to the competent authority (CA)", "approved by the CA", "working draft" etc.</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</si>
  <si>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</si>
  <si>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Version No</t>
  </si>
  <si>
    <t>Reference date</t>
  </si>
  <si>
    <t>Status at reference date</t>
  </si>
  <si>
    <t>Chapters where modifications have been made. 
Brief explanation of changes</t>
  </si>
  <si>
    <t>Please add more lines if necessary</t>
  </si>
  <si>
    <t>IDENTIFICATION OF THE AIRCRAFT OPERATOR AND DESCRIPTION OF ACTIVITIES</t>
  </si>
  <si>
    <t>Identification of Aircraft Operator</t>
  </si>
  <si>
    <t>Please enter the name of the aircraft operator:</t>
  </si>
  <si>
    <t>This name should be the legal entity carrying out the aviation activities defined in Annex I of the EU ETS Directive</t>
  </si>
  <si>
    <t>Unique Identifier as stated in the Commission's list of aircraft operators:</t>
  </si>
  <si>
    <t>This identifier can be found on the list published by the Commission pursuant to Article 18a(3) of the EU ETS Directive.</t>
  </si>
  <si>
    <t>Please choose the primary monitoring plan:</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</si>
  <si>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</si>
  <si>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Is this a new or an updated monitoring plan?</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</si>
  <si>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</si>
  <si>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</si>
  <si>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t>Actual version number of the monitoring plan</t>
  </si>
  <si>
    <t>Note: This number will also be displayed on the cover page of this file. It should be consistent with your entry in section 1.</t>
  </si>
  <si>
    <t>&lt;&lt;&lt; If you have selected the t-km monitoring plan under 2(c), click here to proceed to section 3a &gt;&gt;&gt;</t>
  </si>
  <si>
    <t>If different to the name given in 2(a), please also enter the name of the aircraft operator as it appears on the Commission's list of operators:</t>
  </si>
  <si>
    <t>The name of the aircraft operator on the list pursuant to Article 18a(3) of the EU ETS Directive may be different to the actual aircraft operator's name entered in 2(a) above.</t>
  </si>
  <si>
    <t>Please enter the unique ICAO designator used in the call sign for Air Traffic Control (ATC) purposes, where available:</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</si>
  <si>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</si>
  <si>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Where a unique ICAO designator for ATC purposes is not available, please provide the aircraft registration markings used in the call sign for ATC purposes for the aircraft you operate.</t>
  </si>
  <si>
    <t>If a unique ICAO designator is not available, enter the identification for ATC purposes (tail numbers) of all the aircraft you operate as used in box 7 of the flight plan.  (Please separate each registration with a semicolon.) Otherwise enter "n.a." and proceed.</t>
  </si>
  <si>
    <t>Please enter the administering Member State of the aircraft operator</t>
  </si>
  <si>
    <t>pursuant to Art. 18a of the Directive.</t>
  </si>
  <si>
    <t>Competent authority in this Member State:</t>
  </si>
  <si>
    <t>In some Member States there is more than one Competent Authority dealing with the EU ETS for aircraft operators. Please enter the name of the appropriate authority, if applicable. Otherwise choose "n.a.".</t>
  </si>
  <si>
    <t>Please enter the number and issuing authority of the Air Operator Certificate (AOC) and Operating Licence granted by a Member State if available:</t>
  </si>
  <si>
    <t>Air Operator Certificate:</t>
  </si>
  <si>
    <t>AOC Issuing authority:</t>
  </si>
  <si>
    <t>Operating Licence:</t>
  </si>
  <si>
    <t>Issuing authority:</t>
  </si>
  <si>
    <t>Please enter the address of the aircraft operator, including postcode and country:</t>
  </si>
  <si>
    <t>Address Line 1</t>
  </si>
  <si>
    <t>Address Line 2</t>
  </si>
  <si>
    <t>City</t>
  </si>
  <si>
    <t>State/Province/Region</t>
  </si>
  <si>
    <t>Postcode/ZIP</t>
  </si>
  <si>
    <t>Country</t>
  </si>
  <si>
    <t>Email address</t>
  </si>
  <si>
    <t>If different to the information given above in part (k), please enter the contact address of the aircraft operator (including postcode) in the administering Member State, if any:</t>
  </si>
  <si>
    <t>Please provide details of the ownership structure of your firm and whether you have subsidiaries or parent companies</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</si>
  <si>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</si>
  <si>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note that your Administering Member State may ask you further details about contact addresses and company structure (see worksheet "MS specific content").</t>
  </si>
  <si>
    <t>Description of the activities of the aircraft operator falling under Annex I of the EU ETS Directive</t>
  </si>
  <si>
    <t>Please specify whether you are a commercial or non-commercial air transport operator, whether you operate scheduled, non-scheduled flights or both and, whether the scope of your operations covers only the EEA or also non EEA countries.</t>
  </si>
  <si>
    <t>Operator status</t>
  </si>
  <si>
    <t>Commercial air transport operators: Please attach a copy of Annex I of your AOC to this monitoring plan as evidence.</t>
  </si>
  <si>
    <t>Scheduling of flights</t>
  </si>
  <si>
    <t>Scope of operations</t>
  </si>
  <si>
    <t>Please provide further description of your activities as necessary.</t>
  </si>
  <si>
    <t xml:space="preserve"> Contact details and Address for Service</t>
  </si>
  <si>
    <t>Who can we contact about your monitoring plan?</t>
  </si>
  <si>
    <t>It will help us to have someone who we can contact directly with any questions about your monitoring plan. The person you name should have the authority to act on your behalf. This could be an agent acting on behalf of the aircraft operator.</t>
  </si>
  <si>
    <t>Title:</t>
  </si>
  <si>
    <t>First Name:</t>
  </si>
  <si>
    <t>Surname:</t>
  </si>
  <si>
    <t>Job title:</t>
  </si>
  <si>
    <t>Organisation name (if acting on behalf of the aircraft operator):</t>
  </si>
  <si>
    <t>Telephone number:</t>
  </si>
  <si>
    <t>Email address:</t>
  </si>
  <si>
    <t>&lt;&lt;&lt; If you have selected the t-km monitoring plan under 2(c), click here to proceed to section 4 &gt;&gt;&gt;</t>
  </si>
  <si>
    <t>Please provide an address for receipt of correspondence</t>
  </si>
  <si>
    <t xml:space="preserve">
</t>
  </si>
  <si>
    <t>You must provide an address for receipt of notices or other documents under or in connection with the EU Greenhouse Gas Emissions Trading Scheme. Please provide an electronic address and a postal address, if applicable, within the administering Member State.</t>
  </si>
  <si>
    <t>Address Line 1:</t>
  </si>
  <si>
    <t>Address Line 2:</t>
  </si>
  <si>
    <t>City:</t>
  </si>
  <si>
    <t>State/Province/Region:</t>
  </si>
  <si>
    <t>Postcode/ZIP:</t>
  </si>
  <si>
    <t>Country:</t>
  </si>
  <si>
    <t>&lt;&lt;&lt; Click here to proceed to next section &gt;&gt;&gt;</t>
  </si>
  <si>
    <t>EMISSION SOURCES and FLEET CHARACTERISTICS</t>
  </si>
  <si>
    <t>About your operations</t>
  </si>
  <si>
    <t>Under 2(c) you have chosen:</t>
  </si>
  <si>
    <r>
      <t xml:space="preserve">Please provide a list of the aircraft types operated at the </t>
    </r>
    <r>
      <rPr>
        <b/>
        <u/>
        <sz val="10"/>
        <rFont val="Arial"/>
        <family val="2"/>
      </rPr>
      <t>time of submission of this monitoring plan</t>
    </r>
    <r>
      <rPr>
        <b/>
        <sz val="10"/>
        <rFont val="Arial"/>
        <family val="2"/>
      </rPr>
      <t>.</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</si>
  <si>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</si>
  <si>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</si>
  <si>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</si>
  <si>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For each aircraft type you have to specify which fuels will be used (which "source streams" will be associated with the emission sources). You can do that by entering "1" or "TRUE" in the appropriate fields. Leave the field blank if the fuel is not used.</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</si>
  <si>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</si>
  <si>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t>Date of submission of monitoring plan:</t>
  </si>
  <si>
    <t xml:space="preserve">
Generic aircraft type 
(ICAO aircraft type designator)</t>
  </si>
  <si>
    <t xml:space="preserve">
Sub-type (optional input)</t>
  </si>
  <si>
    <t xml:space="preserve">
Number of aircraft operated at time of submission</t>
  </si>
  <si>
    <t>jet kerosene
(Jet A1 or Jet A)</t>
  </si>
  <si>
    <t>jet gasoline 
(Jet B)</t>
  </si>
  <si>
    <t>aviation gasoline (AvGas)</t>
  </si>
  <si>
    <t>other alternative fuel</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</si>
  <si>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</si>
  <si>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</si>
  <si>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Please provide an indicative list of additional aircraft types expected to be used.</t>
  </si>
  <si>
    <t xml:space="preserve">Please note that this list should not include any of the aircraft listed in table 4(a) above.  Where available, please also provide an estimated number of aircraft per type, either as a number or an indicative range. </t>
  </si>
  <si>
    <t xml:space="preserve">
Estimated number of aircraft to be operated</t>
  </si>
  <si>
    <t>&lt;&lt;&lt; If you have chosen the t-km monitoring plan, click here to continue with section 4(f). &gt;&gt;&gt;</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</si>
  <si>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</si>
  <si>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</si>
  <si>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</si>
  <si>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</si>
  <si>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t>Title of procedure</t>
  </si>
  <si>
    <t>Reference for procedure</t>
  </si>
  <si>
    <t xml:space="preserve">
</t>
  </si>
  <si>
    <t>Brief description of procedure</t>
  </si>
  <si>
    <t>Post or department responsible for data maintenance</t>
  </si>
  <si>
    <t>Location where records are kept</t>
  </si>
  <si>
    <t>Name of system used (where applicable)</t>
  </si>
  <si>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</si>
  <si>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</si>
  <si>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</si>
  <si>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</si>
  <si>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t>Please provide details about the procedures for determining whether flights are covered by Annex I of the Directive, ensuring completeness and avoiding double counting.</t>
  </si>
  <si>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</si>
  <si>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</si>
  <si>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rFont val="Arial"/>
        <family val="2"/>
      </rPr>
      <t>2</t>
    </r>
    <r>
      <rPr>
        <b/>
        <sz val="10"/>
        <rFont val="Arial"/>
        <family val="2"/>
      </rPr>
      <t xml:space="preserve"> emissions for Annex 1 activities.</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</si>
  <si>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</si>
  <si>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t>The figure should only include those flights, which are covered by EU ETS.</t>
  </si>
  <si>
    <r>
      <t>tonnes CO</t>
    </r>
    <r>
      <rPr>
        <b/>
        <vertAlign val="subscript"/>
        <sz val="8"/>
        <rFont val="Arial"/>
        <family val="2"/>
      </rPr>
      <t>2</t>
    </r>
  </si>
  <si>
    <r>
      <t>tonnes CO</t>
    </r>
    <r>
      <rPr>
        <b/>
        <vertAlign val="subscript"/>
        <sz val="8"/>
        <color theme="0" tint="-0.34998626667073579"/>
        <rFont val="Arial"/>
        <family val="2"/>
      </rPr>
      <t>2</t>
    </r>
  </si>
  <si>
    <t>Eligibility for simplified procedures for small emitters</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</si>
  <si>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</si>
  <si>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</si>
  <si>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</si>
  <si>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&lt;&lt;&lt; If you have chosen "False", please continue directly to section 6. &gt;&gt;&gt;</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</si>
  <si>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</si>
  <si>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</si>
  <si>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</si>
  <si>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</si>
  <si>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t>&lt;&lt;&lt; Click here to proceed to section 9 "Simplified Calculation" &gt;&gt;&gt;</t>
  </si>
  <si>
    <r>
      <t>CALCULATION OF CO</t>
    </r>
    <r>
      <rPr>
        <b/>
        <vertAlign val="subscript"/>
        <sz val="14"/>
        <rFont val="Arial"/>
        <family val="2"/>
      </rPr>
      <t>2</t>
    </r>
    <r>
      <rPr>
        <b/>
        <sz val="14"/>
        <rFont val="Arial"/>
        <family val="2"/>
      </rPr>
      <t xml:space="preserve"> EMISSIONS </t>
    </r>
  </si>
  <si>
    <r>
      <t>CALCULATION OF CO</t>
    </r>
    <r>
      <rPr>
        <b/>
        <vertAlign val="subscript"/>
        <sz val="14"/>
        <color theme="0" tint="-0.34998626667073579"/>
        <rFont val="Arial"/>
        <family val="2"/>
      </rPr>
      <t>2</t>
    </r>
    <r>
      <rPr>
        <b/>
        <sz val="14"/>
        <color theme="0" tint="-0.34998626667073579"/>
        <rFont val="Arial"/>
        <family val="2"/>
      </rPr>
      <t xml:space="preserve"> EMISSIONS </t>
    </r>
  </si>
  <si>
    <t>&lt;&lt;&lt; Go to Section 9 if eligible for simplified calculation &gt;&gt;&gt;</t>
  </si>
  <si>
    <r>
      <t xml:space="preserve">Please specify the methodology used to measure fuel consumption for </t>
    </r>
    <r>
      <rPr>
        <b/>
        <u/>
        <sz val="10"/>
        <rFont val="Arial"/>
        <family val="2"/>
      </rPr>
      <t>each aircraft type</t>
    </r>
    <r>
      <rPr>
        <b/>
        <sz val="10"/>
        <rFont val="Arial"/>
        <family val="2"/>
      </rPr>
      <t>.</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</si>
  <si>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</si>
  <si>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t>In each case, the method chosen should provide for the most complete and timely data combined with the lowest uncertainty without incurring unreasonable costs. 
Note that the Aircraft types are automatically taken from section 4(a).</t>
  </si>
  <si>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</si>
  <si>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</si>
  <si>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</si>
  <si>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</si>
  <si>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Generic aircraft type (ICAO aircraft type designator) and sub-type</t>
  </si>
  <si>
    <t>Method (A/B)</t>
  </si>
  <si>
    <t>Data source used to determine fuel uplift</t>
  </si>
  <si>
    <t>Methods for transmitting, storing and retrieving data</t>
  </si>
  <si>
    <t>Please continue on a separate sheet as required.</t>
  </si>
  <si>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</si>
  <si>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</si>
  <si>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t xml:space="preserve">
</t>
  </si>
  <si>
    <r>
      <t xml:space="preserve">Please provide details about the procedure to be used for defining the monitoring methodology for </t>
    </r>
    <r>
      <rPr>
        <b/>
        <u/>
        <sz val="10"/>
        <rFont val="Arial"/>
        <family val="2"/>
      </rPr>
      <t>additional aircraft types</t>
    </r>
    <r>
      <rPr>
        <b/>
        <sz val="10"/>
        <rFont val="Arial"/>
        <family val="2"/>
      </rPr>
      <t>.</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</si>
  <si>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</si>
  <si>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</si>
  <si>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r>
      <t>Name of system</t>
    </r>
    <r>
      <rPr>
        <sz val="8"/>
        <rFont val="Arial"/>
        <family val="2"/>
      </rPr>
      <t xml:space="preserve"> used (where applicable).</t>
    </r>
  </si>
  <si>
    <r>
      <t>Name of system</t>
    </r>
    <r>
      <rPr>
        <sz val="8"/>
        <color theme="0" tint="-0.34998626667073579"/>
        <rFont val="Arial"/>
        <family val="2"/>
      </rPr>
      <t xml:space="preserve"> used (where applicable).</t>
    </r>
  </si>
  <si>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</si>
  <si>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</si>
  <si>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</si>
  <si>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</si>
  <si>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Generic aircraft type (ICAO aircraft type designator)  and sub-type</t>
  </si>
  <si>
    <t>Method to determine actual density values of fuel uplifts</t>
  </si>
  <si>
    <t>Method to determine actual density values of fuel in tanks</t>
  </si>
  <si>
    <t>Justification for using standard value if measurement is not feasible, and other remarks</t>
  </si>
  <si>
    <t>Please continue on a separate sheet if required.</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</si>
  <si>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</si>
  <si>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</si>
  <si>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</si>
  <si>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</si>
  <si>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</si>
  <si>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Type of deviation</t>
  </si>
  <si>
    <t>Justification of special circumstances</t>
  </si>
  <si>
    <t>Aerodromes for which deviation applies</t>
  </si>
  <si>
    <t>Uncertainty Assessment</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</si>
  <si>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</si>
  <si>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</si>
  <si>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</si>
  <si>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Uncertainty of measurement of fuel remaining in the tank</t>
  </si>
  <si>
    <t>Are fuel uplifts determined solely by the invoiced quantity of fuel or other appropriate information provided by the supplier?</t>
  </si>
  <si>
    <t>If no:</t>
  </si>
  <si>
    <t>Measurement equipment
uncertainty
(+/-%)</t>
  </si>
  <si>
    <t>Location of evidence of routine checks of the fuel measurement systems</t>
  </si>
  <si>
    <t>Please identify the main sources of uncertainty and their associated levels of uncertainty for your fuel consumption measurements.</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</si>
  <si>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</si>
  <si>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Source of uncertainty</t>
  </si>
  <si>
    <t>Level of uncertainty</t>
  </si>
  <si>
    <t>Comments on level of uncertainty</t>
  </si>
  <si>
    <t>Please provide details about the uncertainty threshold you intend to meet for each source stream (fuel type).</t>
  </si>
  <si>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</si>
  <si>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</si>
  <si>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</si>
  <si>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Source stream (Fuel type)</t>
  </si>
  <si>
    <r>
      <t>Estimated annual fossil CO</t>
    </r>
    <r>
      <rPr>
        <b/>
        <vertAlign val="subscript"/>
        <sz val="8"/>
        <rFont val="Arial"/>
        <family val="2"/>
      </rPr>
      <t>2</t>
    </r>
    <r>
      <rPr>
        <b/>
        <sz val="8"/>
        <rFont val="Arial"/>
        <family val="2"/>
      </rPr>
      <t xml:space="preserve"> emissions from each fuel</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</si>
  <si>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</si>
  <si>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rFont val="Arial"/>
        <family val="2"/>
      </rPr>
      <t>2</t>
    </r>
    <r>
      <rPr>
        <b/>
        <sz val="8"/>
        <rFont val="Arial"/>
        <family val="2"/>
      </rPr>
      <t xml:space="preserve"> emissions </t>
    </r>
  </si>
  <si>
    <r>
      <t>% of total estimated CO</t>
    </r>
    <r>
      <rPr>
        <b/>
        <vertAlign val="subscript"/>
        <sz val="8"/>
        <color theme="0" tint="-0.34998626667073579"/>
        <rFont val="Arial"/>
        <family val="2"/>
      </rPr>
      <t>2</t>
    </r>
    <r>
      <rPr>
        <b/>
        <sz val="8"/>
        <color theme="0" tint="-0.34998626667073579"/>
        <rFont val="Arial"/>
        <family val="2"/>
      </rPr>
      <t xml:space="preserve"> emissions </t>
    </r>
  </si>
  <si>
    <t>Source stream classification</t>
  </si>
  <si>
    <t>Fuel consumption uncertainty</t>
  </si>
  <si>
    <t>Tier number</t>
  </si>
  <si>
    <t>Std Fuels</t>
  </si>
  <si>
    <t>Alternatives</t>
  </si>
  <si>
    <t>Biofuels</t>
  </si>
  <si>
    <t>Total for all fuel types:</t>
  </si>
  <si>
    <t>Estimate given under section 4(f):</t>
  </si>
  <si>
    <t>Difference:</t>
  </si>
  <si>
    <t>Please provide evidence that each source stream meets the overall uncertainty threshold as stipulated in table 7(c) above.</t>
  </si>
  <si>
    <t>Evidence may be in the form of manufacturer or fuel supplier specifications.</t>
  </si>
  <si>
    <t>Please reference the file/document attached to your monitoring plan in the box below.</t>
  </si>
  <si>
    <t>Complete the following table with information about the procedure used to ensure that the total uncertainty of fuel measurements will comply with the requirements of the selected tier.</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</si>
  <si>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</si>
  <si>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Complete the following table with information about the procedure used to ensure regular cross-checks between uplift quantity as provided by invoices and uplift quantity indicated by on-board measurement.</t>
  </si>
  <si>
    <t>Where deviations are observed, corrective actions must be taken in accordance with Article 63 of the MRR.</t>
  </si>
  <si>
    <t>Please confirm that you will use the following standard emission factors for commercial standard aviation fuels</t>
  </si>
  <si>
    <t>Type of aviation fuel</t>
  </si>
  <si>
    <t>Default IPCC value
(tonnes CO2 /tonne fuel)</t>
  </si>
  <si>
    <t>Confirm</t>
  </si>
  <si>
    <t>If applicable, please provide a description of the procedure used to determine the emission factors, net calorific values and biomass content of alternative fuels (source streams).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</si>
  <si>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</si>
  <si>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</si>
  <si>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</si>
  <si>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t>For each source stream, succinctly describe the approach to be used for sampling fuels and materials for the determination of emission factor, net calorific value and biomass content  for each fuel or material batch</t>
  </si>
  <si>
    <t>Source stream (fuel type)</t>
  </si>
  <si>
    <t>Parameter</t>
  </si>
  <si>
    <t>Description</t>
  </si>
  <si>
    <t>conform with Standard (EN, ISO,...)</t>
  </si>
  <si>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</si>
  <si>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</si>
  <si>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t>For each source stream, succinctly describe the approach to be used for analysing fuels and materials for the determination of emission factor, net calorific value and biomass content for each fuel or material batch (if applicable to the selected tier).</t>
  </si>
  <si>
    <t>conform with Standard (EN, ISO...)</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</si>
  <si>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</si>
  <si>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Name of laboratory</t>
  </si>
  <si>
    <t>Analytical procedures</t>
  </si>
  <si>
    <t>Is laboratory EN ISO/IEC17025 accredited for this analysis?</t>
  </si>
  <si>
    <t>If no, reference evidence to be submitted</t>
  </si>
  <si>
    <r>
      <t>SIMPLIFIED CALCULATION OF CO</t>
    </r>
    <r>
      <rPr>
        <b/>
        <vertAlign val="subscript"/>
        <sz val="14"/>
        <rFont val="Arial"/>
        <family val="2"/>
      </rPr>
      <t>2</t>
    </r>
    <r>
      <rPr>
        <b/>
        <sz val="14"/>
        <rFont val="Arial"/>
        <family val="2"/>
      </rPr>
      <t xml:space="preserve"> EMISSIONS</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</si>
  <si>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</si>
  <si>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t>Simplified calculation</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</si>
  <si>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</si>
  <si>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Entries here are only required / allowed if you have entered in section 5(b) that you intend to use simplified procedures to estimate fuel consumption.</t>
  </si>
  <si>
    <t>Please specify the name or reference of the Commission approved tool used to estimate fuel consumption.</t>
  </si>
  <si>
    <t>Please confirm that the following standard emission factors for commercial standard aviation fuels will be used to calculate emissions</t>
  </si>
  <si>
    <r>
      <t>Default IPCC value (tCO</t>
    </r>
    <r>
      <rPr>
        <b/>
        <vertAlign val="subscript"/>
        <sz val="8"/>
        <rFont val="Arial"/>
        <family val="2"/>
      </rPr>
      <t xml:space="preserve">2 </t>
    </r>
    <r>
      <rPr>
        <b/>
        <sz val="8"/>
        <rFont val="Arial"/>
        <family val="2"/>
      </rPr>
      <t>/ t)</t>
    </r>
  </si>
  <si>
    <r>
      <t>Default IPCC value (tCO</t>
    </r>
    <r>
      <rPr>
        <b/>
        <vertAlign val="subscript"/>
        <sz val="8"/>
        <color theme="0" tint="-0.34998626667073579"/>
        <rFont val="Arial"/>
        <family val="2"/>
      </rPr>
      <t xml:space="preserve">2 </t>
    </r>
    <r>
      <rPr>
        <b/>
        <sz val="8"/>
        <color theme="0" tint="-0.34998626667073579"/>
        <rFont val="Arial"/>
        <family val="2"/>
      </rPr>
      <t>/ t)</t>
    </r>
  </si>
  <si>
    <t>If using an alternative fuel (including biofuel), please outline the proposed emission factor and net calorific value to be used and justify the methodology used.</t>
  </si>
  <si>
    <t>&lt;&lt;&lt; Click here to proceed to section 11 "Management" &gt;&gt;&gt;</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</si>
  <si>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</si>
  <si>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a brief description of the method to be used to estimate fuel consumption when data is missing according to the conditions as outlined above.</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</si>
  <si>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</si>
  <si>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a short description of the methodology to treat data gaps regarding other parameters than fuel consumption, if applicable.</t>
  </si>
  <si>
    <t>DESCRIPTION OF PROCEDURES FOR DATA MANAGEMENT AND CONTROL ACTIVITIES</t>
  </si>
  <si>
    <t>Please identify the responsibilities for monitoring and reporting (Article 61 of the MRR)</t>
  </si>
  <si>
    <t>Please identify the relevant job titles/posts and provide a succinct summary of their role relevant to monitoring and reporting. Only those with overall responsibility and other key roles should be listed below (i.e. do not include delegated responsibilities)</t>
  </si>
  <si>
    <t>These could be outlined in a tree diagram or organisational chart attached to your submission</t>
  </si>
  <si>
    <t>Job title/post</t>
  </si>
  <si>
    <t>Responsibilities</t>
  </si>
  <si>
    <t>Please provide details about the procedure for managing the assignment of responsibilities and competences of personnel responsible for monitoring and reporting, in accordance with Article 58(3)(c) of the MRR.</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</si>
  <si>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</si>
  <si>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Please provide details about the procedure for regular evaluation of the monitoring plan's appropriateness, covering in particular any potential measures for the improvement of the monitoring methodology.</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</si>
  <si>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</si>
  <si>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Please provide details about the procedures of the data flow activities that ensure data reported under EU ETS does not contain misstatements and is in conformance with the approved plan and Regulation.</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</si>
  <si>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</si>
  <si>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</si>
  <si>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</si>
  <si>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Diagram reference</t>
    </r>
    <r>
      <rPr>
        <sz val="8"/>
        <color theme="0" tint="-0.34998626667073579"/>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</si>
  <si>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</si>
  <si>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</si>
  <si>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rFont val="Arial"/>
        <family val="2"/>
      </rPr>
      <t xml:space="preserve"> used (where applicable).</t>
    </r>
  </si>
  <si>
    <r>
      <t>Name of IT system</t>
    </r>
    <r>
      <rPr>
        <sz val="8"/>
        <color theme="0" tint="-0.34998626667073579"/>
        <rFont val="Arial"/>
        <family val="2"/>
      </rPr>
      <t xml:space="preserve"> used (where applicable).</t>
    </r>
  </si>
  <si>
    <r>
      <t>List of EN</t>
    </r>
    <r>
      <rPr>
        <sz val="8"/>
        <rFont val="Arial"/>
        <family val="2"/>
      </rPr>
      <t xml:space="preserve"> or other </t>
    </r>
    <r>
      <rPr>
        <u/>
        <sz val="8"/>
        <rFont val="Arial"/>
        <family val="2"/>
      </rPr>
      <t>standards</t>
    </r>
    <r>
      <rPr>
        <sz val="8"/>
        <rFont val="Arial"/>
        <family val="2"/>
      </rPr>
      <t xml:space="preserve"> applied (where relevant)</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</si>
  <si>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</si>
  <si>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rFont val="Arial"/>
        <family val="2"/>
      </rPr>
      <t>primary data sources</t>
    </r>
  </si>
  <si>
    <r>
      <t xml:space="preserve">List of </t>
    </r>
    <r>
      <rPr>
        <u/>
        <sz val="8"/>
        <color theme="0" tint="-0.34998626667073579"/>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</si>
  <si>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</si>
  <si>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</si>
  <si>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t>Please attach a representation of the data flow for the calculation of emissions, including responsibility for retrieving and storing each type of data.  If necessary, please refer to additional information, submitted with your completed plan.</t>
  </si>
  <si>
    <t>Control activities</t>
  </si>
  <si>
    <t>Please provide details about the procedures used to assess inherent risks and control risks.</t>
  </si>
  <si>
    <t>The brief description should identify how the assessments of inherent risks ("errors") and control risks ("slips") are undertaken when establishing an effective control system.</t>
  </si>
  <si>
    <t>Please provide details about the procedures used to ensure quality assurance of measuring equipment and information technology used for data flow activities.</t>
  </si>
  <si>
    <t>The brief description should identify how all relevant measurement equipment is calibrated or checked at regular intervals, if applicable, and how information technology is tested and controlled, including access control, back-up, recovery and security.</t>
  </si>
  <si>
    <t>Please provide details about the procedures used to ensure regular internal reviews and validation of data.</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</si>
  <si>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</si>
  <si>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Please provide details about the procedures used to handle corrections and corrective actions.</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</si>
  <si>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</si>
  <si>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</si>
  <si>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</si>
  <si>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provide details about the procedures used to manage record keeping and documentation.</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</si>
  <si>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</si>
  <si>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</si>
  <si>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</si>
  <si>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Does your organisation have a documented environmental</t>
    </r>
    <r>
      <rPr>
        <b/>
        <sz val="10"/>
        <color indexed="10"/>
        <rFont val="Arial"/>
        <family val="2"/>
      </rPr>
      <t xml:space="preserve"> </t>
    </r>
    <r>
      <rPr>
        <b/>
        <sz val="10"/>
        <rFont val="Arial"/>
        <family val="2"/>
      </rPr>
      <t>management system?  Please choose the most relevant response.</t>
    </r>
  </si>
  <si>
    <t>Does your organisation have a documented environmental management system?  Please choose the most relevant response.</t>
  </si>
  <si>
    <t>If the Environmental Management System is certified by an accredited organisation and the system incorporates procedures relevant to EU ETS monitoring and reporting, please specify to which standard e.g. ISO14001, EMAS, etc.</t>
  </si>
  <si>
    <t>Please list any abbreviations, acronyms or definitions that you have used in completing this monitoring plan.</t>
  </si>
  <si>
    <t>Abbreviation</t>
  </si>
  <si>
    <t>Definition</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</si>
  <si>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</si>
  <si>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</si>
  <si>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provide file name(s) (if in an electronic format) or document reference number(s) (if hard copy) below:</t>
  </si>
  <si>
    <t>File name/Reference</t>
  </si>
  <si>
    <t>Document description</t>
  </si>
  <si>
    <t>Comments</t>
  </si>
  <si>
    <t>Space for further Comments:</t>
  </si>
  <si>
    <t>Please select</t>
  </si>
  <si>
    <t>Austria</t>
  </si>
  <si>
    <t>Belgium</t>
  </si>
  <si>
    <t>Bulgaria</t>
  </si>
  <si>
    <t>Croatia</t>
  </si>
  <si>
    <t>Cyprus</t>
  </si>
  <si>
    <t>Czechia</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</si>
  <si>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</si>
  <si>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</si>
  <si>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</si>
  <si>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</si>
  <si>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</si>
  <si>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</si>
  <si>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</si>
  <si>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</si>
  <si>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</si>
  <si>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</si>
  <si>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</si>
  <si>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</si>
  <si>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</si>
  <si>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</si>
  <si>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</si>
  <si>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</si>
  <si>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</si>
  <si>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</si>
  <si>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</si>
  <si>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</si>
  <si>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</si>
  <si>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</si>
  <si>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</si>
  <si>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</si>
  <si>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</si>
  <si>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Afghanistan</t>
  </si>
  <si>
    <t>Albania</t>
  </si>
  <si>
    <t>Algeria</t>
  </si>
  <si>
    <t>American Samoa</t>
  </si>
  <si>
    <t>Andorra</t>
  </si>
  <si>
    <t>Angola</t>
  </si>
  <si>
    <t>Anguilla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</si>
  <si>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</si>
  <si>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</si>
  <si>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</si>
  <si>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</si>
  <si>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</si>
  <si>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</si>
  <si>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</si>
  <si>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</si>
  <si>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</si>
  <si>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</si>
  <si>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</si>
  <si>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</si>
  <si>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</si>
  <si>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</si>
  <si>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</si>
  <si>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</si>
  <si>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Bosnia and Herzegovina</t>
  </si>
  <si>
    <t>Botswana</t>
  </si>
  <si>
    <t>Brazil</t>
  </si>
  <si>
    <t>Virgin Islands, British</t>
  </si>
  <si>
    <t>Brunei Darussalam</t>
  </si>
  <si>
    <t>Burkina Faso</t>
  </si>
  <si>
    <t>Burundi</t>
  </si>
  <si>
    <t>Cambodia</t>
  </si>
  <si>
    <t>Cameroon</t>
  </si>
  <si>
    <t>Canada</t>
  </si>
  <si>
    <t>Cape Verde</t>
  </si>
  <si>
    <t>Cayman Islands</t>
  </si>
  <si>
    <t>Central African Republic</t>
  </si>
  <si>
    <t>Chad</t>
  </si>
  <si>
    <t>Channel Islands</t>
  </si>
  <si>
    <t>Chile</t>
  </si>
  <si>
    <t>China</t>
  </si>
  <si>
    <t>Hong Kong SAR</t>
  </si>
  <si>
    <t>Macao SAR</t>
  </si>
  <si>
    <t>Colombia</t>
  </si>
  <si>
    <t>Comoros</t>
  </si>
  <si>
    <t>Congo</t>
  </si>
  <si>
    <t>Cook Islands</t>
  </si>
  <si>
    <t>Costa Rica</t>
  </si>
  <si>
    <t>Côte d'Ivoire</t>
  </si>
  <si>
    <t>Cuba</t>
  </si>
  <si>
    <t>Korea, Democratic People's Republic of</t>
  </si>
  <si>
    <t>Congo, The Democratic Republic of the</t>
  </si>
  <si>
    <t>Djibouti</t>
  </si>
  <si>
    <t>Dominica</t>
  </si>
  <si>
    <t>Dominican Republic</t>
  </si>
  <si>
    <t>Ecuador</t>
  </si>
  <si>
    <t>Egypt</t>
  </si>
  <si>
    <t>El Salvador</t>
  </si>
  <si>
    <t>Equatorial Guinea</t>
  </si>
  <si>
    <t>Eritrea</t>
  </si>
  <si>
    <t>Ethiopia</t>
  </si>
  <si>
    <t>Faroe Islands</t>
  </si>
  <si>
    <t>Falkland Islands (Malvinas)</t>
  </si>
  <si>
    <t>Fiji</t>
  </si>
  <si>
    <t>French Guiana</t>
  </si>
  <si>
    <t>French Polynesia</t>
  </si>
  <si>
    <t>Gabon</t>
  </si>
  <si>
    <t>Gambia</t>
  </si>
  <si>
    <t>Georgia</t>
  </si>
  <si>
    <t>Ghana</t>
  </si>
  <si>
    <t>Gibraltar</t>
  </si>
  <si>
    <t>Greenland</t>
  </si>
  <si>
    <t>Grenada</t>
  </si>
  <si>
    <t>Guadeloupe</t>
  </si>
  <si>
    <t>Guam</t>
  </si>
  <si>
    <t>Guatemala</t>
  </si>
  <si>
    <t>Guernsey</t>
  </si>
  <si>
    <t>Guinea</t>
  </si>
  <si>
    <t>Guinea-Bissau</t>
  </si>
  <si>
    <t>Guyana</t>
  </si>
  <si>
    <t>Haiti</t>
  </si>
  <si>
    <t>Holy See (Vatican City State)</t>
  </si>
  <si>
    <t>Honduras</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</si>
  <si>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</si>
  <si>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</si>
  <si>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</si>
  <si>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</si>
  <si>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</si>
  <si>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</si>
  <si>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</si>
  <si>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</si>
  <si>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</si>
  <si>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</si>
  <si>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</si>
  <si>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</si>
  <si>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</si>
  <si>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</si>
  <si>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</si>
  <si>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</si>
  <si>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</si>
  <si>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</si>
  <si>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</si>
  <si>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</si>
  <si>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</si>
  <si>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</si>
  <si>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</si>
  <si>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</si>
  <si>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</si>
  <si>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</si>
  <si>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</si>
  <si>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</si>
  <si>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</si>
  <si>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</si>
  <si>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</si>
  <si>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</si>
  <si>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</si>
  <si>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</si>
  <si>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</si>
  <si>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</si>
  <si>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</si>
  <si>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</si>
  <si>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</si>
  <si>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</si>
  <si>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</si>
  <si>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</si>
  <si>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</si>
  <si>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</si>
  <si>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</si>
  <si>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</si>
  <si>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</si>
  <si>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</si>
  <si>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</si>
  <si>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</si>
  <si>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</si>
  <si>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Palestinian Territory, Occupied</t>
  </si>
  <si>
    <t>Oman</t>
  </si>
  <si>
    <t>Pakistan</t>
  </si>
  <si>
    <t>Palau</t>
  </si>
  <si>
    <t>Panama</t>
  </si>
  <si>
    <t>Papua New Guinea</t>
  </si>
  <si>
    <t>Paraguay</t>
  </si>
  <si>
    <t>Peru</t>
  </si>
  <si>
    <t>Philippines</t>
  </si>
  <si>
    <t>Pitcairn</t>
  </si>
  <si>
    <t>Puerto Rico</t>
  </si>
  <si>
    <t>Qatar</t>
  </si>
  <si>
    <t>Korea, Republic of</t>
  </si>
  <si>
    <t>Moldova, Republic of</t>
  </si>
  <si>
    <t>Réunion</t>
  </si>
  <si>
    <t>Russian Federation</t>
  </si>
  <si>
    <t>Rwanda</t>
  </si>
  <si>
    <t>Saint 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</si>
  <si>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</si>
  <si>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</si>
  <si>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</si>
  <si>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</si>
  <si>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</si>
  <si>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</si>
  <si>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</si>
  <si>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</si>
  <si>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</si>
  <si>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</si>
  <si>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</si>
  <si>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</si>
  <si>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</si>
  <si>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</si>
  <si>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</si>
  <si>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</si>
  <si>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</si>
  <si>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</si>
  <si>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</si>
  <si>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</si>
  <si>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</si>
  <si>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</si>
  <si>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</si>
  <si>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</si>
  <si>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</si>
  <si>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</si>
  <si>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</si>
  <si>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Macedonia, The Former Yugoslav Republic of</t>
  </si>
  <si>
    <t>Timor-Leste</t>
  </si>
  <si>
    <t>Togo</t>
  </si>
  <si>
    <t>Tokelau</t>
  </si>
  <si>
    <t>Tonga</t>
  </si>
  <si>
    <t>Trinidad and Tobago</t>
  </si>
  <si>
    <t>Tunisia</t>
  </si>
  <si>
    <t>Turkey</t>
  </si>
  <si>
    <t>Turkmenistan</t>
  </si>
  <si>
    <t>Turks and Caicos Islands</t>
  </si>
  <si>
    <t>Tuvalu</t>
  </si>
  <si>
    <t>Uganda</t>
  </si>
  <si>
    <t>Ukraine</t>
  </si>
  <si>
    <t>United Arab Emirates</t>
  </si>
  <si>
    <t>Tanzania, United Republic of</t>
  </si>
  <si>
    <t>United States</t>
  </si>
  <si>
    <t>Virgin Islands, U.S.</t>
  </si>
  <si>
    <t>Uruguay</t>
  </si>
  <si>
    <t>Uzbekistan</t>
  </si>
  <si>
    <t>Vanuatu</t>
  </si>
  <si>
    <t>Venezuela, Bolivarian Republic of</t>
  </si>
  <si>
    <t>Viet Nam</t>
  </si>
  <si>
    <t>Wallis and Futuna Islands</t>
  </si>
  <si>
    <t>Western Sahara</t>
  </si>
  <si>
    <t>Yemen</t>
  </si>
  <si>
    <t>Zambia</t>
  </si>
  <si>
    <t>Zimbabwe</t>
  </si>
  <si>
    <t>submitted to competent authority</t>
  </si>
  <si>
    <t>approved by competent authority</t>
  </si>
  <si>
    <t>rejected by competent authority</t>
  </si>
  <si>
    <t>returned with remarks</t>
  </si>
  <si>
    <t>working draft</t>
  </si>
  <si>
    <t>Commercial</t>
  </si>
  <si>
    <t>Non-commercial</t>
  </si>
  <si>
    <t>Scheduled flights</t>
  </si>
  <si>
    <t>Non-scheduled flights</t>
  </si>
  <si>
    <t>Scheduled and non-scheduled flights</t>
  </si>
  <si>
    <t>Only intra-EEA flights</t>
  </si>
  <si>
    <t>Flights inside and outside the EEA</t>
  </si>
  <si>
    <t>Captain</t>
  </si>
  <si>
    <t>Mr</t>
  </si>
  <si>
    <t>Mrs</t>
  </si>
  <si>
    <t>Ms</t>
  </si>
  <si>
    <t>Miss</t>
  </si>
  <si>
    <t>Dr</t>
  </si>
  <si>
    <t>Company / Limited Liability Partnership</t>
  </si>
  <si>
    <t>Partnership</t>
  </si>
  <si>
    <t>Individual / Sole Trader</t>
  </si>
  <si>
    <t>Actual/standard mass from Mass &amp; Balance documentation</t>
  </si>
  <si>
    <t>Alternative methodology</t>
  </si>
  <si>
    <t>100 kg default</t>
  </si>
  <si>
    <t>Mass contained in Mass &amp; Balance documentation</t>
  </si>
  <si>
    <t>No documented environmental management system in place</t>
  </si>
  <si>
    <t>Documented environmental management system in place</t>
  </si>
  <si>
    <t>Certified environmental management system in place</t>
  </si>
  <si>
    <t>Use by Competent Authority only</t>
  </si>
  <si>
    <t>To be filled in by aircraft operator</t>
  </si>
  <si>
    <t>Monitoring Plan for Annual Emissions</t>
  </si>
  <si>
    <t>Monitoring Plan for  Tonne-Kilometre Data</t>
  </si>
  <si>
    <t>n.a.</t>
  </si>
  <si>
    <t>New monitoring plan</t>
  </si>
  <si>
    <t>Updated monitoring plan</t>
  </si>
  <si>
    <t>As measured by fuel supplier</t>
  </si>
  <si>
    <t>On-board measuring equipment</t>
  </si>
  <si>
    <t>Taken from fuel supplier (delivery notes or invoices)</t>
  </si>
  <si>
    <t>Recorded in Mass &amp; Balance documentation</t>
  </si>
  <si>
    <t>Recorded in aircraft technical log</t>
  </si>
  <si>
    <t>Transmitted electronically from aircraft to operator</t>
  </si>
  <si>
    <t>Daily</t>
  </si>
  <si>
    <t>Weekly</t>
  </si>
  <si>
    <t>Monthly</t>
  </si>
  <si>
    <t>Annual</t>
  </si>
  <si>
    <t>EF</t>
  </si>
  <si>
    <t>NCV &amp; EF</t>
  </si>
  <si>
    <t>Biogenic content</t>
  </si>
  <si>
    <t>NCV, EF &amp; bio</t>
  </si>
  <si>
    <t>Major</t>
  </si>
  <si>
    <t>Minor</t>
  </si>
  <si>
    <t>De minimis</t>
  </si>
  <si>
    <t>Actual density in aircraft tanks</t>
  </si>
  <si>
    <t>Actual density of uplift</t>
  </si>
  <si>
    <t>Standard value (0.8kg/litre)</t>
  </si>
  <si>
    <t>Jet kerosene</t>
  </si>
  <si>
    <t>Jet gasoline</t>
  </si>
  <si>
    <t>Aviation gasoline</t>
  </si>
  <si>
    <t>Alternative</t>
  </si>
  <si>
    <t>unknown</t>
  </si>
  <si>
    <t>Commission approved tools</t>
  </si>
  <si>
    <t>Small Emitters Tool - Eurocontrol's fuel consumption estimation tool</t>
  </si>
  <si>
    <t>Environment Agency</t>
  </si>
  <si>
    <t>Ministry of Environment</t>
  </si>
  <si>
    <t>Civil Aviation Authority</t>
  </si>
  <si>
    <t>Ministry of Transport</t>
  </si>
  <si>
    <t>Afghanistan - Ministry of Transport and Civil Aviation</t>
  </si>
  <si>
    <t>Algeria - Établissement Nationale de la Navigation Aérienne (ENNA)</t>
  </si>
  <si>
    <t>Angola - Instituto Nacional da Aviação Civil</t>
  </si>
  <si>
    <t>Argentina - Comando de Regiones Aéreas</t>
  </si>
  <si>
    <t>Armenia - General Department of Civil Aviation</t>
  </si>
  <si>
    <t>Australia - Civil Aviation Safety Authority</t>
  </si>
  <si>
    <t>Austria - Ministry of Transport, Innovation and Technology</t>
  </si>
  <si>
    <t>Bahrain - Civil Aviation Affairs</t>
  </si>
  <si>
    <t>Belgium - Service public fédéral Mobilité et Transports</t>
  </si>
  <si>
    <t>Bermuda - Bermuda Department of Civil Aviation (DCA)</t>
  </si>
  <si>
    <t>Bolivia - Dirección General de Aeronáutica Civil</t>
  </si>
  <si>
    <t>Bosnia and Herzegovina - Department of Civil Aviation</t>
  </si>
  <si>
    <t>Botswana - Ministry of Works &amp; Transport — Department of Civil Aviation</t>
  </si>
  <si>
    <t>Brazil - Agência Nacional de Aviação Civil (ANAC)</t>
  </si>
  <si>
    <t>Brunei Darussalam - Department of Civil Aviation</t>
  </si>
  <si>
    <t>Bulgaria - Civil Aviation Administration</t>
  </si>
  <si>
    <t>Cambodia - Ministry of Public Works and Transport</t>
  </si>
  <si>
    <t>Canada - Canadian Transportation Agency</t>
  </si>
  <si>
    <t>Cape Verde - Agência de Aviação Civil (AAC)</t>
  </si>
  <si>
    <t>Cayman - Civil Aviation Authority (CAA) of the Cayman Islands</t>
  </si>
  <si>
    <t>Chile - Dirección General de Aeronáutica Civil</t>
  </si>
  <si>
    <t>China - Air Traffic Management Bureau (ATMB), General Administration of Civil Aviation of China</t>
  </si>
  <si>
    <t>Colombia - República de Colombia Aeronáutica Civil</t>
  </si>
  <si>
    <t>Costa Rica - Dirección General de Aviación Civil</t>
  </si>
  <si>
    <t>Croatia - Civil Aviation Authority</t>
  </si>
  <si>
    <t>Cuba - Instituto de Aeronáutica Civil de Cuba</t>
  </si>
  <si>
    <t>Cyprus - Department of Civil Aviation of Cyprus</t>
  </si>
  <si>
    <t>Czechia - Civil Aviation Authority</t>
  </si>
  <si>
    <t>Denmark - Civil Aviation Administration</t>
  </si>
  <si>
    <t>Dominican Republic - Instituto Dominicano de Aviación Civil</t>
  </si>
  <si>
    <t>Ecuador - Dirección General de Aviación Civil del Ecuador</t>
  </si>
  <si>
    <t>Egypt - Ministry of Civil Aviation</t>
  </si>
  <si>
    <t>El Salvador - Autoridad de Aviación Civil – El Salvador</t>
  </si>
  <si>
    <t>Estonia - Estonian Civil Aviation Administration</t>
  </si>
  <si>
    <t>Fiji - Civil Aviation Authority</t>
  </si>
  <si>
    <t>Finland - Civil Aviation Authority</t>
  </si>
  <si>
    <t>France - Direction Générale de I' Aviation Civile (DGAC)</t>
  </si>
  <si>
    <t>Gambia - Gambia Civil Aviation Authority</t>
  </si>
  <si>
    <t>Germany - Air Navigation Services</t>
  </si>
  <si>
    <t>Ghana - Ghana Civil Aviation Authority</t>
  </si>
  <si>
    <t>Greece - Hellenic Civil Aviation Authority</t>
  </si>
  <si>
    <t>Hungary - Directorate for Air Transport</t>
  </si>
  <si>
    <t>Iceland - Civil Aviation Administration</t>
  </si>
  <si>
    <t>India - Directorate General of Civil Aviation</t>
  </si>
  <si>
    <t>Indonesia - Direktorat Jenderal Perhubungan Udara</t>
  </si>
  <si>
    <t>Iran, Islamic Republic of - Civil Aviation Organization of Iran</t>
  </si>
  <si>
    <t>Ireland - Irish Aviation Authority</t>
  </si>
  <si>
    <t>Israel - Civil Aviation Authority</t>
  </si>
  <si>
    <t>Italy - Agenzia Nazionale della Sicurezza del Volo</t>
  </si>
  <si>
    <t>Jamaica - Civil Aviation Authority</t>
  </si>
  <si>
    <t>Japan - Ministry of Land, Infrastructure and Transport</t>
  </si>
  <si>
    <t>Jordan - Civil Aviation Regulatory Commission (CARC) (formerly called "Jordan Civil Aviation Authority (JCAA)")</t>
  </si>
  <si>
    <t>Kenya - Kenya Civil Aviation Authority</t>
  </si>
  <si>
    <t>Kuwait - Directorate General of Civil Aviation</t>
  </si>
  <si>
    <t>Latvia - Civil Aviation Agency</t>
  </si>
  <si>
    <t>Lebanon - Lebanese Civil Aviation Authority</t>
  </si>
  <si>
    <t>Libyan Arab Jamahiriya - Libyan Civil Aviation Authority</t>
  </si>
  <si>
    <t>Lithuania - Directorate of Civil Aviation</t>
  </si>
  <si>
    <t>Malaysia - Department of Civil Aviation</t>
  </si>
  <si>
    <t>Maldives - Civil Aviation Department</t>
  </si>
  <si>
    <t>Malta - Department of Civil Aviation</t>
  </si>
  <si>
    <t>Mexico - Secretaría de Comunicaciones y Transportes</t>
  </si>
  <si>
    <t>Mongolia - Civil Aviation Authority</t>
  </si>
  <si>
    <t>Montenegro - Ministry Maritime Affairs, Transportation and Telecommunications</t>
  </si>
  <si>
    <t>Morocco - Ministère des Transports</t>
  </si>
  <si>
    <t>Namibia - Directorate of Civil Aviation (DCA Namibia)</t>
  </si>
  <si>
    <t>Nepal - Civil Aviation Authority of Nepal</t>
  </si>
  <si>
    <t>Netherlands - Directorate General of Civil Aviation and Freight Transport (DGTL)</t>
  </si>
  <si>
    <t>New Zealand - Airways Corporation of New Zealand</t>
  </si>
  <si>
    <t>Nicaragua - Instituto Nicaragüense de Aeronáutica Civíl</t>
  </si>
  <si>
    <t>Nigeria - Nigerian Civil Aviation Authority (NCAA)</t>
  </si>
  <si>
    <t>Norway - Civil Aviation Authority</t>
  </si>
  <si>
    <t>Oman - Directorate General of Civil Aviation and Meteorology</t>
  </si>
  <si>
    <t>Pakistan - Civil Aviation Authority</t>
  </si>
  <si>
    <t>Paraguay - Dirección Nacional de Aeronáutica Civil (DINAC)</t>
  </si>
  <si>
    <t>Peru - Dirección General de Aeronáutica Civil</t>
  </si>
  <si>
    <t>Philippines - Air Transportation Office (ATO)</t>
  </si>
  <si>
    <t>Poland - Civil Aviation Office</t>
  </si>
  <si>
    <t>Portugal - Instituto Nacional de Aviação Civil</t>
  </si>
  <si>
    <t>Republic of Korea - Ministry of Construction and Transportation</t>
  </si>
  <si>
    <t>Republic of Moldova - Civil Aviation Administration</t>
  </si>
  <si>
    <t>Romania - Romanian Civil Aeronautical Authority</t>
  </si>
  <si>
    <t>Russian Federation - State Civil Aviation Authority</t>
  </si>
  <si>
    <t>Saudi Arabia - Ministry of Defense and Aviation Presidency of Civil Aviation</t>
  </si>
  <si>
    <t>Serbia - Civil Aviation Directorate</t>
  </si>
  <si>
    <t>Seychelles - Directorate of Civil Aviation, Ministry of Tourism</t>
  </si>
  <si>
    <t>Singapore - Civil Aviation Authority of Singapore</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</si>
  <si>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</si>
  <si>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</si>
  <si>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</si>
  <si>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</si>
  <si>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</si>
  <si>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</si>
  <si>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Sudan - Civil Aviation Authority</t>
  </si>
  <si>
    <t>Suriname - Civil Aviation Department of Suriname</t>
  </si>
  <si>
    <t>Sweden - Swedish Civil Aviation Authority</t>
  </si>
  <si>
    <t>Switzerland - Federal Office for Civil Aviation (FOCA)</t>
  </si>
  <si>
    <t>Thailand - Department of Civil Aviation</t>
  </si>
  <si>
    <t>North Macedonia - Civil Aviation Administration</t>
  </si>
  <si>
    <t>The former Yugoslav Republic of Macedonia - Civil Aviation Administration</t>
  </si>
  <si>
    <t>Tonga - Ministry of Civil Aviation</t>
  </si>
  <si>
    <t>Trinidad and Tobago - Civil Aviation Authority</t>
  </si>
  <si>
    <t>Tunisia - Office de l'aviation civile et des aéroports</t>
  </si>
  <si>
    <t>Turkey - Directorate General of Civil Aviation</t>
  </si>
  <si>
    <t>Uganda - Civil Aviation Authority</t>
  </si>
  <si>
    <t>Ukraine - Civil Aviation Authority</t>
  </si>
  <si>
    <t>United Kingdom Civil Aviation Authority</t>
  </si>
  <si>
    <t>United Arab Emirates - General Civil Aviation Authority (GCAA)</t>
  </si>
  <si>
    <t>United Republic of Tanzania - Tanzania Civil Aviation Authority (TCAA)</t>
  </si>
  <si>
    <t>United States - Federal Aviation Administration</t>
  </si>
  <si>
    <t>Uruguay - Dirección Nacional de Aviación Civil e Infraestructura Aeronáutica (DINACIA)</t>
  </si>
  <si>
    <t>Vanuatu - Vanuatu Civil Aviation Authority</t>
  </si>
  <si>
    <t>Yemen - Civil Aviation and Meteorological Authority (CAMA)</t>
  </si>
  <si>
    <t>Zambia - Department of Civil Aviation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</si>
  <si>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</si>
  <si>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</si>
  <si>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</si>
  <si>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</si>
  <si>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</si>
  <si>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</si>
  <si>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</si>
  <si>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</si>
  <si>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</si>
  <si>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</si>
  <si>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</si>
  <si>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</si>
  <si>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</si>
  <si>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</si>
  <si>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</si>
  <si>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</si>
  <si>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</si>
  <si>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</si>
  <si>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</si>
  <si>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</si>
  <si>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</si>
  <si>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</si>
  <si>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</si>
  <si>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</si>
  <si>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</si>
  <si>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</si>
  <si>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</si>
  <si>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t>Payload (Freight and Mail)</t>
  </si>
  <si>
    <t>Are you required to have Mass and Balance documentation for the relevant flights?</t>
  </si>
  <si>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</si>
  <si>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</si>
  <si>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</si>
  <si>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</si>
  <si>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</si>
  <si>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</si>
  <si>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</si>
  <si>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</si>
  <si>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</si>
  <si>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</si>
  <si>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</si>
  <si>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</si>
  <si>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</si>
  <si>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Curaçao</t>
  </si>
  <si>
    <t>Kosovo, United Nations Interim Administration Mission</t>
  </si>
  <si>
    <t>Saint Helena, Ascension and Tristan da Cunha</t>
  </si>
  <si>
    <t>Sint Maarten (Dutch Part)</t>
  </si>
  <si>
    <t>South Georgia and the South Sandwich Islands</t>
  </si>
  <si>
    <t>South Sudan</t>
  </si>
  <si>
    <t>Taiwan</t>
  </si>
  <si>
    <t>Ireland - Commission for Aviation Regulation</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</si>
  <si>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</si>
  <si>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</si>
  <si>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</si>
  <si>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</si>
  <si>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</si>
  <si>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</si>
  <si>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</si>
  <si>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</si>
  <si>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ANNUAL EMISSIONS REPORT FOR AIRCRAFT OPERATORS</t>
  </si>
  <si>
    <t>Reporting year</t>
  </si>
  <si>
    <t>Identification of the verifier</t>
  </si>
  <si>
    <t>Information about the monitoring plan</t>
  </si>
  <si>
    <t>Total emissions</t>
  </si>
  <si>
    <t>Use of simplified procedures</t>
  </si>
  <si>
    <t>Approach for data gaps</t>
  </si>
  <si>
    <t>Detailed emissions data</t>
  </si>
  <si>
    <t>Aircraft data</t>
  </si>
  <si>
    <t>Annex: Emissions per aerodrome pair</t>
  </si>
  <si>
    <t>Reporting year:</t>
  </si>
  <si>
    <t>Information about this report:</t>
  </si>
  <si>
    <t>Total emissions of the aircraft operator:</t>
  </si>
  <si>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</si>
  <si>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 xml:space="preserve">This is the amount of allowances to be surrendered by the aircraft operator, as calculated in section 5(c). This figure should only include emissions to be reported under the EU ETS, i.e. relate to the reduced scope. </t>
  </si>
  <si>
    <t>Memo-Item: Total (sustainable) biomass emissions</t>
  </si>
  <si>
    <t>Memo-Item: Total non-sustainable biomass emissions</t>
  </si>
  <si>
    <t>Article 67(3) of the MRR requires:</t>
  </si>
  <si>
    <t>The annual emission reports and tonne-kilometre data reports shall at least contain the information listed in Annex X.</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</si>
  <si>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</si>
  <si>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</si>
  <si>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</si>
  <si>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This is the final version of the annual emissions report template for aircraft operators, as re-endorsed by the Climate Change Committee by written procedure in December 2015.</t>
  </si>
  <si>
    <t>http://ec.europa.eu/clima/policies/ets/monitoring/documentation_en.htm</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</si>
  <si>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</si>
  <si>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</si>
  <si>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</si>
  <si>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</si>
  <si>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</si>
  <si>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This emission report must be submitted to your Competent Authority ("CA") to the following address:</t>
  </si>
  <si>
    <t>Contact your Competent Authority if you need assistance to complete your Annual Emissions Report. Some Member States have produced guidance documents which you may find useful in addition to the Commission's guidance mentioned above.</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</si>
  <si>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</si>
  <si>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</si>
  <si>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</si>
  <si>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</si>
  <si>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</si>
  <si>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</si>
  <si>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Note: Formulae must be checked and corrected in particular whenever rows and/or columns are added by aircraft operators.</t>
  </si>
  <si>
    <t>GENERAL INFORMATION ABOUT THIS REPORT</t>
  </si>
  <si>
    <t>Reporting Year</t>
  </si>
  <si>
    <t>This is the year in which the reported aviation activities took place, i.e. 2013 for the report which you submit by 31 March 2014.</t>
  </si>
  <si>
    <t>Identification of the Aircraft Operator</t>
  </si>
  <si>
    <t>This name should be the legal entity carrying out the aviation activities defined in Annex I of the EU ETS Directive.</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</si>
  <si>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</si>
  <si>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If a unique ICAO designator is not available, enter the identification for ATC purposes (tail numbers) of all the aircraft you operate as used in box 7 of the flight plan.  Please separate each registration with a semicolon (";"). Otherwise enter "n.a." and proceed.</t>
  </si>
  <si>
    <t>Telephone Number:</t>
  </si>
  <si>
    <t>Who can we contact about your annual emission report?</t>
  </si>
  <si>
    <t>It will help the competent authority to have someone who they can contact directly with any questions about your report. The person you name should have the authority to act on your behalf. This may be an agent acting on behalf of the aircraft operator.</t>
  </si>
  <si>
    <t>You must provide an address for receipt of notices or other documents under or in connection with the EU Greenhouse Gas Emissions Trading Scheme. Please provide an electronic address and a postal address within the administering Member State.</t>
  </si>
  <si>
    <t>Name and address of the verifier of your annual emission report</t>
  </si>
  <si>
    <t>Company Name:</t>
  </si>
  <si>
    <t>Contact person for the verifier:</t>
  </si>
  <si>
    <t>It will help the competent authority to have someone who they can contact directly with any questions about verification of your report. The person you name should be familiar with this report.</t>
  </si>
  <si>
    <t>Information about the verifier's accreditation:</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</si>
  <si>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</si>
  <si>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</si>
  <si>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Member State where accreditation has been granted:</t>
  </si>
  <si>
    <t>Registration number issued by the accreditation body:</t>
  </si>
  <si>
    <t>The availability of such registration information may depend on the accrediting Member State's practice of accreditation of verifiers.</t>
  </si>
  <si>
    <t>&lt;&lt;&lt; Click here to proceed to section 4 "Information about the monitoring plan" &gt;&gt;&gt;</t>
  </si>
  <si>
    <t>EMISSION DATA OVERVIEW</t>
  </si>
  <si>
    <t>Version number of the latest approved monitoring plan:</t>
  </si>
  <si>
    <t>Date of approval of the used monitoring plan:</t>
  </si>
  <si>
    <t>Have there been any deviations from your approved monitoring plan during the reporting year?</t>
  </si>
  <si>
    <t>If you have answered "True", please describe all relevant changes in the operations and all deviations from your approved monitoring plan, providing information about each deviation and the consequence for the calculation of annual emissions.</t>
  </si>
  <si>
    <t>Total number of flights in the reporting year covered by the EU ETS:</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</si>
  <si>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</si>
  <si>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Jet kerosene (jet A1 or jet A)</t>
  </si>
  <si>
    <t>Fuel consumption and Emissions</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</si>
  <si>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</si>
  <si>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</si>
  <si>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</si>
  <si>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</si>
  <si>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 xml:space="preserve">Please enter here the total fuel consumption of each fuel in tonnes in the reporting year. Please note that this figure should only include fuel consumption to be reported under the EU ETS, i.e. relate to the reduced scope. </t>
  </si>
  <si>
    <t>CO2 emissions 
[t CO2]</t>
  </si>
  <si>
    <t>This is the amount of "fossil" emissions (including emissions from biomass for which no evidence for compliance with the sustainability criteria has been provided). It is identical to the emissions for which allowances are to be surrendered.</t>
  </si>
  <si>
    <t>CO2 from sustainable biomass</t>
  </si>
  <si>
    <t xml:space="preserve">This figure shows as a memo-item the emissions from sustainable biomass. </t>
  </si>
  <si>
    <t>CO2 from non-sustainable biomass</t>
  </si>
  <si>
    <t>This figure shows as a memo-item the emissions from non-sustainable biomass. Note that these emissions are part of the "fossil" emissions and do not need to be added once more.</t>
  </si>
  <si>
    <t>(final) EF 
[t CO2 / t fuel]</t>
  </si>
  <si>
    <t>fuel consumption [tonnes]</t>
  </si>
  <si>
    <t>If required, you may add further fuels by inserting rows above this one. This is best done by inserting a copied row. However, formulae will need corrections!</t>
  </si>
  <si>
    <t>Total CO2 emissions in the reporting year:</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</si>
  <si>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</si>
  <si>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</si>
  <si>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Memo Item: Sustainable biomass:</t>
  </si>
  <si>
    <t>Memo Item: Non-sustainable biomass:</t>
  </si>
  <si>
    <t>Fuel use per aircraft type:</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</si>
  <si>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</si>
  <si>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Generic Aircraft types using this fuel (ICAO designators separated by semicolons)</t>
  </si>
  <si>
    <t>Have you been using the simplified approach allowed for small emitters pursuant to Article 54(2) of the MRR?</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</si>
  <si>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</si>
  <si>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Small emitters are aircraft operators which operate fewer than 243 flights per period for three consecutive four-month periods and aircraft operators with total annual emissions lower than 25,000 t CO2 per year, related to the EU ETS full scope.</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</si>
  <si>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</si>
  <si>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t>Please report the total number of full scope flights covered by the EU ETS in each four-month period during the reporting year for which you are the aircraft operator:</t>
  </si>
  <si>
    <t>The local time of departure of the flight determines in which four-month period that flight shall be taken into account.</t>
  </si>
  <si>
    <t>Four-month period</t>
  </si>
  <si>
    <t>Number of flights</t>
  </si>
  <si>
    <t>January to April</t>
  </si>
  <si>
    <t>May to August</t>
  </si>
  <si>
    <t>September to December</t>
  </si>
  <si>
    <t>Total:</t>
  </si>
  <si>
    <t>Total emissions in the reporting year:</t>
  </si>
  <si>
    <t>Please enter here the total emissions related to the full scope.</t>
  </si>
  <si>
    <t>Confirmation of eligibility for simplified approach:</t>
  </si>
  <si>
    <t>Note: If you are using the simplified approach for small emitters, but have exceeded the applicable threshold (which is indicated here by the message "not eligible"), the following consequences apply in accordance with Article 54(4) of the MRR:</t>
  </si>
  <si>
    <t>The aircraft operator shall notify the competent authority thereof without undue delay and submit a significant modification of the monitoring plan within the meaning of point (vi) of Article 15(4)(a) to the competent authority for approval.</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</si>
  <si>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</si>
  <si>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</si>
  <si>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</si>
  <si>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</si>
  <si>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The table should be filled as follows:</t>
  </si>
  <si>
    <t>Reference</t>
  </si>
  <si>
    <t>Here the data gap should be specified, either by referencing the aircraft, aerodrome, flight numbers etc. for which the data gap occurred, and/or the start and end date of the period where the gap occurred.</t>
  </si>
  <si>
    <t>Reason</t>
  </si>
  <si>
    <t>Please describe here the reason why the data gap occurred.</t>
  </si>
  <si>
    <t>Type</t>
  </si>
  <si>
    <t>Please describe here the type of data gap, such as "density measurement not available", "fuel uplift not available", "flights missing activity list", etc.</t>
  </si>
  <si>
    <t>Replacement method</t>
  </si>
  <si>
    <t>please indicate the method of determining surrogate data, by referencing the procedure in your monitoring plan, or by "small emitter tool" etc.</t>
  </si>
  <si>
    <t>Emissions</t>
  </si>
  <si>
    <t>Please give here the amount of emissions which are affected by the data gap. This figure must be INCLUDED in section 5.</t>
  </si>
  <si>
    <t>&lt;&lt;&lt; Click here to proceed to section 8 "Detailed emission data" &gt;&gt;&gt;</t>
  </si>
  <si>
    <t>EMISSION DATA PER COUNTRY AND FUEL</t>
  </si>
  <si>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</si>
  <si>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The following table is used for control purposes only. Please make sure that the totals are consistent with the result of section 5(c). The following sections (b) and (c) should be filled without any double counting of emissions.</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</si>
  <si>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</si>
  <si>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</si>
  <si>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Emissions from each Fuel [t CO2]</t>
  </si>
  <si>
    <t>TOTAL [t CO2]</t>
  </si>
  <si>
    <t>Jet kerosene (jet A1 or 
jet A)</t>
  </si>
  <si>
    <t>Alternative fuel 1</t>
  </si>
  <si>
    <t>&lt;add more fuels before this column&gt;</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</si>
  <si>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</si>
  <si>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Total aggregated CO2 emissions from all flights relating to the reduced scope of the EU ETS Directive (= B + C)</t>
  </si>
  <si>
    <t>of which departure MS is the same as arrival MS (domestic flights, =sum of section (b))</t>
  </si>
  <si>
    <t>of which all other intra EEA flights</t>
  </si>
  <si>
    <t>emissions from all flights departing from a Member State to another Member State (=sum of section (c))</t>
  </si>
  <si>
    <t>emissions from all flights arriving at a Member State from a third country (=sum of section (d))</t>
  </si>
  <si>
    <t>Total emissions entered in section 5(c):</t>
  </si>
  <si>
    <t>Difference to data given in this sheet:</t>
  </si>
  <si>
    <t>Aggregated CO2 emissions from all flights of which departure Member State is the same as arrival Member State (domestic flights):</t>
  </si>
  <si>
    <t>Please complete the following table with the appropriate data for the reporting year.</t>
  </si>
  <si>
    <t>Member State of departure and arrival</t>
  </si>
  <si>
    <t>Sum of domestic flights:</t>
  </si>
  <si>
    <t>Aggregated CO2 emissions from all flights departing from each Member State to another Member State:</t>
  </si>
  <si>
    <t>Member State of departure</t>
  </si>
  <si>
    <t>State of arrival</t>
  </si>
  <si>
    <t>&lt; Please add additional rows above this row, if needed &gt;</t>
  </si>
  <si>
    <t>Aggregated CO2 emissions from all flights arriving at each Member State from a third country:</t>
  </si>
  <si>
    <t>State of departure</t>
  </si>
  <si>
    <t>Member State of arrival</t>
  </si>
  <si>
    <t>Aggregated CO2 emissions from all flights arriving at each MS from third countries:</t>
  </si>
  <si>
    <t>Provide details for each aircraft used during the year covered by this report for which you are the aircraft operator, and which has been used for activities covered by Annex I of the EU ETS Directive.</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</si>
  <si>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</si>
  <si>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Aircraft type (ICAO aircraft type designator)</t>
  </si>
  <si>
    <t>Aircraft subtype (as specified in the monitoring plan, if applicable)</t>
  </si>
  <si>
    <t>Aircraft registration number</t>
  </si>
  <si>
    <t>Owner of the aircraft (if known)
 In the case of leased-in aircraft, the lessor</t>
  </si>
  <si>
    <t>If the aircraft has not belonged to your fleet for the whole reporting year:</t>
  </si>
  <si>
    <t>Starting date</t>
  </si>
  <si>
    <t>End date</t>
  </si>
  <si>
    <t>Please continue by adding further rows as needed.</t>
  </si>
  <si>
    <t>&lt;&lt;&lt; Click here to proceed to section 11 "Emissions per aerodrome pair" &gt;&gt;&gt;</t>
  </si>
  <si>
    <t>Additional emissions data</t>
  </si>
  <si>
    <t>Please indicate if the data in this annex is considered confidential:</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</si>
  <si>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</si>
  <si>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Please provide the data (totals during the reporting period, related to the reduced scope) in the table below per aerodrome pair.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</si>
  <si>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</si>
  <si>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</si>
  <si>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Aerodrome Pair (use 4-letter ICAO designator)</t>
  </si>
  <si>
    <t>Total number of flights per aerodrome pair</t>
  </si>
  <si>
    <r>
      <t>Total emissions</t>
    </r>
    <r>
      <rPr>
        <b/>
        <sz val="8"/>
        <rFont val="Arial"/>
        <family val="2"/>
      </rPr>
      <t xml:space="preserve">
[t CO2]</t>
    </r>
  </si>
  <si>
    <t>Total emissions
[t CO2]</t>
  </si>
  <si>
    <t>Aerodrome of departure</t>
  </si>
  <si>
    <t>Aerodrome of arrival</t>
  </si>
  <si>
    <t>end of list</t>
  </si>
  <si>
    <t>Totals:</t>
  </si>
  <si>
    <t>Total number of flights</t>
  </si>
  <si>
    <t>Reporting year totals:</t>
  </si>
  <si>
    <t>Compare data entered in section 5:</t>
  </si>
  <si>
    <t>eligible</t>
  </si>
  <si>
    <t>not eligible</t>
  </si>
  <si>
    <t>Number is different from input in section 5(a)!</t>
  </si>
  <si>
    <t>Italy - ENAC - Ente Nazionale per l'Aviazione Civile</t>
  </si>
  <si>
    <t>This Annual Emissions Report was submitted by:</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</si>
  <si>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</si>
  <si>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t xml:space="preserve">Please note that all figures should only include emissions to be reported under the EU ETS, i.e. relate to the reduced scope. </t>
  </si>
  <si>
    <t>NEW 2019</t>
  </si>
  <si>
    <t>Used for combined reporting under the EU ETS and ICAO CORSIA</t>
  </si>
  <si>
    <t>2nd Draft for Discussion within the TWG on MRVA</t>
  </si>
  <si>
    <r>
      <t xml:space="preserve">Detailed emissions data </t>
    </r>
    <r>
      <rPr>
        <sz val="10"/>
        <rFont val="Calibri"/>
        <family val="2"/>
      </rPr>
      <t>–</t>
    </r>
    <r>
      <rPr>
        <sz val="10"/>
        <rFont val="Arial"/>
        <family val="2"/>
      </rPr>
      <t xml:space="preserve"> EU ETS</t>
    </r>
  </si>
  <si>
    <t>Annex: Emissions per aerodrome pair – EU ETS</t>
  </si>
  <si>
    <t>CORSIA emissions data</t>
  </si>
  <si>
    <t>Version number of this emission report</t>
  </si>
  <si>
    <t>This emission report is used for CORSIA:</t>
  </si>
  <si>
    <t>Total emissions of the aircraft operator from flights reportable under the EU ETS:</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</si>
  <si>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</si>
  <si>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</si>
  <si>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</si>
  <si>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</si>
  <si>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Legal basis</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</si>
  <si>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</si>
  <si>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The EU ETS Directive can be retrieved from:</t>
  </si>
  <si>
    <t>http://data.europa.eu/eli/dir/2003/87/2020-01-01</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</si>
  <si>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</si>
  <si>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</si>
  <si>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That delegated act can be downloaded from:</t>
  </si>
  <si>
    <t>https://eur-lex.europa.eu/eli/reg_del/2019/1603/oj</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</si>
  <si>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</si>
  <si>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</si>
  <si>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</si>
  <si>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</si>
  <si>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</si>
  <si>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</si>
  <si>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</si>
  <si>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 xml:space="preserve">The SARPs are supplemented by the "Environmental Technical Manual, Volume IV — Carbon Offsetting and Reduction Scheme for International Aviation (CORSIA)" (Doc 9501), referred to as the "ETM", and further "ICAO CORSIA Implementation Elements". </t>
  </si>
  <si>
    <t>The SARPs, the ETM and all Implementation Elements are available under the following address:</t>
  </si>
  <si>
    <t>https://www.icao.int/environmental-protection/CORSIA/Pages/default.aspx</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</si>
  <si>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</si>
  <si>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Scope and relevance</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</si>
  <si>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</si>
  <si>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</si>
  <si>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"full scope".</t>
  </si>
  <si>
    <t>Non-commercial air transport operators which emit less than 1 000 t CO2 per year under the "full scope" of the EU ETS.</t>
  </si>
  <si>
    <t>Note that under the EU ETS some simplified monitoring, reporting and verification requirements apply for small emitters. This template guides you whether you are allowed to use the simplified approaches (see section (6) of this template).</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</si>
  <si>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</si>
  <si>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</si>
  <si>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</si>
  <si>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Guidance on this template</t>
  </si>
  <si>
    <t>According to the delegated act pursuant to Article 28c of the EU ETS Directive, this template is also to be used for CORSIA reporting.</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</si>
  <si>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</si>
  <si>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</si>
  <si>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t xml:space="preserve">https://ec.europa.eu/clima/policies/ets/monitoring_en#tab-0-1 </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</si>
  <si>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</si>
  <si>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</si>
  <si>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</si>
  <si>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</si>
  <si>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CORSIA Website:</t>
  </si>
  <si>
    <t>Sections added to the EU ETS template related to information required for CORSIA are identified by a light blue frame.</t>
  </si>
  <si>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</si>
  <si>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Reporting Year and Scope</t>
  </si>
  <si>
    <t>Version number of this emission report:</t>
  </si>
  <si>
    <t>This should be a natural number (starting from 1) helping the verifier and competent authority to identify the version of the report verified.</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</si>
  <si>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</si>
  <si>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</si>
  <si>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</si>
  <si>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</si>
  <si>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</si>
  <si>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</si>
  <si>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</si>
  <si>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</si>
  <si>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</si>
  <si>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</si>
  <si>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</si>
  <si>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Please confirm if you want to use this emission report for CORSIA:</t>
  </si>
  <si>
    <t>Are you required to comply with CORSIA in another state?</t>
  </si>
  <si>
    <t>Please confirm to which other state you will report under CORSIA:</t>
  </si>
  <si>
    <t>Some aircraft operators have an obligation under CORSIA only, i.e. no obligation under the EU ETS. If you are filling this emissions report for CORSIA purposes only, please confirm below that this is the case.</t>
  </si>
  <si>
    <t>Please confirm if you have an obligation under the EU ETS:</t>
  </si>
  <si>
    <t>This identifier can be found on the list published by the Commission pursuant to Article 18a(3) of the EU ETS Directive. If the aircraft operator is not yet listed, please state "NA" (not applicable).</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</si>
  <si>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</si>
  <si>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 Keep empty, if not applicable.</t>
  </si>
  <si>
    <t>The name of the aircraft operator on the list pursuant to Article 18a(3) of the EU ETS Directive may be different to the actual aircraft operator's name entered in 2(a) above.Keep empty, if not applicable.</t>
  </si>
  <si>
    <t>If you don't find the appropriate name of the issueing authority in the drop-down list, you can enter ist name like in a normal text field.</t>
  </si>
  <si>
    <t>Legal representative of the aircraft operator</t>
  </si>
  <si>
    <t>Please provide contact information of a representative who is legally responsible for the aircraft operator, for the purpose of compliance with the EU ETS, or CORSIA rules, as applicable.</t>
  </si>
  <si>
    <t>Where small emitters make use of this simplification, this section can be left empty.</t>
  </si>
  <si>
    <t>Contact person for the accredited verifier:</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</si>
  <si>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</si>
  <si>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Further information on alternative fuels:</t>
  </si>
  <si>
    <t>Please provide important information related to the biomass content of alternative fuels used here. Life cycle emissions should be calculated according to the methods provided by the Renewable Energy Directive (RED).</t>
  </si>
  <si>
    <t>Note that here only biofuels used for EU ETS purposes are to be listed. "CORSIA eligible fuels", if applicable, are to be reported in section (12)(b1) of this template.</t>
  </si>
  <si>
    <t>Feedstock</t>
  </si>
  <si>
    <t>Conversion process</t>
  </si>
  <si>
    <t>Life cycle emissions</t>
  </si>
  <si>
    <t>Please specify which fuel consumption estimation tool you have used:</t>
  </si>
  <si>
    <t>If you have chosen "Other" under point (e) above, which one?</t>
  </si>
  <si>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</si>
  <si>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</si>
  <si>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</si>
  <si>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</si>
  <si>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</si>
  <si>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</si>
  <si>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</si>
  <si>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an aeroplane operator with annual CO2 emissions from international flights, as defined in Annex 16, Volume IV, Part II, Chapter 1, 1.1.2 and Chapter 2, 2.1 of less than 500 000 tonnes, shall use either a Fuel Use Monitoring Method or an emission estimation tool.</t>
  </si>
  <si>
    <t xml:space="preserve">For the reporting years 2021 until 2035  (in accordance with Annex 16, Volume IV, Part II, Chapter 2, 2.2.1.3) </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</si>
  <si>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</si>
  <si>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</si>
  <si>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t>Please give here the amount of emissions which are affected by the data gap. This figure must be INCLUDED in section 5 and/or section 12 depending on the type.</t>
  </si>
  <si>
    <t>If required, you may add further rows above the "end" markers by inserting rows above this one. This is best done by inserting a copied row.</t>
  </si>
  <si>
    <t>Percentage of EU ETS flights for which data gaps occurred (rounded to nearest 0.1%)</t>
  </si>
  <si>
    <t>Percentage of international (CORSIA) flights for which data gaps occurred (rounded to nearest 0.1%)</t>
  </si>
  <si>
    <t>Note: If unclear in the table above, whether data gaps apply to EU ETS, CORSIA, or both types of data, please add relevant information in the table, e.g. by specifying it in the "type" column.</t>
  </si>
  <si>
    <t>EMISSION DATA PER COUNTRY AND FUEL – EU ETS</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</si>
  <si>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</si>
  <si>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</si>
  <si>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</si>
  <si>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</si>
  <si>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Fuel used</t>
  </si>
  <si>
    <t>used for EU ETS</t>
  </si>
  <si>
    <t>used for CORSIA (if applicable)</t>
  </si>
  <si>
    <t>other</t>
  </si>
  <si>
    <t>Please continue by adding further rows as needed (above the "end" markers). This must be done by copying an empty row and inserting it thereafter. A simple "insert row" command will NOT be sufficent.</t>
  </si>
  <si>
    <t>Additional emissions data – EU ETS</t>
  </si>
  <si>
    <t>(12) CORSIA REPORTING</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</si>
  <si>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</si>
  <si>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You can select here either to use the default emission factors required by EU ETS legislation, or the default values provided by the SARPs for CORSIA:</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</si>
  <si>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</si>
  <si>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Explanation for the data below: Please complete the list underneath. All aerodrome pairs that were operated during the reporting year have to be reported.</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</si>
  <si>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</si>
  <si>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</si>
  <si>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</si>
  <si>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Summary of reported international flights and emissions</t>
  </si>
  <si>
    <r>
      <t>Total CO</t>
    </r>
    <r>
      <rPr>
        <vertAlign val="subscript"/>
        <sz val="10"/>
        <rFont val="Arial"/>
        <family val="2"/>
      </rPr>
      <t>2</t>
    </r>
    <r>
      <rPr>
        <sz val="10"/>
        <rFont val="Arial"/>
        <family val="2"/>
      </rPr>
      <t xml:space="preserve"> emissions from international flights (in tonnes):</t>
    </r>
  </si>
  <si>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</si>
  <si>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</si>
  <si>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</si>
  <si>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t>Total number of international flights during reporting period:</t>
  </si>
  <si>
    <t xml:space="preserve">   Total number of international flights subject to offsetting requirements:</t>
  </si>
  <si>
    <t>Total emissions reductions claimed from the use of CORSIA eligible fuels (in tonnes):</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</si>
  <si>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</si>
  <si>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Summary of fuel quantities (in tonnes):</t>
  </si>
  <si>
    <t>CORSIA eligible fuels claimed (only applicable from reporting year 2021 onwards)</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</si>
  <si>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</si>
  <si>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Total mass of the neat CORSIA eligible fuel (in tonnes)</t>
  </si>
  <si>
    <t>Life Cycle Emissions</t>
  </si>
  <si>
    <t>Emission reductions claimed</t>
  </si>
  <si>
    <t>Unit</t>
  </si>
  <si>
    <t>Total emission reductions from the use of CORSIA eligible fuel(s) claimed:</t>
  </si>
  <si>
    <t>Table of all aerodrome pairs</t>
  </si>
  <si>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</si>
  <si>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https://www.icao.int/environmental-protection/CORSIA/Pages/state-pairs.aspx</t>
  </si>
  <si>
    <t>Departure</t>
  </si>
  <si>
    <t>Arrival</t>
  </si>
  <si>
    <r>
      <t>CO</t>
    </r>
    <r>
      <rPr>
        <vertAlign val="subscript"/>
        <sz val="10"/>
        <rFont val="Arial"/>
        <family val="2"/>
      </rPr>
      <t>2</t>
    </r>
    <r>
      <rPr>
        <sz val="10"/>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</si>
  <si>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estimated with a tool?</t>
    </r>
  </si>
  <si>
    <t>Total No. of flights</t>
  </si>
  <si>
    <t>Total amount of fuel used (in tonnes)</t>
  </si>
  <si>
    <t>Fuel conversion factors</t>
  </si>
  <si>
    <r>
      <t>CO</t>
    </r>
    <r>
      <rPr>
        <vertAlign val="subscript"/>
        <sz val="10"/>
        <rFont val="Arial"/>
        <family val="2"/>
      </rPr>
      <t>2</t>
    </r>
    <r>
      <rPr>
        <sz val="10"/>
        <rFont val="Arial"/>
        <family val="2"/>
      </rPr>
      <t xml:space="preserve"> emissions (in tonnes)</t>
    </r>
  </si>
  <si>
    <r>
      <t>CO</t>
    </r>
    <r>
      <rPr>
        <vertAlign val="subscript"/>
        <sz val="10"/>
        <color theme="0" tint="-0.34998626667073579"/>
        <rFont val="Arial"/>
        <family val="2"/>
      </rPr>
      <t>2</t>
    </r>
    <r>
      <rPr>
        <sz val="10"/>
        <color theme="0" tint="-0.34998626667073579"/>
        <rFont val="Arial"/>
        <family val="2"/>
      </rPr>
      <t xml:space="preserve"> emissions (in tonnes)</t>
    </r>
  </si>
  <si>
    <t>Subject to offsetting requirements?</t>
  </si>
  <si>
    <t>ICAO airport code</t>
  </si>
  <si>
    <t>State</t>
  </si>
  <si>
    <t>North Macedonia</t>
  </si>
  <si>
    <t>Small Emitters Tool (SET) - Eurocontrol's fuel consumption estimation tool</t>
  </si>
  <si>
    <t>ESF (Eurocontrol EU ETS Support Facility) populated by the SET</t>
  </si>
  <si>
    <t>Kazakhstan - Civil Aviation Committee</t>
  </si>
  <si>
    <t>Malta - Transport Malta - Civil Aviation Directorate</t>
  </si>
  <si>
    <t>CORSIA</t>
  </si>
  <si>
    <t>Bulgarian</t>
  </si>
  <si>
    <t>Spanish</t>
  </si>
  <si>
    <t>Croatian</t>
  </si>
  <si>
    <t>Czech</t>
  </si>
  <si>
    <t>Danish</t>
  </si>
  <si>
    <t>German</t>
  </si>
  <si>
    <t>Estonian</t>
  </si>
  <si>
    <t>Greek</t>
  </si>
  <si>
    <t>English</t>
  </si>
  <si>
    <t>French</t>
  </si>
  <si>
    <t>Icelandic</t>
  </si>
  <si>
    <t>Italian</t>
  </si>
  <si>
    <t>Latvian</t>
  </si>
  <si>
    <t>Lithuanian</t>
  </si>
  <si>
    <t>Hungarian</t>
  </si>
  <si>
    <t>Maltese</t>
  </si>
  <si>
    <t>Norwegian</t>
  </si>
  <si>
    <t>Dutch</t>
  </si>
  <si>
    <t>Polish</t>
  </si>
  <si>
    <t>Portuguese</t>
  </si>
  <si>
    <t>Romanian</t>
  </si>
  <si>
    <t>Slovak</t>
  </si>
  <si>
    <t>Slovenian</t>
  </si>
  <si>
    <t>Finnish</t>
  </si>
  <si>
    <t>Swedish</t>
  </si>
  <si>
    <t>Final Draft for endorsement by the CCC</t>
  </si>
  <si>
    <t>This is the final version of the annual emission report template endorsed by the Climate Change Committee by written procedure ending in January 2020.</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</si>
  <si>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</si>
  <si>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</si>
  <si>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</si>
  <si>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</si>
  <si>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</si>
  <si>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</si>
  <si>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</si>
  <si>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</si>
  <si>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</si>
  <si>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</si>
  <si>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</si>
  <si>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</si>
  <si>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</si>
  <si>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New 2020</t>
  </si>
  <si>
    <t>Used for combined reporting under the EU ETS, the Swiss ETS and ICAO CORSIA</t>
  </si>
  <si>
    <t>Detailed emissions data – CH ETS</t>
  </si>
  <si>
    <t>Annex: Emissions per aerodrome pair – EU ETS and CH ETS</t>
  </si>
  <si>
    <t>Total emissions of the aircraft operator from flights reportable under the CH ETS (Swiss ETS):</t>
  </si>
  <si>
    <t>This is the amount of allowances to be surrendered by the aircraft operator for compliance under the CH ETS, as calculated in section 5(d).</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</si>
  <si>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</si>
  <si>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</si>
  <si>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</si>
  <si>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</si>
  <si>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The excluded flights are covered by the Swiss ETS.</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</si>
  <si>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</si>
  <si>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</si>
  <si>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Information about the Swiss ETS can be obtained from the following address:</t>
  </si>
  <si>
    <t xml:space="preserve">https://www.bafu.admin.ch/bafu/en/home/topics/climate/info-specialists/climate-policy/emissions-trading/informationen-fuer-luftfahrzeugbetreiber.html </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</si>
  <si>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</si>
  <si>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 (with a correction of July 2021).</t>
  </si>
  <si>
    <t>Sections added to this template related to information required for the CH ETS are identified by a light red frame.</t>
  </si>
  <si>
    <t>Sections that are particularly relevant for both, EU ETS and CH ETS, are marked by red shading.</t>
  </si>
  <si>
    <t>Note: it is assumed, that one joint monitoring plan for the EU ETS, the CH ETS and CORSIA is used.</t>
  </si>
  <si>
    <t>Total emissions in EU ETS and CH ETS</t>
  </si>
  <si>
    <t>For limiting administrative burden, this sections (a) and (b) should cover emissions of both systems, EU ETS and CH ETS.</t>
  </si>
  <si>
    <t>Total number of flights in the reporting year:</t>
  </si>
  <si>
    <t>Total number of flights in the reporting year covered by the CH ETS:</t>
  </si>
  <si>
    <t>Total number of flights in the reporting year covered by an ETS:</t>
  </si>
  <si>
    <t>Fuel consumption and emissions in the EU ETS</t>
  </si>
  <si>
    <t>Total CO2 emissions (EU ETS) in the reporting year:</t>
  </si>
  <si>
    <t>Fuel consumption and emissions in the CH ETS</t>
  </si>
  <si>
    <t xml:space="preserve">For instructions on filling this section see above under section (c). </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</si>
  <si>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</si>
  <si>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</si>
  <si>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For limiting administrative burden, this sections (a) to (f) should cover emissions of both systems, EU ETS and CH ETS.</t>
  </si>
  <si>
    <t>For limiting administrative burden, this sections (a) and (b) should cover emissions of both systems, EU ETS and CH ETS. Data gaps relevant for CORSIA can be included, too.</t>
  </si>
  <si>
    <t>Percentage of EU/CH ETS flights for which data gaps occurred (rounded to nearest 0.1%)</t>
  </si>
  <si>
    <t>Note: If unclear in the table above, whether data gaps apply to EU ETS, CH ETS, CORSIA, or more than one data set, please add relevant information in the table, e.g. by specifying it in the "type" column.</t>
  </si>
  <si>
    <t>Hide row for reduced scope</t>
  </si>
  <si>
    <t>Aggregated CO2 emissions from all flights departing from each Member State to another Member State or Switzerland:</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</si>
  <si>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</si>
  <si>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</si>
  <si>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</si>
  <si>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</si>
  <si>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</si>
  <si>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</si>
  <si>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Domestic flights:</t>
  </si>
  <si>
    <t>State of departure and arrival</t>
  </si>
  <si>
    <t>Aggregated CO2 emissions from all flights departing from Switzerland to an EEA Member State: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</si>
  <si>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</si>
  <si>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used for CH ETS</t>
  </si>
  <si>
    <t>Additional emissions data – EU ETS and CH ETS</t>
  </si>
  <si>
    <t>For reducing administrative burden, this Annex should include both flights covered by the EU ETS and CH ETS</t>
  </si>
  <si>
    <t>Energy Agency</t>
  </si>
  <si>
    <t>new 2022</t>
  </si>
  <si>
    <t>http://data.europa.eu/eli/dir/2003/87/2021-01-01</t>
  </si>
  <si>
    <t>The Monitoring and Reporting Regulation (Commission Implementing Regulation (EU) No 2018/2066, as amended, hereinafter the "MRR"), defines further requirements for monitoring and reporting. The MRR can be downloaded from:</t>
  </si>
  <si>
    <t>http://data.europa.eu/eli/reg_impl/2018/2066/2022-01-01</t>
  </si>
  <si>
    <t>Brexit and the UK ETS</t>
  </si>
  <si>
    <t>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t>
  </si>
  <si>
    <t>Flights from the EEA to the UK are included in the EU ETS. Flights from the UK to the EEA and domestic flights in the UK are included in the UK ETS.</t>
  </si>
  <si>
    <t>The Trade and Cooperation Agreement between the EU and the UK can be downloaded here:</t>
  </si>
  <si>
    <t>https://ec.europa.eu/info/strategy/relations-non-eu-countries/relations-united-kingdom/eu-uk-trade-and-cooperation-agreement_en</t>
  </si>
  <si>
    <t>Information about the UK ETS can be obtained from the following address:</t>
  </si>
  <si>
    <t>https://www.gov.uk/guidance/complying-with-the-uk-ets-as-an-aircraft-operator</t>
  </si>
  <si>
    <t>https://ec.europa.eu/clima/system/files/2022-01/gd2_guidance_aircraft_en.pdf</t>
  </si>
  <si>
    <t>Article 68(3) of the MRR requires:</t>
  </si>
  <si>
    <t>This is the final version, dated 18 November 2020, providing an update of the final version of the annual emission report template endorsed by the Climate Change Committee by written procedure ending in January 2020 (with corrections of July 2021 and February 2022).</t>
  </si>
  <si>
    <t>This is the final version, dated 18 November 2020, providing an update of the final version of the annual emission report template endorsed by the Climate Change Committee by written procedure ending in January 2020 (with corrections of July 2021 and January 2022).</t>
  </si>
  <si>
    <t>https://ec.europa.eu/clima/eu-action/eu-emissions-trading-system-eu-ets/monitoring-reporting-and-verification-eu-ets-emissions_en</t>
  </si>
  <si>
    <t>Accordingly, all references to Member States in this template should be interpreted as including all 30 EEA States. The EEA comprises the 27 EU Member States, Iceland, Liechtenstein and Norway.</t>
  </si>
  <si>
    <t>https://ec.europa.eu/clima/eu-action/eu-emissions-trading-system-eu-ets_en</t>
  </si>
  <si>
    <t>https://ec.europa.eu/clima/eu-action/transport-emissions/reducing-emissions-aviation_en</t>
  </si>
  <si>
    <t>of which all other intra EEA flights, and flights from EEA to Switzerland or UK</t>
  </si>
  <si>
    <t>emissions from all flights departing from a Member State to another Member State, Switzerland or UK (=sum of section 8(c))</t>
  </si>
  <si>
    <t>Note that for the purposes of the EU ETS, the threshold applies to the sum of all flights within EEA, outgoing from EEA and incoming to EEA, including those incoming from Switzerland and the UK.</t>
  </si>
  <si>
    <t>Aggregated CO2 emissions from all flights departing from each Member State to another Member State, to Switzerland, or to the UK</t>
  </si>
  <si>
    <t>Note: If you are using the simplified approach for small emitters, but have exceeded the applicable threshold (which is indicated here by the message "not eligible"), the following consequences apply in accordance with Article 55(4) of the MRR:</t>
  </si>
  <si>
    <t>Updated version 2022</t>
  </si>
  <si>
    <t>New 2023</t>
  </si>
  <si>
    <t>http://data.europa.eu/eli/dir/2003/87/2023-06-05</t>
  </si>
  <si>
    <t>http://data.europa.eu/eli/reg_impl/2018/2066/2022-08-28</t>
  </si>
  <si>
    <t>Türkiye</t>
  </si>
  <si>
    <t>Türkiye - Directorate General of Civil Aviation</t>
  </si>
  <si>
    <t>https://climate.ec.europa.eu/system/files/2023-05/gd2_guidance_aircraft_en.pdf</t>
  </si>
  <si>
    <t>http://data.europa.eu/eli/reg_impl/2023/2122/oj</t>
  </si>
  <si>
    <t>Updated version for emissions of 2023 (Version of 11 March 2024)</t>
  </si>
  <si>
    <t>2023 Emissions for calculation of free allocation in 2024 and 2025</t>
  </si>
  <si>
    <t>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</si>
  <si>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This template also reflects the latest amendments of the MRR by Commission Implementing Regulation (EU) 2023/2122 of 12 October 2023:</t>
  </si>
  <si>
    <t>As has been mentioned above under point (I), CORSIA is implemented in the EU through the EU ETS Directive, the implementing act pursuent to Article 28c of the Directive, and the MRR. Furthermore, rules of the Accreditation and Verification Regulation (Commission Implementing Regulation (EU) 2018/2067, hereinafter the "AVR") apply.</t>
  </si>
  <si>
    <t>However, general information on CORSIA are available on ICAO's website:</t>
  </si>
  <si>
    <t>This template is the only template that should be used by aircraft operators for reporting their annual emissions, in line with the MRR and the AVR.</t>
  </si>
  <si>
    <t>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</si>
  <si>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"extended full scope".</t>
  </si>
  <si>
    <t>Non-commercial air transport operators which emit less than 1 000 t CO2 per year under the "extended full scope" of the EU ETS.</t>
  </si>
  <si>
    <t xml:space="preserve">Scope changes from 2023: </t>
  </si>
  <si>
    <t>From 2023, flights from Switzerland to the UK are included in the CH ETS. Section 8b of this template has been updated accordingly.</t>
  </si>
  <si>
    <t xml:space="preserve">Scope changes from 2024: </t>
  </si>
  <si>
    <t>From 2024, the scope of the EU ETS is changed as given below. Free allocation for the years 2024 and 2025 will be based on 2023 verified emissions from flights covered by the EU ETS geographical scope from 1 January 2024. Emissions from the additional flights in the year 2023 need to be reported by aircraft operators to allow for the calculation of the free allocation.</t>
  </si>
  <si>
    <t>This reporting is voluntary. In case the additional flights are not reported by the aircarft operator the Commission will seek the assistance of Eurocontrol in determining the total emissions. (see section 11a)</t>
  </si>
  <si>
    <t>All flights between an aerodrome located in an outermost region and an aerodrome located in another region of the EEA, and flights departing from an aerodrome located in an outermost region and arriving in Switzerland or the United Kingdom will be included from 2024.</t>
  </si>
  <si>
    <t>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t>
  </si>
  <si>
    <t>Aircraft operators have obligations of "CORSIA reporting" to a Member State if they fall within the scope of Article 1 of the Delegated Act (Commisison Delegated Regulation (EU) 2019/1603),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</si>
  <si>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The annual emission reports reports shall at least contain the information listed in Annex X.</t>
  </si>
  <si>
    <t>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t>
  </si>
  <si>
    <t>This is the final version, dated 18 November 2020, providing an update of the final version of the annual emission report template endorsed by the Climate Change Committee by written procedure ending in January 2020 (with corrections of July 2021, February 2022 and December 2023).</t>
  </si>
  <si>
    <t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t>
  </si>
  <si>
    <t>Has the Art. 28a(4) derogation been used?</t>
  </si>
  <si>
    <t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</si>
  <si>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In accordance with Article 1 of Regulation 2019/1603 ('CORSIA Delegated Act'), you have an obligation to report CORSIA data, if you hold an air operator certificate issued by a Member State or are registered in a Member State, including in the outermost regions, dependencies and territories of that Member State. Article 5 of that act specifies which is the administering Member State.</t>
  </si>
  <si>
    <t>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t>
  </si>
  <si>
    <t>In accordance with Article 66(2) of the MRR data gaps must be closed by a method defined in the monitoring plan, or if this is not possible, by using a tool which may be used for the small emitters approach.</t>
  </si>
  <si>
    <t>Flights from Switzerland to EEA countries or to the UK</t>
  </si>
  <si>
    <t>Aggregated CO2 emissions from all flights departing from Switzerland to an EEA Member State or to the UK:</t>
  </si>
  <si>
    <t>This annex to the annual emissions report is used for consistency and compliance checking of data in the previous sections.</t>
  </si>
  <si>
    <t>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t>
  </si>
  <si>
    <t>That article also specifies that in particular situations aircraft operators may request that some data are treated as confidential, i.e. that the publication of data is done at a higher aggregated level. For such request, the Directive specifies:</t>
  </si>
  <si>
    <t>"[...]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t>
  </si>
  <si>
    <t>Please provide a comprehensive and detailed explanation why disclosure of data would be considered to harm your commercial interests:</t>
  </si>
  <si>
    <t>Note that the request will be granted only if both the administering Member State and the Commission deem the reasons for not publishing data satisfactory.</t>
  </si>
  <si>
    <t>In case the space above under point (a1) is not sufficient for explaining your reasons, you may attach a comprehensive explanation in a separate file. In this case, please enter here the filename of the attached file:</t>
  </si>
  <si>
    <t>Filename of attachment, if applicable:</t>
  </si>
  <si>
    <t>Annex: Emissions reporting - only 2023</t>
  </si>
  <si>
    <t>The EU ETS Directive as amended by Directive (EU) 2023/958, provides for free allocation to aircraft operators in the years 2024 and 2025. The free allowances will be allocated to aircarft operators proportionately to their share of verified emissions from aviation activities reported for 2023. That calculation shall take into account verified emissions from aviation activities reported in respect of flights that are covered by the EU ETS from 1 January 2024.</t>
  </si>
  <si>
    <t>This Annex shall be used to report the total 2023 emissions in respect of flights that are covered by the EU ETS from 1 January 2024 in order to allow for the calulation of free allocations for 2024 and 2025.</t>
  </si>
  <si>
    <t>This reporting is voluntary. If you do not report the required data, the Competent Authority will substitute the data missing with estimated data from Eurocontrol.</t>
  </si>
  <si>
    <t>Which emissions should be reported here?</t>
  </si>
  <si>
    <t>Total emissions reported in section (5)(c) (i.e. the total emissions 2023 for which allowances need to be surrendered) minus emissions from flights covered in 2023 but exempted in 2024 and 2025 plus emissions from flights not covered in 2023 but covered in 2024 and onwards.</t>
  </si>
  <si>
    <t>Note that no allowances have to be surrendered in relation to this Annex.</t>
  </si>
  <si>
    <t>Confidentiality of data in this Annex:</t>
  </si>
  <si>
    <t>It is assumed that your inputs in section (11)(a) also apply to this section.</t>
  </si>
  <si>
    <t>Click here to check content of section (11)(a)</t>
  </si>
  <si>
    <t>Total 2023 Emissions for calculation of free allocation in 2024 and 2025:</t>
  </si>
  <si>
    <t>t CO2 / year</t>
  </si>
  <si>
    <t>Total emissions reported in section (5)(c)</t>
  </si>
  <si>
    <t>Emissions from flights covered in 2023 but exempted in 2024 and 2025</t>
  </si>
  <si>
    <t>Emissions from flights not covered in 2023 but covered in 2024 and onwards</t>
  </si>
  <si>
    <t>Total</t>
  </si>
  <si>
    <t>The flights covered in 2023 but exempted in 2024 and 2025 (exemption in place from 2024 to 2030) are: Flights between an aerodrome located in an outermost region of a Member State and another aerodrome located in the same outermost region.</t>
  </si>
  <si>
    <t>The data is already reported in section (11). Please enter here the aggregated total emissions stemming from these flights.</t>
  </si>
  <si>
    <t>Total CO2 emissions from flights covered in 2023 but exempted in 2024 and 2025</t>
  </si>
  <si>
    <t>The flights not covered in 2023 but covered from 2024 onwards are: Flights between an aerodrome located in an outermost region and an aerodrome located in another region of the EEA, and flights departing from an aerodrome located in an outermost region and arriving in Switzerland or the United Kingdom.</t>
  </si>
  <si>
    <t>You can select here either to use the default emission factors required by EU ETS legislation, or the default values necessary for CORSIA as referenced in Article 7 of the CORSIA delegated act.</t>
  </si>
  <si>
    <t>For emissions from 2024 onwards, the same emission factor as under CORSIA will also be applicable in the EU ETS.</t>
  </si>
  <si>
    <t>Note II: If you used different type of fuels on the same aerodrome pair with different fuel conversion factors, you need to create an identical aerodrome pair and report this portion of fuel separately.</t>
  </si>
  <si>
    <t>Please list all aerodrome pairs on which international flights were performed, whether emissions were estimated using an emission estimation tool, the number of flights, the fuel type and the amount of fuel used.</t>
  </si>
  <si>
    <t>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t>
  </si>
  <si>
    <t>Furthermore, flights between EU Overseas Countries and Territories and EEA States may be subject to offsetting requirements at the discretion of each EEA State according to transposition of the EU ETS Directive into national legislation.</t>
  </si>
  <si>
    <t xml:space="preserve">In addition, from 2023, Article 14(6) of the EU ETS Directive requires the Commission to publish annually aggregated data of flights per pair of intra-EEA aerodrome pair, and some other information per aircraft operator.  </t>
  </si>
  <si>
    <t>However, that article also allows aircraft operators to request that some data are treated as confidential, i.e. that the publication of data is done at a higher aggregated level. For such request, the Directive specifies:</t>
  </si>
  <si>
    <t>If you have answered "True" under point c1, do you want to apply the same reasoning as given in section (11)(a)?</t>
  </si>
  <si>
    <t>Please provide a comprehensive explanation why disclosure of data would be considered to harm your commercial interests:</t>
  </si>
  <si>
    <t>Note that the administering Member State or the Commission may decide not to follow your request in case the reasons for not publishing data are not found conclusive.</t>
  </si>
  <si>
    <t>new 2024</t>
  </si>
  <si>
    <t>Info for automatic Version detection</t>
  </si>
  <si>
    <t>Template type:</t>
  </si>
  <si>
    <t>AO Emissions report 2024 EU ETS &amp; CORSIA &amp; Swiss linking</t>
  </si>
  <si>
    <t>Version:</t>
  </si>
  <si>
    <t>Issued by:</t>
  </si>
  <si>
    <t>European Commission</t>
  </si>
  <si>
    <t>Language:</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</si>
  <si>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</si>
  <si>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</si>
  <si>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</si>
  <si>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</si>
  <si>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</si>
  <si>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</si>
  <si>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</si>
  <si>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</si>
  <si>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</si>
  <si>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</si>
  <si>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</si>
  <si>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</si>
  <si>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</si>
  <si>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</si>
  <si>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</si>
  <si>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Installation Annual emissions Report</t>
  </si>
  <si>
    <t>P3 Inst AER</t>
  </si>
  <si>
    <t>Phase 3 Aircraft operators Emissions report</t>
  </si>
  <si>
    <t>P3 Aircraft AER</t>
  </si>
  <si>
    <t>Phase 3 Aircraft operators tonne-kilometre report</t>
  </si>
  <si>
    <t>P3 Aircraft TKM</t>
  </si>
  <si>
    <t>Aircraft operators Emissions report EU ETS &amp; CORSIA</t>
  </si>
  <si>
    <t>AER EU ETS &amp; CORSIA</t>
  </si>
  <si>
    <t>Aircraft operators Emissions report EU ETS &amp; CORSIA &amp; Swiss linking</t>
  </si>
  <si>
    <t>AER EU &amp; CH ETS &amp; CORSIA</t>
  </si>
  <si>
    <t>AER AO 2024</t>
  </si>
  <si>
    <t>Version list</t>
  </si>
  <si>
    <t>Reference File Name</t>
  </si>
  <si>
    <t>Version comments</t>
  </si>
  <si>
    <t>P3 Aircraft AER_COM_en_201112.xls</t>
  </si>
  <si>
    <t xml:space="preserve">First draft </t>
  </si>
  <si>
    <t>P3 Aircraft AER_COM_en_250113.xls</t>
  </si>
  <si>
    <t>Second draft</t>
  </si>
  <si>
    <t>P3 Aircraft AER_COM_en_090313.xls</t>
  </si>
  <si>
    <t>final draft to TWG</t>
  </si>
  <si>
    <t>P3 Aircraft AER_COM_en_220313.xls</t>
  </si>
  <si>
    <t>final draft to CCC (Wording on Croatia corrected)</t>
  </si>
  <si>
    <t>P3 Aircraft AER_COM_en_260413.xls</t>
  </si>
  <si>
    <t>endorsed in CCC 18 April 2013; sent to translation</t>
  </si>
  <si>
    <t>P3 Aircraft AER_COM_en_241115.xls</t>
  </si>
  <si>
    <t>proposed for endorsement by CCC</t>
  </si>
  <si>
    <t>P3 Aircraft AER_COM_en_161215.xls</t>
  </si>
  <si>
    <t>re-endorsed by CCC</t>
  </si>
  <si>
    <t>First Draft with CORSIA elements to TWG for discussion</t>
  </si>
  <si>
    <t>2nd Draft with CORSIA elements to TWG for discussion</t>
  </si>
  <si>
    <t>3rd (Final draft) for endorsement by CCC</t>
  </si>
  <si>
    <t>Final endorsed Version including CORSIA</t>
  </si>
  <si>
    <t>1st draft: Update including Swiss linking</t>
  </si>
  <si>
    <t>Final Draft</t>
  </si>
  <si>
    <t>correction avoiding double counting of non-sustainable biomass</t>
  </si>
  <si>
    <t>revision of some texts to reflect Brexit</t>
  </si>
  <si>
    <t>Update for 2023 reporting, incl. Fit-for-55 requirements - DRAFT</t>
  </si>
  <si>
    <t>Final version for reporting 2023 emissions</t>
  </si>
  <si>
    <t>Bug fix (greying out of CORSIA Annex corrected)</t>
  </si>
  <si>
    <t>rounding in section 11a(b) corrected</t>
  </si>
  <si>
    <t>Corrected Sum Formula in section 8b(c)</t>
  </si>
  <si>
    <t>Version for discussion: Integration of 2023 and 2024 MRR updates; eligible fuels</t>
  </si>
  <si>
    <t>COM</t>
  </si>
  <si>
    <t>Umweltbundesamt</t>
  </si>
  <si>
    <t>UBA</t>
  </si>
  <si>
    <t>AT</t>
  </si>
  <si>
    <t>BE</t>
  </si>
  <si>
    <t>BG</t>
  </si>
  <si>
    <t>HR</t>
  </si>
  <si>
    <t>CY</t>
  </si>
  <si>
    <t>CZ</t>
  </si>
  <si>
    <t>DK</t>
  </si>
  <si>
    <t>EE</t>
  </si>
  <si>
    <t>FI</t>
  </si>
  <si>
    <t>FR</t>
  </si>
  <si>
    <t>DE</t>
  </si>
  <si>
    <t>EL</t>
  </si>
  <si>
    <t>HU</t>
  </si>
  <si>
    <t>IC</t>
  </si>
  <si>
    <t>IE</t>
  </si>
  <si>
    <t>IT</t>
  </si>
  <si>
    <t>LV</t>
  </si>
  <si>
    <t>LI</t>
  </si>
  <si>
    <t>LT</t>
  </si>
  <si>
    <t>LU</t>
  </si>
  <si>
    <t>MT</t>
  </si>
  <si>
    <t>NL</t>
  </si>
  <si>
    <t>NO</t>
  </si>
  <si>
    <t>PL</t>
  </si>
  <si>
    <t>PT</t>
  </si>
  <si>
    <t>RO</t>
  </si>
  <si>
    <t>SK</t>
  </si>
  <si>
    <t>SI</t>
  </si>
  <si>
    <t>ES</t>
  </si>
  <si>
    <t>SE</t>
  </si>
  <si>
    <t>UK</t>
  </si>
  <si>
    <t>Languages list</t>
  </si>
  <si>
    <t>bg</t>
  </si>
  <si>
    <t>es</t>
  </si>
  <si>
    <t>hr</t>
  </si>
  <si>
    <t>cs</t>
  </si>
  <si>
    <t>da</t>
  </si>
  <si>
    <t>de</t>
  </si>
  <si>
    <t>et</t>
  </si>
  <si>
    <t>el</t>
  </si>
  <si>
    <t>en</t>
  </si>
  <si>
    <t>fr</t>
  </si>
  <si>
    <t>ic</t>
  </si>
  <si>
    <t>it</t>
  </si>
  <si>
    <t>lv</t>
  </si>
  <si>
    <t>lt</t>
  </si>
  <si>
    <t>hu</t>
  </si>
  <si>
    <t>mt</t>
  </si>
  <si>
    <t>no</t>
  </si>
  <si>
    <t>nl</t>
  </si>
  <si>
    <t>pl</t>
  </si>
  <si>
    <t>pt</t>
  </si>
  <si>
    <t>ro</t>
  </si>
  <si>
    <t>sk</t>
  </si>
  <si>
    <t>sl</t>
  </si>
  <si>
    <t>fi</t>
  </si>
  <si>
    <t>sv</t>
  </si>
  <si>
    <t>Memo-Item: Total emissions based on preliminary emission factors</t>
  </si>
  <si>
    <t>All flights between an aerodrome located in an outermost region and an aerodrome located in another MS of the EEA, and flights departing from an aerodrome located in an outermost region and arriving in Switzerland or the United Kingdom will be included from 2024.</t>
  </si>
  <si>
    <t>In case this act is replaced by a new one, this will be mentioned in Eur-Lex (see link below). In this case, follow the link to the new legislation given on that website.</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</si>
  <si>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t>
  </si>
  <si>
    <t>GHG savings (RED) [%]</t>
  </si>
  <si>
    <t xml:space="preserve">(h) </t>
  </si>
  <si>
    <t xml:space="preserve">(i) </t>
  </si>
  <si>
    <t>Note: Unlike in earler versions of this template, you have to enter tonnes of neat fuel consumed in this sheet, not emissions!</t>
  </si>
  <si>
    <t>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t>
  </si>
  <si>
    <t>Please, provide a description of how you meet the specific circumstances defined as well as a comprehensive and detailed explenation why disclosure of data would be considered to harm your commercial interests.</t>
  </si>
  <si>
    <t>Preliminary emissions factor</t>
  </si>
  <si>
    <t>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</si>
  <si>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For checking the compliance with the relevant thresholds, emissions have to be calculated using the preliminary emission factor, i.e. without any zero-rating of fuels.</t>
  </si>
  <si>
    <t>The EU ETS Directive also provides for a support scheme for the use of certain alternative aviation fuels by allocating allowances for free pursuant to Article 3c(6) of the Directive. Relavant data need to be reported together with the annual emissions.</t>
  </si>
  <si>
    <t>It is also to be used for application for free allowances pursuant to Article 3c(6) of the EU ETS Directive.</t>
  </si>
  <si>
    <t xml:space="preserve">According to the delegated act pursuant to Article 3c(6) of the EU ETS Directive, this template is also to be used for application for the EU ETS support under that Article. </t>
  </si>
  <si>
    <t>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</si>
  <si>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 xml:space="preserve">If you have an obligation under CORSIA to the same state as under the EU ETS, you should fill in the sections of this template which are marked as relating to ICAO's market based mechanism CORSIA (indicated by a light blue frame). </t>
  </si>
  <si>
    <t>If for CORSIA purposes you are attributed to another state, you have to report the data relevant for CORSIA to that state. Therefore please get in touch with the relevant competent authority of that state for further instructions on the need to deliver an annual emissions report.</t>
  </si>
  <si>
    <t>CNTR_simplified_grey</t>
  </si>
  <si>
    <t>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t>
  </si>
  <si>
    <t>For distinguishing the compliance mechanisms of the EU ETS and CORSIA, this template uses the following terminology:</t>
  </si>
  <si>
    <t>-</t>
  </si>
  <si>
    <t>emissions or flights "falling under the EU ETS" means emissions or flights for which allowances have to be surrendered pursuant to Article 12(3) of the EU ETS Directive;</t>
  </si>
  <si>
    <t>Life cycle emissions [t CO2 / t fuel]</t>
  </si>
  <si>
    <t>Please give here the amount of emissions (in tonnes CO2) which are affected by the data gap. This figure must be INCLUDED in section 5 and/or section 12 depending on the type.</t>
  </si>
  <si>
    <t>If you have chosen "Other" under point (h) above, which one?</t>
  </si>
  <si>
    <t>Please note:</t>
  </si>
  <si>
    <t>Please provide here the calculation factors needed for describing each fuel's properties for calculating the emissions. Input is required only if you are using other fuels than the standard fuels already defined.</t>
  </si>
  <si>
    <t>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t>
  </si>
  <si>
    <t>Note that only alternative fuels used for EU ETS purposes are to be listed here. "CORSIA eligible fuels", if applicable, are to be reported in section (12)(b1) of this template.</t>
  </si>
  <si>
    <t>CO2 emissions
[t CO2]</t>
  </si>
  <si>
    <t>Here you have to enter the quantity of each fuel used in the reporting year (also referred to as "activity data"). The emissions and the memo-items are calculated automatically using the calculation factors defined under point (b).</t>
  </si>
  <si>
    <t>This is calculated from the preliminary emission factor and the non-zero-rated fraction of the fuel.</t>
  </si>
  <si>
    <t>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t>
  </si>
  <si>
    <t>CO2 from zero-rated biomass</t>
  </si>
  <si>
    <t xml:space="preserve">This figure shows as a memo-item the emissions from zero-rated biomass (i.e. biofuels which comply with the sustainability and GHG savingscriteria of the RED). </t>
  </si>
  <si>
    <t>CO2 from non-zero-rated biomass</t>
  </si>
  <si>
    <t>This figure shows as a memo-item the emissions from non-zero-rated biomass.</t>
  </si>
  <si>
    <t>etc.</t>
  </si>
  <si>
    <t>Further memo-items per fuel relating to RFNBO/RCF and SLCF fractions</t>
  </si>
  <si>
    <t>Emissions
[t CO2]</t>
  </si>
  <si>
    <t>For convenient use of this sheet, if you use fewer fuels than can be defined in section 5, you may hide (not delete!) columns of undefined fuels accordingly.</t>
  </si>
  <si>
    <t xml:space="preserve">Hide row following Brexit </t>
  </si>
  <si>
    <t>Attention: You have chosen to opt-out from the EU ETS support scheme under Article 3c(6) of the EU ETS Directive. Therefore, you will not be eligible to receive free allocation for the use of eligible aviation fuels, even if reported in this report.</t>
  </si>
  <si>
    <t>You are applying for support for the use of eligible aviation fuels under Article 3c(6) of the EU ETS Directive using the data displayed below.</t>
  </si>
  <si>
    <t>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t>
  </si>
  <si>
    <t>emissions or flights "falling under CORSIA" means one of the following:</t>
  </si>
  <si>
    <t>emissions or flights with offsetting requirement, i.e. for which the aircraft operator shall cancel units pursuant to Article 12(9) of the EU ETS Directive;</t>
  </si>
  <si>
    <t>flights with CORSIA MRV obligation: Emissions or flights for which the aircraft operator shall monitor and report emissions in accordance with the CORSIA Delegated Act.</t>
  </si>
  <si>
    <t>--</t>
  </si>
  <si>
    <t>CNTR_FuelSelectionInclStd</t>
  </si>
  <si>
    <t>Fuel name as defined in section 5</t>
  </si>
  <si>
    <t>Fuel consumed [tonnes]</t>
  </si>
  <si>
    <t>CNTR_FuelListNamesInclStd</t>
  </si>
  <si>
    <t>Total fuels consumed [tonnes]</t>
  </si>
  <si>
    <t>The addition of further rows must be done by copying an empty row and inserting it thereafter. A simple "insert row" command will NOT be sufficent.</t>
  </si>
  <si>
    <t>If you used more than one (neat) fuel per aerodrome pair, please report the same pair in a separate line for each fuel.</t>
  </si>
  <si>
    <t>Note II: If you used different type of fuels on the same aerodrome pair with different preliminary emission factors, you need to create an identical aerodrome pair and report this portion of fuel separately.</t>
  </si>
  <si>
    <t>Note III: Please also complete the CORSIA eligible fuels supplementary information to the Annual Emissions Report, if CORSIA eligible fuels were used during the reporting period.</t>
  </si>
  <si>
    <t>Reductions claimed</t>
  </si>
  <si>
    <t>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t>
  </si>
  <si>
    <t>Total reductions from the use of CORSIA eligible fuel(s) claimed:</t>
  </si>
  <si>
    <t>Total reductions claimed from the use of CORSIA eligible fuels (in tonnes):</t>
  </si>
  <si>
    <t>Note: This sheet only has to be filled if you have an obligation to report CORSIA-related emissions to your administering Member State. All international flights have to be reported here in accordance with the delegated act pursuant to Article 28c of the ETS Directive.</t>
  </si>
  <si>
    <t>The following rules apply:</t>
  </si>
  <si>
    <t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t>
  </si>
  <si>
    <t>B. The fuel delivered cannot be physically attributed to a specific flight,e.g. because it is physically delivered only to a tank/pipeline system at the aerodrome</t>
  </si>
  <si>
    <t>A. The fuel is delivered directly to the aircraft in physically identifiable batches</t>
  </si>
  <si>
    <t>In this case, the alternative fuel is attributed proportionally using the following formulae:</t>
  </si>
  <si>
    <t>Where the variables have the following meaning:</t>
  </si>
  <si>
    <t>Proportionality factor to be applied for all fuels uplifted at the same aerodrome (with exception of batches physically delivered to the aircraft).</t>
  </si>
  <si>
    <t>Total emissions of all flights by the aircraft operator starting from this aerodrome using all fuels (including standard fuels) and which are "relevant" (see explanation below), calculated using the preliminary emission factor (i.e. without zero-rating).</t>
  </si>
  <si>
    <t>Total emissions of all flights by the aircraft operator starting from this aerodrome using all fuels (including standard fuels), calculated using the preliminary emission factor (i.e. without zero-rating), including non-ETS flights.</t>
  </si>
  <si>
    <t>Which flights are relevant for the calculation of the proportionality factor depends on the reporting purpose:</t>
  </si>
  <si>
    <t>Reporting of alternative fuels in general (Article 53a of the MRR)</t>
  </si>
  <si>
    <t>Reporting of eligible aviation fuels for applying for support under Art. 3c(6) of the EU ETS Directive (Article 54a of the MRR)</t>
  </si>
  <si>
    <t>All flights starting from this aerodrome for which allowances have to be surrendered pursuant to Article 12(3) of the EU ETS Directive, i.e. the flights under the "reduced scope" of the EU ETS.</t>
  </si>
  <si>
    <t>AND</t>
  </si>
  <si>
    <t>All flights starting from this aerodrome for which allowances have to be surrendered pursuant to Article 12(3) of the EU ETS Directive, i.e. all flights under the "reduced scope" of the EU ETS</t>
  </si>
  <si>
    <t>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t>
  </si>
  <si>
    <t>Therefore, for filling the table below, you should perform the following steps:</t>
  </si>
  <si>
    <t>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t>
  </si>
  <si>
    <t>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t>
  </si>
  <si>
    <t>The results of the above steps are to be entered in the table below, with specific guidance for each column as follows:</t>
  </si>
  <si>
    <t>Pick the fuel name from the drop-down list, which is automatically generated from all fuels for which complete information has been entered in section 5.</t>
  </si>
  <si>
    <t>Enter "TRUE" or "FALSE" in accordance with step 2 explained above. If left empty, "FALSE" is assumed. Note that this information is used for the automatic calculation in section 10b of this template, in the sheet "FEETS Application".</t>
  </si>
  <si>
    <t>Please note that here total emissions using the preliminary emission factor need to be entered (i.e. without zero-rating).</t>
  </si>
  <si>
    <t>Proportionality factor (Art. 53a) [%]</t>
  </si>
  <si>
    <t>Proportionality factor for eligible fuels (Art. 54a) [%]</t>
  </si>
  <si>
    <t>Attributed fuel (tonnes)</t>
  </si>
  <si>
    <t>Attributed zero-rated fuel (tonnes)</t>
  </si>
  <si>
    <t>Note: Due to the complexity of the formulae connected to the fuel types, it is not possible to add further rows!</t>
  </si>
  <si>
    <t>is zero-rated?</t>
  </si>
  <si>
    <t>CNTR_FuelListIsFossil</t>
  </si>
  <si>
    <t>Is fossil?</t>
  </si>
  <si>
    <t>The template calculates here automatically the amount of neat fuel atributed in line with the proportionality factor pursuant to Art. 53a.</t>
  </si>
  <si>
    <t>If the fuel selected is declared as being zero-rated (section 5), here the same quantity as in the previous column is displayed. Otherwise the cell is made grey.</t>
  </si>
  <si>
    <t>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t>
  </si>
  <si>
    <t>Further notes on filling this table:</t>
  </si>
  <si>
    <t>Enter a proportionality factor of 100% for the quantity physically delivered.</t>
  </si>
  <si>
    <t>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t>
  </si>
  <si>
    <t>If at an aerodrome both situations A and B apply, the respective fuel quantities have to be reported in separate rows, even if the same fuel at the same aerodrome is involved.</t>
  </si>
  <si>
    <t>Fuel attribution by Aerodromes</t>
  </si>
  <si>
    <t>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t>
  </si>
  <si>
    <t>Step 4: For each identified aerodrome, determine the proportionality factor which applies to alternative aviation fuels in general, in particular for zero-rating, pursuant to Article 53a of the MRR .</t>
  </si>
  <si>
    <t>Step 5 (only if you want to apply for support under Article 3c(6) of the EU ETS Directive and the fuel is eligible for such support): For each identified aerodrome, determine the proportionality factor which applies to eligible aviation fuels pursuant to Article 54a of the MRR.</t>
  </si>
  <si>
    <t>Please use the 4-letter ICAO designator (same as in sections 11 and 12 of this template)</t>
  </si>
  <si>
    <t xml:space="preserve">In case of situation A (direct physical delivery to aircraft), please use the following approach for filling the table: </t>
  </si>
  <si>
    <t>This template also reflects the latest amendments of the MRR by Commission Implementing Regulation (EU) 2024/2493 of 23 September 2024:</t>
  </si>
  <si>
    <t>http://data.europa.eu/eli/reg_impl/2024/2493/oj</t>
  </si>
  <si>
    <t>The annual emission reports shall at least contain the information listed in Annex X.</t>
  </si>
  <si>
    <t>http://data.europa.eu/eli/agree_internation/2017/2240/2023-11-15</t>
  </si>
  <si>
    <t>Synthetic low-carbon aviation fuels as defined in Article 3, point (13) of Regulation (EU) 2023/2405 that is not derived from fossil fuels and is complying with the required greenhouse gas reduction criterion</t>
  </si>
  <si>
    <t>Synthetic low-carbon aviation fuels as defined in Article 3, point (13) of Regulation (EU) 2023/2405 that is derived from fossil fuels and/or is NOT complying with the required greenhouse gas reduction criterion</t>
  </si>
  <si>
    <t>Synthetic low-carbon aviation fuels as defined in Article 3, point (13) of Regulation (EU) 2023/2405 that is not derived from fossil fuels</t>
  </si>
  <si>
    <t>MRR category</t>
  </si>
  <si>
    <t>Note: Due to the complexity of the formulae connected to the fuel types, it is not possible to add further rows for additional fuels!</t>
  </si>
  <si>
    <t>In the (unlikely) case that you are using fuel types which deviate from the predefined types, you can provide the parameters of such fuels manually in the last two rows of the table below (fuels No. 17 and 18).</t>
  </si>
  <si>
    <t>Confirmation of eligibility for simplified approach pursuant to Article 55(2) of the MRR:</t>
  </si>
  <si>
    <t>Attributed fuel quantity of Fuel N at the specified aerodrome in tonnes (the amount of fuel to be reported for calculating its emissions).</t>
  </si>
  <si>
    <t>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</si>
  <si>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</si>
  <si>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total amount of this neat fuel in tonnes used at this aerodrome for ALL your flights departing from this aerodrome in accordance with step 3.</t>
  </si>
  <si>
    <t>Total alternative aviation fuel used [tonnes]</t>
  </si>
  <si>
    <t>Total quantity (in tonnes) of the Fuel N used by the aircaft operator at the specified aerodrome</t>
  </si>
  <si>
    <t>Step 3: For each identified fuel and aerodrome, determine the total quantity of this (neat) fuel used at this aerodrome.</t>
  </si>
  <si>
    <t>Please, list all aearodromes where an alternative aviation fuel was used and the corresponding proportionality that applies at that aerodrome. Please, ensure that the resulting amount of neat alternative fuels claimed is correct.</t>
  </si>
  <si>
    <t>Alternative aviation fuel name</t>
  </si>
  <si>
    <t>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t>
  </si>
  <si>
    <t>In order to first fill section 10a, please click here for going to sheet "Annex Aerodromes".</t>
  </si>
  <si>
    <t xml:space="preserve">Please note that the result here is the quantity of fuel used to be reported in sections 5c and 5d. </t>
  </si>
  <si>
    <t>In case of alternative aviation fuels, you have to report the fuel quantities which are the result of the proportional attribution (see section 10a in sheet "Annex Aerodromes", Column I).</t>
  </si>
  <si>
    <t>Note that for the purposes of the EU ETS, the threshold applies to the sum of all flights within EEA, outgoing from EEA and incoming to EEA, excluding those incoming from Switzerland and the UK.</t>
  </si>
  <si>
    <t>For limiting administrative burden, sections (a) to (f) apply to both systems, EU ETS and CH ETS.</t>
  </si>
  <si>
    <t>Total emissions related to the reduced scope (taken from section 5(c) automatically)</t>
  </si>
  <si>
    <t>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t>
  </si>
  <si>
    <t>The totals in the following table should be consistent with the result of section 5(c). The following sections (b) and (c) should be filled without any double counting of emissions between them.</t>
  </si>
  <si>
    <t>Use of alternative aviation fuels can be reported without proportional attribution (i.e. see section 10a in sheet "Annex Aerodromes" IS NOT APPLICABLE to flights falling under the CH ETS).</t>
  </si>
  <si>
    <t>When ready with entries in this sheet, please click here for returning to entering data in section 5c (fuel quantities used in sheet "Emissions overview").</t>
  </si>
  <si>
    <t>Note on CH ETS:</t>
  </si>
  <si>
    <t>The rules for attributing alternative fuels proportionally to ETS flights do NOT apply to CH ETS. Therefore, no Swiss aerodromes should be listed in this table.</t>
  </si>
  <si>
    <t>This section shall be used solely for the purpose of EU ETS, alternative fuels used under CH ETS shall not be reported under this section.</t>
  </si>
  <si>
    <t>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t>
  </si>
  <si>
    <t>Attributed quantity in section 10a</t>
  </si>
  <si>
    <t>For checking if the amounts of alternative fuels are consistent with quantities attributed at aerodromes in accordance with section 10a, the amounts calculated there are displayed in the rightmost column of this table.</t>
  </si>
  <si>
    <t>In case of a deviation of more than 0.1 tonnes fuel, the cell turns red.</t>
  </si>
  <si>
    <t>Final version to be used for emissions from 2024</t>
  </si>
  <si>
    <t>This is the final version, dated 23 January 2025, providing an update of the final version of the annual emission report template endorsed by the Climate Change Committee in January 2020.</t>
  </si>
  <si>
    <t>Updated version for emissions from of 2024 onwards</t>
  </si>
  <si>
    <t>Tonne-kilometre data "Full Scope"</t>
  </si>
  <si>
    <t>Please provide the data (totals during the reporting period) in the table below per aerodrome pair.</t>
  </si>
  <si>
    <t>Please fill in the table below. If you need additional rows, please insert them above the "end of list" row. In that case the formula for the totals will work correctly. 
Note that the formulas in columns J to L are not protected. That means that if you copy and paste data from another program or worksheet, you can copy the whole dataset including the calculations. However, this means that you can accidentally delete or modify the formulas. It is the full responsibility of the operator to check the correctness of calculations.</t>
  </si>
  <si>
    <t>Aerodrome Pair (use ICAO designator)</t>
  </si>
  <si>
    <t>Distance (=Great Circle Distance + 95) [km]</t>
  </si>
  <si>
    <t>Total number of passengers</t>
  </si>
  <si>
    <t>Total mass of passengers and checked baggage [t]</t>
  </si>
  <si>
    <t>Total mass of freight and mail [t]</t>
  </si>
  <si>
    <t>(Total number of passengers) x Distance [passenger km]</t>
  </si>
  <si>
    <t>(Total mass of freight and mail)  x Distance [t*km]</t>
  </si>
  <si>
    <t>Total tonne-kilometres per aerodrome pair [t*km]</t>
  </si>
  <si>
    <t>Aerodrome One</t>
  </si>
  <si>
    <t>Aerodrome Two</t>
  </si>
  <si>
    <t>Full Scope totals:</t>
  </si>
  <si>
    <t>This sheet is provided by Eurocontrol for information only and should not be reported to the competent authority</t>
  </si>
  <si>
    <t>2024</t>
  </si>
  <si>
    <t>48076</t>
  </si>
  <si>
    <t>UNION AVIATION A/S</t>
  </si>
  <si>
    <t>TRUE</t>
  </si>
  <si>
    <t>FALSE</t>
  </si>
  <si>
    <t>ITALY</t>
  </si>
  <si>
    <t>GERMANY</t>
  </si>
  <si>
    <t>LATVIA</t>
  </si>
  <si>
    <t>FRANCE</t>
  </si>
  <si>
    <t>CYPRUS</t>
  </si>
  <si>
    <t>UNITED KINGDOM</t>
  </si>
  <si>
    <t>SPAIN</t>
  </si>
  <si>
    <t>ESTONIA</t>
  </si>
  <si>
    <t>GREECE</t>
  </si>
  <si>
    <t>SWITZERLAND</t>
  </si>
  <si>
    <t>LITHUANIA</t>
  </si>
  <si>
    <t>AUSTRIA</t>
  </si>
  <si>
    <t>PORTUGAL</t>
  </si>
  <si>
    <t>CROATIA</t>
  </si>
  <si>
    <t>MALTA</t>
  </si>
  <si>
    <t>FINLAND</t>
  </si>
  <si>
    <t>HUNGARY</t>
  </si>
  <si>
    <t>POLAND</t>
  </si>
  <si>
    <t>ROMANIA</t>
  </si>
  <si>
    <t>NORWAY</t>
  </si>
  <si>
    <t>NETHERLANDS</t>
  </si>
  <si>
    <t>ICELAND</t>
  </si>
  <si>
    <t>IRELAND</t>
  </si>
  <si>
    <t>BELGIUM</t>
  </si>
  <si>
    <t>CZECHIA</t>
  </si>
  <si>
    <t>BULGARIA</t>
  </si>
  <si>
    <t>SWEDEN</t>
  </si>
  <si>
    <t>SLOVAKIA</t>
  </si>
  <si>
    <t>LUXEMBOURG</t>
  </si>
  <si>
    <t>DENMARK</t>
  </si>
  <si>
    <t>E190</t>
  </si>
  <si>
    <t>YLUAG</t>
  </si>
  <si>
    <t>GLF4</t>
  </si>
  <si>
    <t>Not available</t>
  </si>
  <si>
    <t>GLEX</t>
  </si>
  <si>
    <t>YLDAM</t>
  </si>
  <si>
    <t>YLATE</t>
  </si>
  <si>
    <t>LJ60</t>
  </si>
  <si>
    <t>E35L</t>
  </si>
  <si>
    <t>YLREX</t>
  </si>
  <si>
    <t>YLARE</t>
  </si>
  <si>
    <t>T7CAT</t>
  </si>
  <si>
    <t>CL60</t>
  </si>
  <si>
    <t>YLION</t>
  </si>
  <si>
    <t>KODI</t>
  </si>
  <si>
    <t>N507KQ</t>
  </si>
  <si>
    <t>YLTIM</t>
  </si>
  <si>
    <t>P4EYE</t>
  </si>
  <si>
    <t>YLONR</t>
  </si>
  <si>
    <t>YLDAN</t>
  </si>
  <si>
    <t>YLICS</t>
  </si>
  <si>
    <t>P4USA</t>
  </si>
  <si>
    <t>YLVCR</t>
  </si>
  <si>
    <t>YLECT</t>
  </si>
  <si>
    <t>EBBR</t>
  </si>
  <si>
    <t>EGGW</t>
  </si>
  <si>
    <t>LDZD</t>
  </si>
  <si>
    <t>EDDB</t>
  </si>
  <si>
    <t>EDDF</t>
  </si>
  <si>
    <t>EDDH</t>
  </si>
  <si>
    <t>EDDM</t>
  </si>
  <si>
    <t>ELLX</t>
  </si>
  <si>
    <t>EPBY</t>
  </si>
  <si>
    <t>EVRA</t>
  </si>
  <si>
    <t>LCLK</t>
  </si>
  <si>
    <t>LEBB</t>
  </si>
  <si>
    <t>LEPA</t>
  </si>
  <si>
    <t>LFLB</t>
  </si>
  <si>
    <t>LFMN</t>
  </si>
  <si>
    <t>LFPB</t>
  </si>
  <si>
    <t>LFPG</t>
  </si>
  <si>
    <t>LHBP</t>
  </si>
  <si>
    <t>LIMC</t>
  </si>
  <si>
    <t>LIMF</t>
  </si>
  <si>
    <t>LIML</t>
  </si>
  <si>
    <t>LIPE</t>
  </si>
  <si>
    <t>LIPX</t>
  </si>
  <si>
    <t>LIRQ</t>
  </si>
  <si>
    <t>LKKV</t>
  </si>
  <si>
    <t>LOWS</t>
  </si>
  <si>
    <t>LOWW</t>
  </si>
  <si>
    <t>LSGG</t>
  </si>
  <si>
    <t>LDSP</t>
  </si>
  <si>
    <t>EDDG</t>
  </si>
  <si>
    <t>EDDV</t>
  </si>
  <si>
    <t>EYPA</t>
  </si>
  <si>
    <t>LMML</t>
  </si>
  <si>
    <t>EDDK</t>
  </si>
  <si>
    <t>BIKF</t>
  </si>
  <si>
    <t>EHAM</t>
  </si>
  <si>
    <t>EDDL</t>
  </si>
  <si>
    <t>EDDR</t>
  </si>
  <si>
    <t>EPGD</t>
  </si>
  <si>
    <t>LOWK</t>
  </si>
  <si>
    <t>EDDN</t>
  </si>
  <si>
    <t>EDDP</t>
  </si>
  <si>
    <t>LGAV</t>
  </si>
  <si>
    <t>EDDS</t>
  </si>
  <si>
    <t>LIRN</t>
  </si>
  <si>
    <t>EDNY</t>
  </si>
  <si>
    <t>EYKA</t>
  </si>
  <si>
    <t>EDSB</t>
  </si>
  <si>
    <t>EDTL</t>
  </si>
  <si>
    <t>EETN</t>
  </si>
  <si>
    <t>EFHK</t>
  </si>
  <si>
    <t>LCPH</t>
  </si>
  <si>
    <t>LPPR</t>
  </si>
  <si>
    <t>EETU</t>
  </si>
  <si>
    <t>EFIV</t>
  </si>
  <si>
    <t>EFKT</t>
  </si>
  <si>
    <t>EFKS</t>
  </si>
  <si>
    <t>LFLS</t>
  </si>
  <si>
    <t>LSZH</t>
  </si>
  <si>
    <t>EFOU</t>
  </si>
  <si>
    <t>EFRO</t>
  </si>
  <si>
    <t>LRSV</t>
  </si>
  <si>
    <t>EIDW</t>
  </si>
  <si>
    <t>EGPF</t>
  </si>
  <si>
    <t>EGPH</t>
  </si>
  <si>
    <t>LIMJ</t>
  </si>
  <si>
    <t>EINN</t>
  </si>
  <si>
    <t>EKCH</t>
  </si>
  <si>
    <t>EKRK</t>
  </si>
  <si>
    <t>ENAL</t>
  </si>
  <si>
    <t>ENDU</t>
  </si>
  <si>
    <t>ENTC</t>
  </si>
  <si>
    <t>ENZV</t>
  </si>
  <si>
    <t>EPKK</t>
  </si>
  <si>
    <t>EGLF</t>
  </si>
  <si>
    <t>EPRZ</t>
  </si>
  <si>
    <t>EPSC</t>
  </si>
  <si>
    <t>EPWA</t>
  </si>
  <si>
    <t>ESGG</t>
  </si>
  <si>
    <t>ESMQ</t>
  </si>
  <si>
    <t>EBAW</t>
  </si>
  <si>
    <t>EGCC</t>
  </si>
  <si>
    <t>EYVI</t>
  </si>
  <si>
    <t>LEMD</t>
  </si>
  <si>
    <t>LEMG</t>
  </si>
  <si>
    <t>LIPO</t>
  </si>
  <si>
    <t>LIRP</t>
  </si>
  <si>
    <t>LOWI</t>
  </si>
  <si>
    <t>LPLA</t>
  </si>
  <si>
    <t>EGGD</t>
  </si>
  <si>
    <t>EGKB</t>
  </si>
  <si>
    <t>LDSB</t>
  </si>
  <si>
    <t>LEAL</t>
  </si>
  <si>
    <t>LFBZ</t>
  </si>
  <si>
    <t>LPFR</t>
  </si>
  <si>
    <t>LPPT</t>
  </si>
  <si>
    <t>LZIB</t>
  </si>
  <si>
    <t>LBSF</t>
  </si>
  <si>
    <t>EGLL</t>
  </si>
  <si>
    <t>LDDU</t>
  </si>
  <si>
    <t>LGRP</t>
  </si>
  <si>
    <t>LGTS</t>
  </si>
  <si>
    <t>LIRA</t>
  </si>
  <si>
    <t>LRBV</t>
  </si>
  <si>
    <t>LEGE</t>
  </si>
  <si>
    <t>LEBL</t>
  </si>
  <si>
    <t>LECO</t>
  </si>
  <si>
    <t>LICJ</t>
  </si>
  <si>
    <t>LEIB</t>
  </si>
  <si>
    <t>LEVC</t>
  </si>
  <si>
    <t>LEVT</t>
  </si>
  <si>
    <t>LFLL</t>
  </si>
  <si>
    <t>EGTE</t>
  </si>
  <si>
    <t>LIEE</t>
  </si>
  <si>
    <t>LIEO</t>
  </si>
  <si>
    <t>LIRS</t>
  </si>
  <si>
    <t>LGMK</t>
  </si>
  <si>
    <t>LICT</t>
  </si>
  <si>
    <t>LKPR</t>
  </si>
  <si>
    <t>LFTH</t>
  </si>
  <si>
    <t>LGKL</t>
  </si>
  <si>
    <t>LGSR</t>
  </si>
  <si>
    <t>LGKO</t>
  </si>
  <si>
    <t>LGKR</t>
  </si>
  <si>
    <t>LIBP</t>
  </si>
  <si>
    <t>LICC</t>
  </si>
  <si>
    <t>LIPZ</t>
  </si>
  <si>
    <t>EGHI</t>
  </si>
  <si>
    <t>LIPB</t>
  </si>
  <si>
    <t>LIRI</t>
  </si>
  <si>
    <t>EGSS</t>
  </si>
  <si>
    <t>LROP</t>
  </si>
  <si>
    <t>LPPD</t>
  </si>
  <si>
    <t>OMDW</t>
  </si>
  <si>
    <t>UNITED ARAB EMIRATES</t>
  </si>
  <si>
    <t>UAAA</t>
  </si>
  <si>
    <t>KAZAKHSTAN</t>
  </si>
  <si>
    <t>LTBA</t>
  </si>
  <si>
    <t>TÜRKIYE</t>
  </si>
  <si>
    <t>UARR</t>
  </si>
  <si>
    <t>LTBJ</t>
  </si>
  <si>
    <t>UCFM</t>
  </si>
  <si>
    <t>KYRGYZSTAN</t>
  </si>
  <si>
    <t>OMDB</t>
  </si>
  <si>
    <t>OMAD</t>
  </si>
  <si>
    <t>LTFE</t>
  </si>
  <si>
    <t>LTFM</t>
  </si>
  <si>
    <t>UBBB</t>
  </si>
  <si>
    <t>AZERBAIJAN</t>
  </si>
  <si>
    <t>LYBE</t>
  </si>
  <si>
    <t>SERBIA</t>
  </si>
  <si>
    <t>HKJK</t>
  </si>
  <si>
    <t>KENYA</t>
  </si>
  <si>
    <t>KLAS</t>
  </si>
  <si>
    <t>UNITED STATES</t>
  </si>
  <si>
    <t>FVFA</t>
  </si>
  <si>
    <t>ZIMBABWE</t>
  </si>
  <si>
    <t>ZBAA</t>
  </si>
  <si>
    <t>CHINA</t>
  </si>
  <si>
    <t>WSSL</t>
  </si>
  <si>
    <t>SINGAPORE</t>
  </si>
  <si>
    <t>UACC</t>
  </si>
  <si>
    <t>KOPF</t>
  </si>
  <si>
    <t>MYNN</t>
  </si>
  <si>
    <t>BAHAMAS</t>
  </si>
  <si>
    <t>VOML</t>
  </si>
  <si>
    <t>INDIA</t>
  </si>
  <si>
    <t>VRMM</t>
  </si>
  <si>
    <t>MALDIVES</t>
  </si>
  <si>
    <t>UTTT</t>
  </si>
  <si>
    <t>UZBEKISTAN</t>
  </si>
  <si>
    <t>BGSF</t>
  </si>
  <si>
    <t>KLAX</t>
  </si>
  <si>
    <t>OERK</t>
  </si>
  <si>
    <t>SAUDI ARABIA</t>
  </si>
  <si>
    <t>LTAC</t>
  </si>
  <si>
    <t>UGTB</t>
  </si>
  <si>
    <t>GEORGIA</t>
  </si>
  <si>
    <t>UGSB</t>
  </si>
  <si>
    <t>VOMM</t>
  </si>
  <si>
    <t>WATO</t>
  </si>
  <si>
    <t>INDONESIA</t>
  </si>
  <si>
    <t>LQSA</t>
  </si>
  <si>
    <t>BOSNIA AND HERZEGOVINA</t>
  </si>
  <si>
    <t>UTDD</t>
  </si>
  <si>
    <t>TAJIKISTAN</t>
  </si>
  <si>
    <t>HKMO</t>
  </si>
  <si>
    <t>KTEB</t>
  </si>
  <si>
    <t>GMME</t>
  </si>
  <si>
    <t>MOROCCO</t>
  </si>
  <si>
    <t>DNAA</t>
  </si>
  <si>
    <t>NIGERIA</t>
  </si>
  <si>
    <t>TNCM</t>
  </si>
  <si>
    <t>LTFJ</t>
  </si>
  <si>
    <t>LTBS</t>
  </si>
  <si>
    <t>LTAI</t>
  </si>
  <si>
    <t>GOBD</t>
  </si>
  <si>
    <t>SENEGAL</t>
  </si>
  <si>
    <t>OEJN</t>
  </si>
  <si>
    <t>OMSJ</t>
  </si>
  <si>
    <t>UATG</t>
  </si>
  <si>
    <t>KATL</t>
  </si>
  <si>
    <t>CYUL</t>
  </si>
  <si>
    <t>CANADA</t>
  </si>
  <si>
    <t>GMMX</t>
  </si>
  <si>
    <t>LUKK</t>
  </si>
  <si>
    <t>REPUBLIC OF MOLDOVA</t>
  </si>
  <si>
    <t>LTCG</t>
  </si>
  <si>
    <t>OTBD</t>
  </si>
  <si>
    <t>QATAR</t>
  </si>
  <si>
    <t>GCTS</t>
  </si>
  <si>
    <t>CYYR</t>
  </si>
  <si>
    <t>OJAM</t>
  </si>
  <si>
    <t>JORDAN</t>
  </si>
  <si>
    <t>SBGL</t>
  </si>
  <si>
    <t>BRAZIL</t>
  </si>
  <si>
    <t>TKPK</t>
  </si>
  <si>
    <t>SAINT KITTS AND NEVIS</t>
  </si>
  <si>
    <t>VECC</t>
  </si>
  <si>
    <t>UDYZ</t>
  </si>
  <si>
    <t>ARMENIA</t>
  </si>
  <si>
    <t>OMAA</t>
  </si>
  <si>
    <t>LYTV</t>
  </si>
  <si>
    <t>MONTENEGRO</t>
  </si>
  <si>
    <t>HTKJ</t>
  </si>
  <si>
    <t>UNITED REPUBLIC OF TANZANIA</t>
  </si>
  <si>
    <t>GVAC</t>
  </si>
  <si>
    <t>CABO VERDE</t>
  </si>
  <si>
    <t>OKKK</t>
  </si>
  <si>
    <t>KUWAIT</t>
  </si>
  <si>
    <t>GMMN</t>
  </si>
  <si>
    <t>OENN</t>
  </si>
  <si>
    <t>LTAF</t>
  </si>
  <si>
    <t>OLBA</t>
  </si>
  <si>
    <t>LEBANON</t>
  </si>
  <si>
    <t>UTSS</t>
  </si>
  <si>
    <t>EGBB</t>
  </si>
  <si>
    <t>OBBI</t>
  </si>
  <si>
    <t>BAHRAIN</t>
  </si>
  <si>
    <t>LLBG</t>
  </si>
  <si>
    <t>ISRAEL</t>
  </si>
  <si>
    <t>UBBG</t>
  </si>
  <si>
    <t>HLLM</t>
  </si>
  <si>
    <t>LIBYA</t>
  </si>
  <si>
    <t>SBBE</t>
  </si>
  <si>
    <t>UATE</t>
  </si>
  <si>
    <t>HECA</t>
  </si>
  <si>
    <t>EGYPT</t>
  </si>
  <si>
    <t>LYPG</t>
  </si>
  <si>
    <t>LZKZ</t>
  </si>
  <si>
    <t>OERS</t>
  </si>
  <si>
    <t>WMKK</t>
  </si>
  <si>
    <t>MALAYSIA</t>
  </si>
  <si>
    <t>WIHH</t>
  </si>
  <si>
    <t>UBBN</t>
  </si>
  <si>
    <t>LGIR</t>
  </si>
  <si>
    <t>LDPL</t>
  </si>
  <si>
    <t>LDZA</t>
  </si>
  <si>
    <t>LSGE</t>
  </si>
  <si>
    <t>EGAA</t>
  </si>
  <si>
    <t/>
  </si>
  <si>
    <t>LPMA</t>
  </si>
  <si>
    <t>UAG</t>
  </si>
  <si>
    <t>LV-08</t>
  </si>
  <si>
    <t>2021-01</t>
  </si>
  <si>
    <t>Ziemelu Street 4</t>
  </si>
  <si>
    <t>Riga</t>
  </si>
  <si>
    <t>LV-2053</t>
  </si>
  <si>
    <t>psm@unionaviation.aero</t>
  </si>
  <si>
    <t>Pavels</t>
  </si>
  <si>
    <t>Smorodinkins</t>
  </si>
  <si>
    <t>Accountable Manager deputy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</si>
</sst>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 ;[Red]\-#,##0\ "/>
    <numFmt numFmtId="165" formatCode="#,##0.00_ ;[Red]\-#,##0.00\ "/>
    <numFmt numFmtId="166" formatCode="0;;;@"/>
    <numFmt numFmtId="167" formatCode="#,##0.0"/>
    <numFmt numFmtId="168" formatCode="0.0%"/>
    <numFmt numFmtId="169" formatCode="0.000"/>
    <numFmt numFmtId="170" formatCode="#,##0.0_ ;[Red]\-#,##0.0\ "/>
  </numFmts>
  <fonts count="1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2"/>
      <color indexed="62"/>
      <name val="Arial"/>
      <family val="2"/>
    </font>
    <font>
      <b/>
      <sz val="14"/>
      <color indexed="6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
      <strike/>
      <sz val="10"/>
      <color rgb="FFFF0000"/>
      <name val="Arial"/>
      <family val="2"/>
    </font>
    <font>
      <i/>
      <u/>
      <sz val="8"/>
      <color indexed="12"/>
      <name val="Arial"/>
      <family val="2"/>
    </font>
    <font>
      <b/>
      <sz val="10"/>
      <color rgb="FF0070C0"/>
      <name val="Arial"/>
      <family val="2"/>
    </font>
    <font>
      <sz val="8"/>
      <color rgb="FF0070C0"/>
      <name val="Arial"/>
      <family val="2"/>
    </font>
    <font>
      <i/>
      <sz val="8"/>
      <color rgb="FFFF0000"/>
      <name val="Arial"/>
      <family val="2"/>
    </font>
    <font>
      <sz val="11"/>
      <color rgb="FFFF0000"/>
      <name val="Calibri"/>
      <family val="2"/>
      <scheme val="minor"/>
    </font>
    <font>
      <sz val="10"/>
      <name val="Arial"/>
      <family val="2"/>
    </font>
    <font>
      <b/>
      <sz val="11"/>
      <color theme="1"/>
      <name val="Calibri"/>
      <family val="2"/>
      <scheme val="minor"/>
    </font>
    <font>
      <sz val="11"/>
      <name val="Calibri"/>
      <family val="2"/>
      <scheme val="minor"/>
    </font>
    <font>
      <b/>
      <i/>
      <sz val="8"/>
      <color rgb="FFFF0000"/>
      <name val="Arial"/>
      <family val="2"/>
    </font>
    <font>
      <strike/>
      <sz val="10"/>
      <name val="Arial"/>
      <family val="2"/>
    </font>
    <font>
      <sz val="10"/>
      <color theme="1"/>
      <name val="Arial"/>
      <family val="2"/>
    </font>
    <font>
      <b/>
      <i/>
      <sz val="10"/>
      <name val="Arial"/>
      <family val="2"/>
    </font>
    <font>
      <sz val="11"/>
      <color theme="1"/>
      <name val="Arial"/>
      <family val="2"/>
    </font>
    <font>
      <b/>
      <sz val="10"/>
      <color theme="1"/>
      <name val="Arial"/>
      <family val="2"/>
    </font>
    <font>
      <i/>
      <strike/>
      <sz val="10"/>
      <name val="Arial"/>
      <family val="2"/>
    </font>
    <font>
      <b/>
      <i/>
      <u/>
      <sz val="8"/>
      <color indexed="62"/>
      <name val="Arial"/>
      <family val="2"/>
    </font>
    <font>
      <sz val="10"/>
      <color theme="3"/>
      <name val="Arial"/>
      <family val="2"/>
    </font>
    <font>
      <sz val="10"/>
      <color rgb="FF0000FF"/>
      <name val="Arial"/>
      <family val="2"/>
    </font>
    <font>
      <u/>
      <sz val="8"/>
      <color rgb="FF0000FF"/>
      <name val="Arial"/>
      <family val="2"/>
    </font>
    <font>
      <b/>
      <sz val="11"/>
      <color theme="0" tint="-0.34998626667073579"/>
      <name val="Calibri"/>
      <family val="2"/>
      <scheme val="minor"/>
    </font>
    <font>
      <sz val="10"/>
      <color rgb="FF000000"/>
      <name val="Arial"/>
      <family val="2"/>
      <charset val="186"/>
    </font>
  </fonts>
  <fills count="46">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
      <patternFill patternType="solid">
        <fgColor rgb="FF00B05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lightUp">
        <bgColor indexed="26"/>
      </patternFill>
    </fill>
    <fill>
      <patternFill patternType="lightUp">
        <bgColor rgb="FFCCFFCC"/>
      </patternFill>
    </fill>
    <fill>
      <patternFill patternType="solid">
        <fgColor theme="0" tint="-0.3499862666707357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indexed="64"/>
      </top>
      <bottom style="hair">
        <color auto="1"/>
      </bottom>
      <diagonal/>
    </border>
    <border>
      <left style="hair">
        <color auto="1"/>
      </left>
      <right style="thin">
        <color auto="1"/>
      </right>
      <top style="hair">
        <color auto="1"/>
      </top>
      <bottom style="thin">
        <color indexed="64"/>
      </bottom>
      <diagonal/>
    </border>
    <border>
      <left/>
      <right style="thin">
        <color indexed="64"/>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hair">
        <color auto="1"/>
      </right>
      <top style="hair">
        <color indexed="64"/>
      </top>
      <bottom/>
      <diagonal/>
    </border>
    <border>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4">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6" fillId="2" borderId="0" applyNumberFormat="0" applyBorder="0" applyAlignment="0" applyProtection="0"/>
    <xf numFmtId="0" fontId="17" fillId="10" borderId="1" applyNumberFormat="0" applyAlignment="0" applyProtection="0"/>
    <xf numFmtId="0" fontId="18" fillId="3" borderId="0" applyNumberFormat="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5" applyNumberFormat="0" applyFill="0" applyAlignment="0" applyProtection="0"/>
    <xf numFmtId="0" fontId="23" fillId="11" borderId="0" applyNumberFormat="0" applyBorder="0" applyAlignment="0" applyProtection="0"/>
    <xf numFmtId="0" fontId="5" fillId="12" borderId="6" applyNumberFormat="0" applyFont="0" applyAlignment="0" applyProtection="0"/>
    <xf numFmtId="0" fontId="5" fillId="0" borderId="0"/>
    <xf numFmtId="0" fontId="4" fillId="0" borderId="0"/>
    <xf numFmtId="0" fontId="24" fillId="0" borderId="0" applyNumberFormat="0" applyFill="0" applyBorder="0" applyAlignment="0" applyProtection="0"/>
    <xf numFmtId="0" fontId="3" fillId="0" borderId="0"/>
    <xf numFmtId="9" fontId="139" fillId="0" borderId="0" applyFont="0" applyFill="0" applyBorder="0" applyAlignment="0" applyProtection="0"/>
    <xf numFmtId="0" fontId="5" fillId="0" borderId="0"/>
  </cellStyleXfs>
  <cellXfs count="1373">
    <xf numFmtId="0" fontId="0" fillId="0" borderId="0" xfId="0"/>
    <xf numFmtId="0" fontId="5" fillId="13" borderId="0" xfId="0" applyFont="1" applyFill="1" applyAlignment="1">
      <alignment vertical="top" wrapText="1"/>
    </xf>
    <xf numFmtId="0" fontId="0" fillId="0" borderId="0" xfId="0" applyAlignment="1">
      <alignment vertical="top" wrapText="1"/>
    </xf>
    <xf numFmtId="0" fontId="11" fillId="0" borderId="0" xfId="14" applyAlignment="1" applyProtection="1">
      <alignment vertical="top" wrapText="1"/>
    </xf>
    <xf numFmtId="0" fontId="47" fillId="0" borderId="0" xfId="0" applyFont="1"/>
    <xf numFmtId="0" fontId="0" fillId="14" borderId="0" xfId="0" applyFill="1"/>
    <xf numFmtId="0" fontId="49" fillId="13" borderId="0" xfId="0" applyFont="1" applyFill="1" applyAlignment="1">
      <alignment horizontal="center" vertical="top"/>
    </xf>
    <xf numFmtId="0" fontId="5" fillId="13" borderId="0" xfId="0" applyFont="1" applyFill="1" applyAlignment="1">
      <alignment vertical="top"/>
    </xf>
    <xf numFmtId="0" fontId="7" fillId="13" borderId="0" xfId="0" applyFont="1" applyFill="1" applyAlignment="1">
      <alignment horizontal="center" vertical="top"/>
    </xf>
    <xf numFmtId="0" fontId="5" fillId="15" borderId="0" xfId="0" applyFont="1" applyFill="1" applyAlignment="1">
      <alignment vertical="top"/>
    </xf>
    <xf numFmtId="0" fontId="5" fillId="0" borderId="0" xfId="0" applyFont="1"/>
    <xf numFmtId="0" fontId="7" fillId="0" borderId="0" xfId="0" applyFont="1" applyAlignment="1">
      <alignment horizontal="center" vertical="top"/>
    </xf>
    <xf numFmtId="0" fontId="38" fillId="0" borderId="0" xfId="0" applyFont="1"/>
    <xf numFmtId="0" fontId="0" fillId="0" borderId="0" xfId="0" applyAlignment="1">
      <alignment vertical="top"/>
    </xf>
    <xf numFmtId="0" fontId="7" fillId="0" borderId="0" xfId="0" applyFont="1"/>
    <xf numFmtId="0" fontId="0" fillId="16" borderId="0" xfId="0" applyFill="1"/>
    <xf numFmtId="0" fontId="39" fillId="0" borderId="0" xfId="0" applyFont="1" applyAlignment="1">
      <alignment vertical="top" wrapText="1"/>
    </xf>
    <xf numFmtId="0" fontId="0" fillId="16" borderId="7" xfId="0" applyFill="1" applyBorder="1"/>
    <xf numFmtId="0" fontId="0" fillId="16" borderId="8" xfId="0" applyFill="1" applyBorder="1"/>
    <xf numFmtId="0" fontId="7" fillId="0" borderId="0" xfId="0" applyFont="1" applyAlignment="1">
      <alignment horizontal="left" vertical="top"/>
    </xf>
    <xf numFmtId="0" fontId="5" fillId="0" borderId="0" xfId="0" applyFont="1" applyAlignment="1">
      <alignment vertical="top"/>
    </xf>
    <xf numFmtId="0" fontId="35" fillId="0" borderId="0" xfId="0" applyFont="1"/>
    <xf numFmtId="0" fontId="0" fillId="17" borderId="0" xfId="0" applyFill="1"/>
    <xf numFmtId="0" fontId="5" fillId="17" borderId="0" xfId="0" applyFont="1" applyFill="1"/>
    <xf numFmtId="0" fontId="0" fillId="17" borderId="0" xfId="0" quotePrefix="1" applyFill="1"/>
    <xf numFmtId="0" fontId="0" fillId="17" borderId="0" xfId="0" applyFill="1" applyAlignment="1">
      <alignment horizontal="center"/>
    </xf>
    <xf numFmtId="0" fontId="0" fillId="17" borderId="0" xfId="0" applyFill="1" applyAlignment="1">
      <alignment horizontal="left"/>
    </xf>
    <xf numFmtId="0" fontId="0" fillId="18" borderId="0" xfId="0" applyFill="1"/>
    <xf numFmtId="0" fontId="0" fillId="0" borderId="9" xfId="0" applyBorder="1"/>
    <xf numFmtId="0" fontId="0" fillId="19" borderId="10" xfId="0" applyFill="1" applyBorder="1"/>
    <xf numFmtId="0" fontId="0" fillId="0" borderId="11" xfId="0" applyBorder="1"/>
    <xf numFmtId="14" fontId="0" fillId="20" borderId="12" xfId="0" applyNumberFormat="1"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0" fillId="0" borderId="16" xfId="0" applyBorder="1"/>
    <xf numFmtId="0" fontId="0" fillId="18" borderId="17" xfId="0" applyFill="1" applyBorder="1"/>
    <xf numFmtId="0" fontId="0" fillId="0" borderId="18" xfId="0" applyBorder="1"/>
    <xf numFmtId="0" fontId="0" fillId="16" borderId="19" xfId="0" applyFill="1" applyBorder="1"/>
    <xf numFmtId="14" fontId="0" fillId="20" borderId="20" xfId="0" applyNumberFormat="1" applyFill="1" applyBorder="1" applyAlignment="1">
      <alignment horizontal="center"/>
    </xf>
    <xf numFmtId="0" fontId="0" fillId="17" borderId="21" xfId="0" applyFill="1" applyBorder="1"/>
    <xf numFmtId="0" fontId="0" fillId="17" borderId="22" xfId="0" applyFill="1" applyBorder="1"/>
    <xf numFmtId="14" fontId="0" fillId="20" borderId="23" xfId="0" applyNumberFormat="1" applyFill="1" applyBorder="1" applyAlignment="1">
      <alignment horizontal="center"/>
    </xf>
    <xf numFmtId="0" fontId="0" fillId="17" borderId="24" xfId="0" applyFill="1" applyBorder="1"/>
    <xf numFmtId="0" fontId="0" fillId="17" borderId="25" xfId="0" applyFill="1" applyBorder="1"/>
    <xf numFmtId="14" fontId="0" fillId="20" borderId="26" xfId="0" applyNumberFormat="1" applyFill="1" applyBorder="1" applyAlignment="1">
      <alignment horizontal="center"/>
    </xf>
    <xf numFmtId="0" fontId="0" fillId="17" borderId="27" xfId="0" applyFill="1" applyBorder="1"/>
    <xf numFmtId="0" fontId="0" fillId="17" borderId="28" xfId="0" applyFill="1" applyBorder="1"/>
    <xf numFmtId="0" fontId="5" fillId="17" borderId="24" xfId="0" applyFont="1" applyFill="1" applyBorder="1"/>
    <xf numFmtId="0" fontId="43" fillId="13" borderId="0" xfId="0" applyFont="1" applyFill="1" applyAlignment="1">
      <alignment horizontal="left" vertical="top"/>
    </xf>
    <xf numFmtId="0" fontId="5" fillId="14" borderId="0" xfId="0" applyFont="1" applyFill="1"/>
    <xf numFmtId="0" fontId="5" fillId="17" borderId="21" xfId="0" applyFont="1" applyFill="1" applyBorder="1"/>
    <xf numFmtId="0" fontId="10" fillId="0" borderId="29" xfId="18" applyFont="1" applyBorder="1" applyAlignment="1">
      <alignment horizontal="center" vertical="top" wrapText="1"/>
    </xf>
    <xf numFmtId="0" fontId="5" fillId="0" borderId="0" xfId="18" applyAlignment="1">
      <alignment vertical="top" wrapText="1"/>
    </xf>
    <xf numFmtId="0" fontId="0" fillId="25" borderId="0" xfId="0" applyFill="1" applyAlignment="1">
      <alignment horizontal="center"/>
    </xf>
    <xf numFmtId="0" fontId="7" fillId="0" borderId="0" xfId="18" applyFont="1" applyAlignment="1">
      <alignment horizontal="left" vertical="top" wrapText="1"/>
    </xf>
    <xf numFmtId="0" fontId="5" fillId="0" borderId="0" xfId="18"/>
    <xf numFmtId="0" fontId="10" fillId="13" borderId="7" xfId="18" applyFont="1" applyFill="1" applyBorder="1" applyAlignment="1">
      <alignment horizontal="center" vertical="top" wrapText="1"/>
    </xf>
    <xf numFmtId="0" fontId="6" fillId="21" borderId="0" xfId="18" applyFont="1" applyFill="1"/>
    <xf numFmtId="0" fontId="5" fillId="13" borderId="0" xfId="18" applyFill="1" applyAlignment="1">
      <alignment vertical="top"/>
    </xf>
    <xf numFmtId="0" fontId="7" fillId="0" borderId="0" xfId="18" applyFont="1" applyAlignment="1">
      <alignment vertical="top"/>
    </xf>
    <xf numFmtId="0" fontId="7" fillId="13" borderId="0" xfId="18" applyFont="1" applyFill="1" applyAlignment="1">
      <alignment vertical="top"/>
    </xf>
    <xf numFmtId="0" fontId="5" fillId="0" borderId="0" xfId="18" applyAlignment="1">
      <alignment horizontal="center" vertical="center"/>
    </xf>
    <xf numFmtId="0" fontId="14" fillId="13" borderId="0" xfId="18" applyFont="1" applyFill="1" applyAlignment="1">
      <alignment horizontal="left" vertical="top"/>
    </xf>
    <xf numFmtId="0" fontId="7" fillId="13" borderId="0" xfId="18" applyFont="1" applyFill="1" applyAlignment="1">
      <alignment horizontal="left" vertical="top" wrapText="1"/>
    </xf>
    <xf numFmtId="0" fontId="5" fillId="13" borderId="0" xfId="18" applyFill="1" applyAlignment="1">
      <alignment horizontal="left" vertical="top"/>
    </xf>
    <xf numFmtId="0" fontId="10" fillId="0" borderId="0" xfId="18" applyFont="1" applyAlignment="1">
      <alignment vertical="top"/>
    </xf>
    <xf numFmtId="0" fontId="8" fillId="0" borderId="0" xfId="18" applyFont="1" applyAlignment="1">
      <alignment vertical="top" wrapText="1"/>
    </xf>
    <xf numFmtId="0" fontId="5" fillId="0" borderId="0" xfId="18" applyAlignment="1">
      <alignment vertical="top"/>
    </xf>
    <xf numFmtId="0" fontId="5" fillId="0" borderId="0" xfId="18" applyAlignment="1">
      <alignment horizontal="left" vertical="top"/>
    </xf>
    <xf numFmtId="0" fontId="5" fillId="0" borderId="0" xfId="18" applyAlignment="1">
      <alignment wrapText="1"/>
    </xf>
    <xf numFmtId="0" fontId="32" fillId="13" borderId="0" xfId="18" applyFont="1" applyFill="1" applyAlignment="1">
      <alignment vertical="top" wrapText="1"/>
    </xf>
    <xf numFmtId="0" fontId="31" fillId="13" borderId="0" xfId="18" applyFont="1" applyFill="1" applyAlignment="1">
      <alignment vertical="top"/>
    </xf>
    <xf numFmtId="0" fontId="31" fillId="0" borderId="0" xfId="18" applyFont="1" applyAlignment="1">
      <alignment vertical="top"/>
    </xf>
    <xf numFmtId="0" fontId="7" fillId="0" borderId="0" xfId="18" applyFont="1" applyAlignment="1">
      <alignment horizontal="left" vertical="top"/>
    </xf>
    <xf numFmtId="0" fontId="32" fillId="0" borderId="0" xfId="18" applyFont="1" applyAlignment="1">
      <alignment vertical="top" wrapText="1"/>
    </xf>
    <xf numFmtId="0" fontId="28" fillId="0" borderId="0" xfId="18" applyFont="1"/>
    <xf numFmtId="0" fontId="10" fillId="0" borderId="0" xfId="18" applyFont="1" applyAlignment="1">
      <alignment horizontal="left" vertical="center"/>
    </xf>
    <xf numFmtId="0" fontId="7" fillId="0" borderId="0" xfId="18" applyFont="1"/>
    <xf numFmtId="0" fontId="6" fillId="21" borderId="0" xfId="18" applyFont="1" applyFill="1" applyAlignment="1">
      <alignment vertical="top"/>
    </xf>
    <xf numFmtId="0" fontId="8" fillId="0" borderId="0" xfId="18" applyFont="1" applyAlignment="1">
      <alignment horizontal="left" vertical="top" wrapText="1"/>
    </xf>
    <xf numFmtId="0" fontId="5" fillId="0" borderId="29" xfId="18" applyBorder="1" applyAlignment="1">
      <alignment horizontal="center" vertical="top"/>
    </xf>
    <xf numFmtId="0" fontId="25" fillId="0" borderId="30" xfId="19" applyFont="1" applyBorder="1" applyAlignment="1">
      <alignment wrapText="1"/>
    </xf>
    <xf numFmtId="0" fontId="5" fillId="0" borderId="26" xfId="18" applyBorder="1" applyAlignment="1">
      <alignment horizontal="center" vertical="top"/>
    </xf>
    <xf numFmtId="0" fontId="5" fillId="0" borderId="30" xfId="18" applyBorder="1"/>
    <xf numFmtId="0" fontId="6" fillId="21" borderId="0" xfId="18" applyFont="1" applyFill="1" applyAlignment="1">
      <alignment horizontal="left"/>
    </xf>
    <xf numFmtId="0" fontId="10" fillId="22" borderId="29" xfId="18" applyFont="1" applyFill="1" applyBorder="1" applyAlignment="1" applyProtection="1">
      <alignment horizontal="center" vertical="top"/>
      <protection locked="0"/>
    </xf>
    <xf numFmtId="164" fontId="51" fillId="22" borderId="29" xfId="18" applyNumberFormat="1" applyFont="1" applyFill="1" applyBorder="1" applyAlignment="1" applyProtection="1">
      <alignment vertical="top"/>
      <protection locked="0"/>
    </xf>
    <xf numFmtId="14" fontId="5" fillId="22" borderId="29" xfId="18" applyNumberFormat="1" applyFill="1" applyBorder="1" applyAlignment="1" applyProtection="1">
      <alignment horizontal="center" vertical="top" wrapText="1"/>
      <protection locked="0"/>
    </xf>
    <xf numFmtId="0" fontId="5" fillId="22" borderId="29" xfId="18" applyFill="1" applyBorder="1" applyAlignment="1" applyProtection="1">
      <alignment vertical="top" wrapText="1"/>
      <protection locked="0"/>
    </xf>
    <xf numFmtId="0" fontId="5" fillId="22" borderId="28" xfId="18" applyFill="1" applyBorder="1" applyProtection="1">
      <protection locked="0"/>
    </xf>
    <xf numFmtId="0" fontId="5" fillId="22" borderId="30" xfId="18" applyFill="1" applyBorder="1" applyProtection="1">
      <protection locked="0"/>
    </xf>
    <xf numFmtId="0" fontId="5" fillId="22" borderId="27" xfId="18" applyFill="1" applyBorder="1" applyProtection="1">
      <protection locked="0"/>
    </xf>
    <xf numFmtId="0" fontId="5" fillId="22" borderId="25" xfId="18" applyFill="1" applyBorder="1" applyProtection="1">
      <protection locked="0"/>
    </xf>
    <xf numFmtId="0" fontId="5" fillId="22" borderId="0" xfId="18" applyFill="1" applyProtection="1">
      <protection locked="0"/>
    </xf>
    <xf numFmtId="0" fontId="5" fillId="22" borderId="24" xfId="18" applyFill="1" applyBorder="1" applyProtection="1">
      <protection locked="0"/>
    </xf>
    <xf numFmtId="0" fontId="5" fillId="22" borderId="22" xfId="18" applyFill="1" applyBorder="1" applyProtection="1">
      <protection locked="0"/>
    </xf>
    <xf numFmtId="0" fontId="5" fillId="22" borderId="31" xfId="18" applyFill="1" applyBorder="1" applyProtection="1">
      <protection locked="0"/>
    </xf>
    <xf numFmtId="0" fontId="5" fillId="22" borderId="21" xfId="18" applyFill="1" applyBorder="1" applyProtection="1">
      <protection locked="0"/>
    </xf>
    <xf numFmtId="0" fontId="5" fillId="0" borderId="29" xfId="18" applyBorder="1"/>
    <xf numFmtId="0" fontId="7" fillId="0" borderId="29" xfId="18" applyFont="1" applyBorder="1"/>
    <xf numFmtId="0" fontId="9" fillId="0" borderId="0" xfId="18" applyFont="1" applyAlignment="1">
      <alignment horizontal="center" vertical="top" wrapText="1"/>
    </xf>
    <xf numFmtId="0" fontId="9" fillId="13" borderId="8" xfId="18" applyFont="1" applyFill="1" applyBorder="1" applyAlignment="1">
      <alignment horizontal="center" vertical="top" wrapText="1"/>
    </xf>
    <xf numFmtId="0" fontId="6" fillId="21" borderId="0" xfId="18" applyFont="1" applyFill="1" applyAlignment="1">
      <alignment horizontal="left" vertical="top"/>
    </xf>
    <xf numFmtId="0" fontId="6" fillId="13" borderId="0" xfId="18" quotePrefix="1" applyFont="1" applyFill="1" applyAlignment="1">
      <alignment horizontal="left" vertical="top"/>
    </xf>
    <xf numFmtId="164" fontId="5" fillId="0" borderId="0" xfId="18" applyNumberFormat="1"/>
    <xf numFmtId="0" fontId="9" fillId="0" borderId="0" xfId="18" applyFont="1"/>
    <xf numFmtId="0" fontId="9" fillId="13" borderId="29" xfId="18" applyFont="1" applyFill="1" applyBorder="1" applyAlignment="1">
      <alignment horizontal="left" vertical="center"/>
    </xf>
    <xf numFmtId="0" fontId="9" fillId="13" borderId="0" xfId="18" applyFont="1" applyFill="1" applyAlignment="1">
      <alignment vertical="top"/>
    </xf>
    <xf numFmtId="164" fontId="9" fillId="22" borderId="29" xfId="18" applyNumberFormat="1" applyFont="1" applyFill="1" applyBorder="1" applyAlignment="1" applyProtection="1">
      <alignment horizontal="right" vertical="center"/>
      <protection locked="0"/>
    </xf>
    <xf numFmtId="0" fontId="9" fillId="22" borderId="29" xfId="18" applyFont="1" applyFill="1" applyBorder="1" applyAlignment="1" applyProtection="1">
      <alignment horizontal="left" vertical="center"/>
      <protection locked="0"/>
    </xf>
    <xf numFmtId="0" fontId="9" fillId="0" borderId="0" xfId="18" applyFont="1" applyAlignment="1">
      <alignment vertical="top"/>
    </xf>
    <xf numFmtId="0" fontId="10" fillId="0" borderId="0" xfId="18" applyFont="1" applyAlignment="1">
      <alignment vertical="top" wrapText="1"/>
    </xf>
    <xf numFmtId="0" fontId="8" fillId="0" borderId="0" xfId="18" applyFont="1" applyAlignment="1">
      <alignment vertical="top"/>
    </xf>
    <xf numFmtId="0" fontId="9" fillId="0" borderId="0" xfId="18" applyFont="1" applyAlignment="1">
      <alignment vertical="top" wrapText="1"/>
    </xf>
    <xf numFmtId="0" fontId="5" fillId="0" borderId="0" xfId="18" applyAlignment="1">
      <alignment horizontal="center"/>
    </xf>
    <xf numFmtId="0" fontId="5" fillId="13" borderId="8" xfId="18" applyFill="1" applyBorder="1" applyAlignment="1">
      <alignment vertical="top"/>
    </xf>
    <xf numFmtId="0" fontId="5" fillId="13" borderId="32" xfId="18" applyFill="1" applyBorder="1" applyAlignment="1">
      <alignment vertical="top"/>
    </xf>
    <xf numFmtId="0" fontId="5" fillId="0" borderId="0" xfId="18" applyAlignment="1">
      <alignment vertical="center"/>
    </xf>
    <xf numFmtId="0" fontId="7" fillId="0" borderId="0" xfId="18" applyFont="1" applyAlignment="1">
      <alignment vertical="center"/>
    </xf>
    <xf numFmtId="0" fontId="9" fillId="0" borderId="0" xfId="18" applyFont="1" applyAlignment="1">
      <alignment horizontal="left" vertical="top"/>
    </xf>
    <xf numFmtId="0" fontId="7" fillId="13" borderId="0" xfId="18" applyFont="1" applyFill="1" applyAlignment="1">
      <alignment horizontal="left" vertical="top"/>
    </xf>
    <xf numFmtId="0" fontId="5" fillId="26" borderId="29" xfId="18" applyFill="1" applyBorder="1" applyAlignment="1">
      <alignment vertical="top"/>
    </xf>
    <xf numFmtId="164" fontId="9" fillId="27" borderId="29" xfId="18" applyNumberFormat="1" applyFont="1" applyFill="1" applyBorder="1" applyAlignment="1">
      <alignment horizontal="center" vertical="top"/>
    </xf>
    <xf numFmtId="0" fontId="5" fillId="26" borderId="0" xfId="18" applyFill="1" applyAlignment="1">
      <alignment vertical="top"/>
    </xf>
    <xf numFmtId="0" fontId="5" fillId="0" borderId="0" xfId="18" applyAlignment="1">
      <alignment horizontal="center" vertical="top"/>
    </xf>
    <xf numFmtId="0" fontId="5" fillId="26" borderId="20" xfId="18" applyFill="1" applyBorder="1" applyAlignment="1">
      <alignment horizontal="center" vertical="top" wrapText="1"/>
    </xf>
    <xf numFmtId="0" fontId="5" fillId="26" borderId="26" xfId="18" applyFill="1" applyBorder="1" applyAlignment="1">
      <alignment horizontal="center" vertical="top"/>
    </xf>
    <xf numFmtId="0" fontId="27" fillId="0" borderId="0" xfId="18" applyFont="1" applyAlignment="1">
      <alignment vertical="top"/>
    </xf>
    <xf numFmtId="0" fontId="5" fillId="26" borderId="0" xfId="18" applyFill="1" applyAlignment="1">
      <alignment vertical="top" wrapText="1"/>
    </xf>
    <xf numFmtId="0" fontId="45" fillId="26" borderId="0" xfId="18" applyFont="1" applyFill="1" applyAlignment="1">
      <alignment horizontal="left" vertical="top" wrapText="1"/>
    </xf>
    <xf numFmtId="0" fontId="8" fillId="0" borderId="0" xfId="18" applyFont="1" applyAlignment="1">
      <alignment horizontal="left" vertical="top"/>
    </xf>
    <xf numFmtId="2" fontId="10" fillId="0" borderId="29" xfId="18" applyNumberFormat="1" applyFont="1" applyBorder="1" applyAlignment="1">
      <alignment horizontal="center" vertical="top"/>
    </xf>
    <xf numFmtId="2" fontId="45" fillId="0" borderId="29" xfId="18" applyNumberFormat="1" applyFont="1" applyBorder="1" applyAlignment="1">
      <alignment horizontal="center" vertical="top"/>
    </xf>
    <xf numFmtId="0" fontId="9" fillId="0" borderId="29" xfId="18" applyFont="1" applyBorder="1" applyAlignment="1">
      <alignment horizontal="center" vertical="top" wrapText="1"/>
    </xf>
    <xf numFmtId="0" fontId="5" fillId="26" borderId="0" xfId="18" applyFill="1" applyAlignment="1">
      <alignment vertical="center"/>
    </xf>
    <xf numFmtId="164" fontId="7" fillId="17" borderId="34" xfId="18" applyNumberFormat="1" applyFont="1" applyFill="1" applyBorder="1" applyAlignment="1">
      <alignment vertical="center"/>
    </xf>
    <xf numFmtId="164" fontId="5" fillId="17" borderId="29" xfId="18" applyNumberFormat="1" applyFill="1" applyBorder="1" applyAlignment="1">
      <alignment vertical="center"/>
    </xf>
    <xf numFmtId="0" fontId="10" fillId="0" borderId="7" xfId="18" applyFont="1" applyBorder="1" applyAlignment="1">
      <alignment vertical="top"/>
    </xf>
    <xf numFmtId="0" fontId="9" fillId="0" borderId="32" xfId="18" applyFont="1" applyBorder="1" applyAlignment="1">
      <alignment vertical="top"/>
    </xf>
    <xf numFmtId="0" fontId="10" fillId="0" borderId="29" xfId="18" applyFont="1" applyBorder="1" applyAlignment="1">
      <alignment horizontal="center" vertical="top"/>
    </xf>
    <xf numFmtId="0" fontId="10" fillId="0" borderId="0" xfId="18" applyFont="1" applyAlignment="1">
      <alignment horizontal="center" vertical="top" wrapText="1"/>
    </xf>
    <xf numFmtId="0" fontId="9" fillId="0" borderId="7" xfId="18" applyFont="1" applyBorder="1" applyAlignment="1">
      <alignment vertical="top"/>
    </xf>
    <xf numFmtId="164" fontId="5" fillId="0" borderId="0" xfId="18" applyNumberFormat="1" applyAlignment="1">
      <alignment vertical="top"/>
    </xf>
    <xf numFmtId="0" fontId="13" fillId="13" borderId="0" xfId="18" applyFont="1" applyFill="1" applyAlignment="1">
      <alignment vertical="top"/>
    </xf>
    <xf numFmtId="0" fontId="10" fillId="0" borderId="21" xfId="18" applyFont="1" applyBorder="1" applyAlignment="1">
      <alignment vertical="top"/>
    </xf>
    <xf numFmtId="0" fontId="10" fillId="0" borderId="22" xfId="18" applyFont="1" applyBorder="1" applyAlignment="1">
      <alignment vertical="top"/>
    </xf>
    <xf numFmtId="0" fontId="57" fillId="0" borderId="0" xfId="18" applyFont="1" applyAlignment="1">
      <alignment vertical="top"/>
    </xf>
    <xf numFmtId="0" fontId="10" fillId="0" borderId="27" xfId="18" applyFont="1" applyBorder="1" applyAlignment="1">
      <alignment vertical="top"/>
    </xf>
    <xf numFmtId="0" fontId="10" fillId="0" borderId="28" xfId="18" applyFont="1" applyBorder="1" applyAlignment="1">
      <alignment vertical="top"/>
    </xf>
    <xf numFmtId="0" fontId="58" fillId="0" borderId="29" xfId="18" applyFont="1" applyBorder="1" applyAlignment="1">
      <alignment horizontal="center" vertical="top" wrapText="1"/>
    </xf>
    <xf numFmtId="0" fontId="10" fillId="0" borderId="8" xfId="18" applyFont="1" applyBorder="1" applyAlignment="1">
      <alignment vertical="top"/>
    </xf>
    <xf numFmtId="0" fontId="51" fillId="0" borderId="7" xfId="18" applyFont="1" applyBorder="1" applyAlignment="1">
      <alignment vertical="top"/>
    </xf>
    <xf numFmtId="0" fontId="5" fillId="0" borderId="8" xfId="18" applyBorder="1" applyAlignment="1">
      <alignment vertical="top"/>
    </xf>
    <xf numFmtId="0" fontId="27" fillId="0" borderId="29" xfId="18" applyFont="1" applyBorder="1" applyAlignment="1">
      <alignment vertical="top"/>
    </xf>
    <xf numFmtId="164" fontId="10" fillId="0" borderId="32" xfId="18" applyNumberFormat="1" applyFont="1" applyBorder="1" applyAlignment="1">
      <alignment vertical="top"/>
    </xf>
    <xf numFmtId="164" fontId="10" fillId="0" borderId="8" xfId="18" applyNumberFormat="1" applyFont="1" applyBorder="1" applyAlignment="1">
      <alignment vertical="top"/>
    </xf>
    <xf numFmtId="0" fontId="27" fillId="0" borderId="31" xfId="18" applyFont="1" applyBorder="1" applyAlignment="1">
      <alignment vertical="top"/>
    </xf>
    <xf numFmtId="0" fontId="5" fillId="0" borderId="31" xfId="18" applyBorder="1" applyAlignment="1">
      <alignment vertical="top"/>
    </xf>
    <xf numFmtId="0" fontId="5" fillId="0" borderId="8" xfId="18" applyBorder="1" applyAlignment="1">
      <alignment vertical="center"/>
    </xf>
    <xf numFmtId="165" fontId="10" fillId="25" borderId="29" xfId="18" applyNumberFormat="1" applyFont="1" applyFill="1" applyBorder="1" applyAlignment="1">
      <alignment horizontal="center" vertical="top"/>
    </xf>
    <xf numFmtId="0" fontId="0" fillId="13" borderId="0" xfId="0" applyFill="1" applyAlignment="1">
      <alignment vertical="top"/>
    </xf>
    <xf numFmtId="0" fontId="10" fillId="25" borderId="29" xfId="18" applyFont="1" applyFill="1" applyBorder="1" applyAlignment="1">
      <alignment horizontal="center" vertical="top"/>
    </xf>
    <xf numFmtId="0" fontId="5" fillId="26" borderId="0" xfId="18" quotePrefix="1" applyFill="1" applyAlignment="1">
      <alignment vertical="top"/>
    </xf>
    <xf numFmtId="0" fontId="5" fillId="26" borderId="34" xfId="18" applyFill="1" applyBorder="1" applyAlignment="1">
      <alignment vertical="top"/>
    </xf>
    <xf numFmtId="0" fontId="70" fillId="25" borderId="29" xfId="18" applyFont="1" applyFill="1" applyBorder="1" applyAlignment="1">
      <alignment horizontal="center" vertical="top" wrapText="1"/>
    </xf>
    <xf numFmtId="0" fontId="5" fillId="25" borderId="0" xfId="0" applyFont="1" applyFill="1"/>
    <xf numFmtId="0" fontId="6" fillId="21" borderId="0" xfId="18" applyFont="1" applyFill="1" applyAlignment="1">
      <alignment horizontal="center" vertical="top"/>
    </xf>
    <xf numFmtId="164" fontId="5" fillId="17" borderId="29" xfId="18" applyNumberFormat="1" applyFill="1" applyBorder="1" applyAlignment="1">
      <alignment vertical="top"/>
    </xf>
    <xf numFmtId="164" fontId="5" fillId="25" borderId="29" xfId="18" applyNumberFormat="1" applyFill="1" applyBorder="1" applyAlignment="1">
      <alignment vertical="top"/>
    </xf>
    <xf numFmtId="0" fontId="5" fillId="27" borderId="24" xfId="18" applyFill="1" applyBorder="1" applyAlignment="1">
      <alignment vertical="top"/>
    </xf>
    <xf numFmtId="164" fontId="27" fillId="25" borderId="29" xfId="18" applyNumberFormat="1" applyFont="1" applyFill="1" applyBorder="1" applyAlignment="1">
      <alignment vertical="top"/>
    </xf>
    <xf numFmtId="0" fontId="7" fillId="28" borderId="29" xfId="18" applyFont="1" applyFill="1" applyBorder="1" applyAlignment="1" applyProtection="1">
      <alignment horizontal="center" vertical="top"/>
      <protection locked="0"/>
    </xf>
    <xf numFmtId="0" fontId="30" fillId="0" borderId="0" xfId="0" applyFont="1" applyAlignment="1">
      <alignment vertical="top"/>
    </xf>
    <xf numFmtId="0" fontId="26" fillId="0" borderId="0" xfId="0" applyFont="1" applyAlignment="1">
      <alignment horizontal="center" vertical="top"/>
    </xf>
    <xf numFmtId="0" fontId="0" fillId="17" borderId="37" xfId="0" applyFill="1" applyBorder="1" applyAlignment="1">
      <alignment vertical="top"/>
    </xf>
    <xf numFmtId="0" fontId="0" fillId="17" borderId="38" xfId="0" applyFill="1" applyBorder="1" applyAlignment="1">
      <alignment vertical="top"/>
    </xf>
    <xf numFmtId="0" fontId="0" fillId="17" borderId="32" xfId="0" applyFill="1" applyBorder="1" applyAlignment="1">
      <alignment vertical="top"/>
    </xf>
    <xf numFmtId="0" fontId="0" fillId="17" borderId="39" xfId="0" applyFill="1" applyBorder="1" applyAlignment="1">
      <alignment vertical="top"/>
    </xf>
    <xf numFmtId="0" fontId="7" fillId="25" borderId="34" xfId="0" applyFont="1" applyFill="1" applyBorder="1" applyAlignment="1">
      <alignment horizontal="center" vertical="top"/>
    </xf>
    <xf numFmtId="0" fontId="7" fillId="13" borderId="0" xfId="0" applyFont="1" applyFill="1" applyAlignment="1">
      <alignment vertical="top"/>
    </xf>
    <xf numFmtId="0" fontId="35" fillId="13" borderId="0" xfId="0" applyFont="1" applyFill="1" applyAlignment="1">
      <alignment vertical="top"/>
    </xf>
    <xf numFmtId="0" fontId="60" fillId="17" borderId="8" xfId="0" applyFont="1" applyFill="1" applyBorder="1" applyAlignment="1">
      <alignment vertical="top"/>
    </xf>
    <xf numFmtId="0" fontId="0" fillId="0" borderId="42"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5" xfId="0" applyBorder="1" applyAlignment="1">
      <alignment vertical="top"/>
    </xf>
    <xf numFmtId="14" fontId="0" fillId="0" borderId="32" xfId="0" applyNumberFormat="1" applyBorder="1" applyAlignment="1">
      <alignment horizontal="left" vertical="top"/>
    </xf>
    <xf numFmtId="0" fontId="0" fillId="0" borderId="32"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10" fillId="0" borderId="7" xfId="0" applyFont="1" applyBorder="1" applyAlignment="1">
      <alignment horizontal="center" vertical="top" wrapText="1"/>
    </xf>
    <xf numFmtId="0" fontId="10" fillId="0" borderId="21" xfId="0" applyFont="1" applyBorder="1" applyAlignment="1">
      <alignment horizontal="center" vertical="top" wrapText="1"/>
    </xf>
    <xf numFmtId="0" fontId="5" fillId="26" borderId="0" xfId="18" applyFill="1"/>
    <xf numFmtId="0" fontId="55" fillId="13" borderId="0" xfId="0" applyFont="1" applyFill="1" applyAlignment="1">
      <alignment horizontal="left" vertical="top" wrapText="1"/>
    </xf>
    <xf numFmtId="0" fontId="7" fillId="23" borderId="13" xfId="0" applyFont="1" applyFill="1" applyBorder="1" applyAlignment="1">
      <alignment horizontal="left" vertical="center" wrapText="1" indent="1"/>
    </xf>
    <xf numFmtId="0" fontId="43" fillId="13" borderId="0" xfId="0" applyFont="1" applyFill="1" applyAlignment="1">
      <alignment horizontal="left" vertical="top" wrapText="1"/>
    </xf>
    <xf numFmtId="0" fontId="49" fillId="13" borderId="0" xfId="0" applyFont="1" applyFill="1" applyAlignment="1">
      <alignment horizontal="left" vertical="top" wrapText="1"/>
    </xf>
    <xf numFmtId="0" fontId="56" fillId="13" borderId="0" xfId="0" applyFont="1" applyFill="1" applyAlignment="1">
      <alignment horizontal="left" vertical="top" wrapText="1"/>
    </xf>
    <xf numFmtId="0" fontId="54" fillId="13" borderId="0" xfId="0" applyFont="1" applyFill="1" applyAlignment="1">
      <alignment horizontal="left" vertical="top" wrapText="1" indent="2"/>
    </xf>
    <xf numFmtId="0" fontId="52" fillId="15" borderId="0" xfId="0" applyFont="1" applyFill="1" applyAlignment="1">
      <alignment horizontal="left" vertical="center" wrapText="1"/>
    </xf>
    <xf numFmtId="0" fontId="8" fillId="13" borderId="0" xfId="18" applyFont="1" applyFill="1" applyAlignment="1">
      <alignment horizontal="left" vertical="top" wrapText="1"/>
    </xf>
    <xf numFmtId="0" fontId="14" fillId="13" borderId="0" xfId="18" applyFont="1" applyFill="1" applyAlignment="1">
      <alignment horizontal="left" vertical="top" wrapText="1"/>
    </xf>
    <xf numFmtId="0" fontId="49" fillId="13" borderId="27" xfId="18" applyFont="1" applyFill="1" applyBorder="1" applyAlignment="1">
      <alignment horizontal="left" vertical="top" wrapText="1"/>
    </xf>
    <xf numFmtId="0" fontId="7" fillId="13" borderId="30" xfId="18" applyFont="1" applyFill="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left" vertical="top" wrapText="1"/>
    </xf>
    <xf numFmtId="0" fontId="13" fillId="13" borderId="0" xfId="18" applyFont="1" applyFill="1" applyAlignment="1">
      <alignment horizontal="left" vertical="top" wrapText="1"/>
    </xf>
    <xf numFmtId="0" fontId="14" fillId="13" borderId="0" xfId="0" applyFont="1" applyFill="1" applyAlignment="1">
      <alignment horizontal="left" vertical="top" wrapText="1"/>
    </xf>
    <xf numFmtId="0" fontId="10" fillId="0" borderId="7" xfId="0" applyFont="1" applyBorder="1" applyAlignment="1">
      <alignment horizontal="left" vertical="top" wrapText="1"/>
    </xf>
    <xf numFmtId="0" fontId="10" fillId="0" borderId="21" xfId="0" applyFont="1" applyBorder="1" applyAlignment="1">
      <alignment horizontal="left" vertical="top" wrapText="1"/>
    </xf>
    <xf numFmtId="0" fontId="5" fillId="17" borderId="0" xfId="0" applyFont="1" applyFill="1" applyAlignment="1">
      <alignment horizontal="left"/>
    </xf>
    <xf numFmtId="0" fontId="0" fillId="0" borderId="0" xfId="0" applyAlignment="1">
      <alignment horizontal="left" vertical="top"/>
    </xf>
    <xf numFmtId="0" fontId="7" fillId="13" borderId="0" xfId="0" applyFont="1" applyFill="1" applyAlignment="1">
      <alignment horizontal="left" vertical="top"/>
    </xf>
    <xf numFmtId="0" fontId="35" fillId="13" borderId="0" xfId="0" applyFont="1" applyFill="1" applyAlignment="1">
      <alignment horizontal="left" vertical="top"/>
    </xf>
    <xf numFmtId="0" fontId="71" fillId="13" borderId="0" xfId="0" applyFont="1" applyFill="1" applyAlignment="1">
      <alignment horizontal="left" vertical="top" wrapText="1"/>
    </xf>
    <xf numFmtId="0" fontId="7" fillId="0" borderId="0" xfId="18" applyFont="1" applyAlignment="1">
      <alignment horizontal="left"/>
    </xf>
    <xf numFmtId="0" fontId="59" fillId="13" borderId="33" xfId="18" applyFont="1" applyFill="1" applyBorder="1" applyAlignment="1">
      <alignment horizontal="left" vertical="top" wrapText="1"/>
    </xf>
    <xf numFmtId="0" fontId="14" fillId="13" borderId="33" xfId="0" applyFont="1" applyFill="1" applyBorder="1" applyAlignment="1">
      <alignment horizontal="left" vertical="top" wrapText="1"/>
    </xf>
    <xf numFmtId="0" fontId="7" fillId="13" borderId="7" xfId="18" applyFont="1" applyFill="1" applyBorder="1" applyAlignment="1">
      <alignment horizontal="left" vertical="top" wrapText="1"/>
    </xf>
    <xf numFmtId="0" fontId="5" fillId="13" borderId="7" xfId="18" applyFill="1" applyBorder="1" applyAlignment="1">
      <alignment horizontal="left" vertical="top" wrapText="1"/>
    </xf>
    <xf numFmtId="0" fontId="10" fillId="0" borderId="7" xfId="18" applyFont="1" applyBorder="1" applyAlignment="1">
      <alignment horizontal="left" vertical="top" wrapText="1"/>
    </xf>
    <xf numFmtId="0" fontId="10" fillId="0" borderId="7" xfId="18" applyFont="1" applyBorder="1" applyAlignment="1">
      <alignment horizontal="left" vertical="top"/>
    </xf>
    <xf numFmtId="0" fontId="9" fillId="0" borderId="7" xfId="18" applyFont="1" applyBorder="1" applyAlignment="1">
      <alignment horizontal="left" vertical="top"/>
    </xf>
    <xf numFmtId="0" fontId="48" fillId="0" borderId="0" xfId="18" applyFont="1" applyAlignment="1">
      <alignment horizontal="left" vertical="top" wrapText="1"/>
    </xf>
    <xf numFmtId="0" fontId="59" fillId="13" borderId="0" xfId="18" applyFont="1" applyFill="1" applyAlignment="1">
      <alignment horizontal="left" vertical="top" wrapText="1"/>
    </xf>
    <xf numFmtId="0" fontId="13" fillId="13" borderId="0" xfId="18" applyFont="1" applyFill="1" applyAlignment="1">
      <alignment horizontal="left" vertical="top"/>
    </xf>
    <xf numFmtId="0" fontId="5" fillId="25" borderId="0" xfId="0" applyFont="1" applyFill="1" applyAlignment="1">
      <alignment horizontal="left"/>
    </xf>
    <xf numFmtId="0" fontId="72" fillId="25" borderId="0" xfId="0" applyFont="1" applyFill="1" applyAlignment="1">
      <alignment vertical="center"/>
    </xf>
    <xf numFmtId="0" fontId="73" fillId="0" borderId="0" xfId="0" applyFont="1" applyAlignment="1">
      <alignment vertical="center" wrapText="1"/>
    </xf>
    <xf numFmtId="0" fontId="13" fillId="29" borderId="0" xfId="0" applyFont="1" applyFill="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29" borderId="0" xfId="0" applyFont="1" applyFill="1" applyAlignment="1">
      <alignment vertical="center" wrapText="1"/>
    </xf>
    <xf numFmtId="0" fontId="5" fillId="0" borderId="43" xfId="0" applyFont="1" applyBorder="1" applyAlignment="1">
      <alignment vertical="center" wrapText="1"/>
    </xf>
    <xf numFmtId="0" fontId="5" fillId="0" borderId="13" xfId="0" applyFont="1" applyBorder="1" applyAlignment="1">
      <alignment vertical="center" wrapText="1"/>
    </xf>
    <xf numFmtId="0" fontId="5" fillId="0" borderId="44" xfId="0" applyFont="1" applyBorder="1" applyAlignment="1">
      <alignment vertical="center" wrapText="1"/>
    </xf>
    <xf numFmtId="0" fontId="13" fillId="0" borderId="0" xfId="0" applyFont="1" applyAlignment="1">
      <alignment vertical="center" wrapText="1"/>
    </xf>
    <xf numFmtId="0" fontId="35" fillId="29" borderId="0" xfId="0" applyFont="1" applyFill="1" applyAlignment="1">
      <alignment vertical="center" wrapText="1"/>
    </xf>
    <xf numFmtId="0" fontId="74" fillId="0" borderId="0" xfId="0" applyFont="1" applyAlignment="1">
      <alignment vertical="center" wrapText="1"/>
    </xf>
    <xf numFmtId="0" fontId="5" fillId="30" borderId="45" xfId="0" applyFont="1" applyFill="1" applyBorder="1" applyAlignment="1">
      <alignment vertical="center" wrapText="1"/>
    </xf>
    <xf numFmtId="0" fontId="37" fillId="0" borderId="0" xfId="0" applyFont="1" applyAlignment="1">
      <alignment vertical="center" wrapText="1"/>
    </xf>
    <xf numFmtId="0" fontId="5" fillId="30" borderId="0" xfId="0" applyFont="1" applyFill="1" applyAlignment="1">
      <alignment vertical="center" wrapText="1"/>
    </xf>
    <xf numFmtId="0" fontId="39" fillId="0" borderId="0" xfId="0" applyFont="1" applyAlignment="1">
      <alignment vertical="center" wrapText="1"/>
    </xf>
    <xf numFmtId="0" fontId="7" fillId="29" borderId="0" xfId="0" applyFont="1" applyFill="1" applyAlignment="1">
      <alignment vertical="center" wrapText="1"/>
    </xf>
    <xf numFmtId="0" fontId="75" fillId="29" borderId="0" xfId="0" applyFont="1" applyFill="1" applyAlignment="1">
      <alignment vertical="center" wrapText="1"/>
    </xf>
    <xf numFmtId="0" fontId="76" fillId="29" borderId="42" xfId="0" applyFont="1" applyFill="1" applyBorder="1" applyAlignment="1">
      <alignment vertical="center" wrapText="1"/>
    </xf>
    <xf numFmtId="0" fontId="77" fillId="31" borderId="0" xfId="0" applyFont="1" applyFill="1" applyAlignment="1">
      <alignment vertical="center" wrapText="1"/>
    </xf>
    <xf numFmtId="0" fontId="78" fillId="29" borderId="0" xfId="0" applyFont="1" applyFill="1" applyAlignment="1">
      <alignment vertical="center" wrapText="1"/>
    </xf>
    <xf numFmtId="0" fontId="10" fillId="29" borderId="13" xfId="0" applyFont="1" applyFill="1" applyBorder="1" applyAlignment="1">
      <alignment vertical="center" wrapText="1"/>
    </xf>
    <xf numFmtId="0" fontId="10" fillId="29" borderId="44" xfId="0" applyFont="1" applyFill="1" applyBorder="1" applyAlignment="1">
      <alignment vertical="center" wrapText="1"/>
    </xf>
    <xf numFmtId="0" fontId="79" fillId="29" borderId="0" xfId="0" applyFont="1" applyFill="1" applyAlignment="1">
      <alignment vertical="center" wrapText="1"/>
    </xf>
    <xf numFmtId="0" fontId="64" fillId="0" borderId="0" xfId="0" applyFont="1" applyAlignment="1">
      <alignment vertical="top" wrapText="1"/>
    </xf>
    <xf numFmtId="0" fontId="80" fillId="29" borderId="0" xfId="0" applyFont="1" applyFill="1" applyAlignment="1">
      <alignment vertical="center" wrapText="1"/>
    </xf>
    <xf numFmtId="0" fontId="27" fillId="29" borderId="0" xfId="0" applyFont="1" applyFill="1" applyAlignment="1">
      <alignment vertical="center" wrapText="1"/>
    </xf>
    <xf numFmtId="0" fontId="10" fillId="0" borderId="0" xfId="0" applyFont="1" applyAlignment="1">
      <alignment vertical="center" wrapText="1"/>
    </xf>
    <xf numFmtId="0" fontId="81" fillId="29" borderId="0" xfId="0" applyFont="1" applyFill="1" applyAlignment="1">
      <alignment vertical="center" wrapText="1"/>
    </xf>
    <xf numFmtId="0" fontId="82" fillId="29" borderId="0" xfId="0" applyFont="1" applyFill="1" applyAlignment="1">
      <alignment vertical="center" wrapText="1"/>
    </xf>
    <xf numFmtId="0" fontId="7" fillId="29" borderId="42" xfId="0" applyFont="1" applyFill="1" applyBorder="1" applyAlignment="1">
      <alignment vertical="center" wrapText="1"/>
    </xf>
    <xf numFmtId="0" fontId="81" fillId="0" borderId="0" xfId="0" applyFont="1" applyAlignment="1">
      <alignment vertical="center" wrapText="1"/>
    </xf>
    <xf numFmtId="0" fontId="10" fillId="0" borderId="13" xfId="0" applyFont="1" applyBorder="1" applyAlignment="1">
      <alignment vertical="center" wrapText="1"/>
    </xf>
    <xf numFmtId="0" fontId="10" fillId="0" borderId="44" xfId="0" applyFont="1" applyBorder="1" applyAlignment="1">
      <alignment vertical="center" wrapText="1"/>
    </xf>
    <xf numFmtId="0" fontId="83" fillId="29" borderId="0" xfId="0" applyFont="1" applyFill="1" applyAlignment="1">
      <alignment vertical="center" wrapText="1"/>
    </xf>
    <xf numFmtId="0" fontId="84" fillId="29" borderId="0" xfId="0" applyFont="1" applyFill="1" applyAlignment="1">
      <alignment vertical="center" wrapText="1"/>
    </xf>
    <xf numFmtId="0" fontId="78" fillId="0" borderId="42" xfId="0" applyFont="1" applyBorder="1" applyAlignment="1">
      <alignment vertical="center" wrapText="1"/>
    </xf>
    <xf numFmtId="0" fontId="9" fillId="0" borderId="13" xfId="0" applyFont="1" applyBorder="1" applyAlignment="1">
      <alignment vertical="center" wrapText="1"/>
    </xf>
    <xf numFmtId="0" fontId="9" fillId="0" borderId="44" xfId="0" applyFont="1" applyBorder="1" applyAlignment="1">
      <alignment vertical="center" wrapText="1"/>
    </xf>
    <xf numFmtId="0" fontId="81" fillId="29" borderId="42" xfId="0" applyFont="1" applyFill="1" applyBorder="1" applyAlignment="1">
      <alignment vertical="center" wrapText="1"/>
    </xf>
    <xf numFmtId="0" fontId="45" fillId="0" borderId="42" xfId="0" applyFont="1" applyBorder="1" applyAlignment="1">
      <alignment vertical="center" wrapText="1"/>
    </xf>
    <xf numFmtId="0" fontId="45" fillId="29" borderId="0" xfId="0" applyFont="1" applyFill="1" applyAlignment="1">
      <alignment vertical="center" wrapText="1"/>
    </xf>
    <xf numFmtId="0" fontId="34" fillId="0" borderId="13" xfId="0" applyFont="1" applyBorder="1" applyAlignment="1">
      <alignment vertical="center" wrapText="1"/>
    </xf>
    <xf numFmtId="0" fontId="10" fillId="0" borderId="45" xfId="0" applyFont="1" applyBorder="1" applyAlignment="1">
      <alignment vertical="center" wrapText="1"/>
    </xf>
    <xf numFmtId="0" fontId="5" fillId="0" borderId="42" xfId="0" applyFont="1" applyBorder="1" applyAlignment="1">
      <alignment vertical="center" wrapText="1"/>
    </xf>
    <xf numFmtId="0" fontId="5" fillId="0" borderId="14" xfId="0" applyFont="1" applyBorder="1" applyAlignment="1">
      <alignment vertical="center" wrapText="1"/>
    </xf>
    <xf numFmtId="0" fontId="79" fillId="0" borderId="0" xfId="0" applyFont="1" applyAlignment="1">
      <alignment vertical="center" wrapText="1"/>
    </xf>
    <xf numFmtId="0" fontId="76" fillId="29" borderId="0" xfId="0" applyFont="1" applyFill="1" applyAlignment="1">
      <alignment vertical="center" wrapText="1"/>
    </xf>
    <xf numFmtId="0" fontId="34" fillId="29" borderId="13" xfId="0" applyFont="1" applyFill="1" applyBorder="1" applyAlignment="1">
      <alignment vertical="center" wrapText="1"/>
    </xf>
    <xf numFmtId="0" fontId="34" fillId="29" borderId="44" xfId="0" applyFont="1" applyFill="1" applyBorder="1" applyAlignment="1">
      <alignment vertical="center" wrapText="1"/>
    </xf>
    <xf numFmtId="0" fontId="9" fillId="29" borderId="44" xfId="0" applyFont="1" applyFill="1" applyBorder="1" applyAlignment="1">
      <alignment vertical="center" wrapText="1"/>
    </xf>
    <xf numFmtId="0" fontId="34" fillId="29" borderId="49" xfId="0" applyFont="1" applyFill="1" applyBorder="1" applyAlignment="1">
      <alignment vertical="center" wrapText="1"/>
    </xf>
    <xf numFmtId="0" fontId="5" fillId="25" borderId="0" xfId="0" applyFont="1" applyFill="1" applyAlignment="1">
      <alignment vertical="center" wrapText="1"/>
    </xf>
    <xf numFmtId="0" fontId="5" fillId="25" borderId="42" xfId="0" applyFont="1" applyFill="1" applyBorder="1" applyAlignment="1">
      <alignment vertical="center" wrapText="1"/>
    </xf>
    <xf numFmtId="0" fontId="85" fillId="25" borderId="0" xfId="0" applyFont="1" applyFill="1" applyAlignment="1">
      <alignment vertical="center" wrapText="1"/>
    </xf>
    <xf numFmtId="0" fontId="5" fillId="26" borderId="0" xfId="0" applyFont="1" applyFill="1" applyAlignment="1">
      <alignment vertical="center" wrapText="1"/>
    </xf>
    <xf numFmtId="0" fontId="35" fillId="0" borderId="0" xfId="0" applyFont="1" applyAlignment="1">
      <alignment vertical="center" wrapText="1"/>
    </xf>
    <xf numFmtId="0" fontId="7" fillId="0" borderId="42" xfId="0" applyFont="1" applyBorder="1" applyAlignment="1">
      <alignment vertical="center" wrapText="1"/>
    </xf>
    <xf numFmtId="0" fontId="86" fillId="26" borderId="0" xfId="0" applyFont="1" applyFill="1" applyAlignment="1">
      <alignment vertical="center" wrapText="1"/>
    </xf>
    <xf numFmtId="0" fontId="25" fillId="0" borderId="30" xfId="19" applyFont="1" applyBorder="1" applyAlignment="1">
      <alignment horizontal="center" vertical="top"/>
    </xf>
    <xf numFmtId="0" fontId="87" fillId="0" borderId="0" xfId="18" applyFont="1" applyAlignment="1">
      <alignment wrapText="1"/>
    </xf>
    <xf numFmtId="164" fontId="5" fillId="28" borderId="29" xfId="18" quotePrefix="1" applyNumberFormat="1" applyFill="1" applyBorder="1" applyAlignment="1" applyProtection="1">
      <alignment vertical="top"/>
      <protection locked="0"/>
    </xf>
    <xf numFmtId="0" fontId="87" fillId="0" borderId="0" xfId="18" applyFont="1" applyAlignment="1">
      <alignment horizontal="left" vertical="top"/>
    </xf>
    <xf numFmtId="0" fontId="0" fillId="17" borderId="42" xfId="0" applyFill="1" applyBorder="1" applyAlignment="1">
      <alignment vertical="top"/>
    </xf>
    <xf numFmtId="0" fontId="0" fillId="17" borderId="51" xfId="0" applyFill="1" applyBorder="1" applyAlignment="1">
      <alignment vertical="top"/>
    </xf>
    <xf numFmtId="0" fontId="0" fillId="32" borderId="0" xfId="0" applyFill="1" applyAlignment="1">
      <alignment vertical="top"/>
    </xf>
    <xf numFmtId="0" fontId="0" fillId="32" borderId="0" xfId="0" applyFill="1" applyAlignment="1">
      <alignment vertical="top" wrapText="1"/>
    </xf>
    <xf numFmtId="0" fontId="13" fillId="13" borderId="0" xfId="0" applyFont="1" applyFill="1" applyAlignment="1">
      <alignment vertical="top"/>
    </xf>
    <xf numFmtId="0" fontId="0" fillId="0" borderId="57" xfId="0" applyBorder="1" applyAlignment="1">
      <alignment vertical="top"/>
    </xf>
    <xf numFmtId="0" fontId="0" fillId="0" borderId="8" xfId="0" applyBorder="1" applyAlignment="1">
      <alignment vertical="top"/>
    </xf>
    <xf numFmtId="0" fontId="0" fillId="0" borderId="58" xfId="0" applyBorder="1" applyAlignment="1">
      <alignment vertical="top"/>
    </xf>
    <xf numFmtId="0" fontId="90" fillId="17" borderId="8" xfId="0" applyFont="1" applyFill="1" applyBorder="1" applyAlignment="1">
      <alignment vertical="top"/>
    </xf>
    <xf numFmtId="0" fontId="7" fillId="32" borderId="0" xfId="0" applyFont="1" applyFill="1" applyAlignment="1">
      <alignment horizontal="center" vertical="top"/>
    </xf>
    <xf numFmtId="0" fontId="39" fillId="32" borderId="0" xfId="0" applyFont="1" applyFill="1" applyAlignment="1">
      <alignment vertical="top" wrapText="1"/>
    </xf>
    <xf numFmtId="0" fontId="0" fillId="32" borderId="0" xfId="0" applyFill="1"/>
    <xf numFmtId="0" fontId="87" fillId="0" borderId="0" xfId="0" applyFont="1"/>
    <xf numFmtId="0" fontId="5" fillId="32" borderId="0" xfId="18" applyFill="1"/>
    <xf numFmtId="0" fontId="32" fillId="32" borderId="0" xfId="18" applyFont="1" applyFill="1" applyAlignment="1">
      <alignment vertical="top" wrapText="1"/>
    </xf>
    <xf numFmtId="0" fontId="7" fillId="32" borderId="0" xfId="18" applyFont="1" applyFill="1" applyAlignment="1">
      <alignment horizontal="left" vertical="top"/>
    </xf>
    <xf numFmtId="0" fontId="9" fillId="32" borderId="0" xfId="18" applyFont="1" applyFill="1" applyAlignment="1">
      <alignment horizontal="left" vertical="top"/>
    </xf>
    <xf numFmtId="0" fontId="0" fillId="17" borderId="30" xfId="0" applyFill="1" applyBorder="1" applyAlignment="1">
      <alignment vertical="top"/>
    </xf>
    <xf numFmtId="0" fontId="0" fillId="17" borderId="60" xfId="0" applyFill="1" applyBorder="1" applyAlignment="1">
      <alignment vertical="top"/>
    </xf>
    <xf numFmtId="0" fontId="10" fillId="28" borderId="29" xfId="0" applyFont="1" applyFill="1" applyBorder="1" applyAlignment="1" applyProtection="1">
      <alignment vertical="top"/>
      <protection locked="0"/>
    </xf>
    <xf numFmtId="1" fontId="10" fillId="28" borderId="29" xfId="0" applyNumberFormat="1" applyFont="1" applyFill="1" applyBorder="1" applyAlignment="1" applyProtection="1">
      <alignment horizontal="center" vertical="top"/>
      <protection locked="0"/>
    </xf>
    <xf numFmtId="0" fontId="87" fillId="0" borderId="0" xfId="18" applyFont="1" applyAlignment="1">
      <alignment vertical="top"/>
    </xf>
    <xf numFmtId="0" fontId="0" fillId="0" borderId="0" xfId="0" applyAlignment="1">
      <alignment horizontal="left" vertical="top" wrapText="1"/>
    </xf>
    <xf numFmtId="0" fontId="5" fillId="13" borderId="0" xfId="0" applyFont="1" applyFill="1" applyAlignment="1">
      <alignment horizontal="left" vertical="top" wrapText="1"/>
    </xf>
    <xf numFmtId="0" fontId="7" fillId="27" borderId="0" xfId="0" applyFont="1" applyFill="1" applyAlignment="1">
      <alignment horizontal="center" vertical="top"/>
    </xf>
    <xf numFmtId="0" fontId="5" fillId="27" borderId="0" xfId="0" applyFont="1" applyFill="1" applyAlignment="1">
      <alignment horizontal="left" vertical="top"/>
    </xf>
    <xf numFmtId="0" fontId="5" fillId="13" borderId="0" xfId="0" quotePrefix="1" applyFont="1" applyFill="1" applyAlignment="1">
      <alignment horizontal="right" vertical="top"/>
    </xf>
    <xf numFmtId="0" fontId="5" fillId="13" borderId="0" xfId="0" applyFont="1" applyFill="1"/>
    <xf numFmtId="0" fontId="5" fillId="13" borderId="0" xfId="0" applyFont="1" applyFill="1" applyAlignment="1">
      <alignment horizontal="center" vertical="top" wrapText="1"/>
    </xf>
    <xf numFmtId="0" fontId="7" fillId="13" borderId="0" xfId="0" applyFont="1" applyFill="1"/>
    <xf numFmtId="0" fontId="39" fillId="13" borderId="0" xfId="14" applyFont="1" applyFill="1" applyAlignment="1" applyProtection="1"/>
    <xf numFmtId="0" fontId="5" fillId="16" borderId="0" xfId="0" applyFont="1" applyFill="1"/>
    <xf numFmtId="0" fontId="5" fillId="0" borderId="0" xfId="0" applyFont="1" applyAlignment="1">
      <alignment horizontal="center" vertical="top" wrapText="1"/>
    </xf>
    <xf numFmtId="0" fontId="88" fillId="35" borderId="0" xfId="18" applyFont="1" applyFill="1" applyAlignment="1">
      <alignment vertical="top"/>
    </xf>
    <xf numFmtId="0" fontId="5" fillId="34" borderId="0" xfId="18" applyFill="1" applyAlignment="1">
      <alignment vertical="top"/>
    </xf>
    <xf numFmtId="0" fontId="5" fillId="28" borderId="0" xfId="18" applyFill="1" applyProtection="1">
      <protection locked="0"/>
    </xf>
    <xf numFmtId="0" fontId="51" fillId="27" borderId="0" xfId="0" applyFont="1" applyFill="1" applyAlignment="1">
      <alignment horizontal="left" vertical="top" wrapText="1"/>
    </xf>
    <xf numFmtId="0" fontId="94" fillId="27" borderId="0" xfId="0" applyFont="1" applyFill="1" applyAlignment="1">
      <alignment vertical="top"/>
    </xf>
    <xf numFmtId="0" fontId="94" fillId="27" borderId="0" xfId="0" applyFont="1" applyFill="1" applyAlignment="1">
      <alignment horizontal="right" vertical="top"/>
    </xf>
    <xf numFmtId="0" fontId="93" fillId="27" borderId="0" xfId="0" applyFont="1" applyFill="1" applyAlignment="1">
      <alignment horizontal="right" vertical="top"/>
    </xf>
    <xf numFmtId="0" fontId="94" fillId="27" borderId="0" xfId="0" applyFont="1" applyFill="1" applyAlignment="1">
      <alignment horizontal="left" vertical="top" indent="1"/>
    </xf>
    <xf numFmtId="0" fontId="0" fillId="25" borderId="0" xfId="0" applyFill="1"/>
    <xf numFmtId="0" fontId="5" fillId="27" borderId="0" xfId="0" applyFont="1" applyFill="1" applyAlignment="1">
      <alignment vertical="top"/>
    </xf>
    <xf numFmtId="0" fontId="7" fillId="17" borderId="36" xfId="0" applyFont="1" applyFill="1" applyBorder="1" applyAlignment="1">
      <alignment horizontal="left" vertical="top" indent="1"/>
    </xf>
    <xf numFmtId="0" fontId="7" fillId="25" borderId="35" xfId="0" applyFont="1" applyFill="1" applyBorder="1" applyAlignment="1">
      <alignment horizontal="left" vertical="top" indent="1"/>
    </xf>
    <xf numFmtId="0" fontId="7" fillId="17" borderId="59" xfId="0" applyFont="1" applyFill="1" applyBorder="1" applyAlignment="1">
      <alignment horizontal="left" vertical="top" indent="1"/>
    </xf>
    <xf numFmtId="0" fontId="7" fillId="25" borderId="44" xfId="0" applyFont="1" applyFill="1" applyBorder="1" applyAlignment="1">
      <alignment horizontal="left" vertical="top" indent="1"/>
    </xf>
    <xf numFmtId="0" fontId="5" fillId="27" borderId="0" xfId="0" applyFont="1" applyFill="1" applyAlignment="1">
      <alignment horizontal="left" vertical="top" wrapText="1"/>
    </xf>
    <xf numFmtId="0" fontId="5" fillId="32" borderId="0" xfId="0" applyFont="1" applyFill="1" applyAlignment="1">
      <alignment vertical="top"/>
    </xf>
    <xf numFmtId="0" fontId="7" fillId="27" borderId="0" xfId="0" applyFont="1" applyFill="1" applyAlignment="1">
      <alignment horizontal="left" vertical="top"/>
    </xf>
    <xf numFmtId="0" fontId="5" fillId="27" borderId="0" xfId="0" applyFont="1" applyFill="1" applyAlignment="1">
      <alignment horizontal="right" vertical="top"/>
    </xf>
    <xf numFmtId="0" fontId="5" fillId="27" borderId="29" xfId="0" applyFont="1" applyFill="1" applyBorder="1" applyAlignment="1">
      <alignment horizontal="left" vertical="top" indent="1"/>
    </xf>
    <xf numFmtId="0" fontId="5" fillId="27" borderId="0" xfId="0" applyFont="1" applyFill="1" applyAlignment="1">
      <alignment horizontal="left" vertical="top" indent="1"/>
    </xf>
    <xf numFmtId="0" fontId="35" fillId="27" borderId="0" xfId="0" applyFont="1" applyFill="1" applyAlignment="1">
      <alignment vertical="top"/>
    </xf>
    <xf numFmtId="0" fontId="7" fillId="27" borderId="0" xfId="0" applyFont="1" applyFill="1" applyAlignment="1">
      <alignment horizontal="right" vertical="top"/>
    </xf>
    <xf numFmtId="0" fontId="5" fillId="28" borderId="29" xfId="0" applyFont="1" applyFill="1" applyBorder="1" applyAlignment="1" applyProtection="1">
      <alignment horizontal="center" vertical="top"/>
      <protection locked="0"/>
    </xf>
    <xf numFmtId="0" fontId="5" fillId="28" borderId="29" xfId="0" applyFont="1" applyFill="1" applyBorder="1" applyAlignment="1" applyProtection="1">
      <alignment vertical="top"/>
      <protection locked="0"/>
    </xf>
    <xf numFmtId="0" fontId="5" fillId="28" borderId="20" xfId="0" applyFont="1" applyFill="1" applyBorder="1" applyAlignment="1" applyProtection="1">
      <alignment horizontal="center" vertical="top"/>
      <protection locked="0"/>
    </xf>
    <xf numFmtId="0" fontId="5" fillId="28" borderId="20" xfId="0" applyFont="1" applyFill="1" applyBorder="1" applyAlignment="1" applyProtection="1">
      <alignment vertical="top"/>
      <protection locked="0"/>
    </xf>
    <xf numFmtId="0" fontId="5" fillId="25" borderId="29" xfId="0" applyFont="1" applyFill="1" applyBorder="1" applyAlignment="1">
      <alignment horizontal="center" vertical="top"/>
    </xf>
    <xf numFmtId="167" fontId="5" fillId="25" borderId="29" xfId="0" applyNumberFormat="1" applyFont="1" applyFill="1" applyBorder="1" applyAlignment="1">
      <alignment horizontal="center" vertical="top"/>
    </xf>
    <xf numFmtId="167" fontId="5" fillId="28" borderId="29" xfId="0" applyNumberFormat="1" applyFont="1" applyFill="1" applyBorder="1" applyAlignment="1" applyProtection="1">
      <alignment horizontal="center" vertical="top"/>
      <protection locked="0"/>
    </xf>
    <xf numFmtId="0" fontId="5" fillId="32" borderId="0" xfId="18" applyFill="1" applyAlignment="1">
      <alignment vertical="top"/>
    </xf>
    <xf numFmtId="168" fontId="5" fillId="28" borderId="29" xfId="18" applyNumberFormat="1" applyFill="1" applyBorder="1" applyAlignment="1" applyProtection="1">
      <alignment vertical="top" wrapText="1"/>
      <protection locked="0"/>
    </xf>
    <xf numFmtId="0" fontId="5" fillId="32" borderId="0" xfId="18" applyFill="1" applyAlignment="1">
      <alignment vertical="top" wrapText="1"/>
    </xf>
    <xf numFmtId="0" fontId="8" fillId="32" borderId="0" xfId="18" applyFont="1" applyFill="1" applyAlignment="1">
      <alignment horizontal="left" vertical="top" wrapText="1"/>
    </xf>
    <xf numFmtId="0" fontId="0" fillId="32" borderId="0" xfId="0" applyFill="1" applyAlignment="1">
      <alignment horizontal="left" vertical="top" wrapText="1"/>
    </xf>
    <xf numFmtId="164" fontId="27" fillId="25" borderId="7" xfId="18" applyNumberFormat="1" applyFont="1" applyFill="1" applyBorder="1" applyAlignment="1">
      <alignment vertical="top"/>
    </xf>
    <xf numFmtId="164" fontId="100" fillId="22" borderId="66" xfId="18" applyNumberFormat="1" applyFont="1" applyFill="1" applyBorder="1" applyAlignment="1" applyProtection="1">
      <alignment vertical="top"/>
      <protection locked="0"/>
    </xf>
    <xf numFmtId="164" fontId="101" fillId="25" borderId="67" xfId="18" applyNumberFormat="1" applyFont="1" applyFill="1" applyBorder="1" applyAlignment="1">
      <alignment vertical="top"/>
    </xf>
    <xf numFmtId="164" fontId="10" fillId="27" borderId="7" xfId="18" applyNumberFormat="1" applyFont="1" applyFill="1" applyBorder="1" applyAlignment="1">
      <alignment vertical="top"/>
    </xf>
    <xf numFmtId="164" fontId="58" fillId="0" borderId="66" xfId="18" applyNumberFormat="1" applyFont="1" applyBorder="1" applyAlignment="1">
      <alignment vertical="top"/>
    </xf>
    <xf numFmtId="0" fontId="5" fillId="0" borderId="43" xfId="18" applyBorder="1" applyAlignment="1">
      <alignment vertical="top"/>
    </xf>
    <xf numFmtId="0" fontId="6" fillId="21" borderId="0" xfId="0" applyFont="1" applyFill="1" applyAlignment="1">
      <alignment vertical="top" wrapText="1"/>
    </xf>
    <xf numFmtId="0" fontId="7" fillId="33" borderId="34" xfId="0" applyFont="1" applyFill="1" applyBorder="1"/>
    <xf numFmtId="0" fontId="5" fillId="27" borderId="54" xfId="0" applyFont="1" applyFill="1" applyBorder="1" applyAlignment="1">
      <alignment horizontal="left" vertical="top" indent="1"/>
    </xf>
    <xf numFmtId="0" fontId="5" fillId="27" borderId="56" xfId="0" applyFont="1" applyFill="1" applyBorder="1" applyAlignment="1">
      <alignment horizontal="left" vertical="top" indent="1"/>
    </xf>
    <xf numFmtId="0" fontId="13" fillId="17" borderId="15" xfId="0" applyFont="1" applyFill="1" applyBorder="1" applyAlignment="1">
      <alignment vertical="center"/>
    </xf>
    <xf numFmtId="0" fontId="5" fillId="26" borderId="34" xfId="18" applyFill="1" applyBorder="1" applyAlignment="1">
      <alignment horizontal="center" vertical="top"/>
    </xf>
    <xf numFmtId="0" fontId="0" fillId="26" borderId="0" xfId="0" applyFill="1" applyAlignment="1">
      <alignment vertical="top"/>
    </xf>
    <xf numFmtId="0" fontId="0" fillId="26" borderId="29" xfId="0" applyFill="1" applyBorder="1" applyAlignment="1">
      <alignment vertical="top"/>
    </xf>
    <xf numFmtId="0" fontId="5" fillId="26" borderId="0" xfId="0" applyFont="1" applyFill="1" applyAlignment="1">
      <alignment vertical="top"/>
    </xf>
    <xf numFmtId="0" fontId="71" fillId="13" borderId="0" xfId="0" applyFont="1" applyFill="1" applyAlignment="1">
      <alignment horizontal="justify" vertical="top" wrapText="1"/>
    </xf>
    <xf numFmtId="0" fontId="108" fillId="0" borderId="0" xfId="0" applyFont="1" applyAlignment="1">
      <alignment horizontal="left" vertical="top"/>
    </xf>
    <xf numFmtId="0" fontId="113" fillId="0" borderId="0" xfId="0" applyFont="1" applyAlignment="1">
      <alignment horizontal="left" vertical="top" wrapText="1"/>
    </xf>
    <xf numFmtId="0" fontId="110" fillId="0" borderId="0" xfId="0" applyFont="1" applyAlignment="1">
      <alignment horizontal="left" vertical="top"/>
    </xf>
    <xf numFmtId="0" fontId="108" fillId="0" borderId="0" xfId="18" applyFont="1" applyAlignment="1">
      <alignment horizontal="left" vertical="top"/>
    </xf>
    <xf numFmtId="0" fontId="108" fillId="0" borderId="0" xfId="18" applyFont="1" applyAlignment="1">
      <alignment horizontal="left" vertical="top" wrapText="1"/>
    </xf>
    <xf numFmtId="0" fontId="113" fillId="0" borderId="0" xfId="18" applyFont="1" applyAlignment="1">
      <alignment horizontal="left" vertical="top" wrapText="1"/>
    </xf>
    <xf numFmtId="0" fontId="111" fillId="0" borderId="0" xfId="18" applyFont="1" applyAlignment="1">
      <alignment horizontal="left" vertical="top"/>
    </xf>
    <xf numFmtId="0" fontId="0" fillId="36" borderId="0" xfId="0" applyFill="1"/>
    <xf numFmtId="0" fontId="6" fillId="21" borderId="32" xfId="18" applyFont="1" applyFill="1" applyBorder="1" applyAlignment="1">
      <alignment horizontal="center" vertical="top"/>
    </xf>
    <xf numFmtId="0" fontId="7" fillId="13" borderId="0" xfId="18" applyFont="1" applyFill="1" applyAlignment="1">
      <alignment horizontal="center" vertical="top"/>
    </xf>
    <xf numFmtId="0" fontId="48" fillId="0" borderId="0" xfId="18" applyFont="1" applyAlignment="1">
      <alignment horizontal="center" vertical="top"/>
    </xf>
    <xf numFmtId="0" fontId="8" fillId="0" borderId="0" xfId="18" applyFont="1" applyAlignment="1">
      <alignment horizontal="center" vertical="top"/>
    </xf>
    <xf numFmtId="0" fontId="5" fillId="0" borderId="29" xfId="18" applyBorder="1" applyAlignment="1">
      <alignment vertical="top" wrapText="1"/>
    </xf>
    <xf numFmtId="14" fontId="5" fillId="0" borderId="29" xfId="18" applyNumberFormat="1" applyBorder="1" applyAlignment="1">
      <alignment horizontal="center" vertical="top" wrapText="1"/>
    </xf>
    <xf numFmtId="0" fontId="5" fillId="27" borderId="0" xfId="18" applyFill="1" applyAlignment="1">
      <alignment vertical="top"/>
    </xf>
    <xf numFmtId="0" fontId="7" fillId="27" borderId="0" xfId="18" applyFont="1" applyFill="1" applyAlignment="1">
      <alignment vertical="top"/>
    </xf>
    <xf numFmtId="0" fontId="5" fillId="27" borderId="29" xfId="0" applyFont="1" applyFill="1" applyBorder="1" applyAlignment="1">
      <alignment horizontal="center" vertical="top"/>
    </xf>
    <xf numFmtId="2" fontId="10" fillId="27"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xf>
    <xf numFmtId="0" fontId="5" fillId="18" borderId="0" xfId="0" applyFont="1" applyFill="1"/>
    <xf numFmtId="0" fontId="7" fillId="13" borderId="0" xfId="0" applyFont="1" applyFill="1" applyAlignment="1">
      <alignment horizontal="left" vertical="top" wrapText="1"/>
    </xf>
    <xf numFmtId="0" fontId="5" fillId="0" borderId="0" xfId="0" applyFont="1" applyAlignment="1">
      <alignment horizontal="left" vertical="top" wrapText="1"/>
    </xf>
    <xf numFmtId="0" fontId="5" fillId="23" borderId="13" xfId="0" applyFont="1" applyFill="1" applyBorder="1" applyAlignment="1">
      <alignment horizontal="left" vertical="center" wrapText="1" indent="1"/>
    </xf>
    <xf numFmtId="0" fontId="8" fillId="27" borderId="0" xfId="0" applyFont="1" applyFill="1" applyAlignment="1">
      <alignment horizontal="left" vertical="top" wrapText="1"/>
    </xf>
    <xf numFmtId="0" fontId="99" fillId="13" borderId="0" xfId="0" applyFont="1" applyFill="1" applyAlignment="1">
      <alignment horizontal="left" vertical="top" wrapText="1"/>
    </xf>
    <xf numFmtId="0" fontId="9" fillId="0" borderId="7" xfId="18" applyFont="1" applyBorder="1" applyAlignment="1">
      <alignment horizontal="left" vertical="top" wrapText="1"/>
    </xf>
    <xf numFmtId="0" fontId="14" fillId="13" borderId="30" xfId="18" applyFont="1" applyFill="1" applyBorder="1" applyAlignment="1">
      <alignment horizontal="left" vertical="top" wrapText="1"/>
    </xf>
    <xf numFmtId="0" fontId="13" fillId="13" borderId="0" xfId="18" applyFont="1" applyFill="1" applyAlignment="1">
      <alignment horizontal="left" vertical="center" wrapText="1"/>
    </xf>
    <xf numFmtId="0" fontId="5" fillId="27" borderId="7" xfId="0" applyFont="1" applyFill="1" applyBorder="1" applyAlignment="1">
      <alignment horizontal="left" vertical="top"/>
    </xf>
    <xf numFmtId="0" fontId="50" fillId="13" borderId="0" xfId="0" applyFont="1" applyFill="1" applyAlignment="1">
      <alignment horizontal="left" vertical="top" wrapText="1"/>
    </xf>
    <xf numFmtId="0" fontId="97" fillId="27" borderId="0" xfId="0" applyFont="1" applyFill="1" applyAlignment="1">
      <alignment horizontal="left" vertical="top" wrapText="1"/>
    </xf>
    <xf numFmtId="0" fontId="95" fillId="13" borderId="0" xfId="0" applyFont="1" applyFill="1" applyAlignment="1">
      <alignment horizontal="left" vertical="top" wrapText="1"/>
    </xf>
    <xf numFmtId="166" fontId="5" fillId="27" borderId="7" xfId="0" applyNumberFormat="1" applyFont="1" applyFill="1" applyBorder="1" applyAlignment="1">
      <alignment horizontal="left" vertical="top"/>
    </xf>
    <xf numFmtId="0" fontId="91" fillId="0" borderId="0" xfId="0" applyFont="1" applyAlignment="1">
      <alignment horizontal="left" vertical="top" wrapText="1"/>
    </xf>
    <xf numFmtId="0" fontId="33" fillId="0" borderId="0" xfId="0" applyFont="1" applyAlignment="1">
      <alignment horizontal="left"/>
    </xf>
    <xf numFmtId="0" fontId="7" fillId="13" borderId="0" xfId="0" applyFont="1" applyFill="1" applyAlignment="1">
      <alignment horizontal="left"/>
    </xf>
    <xf numFmtId="0" fontId="96" fillId="13" borderId="31" xfId="0" applyFont="1" applyFill="1" applyBorder="1" applyAlignment="1">
      <alignment horizontal="left" vertical="top" wrapText="1"/>
    </xf>
    <xf numFmtId="0" fontId="5" fillId="27" borderId="21" xfId="0" applyFont="1" applyFill="1" applyBorder="1" applyAlignment="1">
      <alignment horizontal="left" vertical="top" wrapText="1"/>
    </xf>
    <xf numFmtId="0" fontId="5" fillId="27" borderId="45" xfId="0" applyFont="1" applyFill="1" applyBorder="1" applyAlignment="1">
      <alignment horizontal="left" vertical="top" wrapText="1"/>
    </xf>
    <xf numFmtId="0" fontId="0" fillId="36" borderId="0" xfId="0" applyFill="1" applyAlignment="1">
      <alignment horizontal="left"/>
    </xf>
    <xf numFmtId="0" fontId="0" fillId="25" borderId="0" xfId="0" applyFill="1" applyAlignment="1">
      <alignment horizontal="left"/>
    </xf>
    <xf numFmtId="0" fontId="114" fillId="0" borderId="0" xfId="18" applyFont="1" applyAlignment="1">
      <alignment horizontal="left" vertical="top"/>
    </xf>
    <xf numFmtId="0" fontId="108" fillId="0" borderId="0" xfId="0" applyFont="1" applyAlignment="1">
      <alignment horizontal="left" vertical="top" wrapText="1"/>
    </xf>
    <xf numFmtId="0" fontId="112" fillId="0" borderId="0" xfId="0" applyFont="1" applyAlignment="1">
      <alignment horizontal="left" vertical="top" wrapText="1"/>
    </xf>
    <xf numFmtId="0" fontId="10" fillId="0" borderId="49" xfId="0" applyFont="1" applyBorder="1" applyAlignment="1">
      <alignment vertical="center" wrapText="1"/>
    </xf>
    <xf numFmtId="0" fontId="58" fillId="0" borderId="7" xfId="18" applyFont="1" applyBorder="1" applyAlignment="1">
      <alignment horizontal="left" vertical="top" wrapText="1"/>
    </xf>
    <xf numFmtId="0" fontId="58" fillId="0" borderId="7" xfId="18" applyFont="1" applyBorder="1" applyAlignment="1">
      <alignment horizontal="left" vertical="top" wrapText="1" indent="1"/>
    </xf>
    <xf numFmtId="0" fontId="45" fillId="0" borderId="7" xfId="18" applyFont="1" applyBorder="1" applyAlignment="1">
      <alignment horizontal="left" vertical="top" wrapText="1" indent="2"/>
    </xf>
    <xf numFmtId="0" fontId="27" fillId="0" borderId="7" xfId="18" applyFont="1" applyBorder="1" applyAlignment="1">
      <alignment horizontal="left" vertical="top"/>
    </xf>
    <xf numFmtId="0" fontId="10" fillId="0" borderId="21" xfId="18" applyFont="1" applyBorder="1" applyAlignment="1">
      <alignment horizontal="left" vertical="top" wrapText="1"/>
    </xf>
    <xf numFmtId="0" fontId="9" fillId="13" borderId="7" xfId="18" applyFont="1" applyFill="1" applyBorder="1" applyAlignment="1">
      <alignment horizontal="left" vertical="center"/>
    </xf>
    <xf numFmtId="0" fontId="7" fillId="0" borderId="7" xfId="18" applyFont="1" applyBorder="1" applyAlignment="1">
      <alignment horizontal="left"/>
    </xf>
    <xf numFmtId="0" fontId="10" fillId="32" borderId="21" xfId="18" applyFont="1" applyFill="1" applyBorder="1" applyAlignment="1">
      <alignment horizontal="left" vertical="top" wrapText="1"/>
    </xf>
    <xf numFmtId="0" fontId="5" fillId="27" borderId="69" xfId="0" applyFont="1" applyFill="1" applyBorder="1" applyAlignment="1">
      <alignment horizontal="left" vertical="top" wrapText="1"/>
    </xf>
    <xf numFmtId="0" fontId="5" fillId="27" borderId="70" xfId="0" applyFont="1" applyFill="1" applyBorder="1" applyAlignment="1">
      <alignment horizontal="left" vertical="top" wrapText="1"/>
    </xf>
    <xf numFmtId="0" fontId="5" fillId="27" borderId="71" xfId="0" applyFont="1" applyFill="1" applyBorder="1" applyAlignment="1">
      <alignment horizontal="left" vertical="top" wrapText="1"/>
    </xf>
    <xf numFmtId="0" fontId="5" fillId="27" borderId="72" xfId="0" applyFont="1" applyFill="1" applyBorder="1" applyAlignment="1">
      <alignment horizontal="left" vertical="top" wrapText="1"/>
    </xf>
    <xf numFmtId="0" fontId="116" fillId="0" borderId="0" xfId="0" applyFont="1" applyAlignment="1">
      <alignment vertical="top" wrapText="1"/>
    </xf>
    <xf numFmtId="0" fontId="105" fillId="0" borderId="0" xfId="0" applyFont="1" applyAlignment="1">
      <alignment horizontal="left" vertical="top" wrapText="1"/>
    </xf>
    <xf numFmtId="0" fontId="107" fillId="0" borderId="0" xfId="0" applyFont="1" applyAlignment="1">
      <alignment horizontal="left" vertical="top"/>
    </xf>
    <xf numFmtId="0" fontId="107" fillId="0" borderId="0" xfId="0" applyFont="1" applyAlignment="1">
      <alignment horizontal="left" vertical="top" wrapText="1"/>
    </xf>
    <xf numFmtId="0" fontId="106" fillId="0" borderId="0" xfId="18" applyFont="1" applyAlignment="1">
      <alignment horizontal="left" vertical="top" wrapText="1"/>
    </xf>
    <xf numFmtId="0" fontId="115" fillId="0" borderId="0" xfId="18" applyFont="1" applyAlignment="1">
      <alignment horizontal="left" vertical="top" wrapText="1"/>
    </xf>
    <xf numFmtId="0" fontId="114" fillId="0" borderId="0" xfId="18" applyFont="1" applyAlignment="1">
      <alignment horizontal="left" vertical="top" wrapText="1"/>
    </xf>
    <xf numFmtId="0" fontId="120" fillId="0" borderId="0" xfId="18" applyFont="1" applyAlignment="1">
      <alignment horizontal="left" vertical="top" wrapText="1"/>
    </xf>
    <xf numFmtId="0" fontId="107" fillId="0" borderId="0" xfId="18" applyFont="1" applyAlignment="1">
      <alignment horizontal="left" vertical="top" wrapText="1"/>
    </xf>
    <xf numFmtId="0" fontId="120" fillId="0" borderId="0" xfId="18" applyFont="1" applyAlignment="1">
      <alignment horizontal="left" vertical="top"/>
    </xf>
    <xf numFmtId="0" fontId="107" fillId="0" borderId="0" xfId="18" applyFont="1" applyAlignment="1">
      <alignment horizontal="left" vertical="top"/>
    </xf>
    <xf numFmtId="0" fontId="106" fillId="0" borderId="0" xfId="18" applyFont="1" applyAlignment="1">
      <alignment horizontal="left" vertical="top"/>
    </xf>
    <xf numFmtId="0" fontId="113" fillId="0" borderId="0" xfId="18" applyFont="1" applyAlignment="1">
      <alignment horizontal="left" vertical="top"/>
    </xf>
    <xf numFmtId="0" fontId="118" fillId="0" borderId="0" xfId="18" applyFont="1" applyAlignment="1">
      <alignment horizontal="left" vertical="top"/>
    </xf>
    <xf numFmtId="0" fontId="114" fillId="0" borderId="0" xfId="0" applyFont="1" applyAlignment="1">
      <alignment horizontal="left" vertical="top" wrapText="1"/>
    </xf>
    <xf numFmtId="0" fontId="117" fillId="0" borderId="0" xfId="0" applyFont="1" applyAlignment="1">
      <alignment horizontal="left" vertical="top" wrapText="1"/>
    </xf>
    <xf numFmtId="0" fontId="128" fillId="0" borderId="0" xfId="0" applyFont="1" applyAlignment="1">
      <alignment horizontal="left" vertical="top" wrapText="1"/>
    </xf>
    <xf numFmtId="0" fontId="129" fillId="0" borderId="0" xfId="0" applyFont="1" applyAlignment="1">
      <alignment horizontal="left" vertical="top" wrapText="1"/>
    </xf>
    <xf numFmtId="166" fontId="107" fillId="0" borderId="0" xfId="0" applyNumberFormat="1" applyFont="1" applyAlignment="1">
      <alignment horizontal="left" vertical="top"/>
    </xf>
    <xf numFmtId="0" fontId="10" fillId="0" borderId="0" xfId="18" applyFont="1" applyAlignment="1">
      <alignment horizontal="left" vertical="top" wrapText="1"/>
    </xf>
    <xf numFmtId="0" fontId="0" fillId="37" borderId="0" xfId="0" applyFill="1"/>
    <xf numFmtId="0" fontId="5" fillId="0" borderId="0" xfId="0" applyFont="1" applyAlignment="1">
      <alignment horizontal="left"/>
    </xf>
    <xf numFmtId="0" fontId="0" fillId="37" borderId="0" xfId="0" applyFill="1" applyAlignment="1">
      <alignment horizontal="left"/>
    </xf>
    <xf numFmtId="0" fontId="104" fillId="0" borderId="0" xfId="19" applyFont="1" applyAlignment="1">
      <alignment vertical="top" wrapText="1"/>
    </xf>
    <xf numFmtId="0" fontId="105" fillId="0" borderId="0" xfId="0" applyFont="1" applyAlignment="1">
      <alignment vertical="top" wrapText="1"/>
    </xf>
    <xf numFmtId="0" fontId="106" fillId="0" borderId="0" xfId="0" applyFont="1" applyAlignment="1">
      <alignment vertical="top" wrapText="1"/>
    </xf>
    <xf numFmtId="0" fontId="107" fillId="0" borderId="0" xfId="0" applyFont="1" applyAlignment="1">
      <alignment vertical="top" wrapText="1"/>
    </xf>
    <xf numFmtId="0" fontId="108" fillId="0" borderId="0" xfId="0" applyFont="1" applyAlignment="1">
      <alignment vertical="top" wrapText="1"/>
    </xf>
    <xf numFmtId="0" fontId="109" fillId="0" borderId="0" xfId="14" applyFont="1" applyFill="1" applyBorder="1" applyAlignment="1" applyProtection="1">
      <alignment vertical="top" wrapText="1"/>
    </xf>
    <xf numFmtId="0" fontId="110" fillId="0" borderId="0" xfId="0" applyFont="1" applyAlignment="1">
      <alignment vertical="top" wrapText="1"/>
    </xf>
    <xf numFmtId="0" fontId="111" fillId="0" borderId="0" xfId="0" applyFont="1" applyAlignment="1">
      <alignment vertical="top" wrapText="1"/>
    </xf>
    <xf numFmtId="0" fontId="109" fillId="0" borderId="0" xfId="0" applyFont="1" applyAlignment="1">
      <alignment vertical="top" wrapText="1"/>
    </xf>
    <xf numFmtId="0" fontId="112" fillId="0" borderId="0" xfId="0" applyFont="1" applyAlignment="1">
      <alignment vertical="top" wrapText="1"/>
    </xf>
    <xf numFmtId="0" fontId="113" fillId="0" borderId="0" xfId="0" applyFont="1" applyAlignment="1">
      <alignment vertical="top" wrapText="1"/>
    </xf>
    <xf numFmtId="0" fontId="114" fillId="0" borderId="0" xfId="0" applyFont="1" applyAlignment="1">
      <alignment vertical="top" wrapText="1"/>
    </xf>
    <xf numFmtId="0" fontId="115" fillId="0" borderId="0" xfId="0" applyFont="1" applyAlignment="1">
      <alignment vertical="top" wrapText="1"/>
    </xf>
    <xf numFmtId="0" fontId="117" fillId="0" borderId="0" xfId="0" applyFont="1" applyAlignment="1">
      <alignment vertical="top" wrapText="1"/>
    </xf>
    <xf numFmtId="0" fontId="118" fillId="0" borderId="0" xfId="0" applyFont="1" applyAlignment="1">
      <alignment vertical="top" wrapText="1"/>
    </xf>
    <xf numFmtId="0" fontId="120" fillId="0" borderId="0" xfId="0" applyFont="1" applyAlignment="1">
      <alignment vertical="top" wrapText="1"/>
    </xf>
    <xf numFmtId="0" fontId="125" fillId="0" borderId="0" xfId="0" applyFont="1" applyAlignment="1">
      <alignment vertical="top" wrapText="1"/>
    </xf>
    <xf numFmtId="0" fontId="127" fillId="0" borderId="0" xfId="0" applyFont="1" applyAlignment="1">
      <alignment vertical="top" wrapText="1"/>
    </xf>
    <xf numFmtId="0" fontId="107" fillId="0" borderId="0" xfId="0" applyFont="1" applyAlignment="1">
      <alignment vertical="top"/>
    </xf>
    <xf numFmtId="0" fontId="110" fillId="0" borderId="0" xfId="0" applyFont="1" applyAlignment="1">
      <alignment horizontal="left" vertical="top" wrapText="1"/>
    </xf>
    <xf numFmtId="0" fontId="127" fillId="0" borderId="0" xfId="0" applyFont="1" applyAlignment="1">
      <alignment horizontal="left" vertical="top" wrapText="1"/>
    </xf>
    <xf numFmtId="0" fontId="107" fillId="0" borderId="0" xfId="18" applyFont="1" applyAlignment="1">
      <alignment vertical="top" wrapText="1"/>
    </xf>
    <xf numFmtId="0" fontId="119" fillId="0" borderId="0" xfId="0" applyFont="1" applyAlignment="1">
      <alignment horizontal="left" vertical="top"/>
    </xf>
    <xf numFmtId="0" fontId="132" fillId="0" borderId="0" xfId="0" applyFont="1" applyAlignment="1">
      <alignment vertical="top"/>
    </xf>
    <xf numFmtId="0" fontId="0" fillId="38" borderId="0" xfId="0" applyFill="1" applyAlignment="1">
      <alignment vertical="top"/>
    </xf>
    <xf numFmtId="0" fontId="0" fillId="38" borderId="0" xfId="0" applyFill="1" applyAlignment="1">
      <alignment vertical="top" wrapText="1"/>
    </xf>
    <xf numFmtId="0" fontId="7" fillId="38" borderId="0" xfId="0" applyFont="1" applyFill="1" applyAlignment="1">
      <alignment horizontal="center" vertical="top"/>
    </xf>
    <xf numFmtId="0" fontId="39" fillId="38" borderId="0" xfId="0" applyFont="1" applyFill="1" applyAlignment="1">
      <alignment vertical="top" wrapText="1"/>
    </xf>
    <xf numFmtId="0" fontId="5" fillId="38" borderId="0" xfId="18" applyFill="1" applyAlignment="1">
      <alignment vertical="top"/>
    </xf>
    <xf numFmtId="0" fontId="5" fillId="39" borderId="0" xfId="18" applyFill="1" applyAlignment="1">
      <alignment vertical="top"/>
    </xf>
    <xf numFmtId="0" fontId="5" fillId="38" borderId="0" xfId="18" applyFill="1" applyAlignment="1">
      <alignment vertical="top" wrapText="1"/>
    </xf>
    <xf numFmtId="0" fontId="5" fillId="38" borderId="0" xfId="18" applyFill="1" applyAlignment="1">
      <alignment vertical="center"/>
    </xf>
    <xf numFmtId="0" fontId="8" fillId="38" borderId="0" xfId="18" applyFont="1" applyFill="1" applyAlignment="1">
      <alignment horizontal="left" vertical="top" wrapText="1"/>
    </xf>
    <xf numFmtId="165" fontId="9" fillId="28" borderId="29" xfId="18" applyNumberFormat="1" applyFont="1" applyFill="1" applyBorder="1" applyAlignment="1" applyProtection="1">
      <alignment horizontal="right" vertical="top"/>
      <protection locked="0"/>
    </xf>
    <xf numFmtId="0" fontId="27" fillId="38" borderId="0" xfId="18" applyFont="1" applyFill="1" applyAlignment="1">
      <alignment vertical="top"/>
    </xf>
    <xf numFmtId="0" fontId="87" fillId="0" borderId="0" xfId="18" applyFont="1" applyAlignment="1">
      <alignment vertical="center"/>
    </xf>
    <xf numFmtId="0" fontId="5" fillId="39" borderId="0" xfId="18" applyFill="1"/>
    <xf numFmtId="0" fontId="9" fillId="39" borderId="0" xfId="18" applyFont="1" applyFill="1" applyAlignment="1">
      <alignment horizontal="center" vertical="top" wrapText="1"/>
    </xf>
    <xf numFmtId="0" fontId="9" fillId="39" borderId="0" xfId="18" applyFont="1" applyFill="1" applyAlignment="1">
      <alignment vertical="top"/>
    </xf>
    <xf numFmtId="0" fontId="9" fillId="39" borderId="0" xfId="18" applyFont="1" applyFill="1"/>
    <xf numFmtId="0" fontId="87" fillId="0" borderId="0" xfId="18" applyFont="1"/>
    <xf numFmtId="0" fontId="7" fillId="13" borderId="0" xfId="14" applyFont="1" applyFill="1" applyAlignment="1" applyProtection="1">
      <alignment horizontal="left" vertical="top" wrapText="1"/>
    </xf>
    <xf numFmtId="0" fontId="5" fillId="13" borderId="0" xfId="14" applyFont="1" applyFill="1" applyAlignment="1" applyProtection="1">
      <alignment horizontal="left" vertical="top" wrapText="1"/>
    </xf>
    <xf numFmtId="0" fontId="48" fillId="0" borderId="0" xfId="18" applyFont="1" applyAlignment="1">
      <alignment horizontal="left" vertical="center" wrapText="1"/>
    </xf>
    <xf numFmtId="0" fontId="8" fillId="0" borderId="0" xfId="18" applyFont="1" applyAlignment="1">
      <alignment horizontal="left" vertical="center" wrapText="1"/>
    </xf>
    <xf numFmtId="0" fontId="45" fillId="0" borderId="29" xfId="18" applyFont="1" applyBorder="1" applyAlignment="1">
      <alignment horizontal="left" vertical="top" wrapText="1" indent="1"/>
    </xf>
    <xf numFmtId="0" fontId="5" fillId="0" borderId="0" xfId="18" applyAlignment="1">
      <alignment horizontal="left" vertical="top" wrapText="1"/>
    </xf>
    <xf numFmtId="0" fontId="5" fillId="33" borderId="0" xfId="18" applyFill="1" applyAlignment="1">
      <alignment horizontal="center" vertical="top"/>
    </xf>
    <xf numFmtId="0" fontId="5" fillId="26" borderId="0" xfId="18" applyFill="1" applyAlignment="1">
      <alignment horizontal="left" vertical="top"/>
    </xf>
    <xf numFmtId="0" fontId="10" fillId="0" borderId="29" xfId="18" applyFont="1" applyBorder="1" applyAlignment="1">
      <alignment horizontal="left" vertical="top" wrapText="1"/>
    </xf>
    <xf numFmtId="0" fontId="27" fillId="0" borderId="0" xfId="18" applyFont="1" applyAlignment="1">
      <alignment horizontal="left" vertical="top"/>
    </xf>
    <xf numFmtId="0" fontId="10" fillId="38" borderId="20" xfId="18" applyFont="1" applyFill="1" applyBorder="1" applyAlignment="1">
      <alignment horizontal="left" vertical="top" wrapText="1"/>
    </xf>
    <xf numFmtId="0" fontId="14" fillId="13" borderId="0" xfId="18" applyFont="1" applyFill="1" applyAlignment="1">
      <alignment horizontal="left" vertical="center" wrapText="1"/>
    </xf>
    <xf numFmtId="0" fontId="107" fillId="0" borderId="0" xfId="0" applyFont="1"/>
    <xf numFmtId="0" fontId="108" fillId="0" borderId="0" xfId="14" applyFont="1" applyFill="1" applyAlignment="1" applyProtection="1">
      <alignment horizontal="left" vertical="top" wrapText="1"/>
    </xf>
    <xf numFmtId="0" fontId="107" fillId="0" borderId="0" xfId="14" applyFont="1" applyFill="1" applyAlignment="1" applyProtection="1">
      <alignment horizontal="left" vertical="top" wrapText="1"/>
    </xf>
    <xf numFmtId="0" fontId="127" fillId="0" borderId="0" xfId="0" applyFont="1" applyAlignment="1">
      <alignment horizontal="left" vertical="center" wrapText="1"/>
    </xf>
    <xf numFmtId="0" fontId="113" fillId="0" borderId="0" xfId="18" applyFont="1" applyAlignment="1">
      <alignment horizontal="left" vertical="center" wrapText="1"/>
    </xf>
    <xf numFmtId="0" fontId="115" fillId="0" borderId="0" xfId="18" applyFont="1" applyAlignment="1">
      <alignment horizontal="left" vertical="center" wrapText="1"/>
    </xf>
    <xf numFmtId="0" fontId="108" fillId="0" borderId="7" xfId="18" applyFont="1" applyBorder="1" applyAlignment="1">
      <alignment horizontal="left" vertical="top" wrapText="1"/>
    </xf>
    <xf numFmtId="0" fontId="108" fillId="0" borderId="27" xfId="18" applyFont="1" applyBorder="1" applyAlignment="1">
      <alignment horizontal="left" vertical="top" wrapText="1"/>
    </xf>
    <xf numFmtId="0" fontId="114" fillId="0" borderId="29" xfId="18" applyFont="1" applyBorder="1" applyAlignment="1">
      <alignment horizontal="left" vertical="top" wrapText="1"/>
    </xf>
    <xf numFmtId="0" fontId="113" fillId="0" borderId="29" xfId="18" applyFont="1" applyBorder="1" applyAlignment="1">
      <alignment horizontal="left" vertical="top" wrapText="1" indent="1"/>
    </xf>
    <xf numFmtId="0" fontId="114" fillId="0" borderId="7" xfId="18" applyFont="1" applyBorder="1" applyAlignment="1">
      <alignment horizontal="left" vertical="top" wrapText="1"/>
    </xf>
    <xf numFmtId="0" fontId="114" fillId="0" borderId="20" xfId="18" applyFont="1" applyBorder="1" applyAlignment="1">
      <alignment horizontal="left" vertical="top" wrapText="1"/>
    </xf>
    <xf numFmtId="0" fontId="111" fillId="0" borderId="0" xfId="18" applyFont="1" applyAlignment="1">
      <alignment horizontal="left"/>
    </xf>
    <xf numFmtId="0" fontId="107" fillId="0" borderId="0" xfId="0" applyFont="1" applyAlignment="1">
      <alignment horizontal="left"/>
    </xf>
    <xf numFmtId="0" fontId="7" fillId="0" borderId="0" xfId="18" applyFont="1" applyAlignment="1">
      <alignment vertical="top" wrapText="1"/>
    </xf>
    <xf numFmtId="0" fontId="133" fillId="17" borderId="0" xfId="0" applyFont="1" applyFill="1"/>
    <xf numFmtId="0" fontId="7" fillId="13" borderId="0" xfId="14" applyFont="1" applyFill="1" applyAlignment="1" applyProtection="1">
      <alignment vertical="top" wrapText="1"/>
    </xf>
    <xf numFmtId="0" fontId="33" fillId="13" borderId="0" xfId="14" applyFont="1" applyFill="1" applyAlignment="1" applyProtection="1">
      <alignment vertical="top" wrapText="1"/>
    </xf>
    <xf numFmtId="0" fontId="5" fillId="13" borderId="0" xfId="14" applyFont="1" applyFill="1" applyAlignment="1" applyProtection="1">
      <alignment vertical="top" wrapText="1"/>
    </xf>
    <xf numFmtId="0" fontId="7" fillId="0" borderId="0" xfId="0" applyFont="1" applyAlignment="1">
      <alignment vertical="top" wrapText="1"/>
    </xf>
    <xf numFmtId="0" fontId="45" fillId="0" borderId="29" xfId="18" applyFont="1" applyBorder="1" applyAlignment="1">
      <alignment vertical="top" wrapText="1"/>
    </xf>
    <xf numFmtId="0" fontId="107" fillId="0" borderId="0" xfId="18" applyFont="1" applyAlignment="1">
      <alignment wrapText="1"/>
    </xf>
    <xf numFmtId="0" fontId="108" fillId="0" borderId="0" xfId="14" applyFont="1" applyFill="1" applyAlignment="1" applyProtection="1">
      <alignment vertical="top" wrapText="1"/>
    </xf>
    <xf numFmtId="0" fontId="107" fillId="0" borderId="0" xfId="14" applyFont="1" applyFill="1" applyAlignment="1" applyProtection="1">
      <alignment vertical="top" wrapText="1"/>
    </xf>
    <xf numFmtId="0" fontId="119" fillId="0" borderId="0" xfId="14" applyFont="1" applyFill="1" applyAlignment="1" applyProtection="1">
      <alignment vertical="top" wrapText="1"/>
    </xf>
    <xf numFmtId="0" fontId="113" fillId="0" borderId="29" xfId="18" applyFont="1" applyBorder="1" applyAlignment="1">
      <alignment vertical="top" wrapText="1"/>
    </xf>
    <xf numFmtId="0" fontId="108" fillId="0" borderId="0" xfId="18" applyFont="1" applyAlignment="1">
      <alignment vertical="top" wrapText="1"/>
    </xf>
    <xf numFmtId="0" fontId="115" fillId="0" borderId="7" xfId="18" applyFont="1" applyBorder="1" applyAlignment="1">
      <alignment horizontal="left" vertical="top" wrapText="1" indent="1"/>
    </xf>
    <xf numFmtId="0" fontId="107" fillId="13" borderId="0" xfId="0" applyFont="1" applyFill="1" applyAlignment="1">
      <alignment horizontal="left" vertical="top" wrapText="1"/>
    </xf>
    <xf numFmtId="0" fontId="5" fillId="0" borderId="0" xfId="0" applyFont="1" applyAlignment="1">
      <alignment vertical="top" wrapText="1"/>
    </xf>
    <xf numFmtId="0" fontId="132" fillId="0" borderId="0" xfId="0" applyFont="1" applyAlignment="1">
      <alignment horizontal="left" vertical="top"/>
    </xf>
    <xf numFmtId="0" fontId="5" fillId="0" borderId="0" xfId="18" quotePrefix="1"/>
    <xf numFmtId="0" fontId="0" fillId="27" borderId="0" xfId="0" applyFill="1" applyAlignment="1">
      <alignment horizontal="left" vertical="top" wrapText="1"/>
    </xf>
    <xf numFmtId="0" fontId="87" fillId="0" borderId="0" xfId="0" applyFont="1" applyAlignment="1">
      <alignment vertical="top"/>
    </xf>
    <xf numFmtId="0" fontId="7" fillId="27" borderId="0" xfId="18" applyFont="1" applyFill="1" applyAlignment="1">
      <alignment horizontal="left" vertical="top"/>
    </xf>
    <xf numFmtId="0" fontId="5" fillId="27" borderId="0" xfId="18" applyFill="1" applyAlignment="1">
      <alignment horizontal="left" vertical="top"/>
    </xf>
    <xf numFmtId="0" fontId="8" fillId="27" borderId="0" xfId="18" applyFont="1" applyFill="1" applyAlignment="1">
      <alignment vertical="top"/>
    </xf>
    <xf numFmtId="0" fontId="10" fillId="27" borderId="0" xfId="18" applyFont="1" applyFill="1" applyAlignment="1">
      <alignment vertical="top" wrapText="1"/>
    </xf>
    <xf numFmtId="0" fontId="7" fillId="27" borderId="0" xfId="18" applyFont="1" applyFill="1" applyAlignment="1">
      <alignment horizontal="center" vertical="top"/>
    </xf>
    <xf numFmtId="0" fontId="7" fillId="27" borderId="0" xfId="0" applyFont="1" applyFill="1" applyAlignment="1">
      <alignment vertical="top"/>
    </xf>
    <xf numFmtId="0" fontId="134" fillId="27" borderId="0" xfId="14" applyFont="1" applyFill="1" applyAlignment="1" applyProtection="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7" fillId="13" borderId="0" xfId="0" applyFont="1" applyFill="1" applyAlignment="1">
      <alignment vertical="top" wrapText="1"/>
    </xf>
    <xf numFmtId="0" fontId="35" fillId="13" borderId="0" xfId="0" applyFont="1" applyFill="1" applyAlignment="1">
      <alignment horizontal="left" vertical="top" wrapText="1"/>
    </xf>
    <xf numFmtId="0" fontId="35" fillId="13" borderId="0" xfId="0" applyFont="1" applyFill="1" applyAlignment="1">
      <alignment horizontal="left" vertical="top" wrapText="1" indent="2"/>
    </xf>
    <xf numFmtId="0" fontId="5" fillId="0" borderId="7" xfId="18" applyBorder="1" applyAlignment="1">
      <alignment horizontal="left" vertical="top" wrapText="1"/>
    </xf>
    <xf numFmtId="0" fontId="7" fillId="0" borderId="7" xfId="18" applyFont="1" applyBorder="1" applyAlignment="1">
      <alignment horizontal="left" vertical="top" wrapText="1"/>
    </xf>
    <xf numFmtId="0" fontId="7" fillId="0" borderId="30" xfId="18" applyFont="1" applyBorder="1" applyAlignment="1">
      <alignment horizontal="left" vertical="top" wrapText="1"/>
    </xf>
    <xf numFmtId="0" fontId="14" fillId="27" borderId="31" xfId="18" applyFont="1" applyFill="1" applyBorder="1" applyAlignment="1">
      <alignment horizontal="left" vertical="top" wrapText="1"/>
    </xf>
    <xf numFmtId="0" fontId="14" fillId="27" borderId="0" xfId="18" applyFont="1" applyFill="1" applyAlignment="1">
      <alignment horizontal="left" vertical="top" wrapText="1"/>
    </xf>
    <xf numFmtId="0" fontId="59" fillId="27" borderId="0" xfId="18" applyFont="1" applyFill="1" applyAlignment="1">
      <alignment horizontal="left" vertical="top" wrapText="1"/>
    </xf>
    <xf numFmtId="0" fontId="7" fillId="27" borderId="0" xfId="18" applyFont="1" applyFill="1" applyAlignment="1">
      <alignment horizontal="left" vertical="top" wrapText="1"/>
    </xf>
    <xf numFmtId="0" fontId="50" fillId="27" borderId="0" xfId="0" applyFont="1" applyFill="1" applyAlignment="1">
      <alignment horizontal="left" vertical="top" wrapText="1"/>
    </xf>
    <xf numFmtId="2" fontId="135" fillId="0" borderId="29" xfId="18" applyNumberFormat="1" applyFont="1" applyBorder="1" applyAlignment="1">
      <alignment horizontal="center" vertical="top"/>
    </xf>
    <xf numFmtId="0" fontId="59" fillId="13" borderId="0" xfId="18" applyFont="1" applyFill="1" applyAlignment="1">
      <alignment vertical="top" wrapText="1"/>
    </xf>
    <xf numFmtId="0" fontId="5" fillId="16" borderId="0" xfId="0" applyFont="1" applyFill="1" applyAlignment="1">
      <alignment horizontal="left" vertical="top" wrapText="1"/>
    </xf>
    <xf numFmtId="0" fontId="14" fillId="13" borderId="0" xfId="0" applyFont="1" applyFill="1" applyAlignment="1">
      <alignment vertical="top" wrapText="1"/>
    </xf>
    <xf numFmtId="0" fontId="13" fillId="13" borderId="0" xfId="18" applyFont="1" applyFill="1" applyAlignment="1">
      <alignment vertical="top" wrapText="1"/>
    </xf>
    <xf numFmtId="0" fontId="0" fillId="0" borderId="29" xfId="0" applyBorder="1" applyAlignment="1">
      <alignment vertical="top" wrapText="1"/>
    </xf>
    <xf numFmtId="0" fontId="14" fillId="13" borderId="73" xfId="0" applyFont="1" applyFill="1" applyBorder="1" applyAlignment="1">
      <alignment vertical="top" wrapText="1"/>
    </xf>
    <xf numFmtId="0" fontId="49" fillId="13" borderId="0" xfId="18" applyFont="1" applyFill="1" applyAlignment="1">
      <alignment horizontal="left" vertical="top" wrapText="1"/>
    </xf>
    <xf numFmtId="0" fontId="14" fillId="13" borderId="74" xfId="0" applyFont="1" applyFill="1" applyBorder="1" applyAlignment="1">
      <alignment vertical="top" wrapText="1"/>
    </xf>
    <xf numFmtId="0" fontId="48" fillId="0" borderId="80" xfId="18" applyFont="1" applyBorder="1" applyAlignment="1">
      <alignment vertical="top" wrapText="1"/>
    </xf>
    <xf numFmtId="0" fontId="48" fillId="0" borderId="81" xfId="18" applyFont="1" applyBorder="1" applyAlignment="1">
      <alignment horizontal="left" vertical="top" wrapText="1"/>
    </xf>
    <xf numFmtId="0" fontId="5" fillId="26" borderId="43" xfId="18" applyFill="1" applyBorder="1" applyAlignment="1">
      <alignment vertical="top"/>
    </xf>
    <xf numFmtId="0" fontId="87" fillId="26" borderId="0" xfId="18" applyFont="1" applyFill="1" applyAlignment="1">
      <alignment horizontal="center" vertical="top"/>
    </xf>
    <xf numFmtId="0" fontId="107" fillId="0" borderId="0" xfId="0" applyFont="1" applyAlignment="1">
      <alignment vertical="center" wrapText="1"/>
    </xf>
    <xf numFmtId="0" fontId="110" fillId="0" borderId="0" xfId="0" applyFont="1" applyAlignment="1">
      <alignment horizontal="left" vertical="top" wrapText="1" indent="2"/>
    </xf>
    <xf numFmtId="0" fontId="108" fillId="0" borderId="30" xfId="18" applyFont="1" applyBorder="1" applyAlignment="1">
      <alignment horizontal="left" vertical="top" wrapText="1"/>
    </xf>
    <xf numFmtId="0" fontId="107" fillId="0" borderId="7" xfId="18" applyFont="1" applyBorder="1" applyAlignment="1">
      <alignment horizontal="left" vertical="top" wrapText="1"/>
    </xf>
    <xf numFmtId="0" fontId="113" fillId="0" borderId="31" xfId="18" applyFont="1" applyBorder="1" applyAlignment="1">
      <alignment horizontal="left" vertical="top" wrapText="1"/>
    </xf>
    <xf numFmtId="0" fontId="5" fillId="17" borderId="29" xfId="0" applyFont="1" applyFill="1" applyBorder="1"/>
    <xf numFmtId="0" fontId="0" fillId="0" borderId="29" xfId="0" applyBorder="1"/>
    <xf numFmtId="9" fontId="59" fillId="13" borderId="82" xfId="22" applyFont="1" applyFill="1" applyBorder="1" applyAlignment="1">
      <alignment horizontal="center" vertical="top" wrapText="1"/>
    </xf>
    <xf numFmtId="9" fontId="59" fillId="13" borderId="83" xfId="22" applyFont="1" applyFill="1" applyBorder="1" applyAlignment="1">
      <alignment horizontal="center" vertical="top" wrapText="1"/>
    </xf>
    <xf numFmtId="2" fontId="45" fillId="25" borderId="29" xfId="18" applyNumberFormat="1" applyFont="1" applyFill="1" applyBorder="1" applyAlignment="1">
      <alignment horizontal="center" vertical="top" wrapText="1"/>
    </xf>
    <xf numFmtId="9" fontId="45" fillId="25" borderId="29" xfId="18" applyNumberFormat="1" applyFont="1" applyFill="1" applyBorder="1" applyAlignment="1">
      <alignment horizontal="center" vertical="top" wrapText="1"/>
    </xf>
    <xf numFmtId="0" fontId="5" fillId="0" borderId="47" xfId="18" applyBorder="1" applyAlignment="1">
      <alignment vertical="center"/>
    </xf>
    <xf numFmtId="0" fontId="0" fillId="26" borderId="0" xfId="0" applyFill="1" applyAlignment="1">
      <alignment horizontal="left" vertical="top" wrapText="1"/>
    </xf>
    <xf numFmtId="0" fontId="58" fillId="0" borderId="0" xfId="18" applyFont="1" applyAlignment="1">
      <alignment horizontal="center" vertical="center" wrapText="1"/>
    </xf>
    <xf numFmtId="9" fontId="0" fillId="25" borderId="0" xfId="0" applyNumberFormat="1" applyFill="1" applyAlignment="1">
      <alignment horizontal="center"/>
    </xf>
    <xf numFmtId="9" fontId="5" fillId="25" borderId="0" xfId="22" applyFont="1" applyFill="1" applyAlignment="1">
      <alignment horizontal="center"/>
    </xf>
    <xf numFmtId="164" fontId="9" fillId="27" borderId="26" xfId="18" applyNumberFormat="1" applyFont="1" applyFill="1" applyBorder="1" applyAlignment="1">
      <alignment horizontal="center" vertical="top"/>
    </xf>
    <xf numFmtId="164" fontId="9" fillId="27" borderId="55" xfId="18" applyNumberFormat="1" applyFont="1" applyFill="1" applyBorder="1" applyAlignment="1">
      <alignment horizontal="center" vertical="top"/>
    </xf>
    <xf numFmtId="2" fontId="45" fillId="25" borderId="55" xfId="18" applyNumberFormat="1" applyFont="1" applyFill="1" applyBorder="1" applyAlignment="1">
      <alignment horizontal="center" vertical="top" wrapText="1"/>
    </xf>
    <xf numFmtId="9" fontId="45" fillId="25" borderId="55" xfId="18" applyNumberFormat="1" applyFont="1" applyFill="1" applyBorder="1" applyAlignment="1">
      <alignment horizontal="center" vertical="top" wrapText="1"/>
    </xf>
    <xf numFmtId="0" fontId="14" fillId="27" borderId="0" xfId="21" applyFont="1" applyFill="1" applyAlignment="1">
      <alignment horizontal="left" vertical="top" wrapText="1"/>
    </xf>
    <xf numFmtId="0" fontId="5" fillId="26" borderId="49" xfId="18" applyFill="1" applyBorder="1" applyAlignment="1">
      <alignment vertical="top"/>
    </xf>
    <xf numFmtId="0" fontId="5" fillId="26" borderId="49" xfId="0" applyFont="1" applyFill="1" applyBorder="1" applyAlignment="1">
      <alignment vertical="top"/>
    </xf>
    <xf numFmtId="0" fontId="5" fillId="26" borderId="104" xfId="18" applyFill="1" applyBorder="1" applyAlignment="1">
      <alignment vertical="top"/>
    </xf>
    <xf numFmtId="0" fontId="5" fillId="26" borderId="54" xfId="18" applyFill="1" applyBorder="1" applyAlignment="1">
      <alignment vertical="top"/>
    </xf>
    <xf numFmtId="0" fontId="5" fillId="26" borderId="105" xfId="18" applyFill="1" applyBorder="1" applyAlignment="1">
      <alignment vertical="top"/>
    </xf>
    <xf numFmtId="0" fontId="5" fillId="26" borderId="55" xfId="18" applyFill="1" applyBorder="1" applyAlignment="1">
      <alignment vertical="top"/>
    </xf>
    <xf numFmtId="0" fontId="5" fillId="26" borderId="56" xfId="18" applyFill="1" applyBorder="1" applyAlignment="1">
      <alignment vertical="top"/>
    </xf>
    <xf numFmtId="0" fontId="5" fillId="26" borderId="107" xfId="18" applyFill="1" applyBorder="1" applyAlignment="1">
      <alignment vertical="top"/>
    </xf>
    <xf numFmtId="0" fontId="143" fillId="26" borderId="0" xfId="18" applyFont="1" applyFill="1" applyAlignment="1">
      <alignment vertical="top"/>
    </xf>
    <xf numFmtId="0" fontId="143" fillId="26" borderId="0" xfId="0" applyFont="1" applyFill="1" applyAlignment="1">
      <alignment horizontal="left" vertical="top" wrapText="1"/>
    </xf>
    <xf numFmtId="0" fontId="58" fillId="25" borderId="29" xfId="18" applyFont="1" applyFill="1" applyBorder="1" applyAlignment="1">
      <alignment horizontal="center" vertical="top" wrapText="1"/>
    </xf>
    <xf numFmtId="0" fontId="2" fillId="26" borderId="87" xfId="21" applyFont="1" applyFill="1" applyBorder="1"/>
    <xf numFmtId="0" fontId="2" fillId="26" borderId="73" xfId="21" applyFont="1" applyFill="1" applyBorder="1"/>
    <xf numFmtId="0" fontId="2" fillId="26" borderId="88" xfId="21" applyFont="1" applyFill="1" applyBorder="1"/>
    <xf numFmtId="0" fontId="2" fillId="41" borderId="73" xfId="21" applyFont="1" applyFill="1" applyBorder="1"/>
    <xf numFmtId="0" fontId="87" fillId="26" borderId="0" xfId="18" applyFont="1" applyFill="1" applyAlignment="1">
      <alignment vertical="top"/>
    </xf>
    <xf numFmtId="0" fontId="10" fillId="0" borderId="108" xfId="18" applyFont="1" applyBorder="1" applyAlignment="1">
      <alignment vertical="top"/>
    </xf>
    <xf numFmtId="0" fontId="10" fillId="0" borderId="109" xfId="18" applyFont="1" applyBorder="1" applyAlignment="1">
      <alignment vertical="top"/>
    </xf>
    <xf numFmtId="0" fontId="10" fillId="0" borderId="55" xfId="18" applyFont="1" applyBorder="1" applyAlignment="1">
      <alignment horizontal="center" vertical="top" wrapText="1"/>
    </xf>
    <xf numFmtId="0" fontId="58" fillId="25" borderId="55" xfId="18" applyFont="1" applyFill="1" applyBorder="1" applyAlignment="1">
      <alignment horizontal="center" vertical="top" wrapText="1"/>
    </xf>
    <xf numFmtId="164" fontId="7" fillId="25" borderId="27" xfId="18" applyNumberFormat="1" applyFont="1" applyFill="1" applyBorder="1" applyAlignment="1">
      <alignment vertical="top"/>
    </xf>
    <xf numFmtId="164" fontId="145" fillId="25" borderId="65" xfId="18" applyNumberFormat="1" applyFont="1" applyFill="1" applyBorder="1" applyAlignment="1">
      <alignment vertical="top"/>
    </xf>
    <xf numFmtId="164" fontId="5" fillId="25" borderId="29" xfId="18" quotePrefix="1" applyNumberFormat="1" applyFill="1" applyBorder="1" applyAlignment="1">
      <alignment vertical="top"/>
    </xf>
    <xf numFmtId="164" fontId="7" fillId="25" borderId="7" xfId="18" applyNumberFormat="1" applyFont="1" applyFill="1" applyBorder="1" applyAlignment="1">
      <alignment vertical="top"/>
    </xf>
    <xf numFmtId="164" fontId="145" fillId="25" borderId="66" xfId="18" quotePrefix="1" applyNumberFormat="1" applyFont="1" applyFill="1" applyBorder="1" applyAlignment="1">
      <alignment vertical="top"/>
    </xf>
    <xf numFmtId="164" fontId="145" fillId="25" borderId="66" xfId="18" applyNumberFormat="1" applyFont="1" applyFill="1" applyBorder="1" applyAlignment="1">
      <alignment vertical="top"/>
    </xf>
    <xf numFmtId="165" fontId="5" fillId="25" borderId="26" xfId="18" applyNumberFormat="1" applyFill="1" applyBorder="1" applyAlignment="1">
      <alignment vertical="top"/>
    </xf>
    <xf numFmtId="165" fontId="5" fillId="25" borderId="29" xfId="18" quotePrefix="1" applyNumberFormat="1" applyFill="1" applyBorder="1" applyAlignment="1">
      <alignment vertical="top"/>
    </xf>
    <xf numFmtId="165" fontId="5" fillId="25" borderId="29" xfId="18" applyNumberFormat="1" applyFill="1" applyBorder="1" applyAlignment="1">
      <alignment vertical="top"/>
    </xf>
    <xf numFmtId="165" fontId="51" fillId="22" borderId="29" xfId="18" applyNumberFormat="1" applyFont="1" applyFill="1" applyBorder="1" applyAlignment="1" applyProtection="1">
      <alignment vertical="top"/>
      <protection locked="0"/>
    </xf>
    <xf numFmtId="165" fontId="27" fillId="25" borderId="29" xfId="18" applyNumberFormat="1" applyFont="1" applyFill="1" applyBorder="1" applyAlignment="1">
      <alignment vertical="top"/>
    </xf>
    <xf numFmtId="0" fontId="51" fillId="22" borderId="29" xfId="18" applyFont="1" applyFill="1" applyBorder="1" applyAlignment="1" applyProtection="1">
      <alignment vertical="top"/>
      <protection locked="0"/>
    </xf>
    <xf numFmtId="164" fontId="27" fillId="22" borderId="29" xfId="18" applyNumberFormat="1" applyFont="1" applyFill="1" applyBorder="1" applyAlignment="1" applyProtection="1">
      <alignment vertical="top"/>
      <protection locked="0"/>
    </xf>
    <xf numFmtId="164" fontId="101" fillId="22" borderId="66" xfId="18" applyNumberFormat="1" applyFont="1" applyFill="1" applyBorder="1" applyAlignment="1" applyProtection="1">
      <alignment vertical="top"/>
      <protection locked="0"/>
    </xf>
    <xf numFmtId="164" fontId="7" fillId="25" borderId="29" xfId="18" applyNumberFormat="1" applyFont="1" applyFill="1" applyBorder="1" applyAlignment="1">
      <alignment vertical="top"/>
    </xf>
    <xf numFmtId="164" fontId="35" fillId="25" borderId="66" xfId="18" quotePrefix="1" applyNumberFormat="1" applyFont="1" applyFill="1" applyBorder="1" applyAlignment="1">
      <alignment vertical="top"/>
    </xf>
    <xf numFmtId="164" fontId="35" fillId="25" borderId="66" xfId="18" applyNumberFormat="1" applyFont="1" applyFill="1" applyBorder="1" applyAlignment="1">
      <alignment vertical="top"/>
    </xf>
    <xf numFmtId="14" fontId="5" fillId="22" borderId="104" xfId="18" applyNumberFormat="1" applyFill="1" applyBorder="1" applyAlignment="1" applyProtection="1">
      <alignment horizontal="center" vertical="top" wrapText="1"/>
      <protection locked="0"/>
    </xf>
    <xf numFmtId="14" fontId="5" fillId="22" borderId="54" xfId="18" applyNumberFormat="1" applyFill="1" applyBorder="1" applyAlignment="1" applyProtection="1">
      <alignment horizontal="center" vertical="top" wrapText="1"/>
      <protection locked="0"/>
    </xf>
    <xf numFmtId="14" fontId="5" fillId="0" borderId="105" xfId="18" applyNumberFormat="1" applyBorder="1" applyAlignment="1">
      <alignment horizontal="center" vertical="top" wrapText="1"/>
    </xf>
    <xf numFmtId="14" fontId="5" fillId="0" borderId="55" xfId="18" applyNumberFormat="1" applyBorder="1" applyAlignment="1">
      <alignment horizontal="center" vertical="top" wrapText="1"/>
    </xf>
    <xf numFmtId="14" fontId="5" fillId="0" borderId="56" xfId="18" applyNumberFormat="1" applyBorder="1" applyAlignment="1">
      <alignment horizontal="center" vertical="top" wrapText="1"/>
    </xf>
    <xf numFmtId="0" fontId="5" fillId="27" borderId="0" xfId="21" applyFont="1" applyFill="1" applyAlignment="1">
      <alignment vertical="top"/>
    </xf>
    <xf numFmtId="0" fontId="5" fillId="26" borderId="0" xfId="21" applyFont="1" applyFill="1" applyAlignment="1">
      <alignment vertical="top"/>
    </xf>
    <xf numFmtId="0" fontId="0" fillId="27" borderId="0" xfId="0" applyFill="1" applyAlignment="1">
      <alignment vertical="top" wrapText="1"/>
    </xf>
    <xf numFmtId="0" fontId="141" fillId="26" borderId="0" xfId="21" applyFont="1" applyFill="1" applyAlignment="1">
      <alignment vertical="top"/>
    </xf>
    <xf numFmtId="0" fontId="138" fillId="26" borderId="0" xfId="21" applyFont="1" applyFill="1" applyAlignment="1">
      <alignment vertical="top"/>
    </xf>
    <xf numFmtId="0" fontId="3" fillId="26" borderId="0" xfId="21" applyFill="1" applyAlignment="1">
      <alignment vertical="top"/>
    </xf>
    <xf numFmtId="0" fontId="6" fillId="26" borderId="0" xfId="18" applyFont="1" applyFill="1" applyAlignment="1">
      <alignment vertical="top"/>
    </xf>
    <xf numFmtId="0" fontId="3" fillId="27" borderId="0" xfId="21" applyFill="1" applyAlignment="1">
      <alignment vertical="top"/>
    </xf>
    <xf numFmtId="0" fontId="140" fillId="26" borderId="29" xfId="21" applyFont="1" applyFill="1" applyBorder="1" applyAlignment="1">
      <alignment vertical="top" wrapText="1"/>
    </xf>
    <xf numFmtId="0" fontId="140" fillId="26" borderId="8" xfId="21" applyFont="1" applyFill="1" applyBorder="1" applyAlignment="1">
      <alignment vertical="top" wrapText="1"/>
    </xf>
    <xf numFmtId="0" fontId="140" fillId="28" borderId="91" xfId="21" applyFont="1" applyFill="1" applyBorder="1" applyAlignment="1" applyProtection="1">
      <alignment vertical="top"/>
      <protection locked="0"/>
    </xf>
    <xf numFmtId="0" fontId="3" fillId="28" borderId="94" xfId="21" applyFill="1" applyBorder="1" applyAlignment="1" applyProtection="1">
      <alignment vertical="top"/>
      <protection locked="0"/>
    </xf>
    <xf numFmtId="0" fontId="3" fillId="28" borderId="101" xfId="21" applyFill="1" applyBorder="1" applyAlignment="1" applyProtection="1">
      <alignment vertical="top"/>
      <protection locked="0"/>
    </xf>
    <xf numFmtId="165" fontId="3" fillId="28" borderId="101" xfId="21" applyNumberFormat="1" applyFill="1" applyBorder="1" applyAlignment="1" applyProtection="1">
      <alignment vertical="top"/>
      <protection locked="0"/>
    </xf>
    <xf numFmtId="0" fontId="3" fillId="26" borderId="96" xfId="21" applyFill="1" applyBorder="1" applyAlignment="1">
      <alignment vertical="top"/>
    </xf>
    <xf numFmtId="0" fontId="3" fillId="26" borderId="101" xfId="21" applyFill="1" applyBorder="1" applyAlignment="1">
      <alignment vertical="top"/>
    </xf>
    <xf numFmtId="0" fontId="140" fillId="28" borderId="87" xfId="21" applyFont="1" applyFill="1" applyBorder="1" applyAlignment="1" applyProtection="1">
      <alignment vertical="top"/>
      <protection locked="0"/>
    </xf>
    <xf numFmtId="0" fontId="3" fillId="28" borderId="88" xfId="21" applyFill="1" applyBorder="1" applyAlignment="1" applyProtection="1">
      <alignment vertical="top"/>
      <protection locked="0"/>
    </xf>
    <xf numFmtId="165" fontId="3" fillId="28" borderId="102" xfId="21" applyNumberFormat="1" applyFill="1" applyBorder="1" applyAlignment="1" applyProtection="1">
      <alignment vertical="top"/>
      <protection locked="0"/>
    </xf>
    <xf numFmtId="0" fontId="140" fillId="28" borderId="89" xfId="21" applyFont="1" applyFill="1" applyBorder="1" applyAlignment="1" applyProtection="1">
      <alignment vertical="top"/>
      <protection locked="0"/>
    </xf>
    <xf numFmtId="0" fontId="3" fillId="28" borderId="90" xfId="21" applyFill="1" applyBorder="1" applyAlignment="1" applyProtection="1">
      <alignment vertical="top"/>
      <protection locked="0"/>
    </xf>
    <xf numFmtId="0" fontId="3" fillId="28" borderId="25" xfId="21" applyFill="1" applyBorder="1" applyAlignment="1" applyProtection="1">
      <alignment vertical="top"/>
      <protection locked="0"/>
    </xf>
    <xf numFmtId="165" fontId="3" fillId="28" borderId="103" xfId="21" applyNumberFormat="1" applyFill="1" applyBorder="1" applyAlignment="1" applyProtection="1">
      <alignment vertical="top"/>
      <protection locked="0"/>
    </xf>
    <xf numFmtId="0" fontId="140" fillId="0" borderId="29" xfId="21" applyFont="1" applyBorder="1" applyAlignment="1">
      <alignment vertical="top"/>
    </xf>
    <xf numFmtId="165" fontId="140" fillId="0" borderId="29" xfId="21" applyNumberFormat="1" applyFont="1" applyBorder="1" applyAlignment="1">
      <alignment vertical="top"/>
    </xf>
    <xf numFmtId="0" fontId="140" fillId="26" borderId="29" xfId="21" applyFont="1" applyFill="1" applyBorder="1" applyAlignment="1">
      <alignment vertical="top"/>
    </xf>
    <xf numFmtId="0" fontId="140" fillId="26" borderId="8" xfId="21" applyFont="1" applyFill="1" applyBorder="1" applyAlignment="1">
      <alignment vertical="top"/>
    </xf>
    <xf numFmtId="0" fontId="13" fillId="27" borderId="0" xfId="18" applyFont="1" applyFill="1" applyAlignment="1">
      <alignment vertical="top"/>
    </xf>
    <xf numFmtId="0" fontId="6" fillId="31" borderId="0" xfId="18" applyFont="1" applyFill="1" applyAlignment="1">
      <alignment vertical="top" wrapText="1"/>
    </xf>
    <xf numFmtId="165" fontId="10" fillId="25" borderId="29" xfId="18" applyNumberFormat="1" applyFont="1" applyFill="1" applyBorder="1" applyAlignment="1">
      <alignment horizontal="right" vertical="top"/>
    </xf>
    <xf numFmtId="165" fontId="9" fillId="25"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wrapText="1"/>
    </xf>
    <xf numFmtId="165" fontId="5" fillId="27" borderId="29" xfId="18" applyNumberFormat="1" applyFill="1" applyBorder="1" applyAlignment="1">
      <alignment vertical="top"/>
    </xf>
    <xf numFmtId="0" fontId="146" fillId="27" borderId="0" xfId="21" applyFont="1" applyFill="1" applyAlignment="1">
      <alignment vertical="top"/>
    </xf>
    <xf numFmtId="0" fontId="5" fillId="27" borderId="0" xfId="0" applyFont="1" applyFill="1" applyAlignment="1">
      <alignment vertical="top" wrapText="1"/>
    </xf>
    <xf numFmtId="0" fontId="146" fillId="27" borderId="0" xfId="21" applyFont="1" applyFill="1" applyAlignment="1">
      <alignment horizontal="center" vertical="top"/>
    </xf>
    <xf numFmtId="0" fontId="146" fillId="27" borderId="0" xfId="21" applyFont="1" applyFill="1" applyAlignment="1">
      <alignment vertical="top" wrapText="1"/>
    </xf>
    <xf numFmtId="9" fontId="146" fillId="27" borderId="0" xfId="21" applyNumberFormat="1" applyFont="1" applyFill="1" applyAlignment="1">
      <alignment vertical="top"/>
    </xf>
    <xf numFmtId="0" fontId="5" fillId="28" borderId="29" xfId="0" applyFont="1" applyFill="1" applyBorder="1" applyAlignment="1" applyProtection="1">
      <alignment vertical="top" wrapText="1"/>
      <protection locked="0"/>
    </xf>
    <xf numFmtId="0" fontId="146" fillId="26" borderId="0" xfId="21" applyFont="1" applyFill="1" applyAlignment="1">
      <alignment vertical="top"/>
    </xf>
    <xf numFmtId="0" fontId="5" fillId="26" borderId="0" xfId="0" applyFont="1" applyFill="1" applyAlignment="1">
      <alignment vertical="top" wrapText="1"/>
    </xf>
    <xf numFmtId="0" fontId="146" fillId="26" borderId="0" xfId="21" applyFont="1" applyFill="1" applyAlignment="1">
      <alignment vertical="top" wrapText="1"/>
    </xf>
    <xf numFmtId="0" fontId="7" fillId="13" borderId="0" xfId="18" applyFont="1" applyFill="1" applyAlignment="1">
      <alignment horizontal="center" vertical="top" wrapText="1"/>
    </xf>
    <xf numFmtId="0" fontId="146" fillId="27" borderId="0" xfId="21" applyFont="1" applyFill="1" applyAlignment="1">
      <alignment horizontal="center" vertical="top" wrapText="1"/>
    </xf>
    <xf numFmtId="9" fontId="144" fillId="27" borderId="29" xfId="21" applyNumberFormat="1" applyFont="1" applyFill="1" applyBorder="1" applyAlignment="1">
      <alignment vertical="top" wrapText="1"/>
    </xf>
    <xf numFmtId="0" fontId="147" fillId="27" borderId="29" xfId="21" applyFont="1" applyFill="1" applyBorder="1" applyAlignment="1">
      <alignment vertical="top" wrapText="1"/>
    </xf>
    <xf numFmtId="0" fontId="144" fillId="27" borderId="29" xfId="21" applyFont="1" applyFill="1" applyBorder="1" applyAlignment="1">
      <alignment vertical="top"/>
    </xf>
    <xf numFmtId="0" fontId="7" fillId="27" borderId="29" xfId="21" applyFont="1" applyFill="1" applyBorder="1" applyAlignment="1">
      <alignment vertical="top" wrapText="1"/>
    </xf>
    <xf numFmtId="0" fontId="144" fillId="26" borderId="29" xfId="21" applyFont="1" applyFill="1" applyBorder="1" applyAlignment="1">
      <alignment vertical="top"/>
    </xf>
    <xf numFmtId="0" fontId="144" fillId="27" borderId="26" xfId="21" applyFont="1" applyFill="1" applyBorder="1" applyAlignment="1">
      <alignment vertical="top"/>
    </xf>
    <xf numFmtId="0" fontId="146" fillId="0" borderId="29" xfId="21" applyFont="1" applyBorder="1" applyAlignment="1">
      <alignment vertical="top"/>
    </xf>
    <xf numFmtId="0" fontId="146" fillId="0" borderId="55" xfId="21" applyFont="1" applyBorder="1" applyAlignment="1">
      <alignment vertical="top"/>
    </xf>
    <xf numFmtId="164" fontId="144" fillId="25" borderId="29" xfId="21" applyNumberFormat="1" applyFont="1" applyFill="1" applyBorder="1" applyAlignment="1">
      <alignment vertical="top"/>
    </xf>
    <xf numFmtId="164" fontId="147" fillId="25" borderId="29" xfId="21" applyNumberFormat="1" applyFont="1" applyFill="1" applyBorder="1" applyAlignment="1">
      <alignment vertical="top"/>
    </xf>
    <xf numFmtId="164" fontId="144" fillId="25" borderId="55" xfId="21" applyNumberFormat="1" applyFont="1" applyFill="1" applyBorder="1" applyAlignment="1">
      <alignment vertical="top"/>
    </xf>
    <xf numFmtId="164" fontId="147" fillId="25" borderId="55" xfId="21" applyNumberFormat="1" applyFont="1" applyFill="1" applyBorder="1" applyAlignment="1">
      <alignment vertical="top"/>
    </xf>
    <xf numFmtId="164" fontId="144" fillId="25" borderId="26" xfId="21" applyNumberFormat="1" applyFont="1" applyFill="1" applyBorder="1" applyAlignment="1">
      <alignment vertical="top"/>
    </xf>
    <xf numFmtId="164" fontId="147" fillId="25" borderId="26" xfId="21" applyNumberFormat="1" applyFont="1" applyFill="1" applyBorder="1" applyAlignment="1">
      <alignment vertical="top"/>
    </xf>
    <xf numFmtId="0" fontId="3" fillId="27" borderId="0" xfId="21" applyFill="1" applyAlignment="1">
      <alignment vertical="top" wrapText="1"/>
    </xf>
    <xf numFmtId="0" fontId="140" fillId="27" borderId="92" xfId="21" applyFont="1" applyFill="1" applyBorder="1" applyAlignment="1">
      <alignment vertical="top" wrapText="1"/>
    </xf>
    <xf numFmtId="0" fontId="140" fillId="27" borderId="93" xfId="21" applyFont="1" applyFill="1" applyBorder="1" applyAlignment="1">
      <alignment vertical="top" wrapText="1"/>
    </xf>
    <xf numFmtId="0" fontId="140" fillId="27" borderId="29" xfId="21" applyFont="1" applyFill="1" applyBorder="1" applyAlignment="1">
      <alignment vertical="top" wrapText="1"/>
    </xf>
    <xf numFmtId="0" fontId="140" fillId="27" borderId="8" xfId="21" applyFont="1" applyFill="1" applyBorder="1" applyAlignment="1">
      <alignment horizontal="center" vertical="top" wrapText="1"/>
    </xf>
    <xf numFmtId="0" fontId="140" fillId="27" borderId="95" xfId="21" applyFont="1" applyFill="1" applyBorder="1" applyAlignment="1">
      <alignment horizontal="center" vertical="top" wrapText="1"/>
    </xf>
    <xf numFmtId="0" fontId="140" fillId="27" borderId="93" xfId="21" applyFont="1" applyFill="1" applyBorder="1" applyAlignment="1">
      <alignment horizontal="center" vertical="top" wrapText="1"/>
    </xf>
    <xf numFmtId="2" fontId="7" fillId="33" borderId="47" xfId="0" applyNumberFormat="1" applyFont="1" applyFill="1" applyBorder="1" applyAlignment="1">
      <alignment horizontal="center"/>
    </xf>
    <xf numFmtId="2" fontId="7" fillId="33" borderId="48" xfId="0" applyNumberFormat="1" applyFont="1" applyFill="1" applyBorder="1" applyAlignment="1">
      <alignment horizontal="center"/>
    </xf>
    <xf numFmtId="2" fontId="7" fillId="33" borderId="46" xfId="0" applyNumberFormat="1" applyFont="1" applyFill="1" applyBorder="1" applyAlignment="1">
      <alignment horizontal="center"/>
    </xf>
    <xf numFmtId="0" fontId="87" fillId="0" borderId="0" xfId="0" quotePrefix="1" applyFont="1"/>
    <xf numFmtId="0" fontId="148" fillId="42" borderId="0" xfId="0" applyFont="1" applyFill="1"/>
    <xf numFmtId="0" fontId="143" fillId="42" borderId="0" xfId="0" applyFont="1" applyFill="1"/>
    <xf numFmtId="0" fontId="5" fillId="26" borderId="50" xfId="18" applyFill="1" applyBorder="1" applyAlignment="1">
      <alignment vertical="top"/>
    </xf>
    <xf numFmtId="0" fontId="5" fillId="26" borderId="51" xfId="18" applyFill="1" applyBorder="1" applyAlignment="1">
      <alignment vertical="top"/>
    </xf>
    <xf numFmtId="0" fontId="5" fillId="26" borderId="45" xfId="0" applyFont="1" applyFill="1" applyBorder="1"/>
    <xf numFmtId="0" fontId="35" fillId="26" borderId="43" xfId="0" applyFont="1" applyFill="1" applyBorder="1"/>
    <xf numFmtId="0" fontId="35" fillId="26" borderId="84" xfId="0" applyFont="1" applyFill="1" applyBorder="1"/>
    <xf numFmtId="0" fontId="35" fillId="26" borderId="0" xfId="0" applyFont="1" applyFill="1"/>
    <xf numFmtId="0" fontId="5" fillId="26" borderId="45" xfId="18" applyFill="1" applyBorder="1" applyAlignment="1">
      <alignment vertical="top"/>
    </xf>
    <xf numFmtId="0" fontId="35" fillId="26" borderId="49" xfId="0" applyFont="1" applyFill="1" applyBorder="1"/>
    <xf numFmtId="0" fontId="35" fillId="26" borderId="50" xfId="0" applyFont="1" applyFill="1" applyBorder="1"/>
    <xf numFmtId="0" fontId="5" fillId="26" borderId="44" xfId="18" applyFill="1" applyBorder="1" applyAlignment="1">
      <alignment vertical="top"/>
    </xf>
    <xf numFmtId="0" fontId="5" fillId="26" borderId="42" xfId="18" applyFill="1" applyBorder="1" applyAlignment="1">
      <alignment vertical="top"/>
    </xf>
    <xf numFmtId="0" fontId="87" fillId="26" borderId="0" xfId="18" applyFont="1" applyFill="1" applyAlignment="1">
      <alignment vertical="center"/>
    </xf>
    <xf numFmtId="0" fontId="143" fillId="39" borderId="0" xfId="18" applyFont="1" applyFill="1" applyAlignment="1">
      <alignment vertical="top"/>
    </xf>
    <xf numFmtId="0" fontId="87" fillId="0" borderId="0" xfId="18" applyFont="1" applyAlignment="1">
      <alignment vertical="top" wrapText="1"/>
    </xf>
    <xf numFmtId="0" fontId="5" fillId="0" borderId="27" xfId="18" applyBorder="1" applyAlignment="1">
      <alignment vertical="top"/>
    </xf>
    <xf numFmtId="0" fontId="87" fillId="0" borderId="30" xfId="18" applyFont="1" applyBorder="1" applyAlignment="1">
      <alignment vertical="top"/>
    </xf>
    <xf numFmtId="0" fontId="5" fillId="0" borderId="30" xfId="18" applyBorder="1" applyAlignment="1">
      <alignment vertical="top"/>
    </xf>
    <xf numFmtId="0" fontId="5" fillId="0" borderId="7" xfId="18" applyBorder="1" applyAlignment="1">
      <alignment vertical="top"/>
    </xf>
    <xf numFmtId="0" fontId="87" fillId="0" borderId="32" xfId="18" applyFont="1" applyBorder="1" applyAlignment="1">
      <alignment vertical="top"/>
    </xf>
    <xf numFmtId="0" fontId="5" fillId="0" borderId="32" xfId="18" applyBorder="1" applyAlignment="1">
      <alignment vertical="top"/>
    </xf>
    <xf numFmtId="0" fontId="5" fillId="0" borderId="32" xfId="18" applyBorder="1" applyAlignment="1">
      <alignment vertical="center"/>
    </xf>
    <xf numFmtId="0" fontId="5" fillId="13" borderId="0" xfId="18" applyFill="1" applyAlignment="1">
      <alignment vertical="top" wrapText="1"/>
    </xf>
    <xf numFmtId="0" fontId="0" fillId="0" borderId="30" xfId="0" applyBorder="1" applyAlignment="1">
      <alignment horizontal="left" vertical="top" wrapText="1"/>
    </xf>
    <xf numFmtId="0" fontId="9" fillId="27" borderId="29" xfId="18" applyFont="1" applyFill="1" applyBorder="1" applyAlignment="1">
      <alignment vertical="top" wrapText="1"/>
    </xf>
    <xf numFmtId="0" fontId="2" fillId="26" borderId="85" xfId="21" applyFont="1" applyFill="1" applyBorder="1"/>
    <xf numFmtId="0" fontId="2" fillId="26" borderId="86" xfId="21" applyFont="1" applyFill="1" applyBorder="1"/>
    <xf numFmtId="0" fontId="2" fillId="26" borderId="99" xfId="21" applyFont="1" applyFill="1" applyBorder="1"/>
    <xf numFmtId="0" fontId="2" fillId="26" borderId="97" xfId="21" applyFont="1" applyFill="1" applyBorder="1"/>
    <xf numFmtId="0" fontId="2" fillId="26" borderId="98" xfId="21" applyFont="1" applyFill="1" applyBorder="1"/>
    <xf numFmtId="0" fontId="2" fillId="26" borderId="100" xfId="21" applyFont="1" applyFill="1" applyBorder="1"/>
    <xf numFmtId="0" fontId="2" fillId="27" borderId="0" xfId="21" applyFont="1" applyFill="1" applyAlignment="1">
      <alignment vertical="top"/>
    </xf>
    <xf numFmtId="0" fontId="2" fillId="26" borderId="101" xfId="22" applyNumberFormat="1" applyFont="1" applyFill="1" applyBorder="1" applyAlignment="1" applyProtection="1">
      <alignment horizontal="right" vertical="top"/>
    </xf>
    <xf numFmtId="0" fontId="14" fillId="13" borderId="0" xfId="18" applyFont="1" applyFill="1" applyAlignment="1">
      <alignment vertical="top" wrapText="1"/>
    </xf>
    <xf numFmtId="10" fontId="10" fillId="22" borderId="29" xfId="18" applyNumberFormat="1" applyFont="1" applyFill="1" applyBorder="1" applyAlignment="1" applyProtection="1">
      <alignment horizontal="right" vertical="top"/>
      <protection locked="0"/>
    </xf>
    <xf numFmtId="0" fontId="137" fillId="0" borderId="0" xfId="18" applyFont="1" applyAlignment="1">
      <alignment vertical="top" wrapText="1"/>
    </xf>
    <xf numFmtId="0" fontId="5" fillId="27" borderId="0" xfId="0" applyFont="1" applyFill="1" applyAlignment="1">
      <alignment horizontal="center" vertical="top"/>
    </xf>
    <xf numFmtId="0" fontId="0" fillId="38" borderId="22" xfId="0" applyFill="1" applyBorder="1" applyAlignment="1">
      <alignment horizontal="left" vertical="top" wrapText="1"/>
    </xf>
    <xf numFmtId="0" fontId="0" fillId="38" borderId="28" xfId="0" applyFill="1" applyBorder="1" applyAlignment="1">
      <alignment horizontal="left" vertical="top" wrapText="1"/>
    </xf>
    <xf numFmtId="0" fontId="5" fillId="13" borderId="0" xfId="0" quotePrefix="1" applyFont="1" applyFill="1" applyAlignment="1">
      <alignment horizontal="right" vertical="top" wrapText="1"/>
    </xf>
    <xf numFmtId="169" fontId="10" fillId="22" borderId="29" xfId="18" applyNumberFormat="1" applyFont="1" applyFill="1" applyBorder="1" applyAlignment="1" applyProtection="1">
      <alignment horizontal="right" vertical="top"/>
      <protection locked="0"/>
    </xf>
    <xf numFmtId="0" fontId="10" fillId="13" borderId="29" xfId="18" applyFont="1" applyFill="1" applyBorder="1" applyAlignment="1">
      <alignment vertical="top" wrapText="1"/>
    </xf>
    <xf numFmtId="3" fontId="9" fillId="28" borderId="29" xfId="18" applyNumberFormat="1" applyFont="1" applyFill="1" applyBorder="1" applyAlignment="1" applyProtection="1">
      <alignment vertical="top" wrapText="1"/>
      <protection locked="0"/>
    </xf>
    <xf numFmtId="0" fontId="8" fillId="0" borderId="30" xfId="18" applyFont="1" applyBorder="1" applyAlignment="1">
      <alignment horizontal="left" vertical="top" wrapText="1"/>
    </xf>
    <xf numFmtId="2" fontId="45" fillId="28" borderId="26" xfId="18" applyNumberFormat="1" applyFont="1" applyFill="1" applyBorder="1" applyAlignment="1" applyProtection="1">
      <alignment horizontal="center" vertical="top" wrapText="1"/>
      <protection locked="0"/>
    </xf>
    <xf numFmtId="9" fontId="45" fillId="28" borderId="26" xfId="18" applyNumberFormat="1" applyFont="1" applyFill="1" applyBorder="1" applyAlignment="1" applyProtection="1">
      <alignment horizontal="center" vertical="top" wrapText="1"/>
      <protection locked="0"/>
    </xf>
    <xf numFmtId="2" fontId="45" fillId="28" borderId="29" xfId="18" applyNumberFormat="1" applyFont="1" applyFill="1" applyBorder="1" applyAlignment="1" applyProtection="1">
      <alignment horizontal="center" vertical="top" wrapText="1"/>
      <protection locked="0"/>
    </xf>
    <xf numFmtId="9" fontId="45" fillId="28" borderId="29" xfId="18" applyNumberFormat="1" applyFont="1" applyFill="1" applyBorder="1" applyAlignment="1" applyProtection="1">
      <alignment horizontal="center" vertical="top" wrapText="1"/>
      <protection locked="0"/>
    </xf>
    <xf numFmtId="0" fontId="9" fillId="28" borderId="29" xfId="18" applyFont="1" applyFill="1" applyBorder="1" applyAlignment="1" applyProtection="1">
      <alignment vertical="center"/>
      <protection locked="0"/>
    </xf>
    <xf numFmtId="165" fontId="51" fillId="43" borderId="29" xfId="18" applyNumberFormat="1" applyFont="1" applyFill="1" applyBorder="1" applyAlignment="1" applyProtection="1">
      <alignment vertical="top"/>
      <protection locked="0"/>
    </xf>
    <xf numFmtId="164" fontId="27" fillId="44" borderId="7" xfId="18" applyNumberFormat="1" applyFont="1" applyFill="1" applyBorder="1" applyAlignment="1">
      <alignment vertical="top"/>
    </xf>
    <xf numFmtId="164" fontId="100" fillId="43" borderId="66" xfId="18" applyNumberFormat="1" applyFont="1" applyFill="1" applyBorder="1" applyAlignment="1" applyProtection="1">
      <alignment vertical="top"/>
      <protection locked="0"/>
    </xf>
    <xf numFmtId="165" fontId="5" fillId="44" borderId="29" xfId="18" applyNumberFormat="1" applyFill="1" applyBorder="1" applyAlignment="1">
      <alignment vertical="top"/>
    </xf>
    <xf numFmtId="164" fontId="7" fillId="44" borderId="7" xfId="18" applyNumberFormat="1" applyFont="1" applyFill="1" applyBorder="1" applyAlignment="1">
      <alignment vertical="top"/>
    </xf>
    <xf numFmtId="164" fontId="145" fillId="44" borderId="67" xfId="18" applyNumberFormat="1" applyFont="1" applyFill="1" applyBorder="1" applyAlignment="1">
      <alignment vertical="top"/>
    </xf>
    <xf numFmtId="0" fontId="51" fillId="43" borderId="29" xfId="18" applyFont="1" applyFill="1" applyBorder="1" applyAlignment="1" applyProtection="1">
      <alignment vertical="top"/>
      <protection locked="0"/>
    </xf>
    <xf numFmtId="164" fontId="27" fillId="43" borderId="29" xfId="18" applyNumberFormat="1" applyFont="1" applyFill="1" applyBorder="1" applyAlignment="1" applyProtection="1">
      <alignment vertical="top"/>
      <protection locked="0"/>
    </xf>
    <xf numFmtId="164" fontId="101" fillId="43" borderId="66" xfId="18" applyNumberFormat="1" applyFont="1" applyFill="1" applyBorder="1" applyAlignment="1" applyProtection="1">
      <alignment vertical="top"/>
      <protection locked="0"/>
    </xf>
    <xf numFmtId="0" fontId="1" fillId="26" borderId="87" xfId="21" applyFont="1" applyFill="1" applyBorder="1"/>
    <xf numFmtId="10" fontId="3" fillId="28" borderId="101" xfId="21" applyNumberFormat="1" applyFill="1" applyBorder="1" applyAlignment="1" applyProtection="1">
      <alignment vertical="top"/>
      <protection locked="0"/>
    </xf>
    <xf numFmtId="10" fontId="3" fillId="28" borderId="102" xfId="21" applyNumberFormat="1" applyFill="1" applyBorder="1" applyAlignment="1" applyProtection="1">
      <alignment vertical="top"/>
      <protection locked="0"/>
    </xf>
    <xf numFmtId="10" fontId="3" fillId="28" borderId="103" xfId="21" applyNumberFormat="1" applyFill="1" applyBorder="1" applyAlignment="1" applyProtection="1">
      <alignment vertical="top"/>
      <protection locked="0"/>
    </xf>
    <xf numFmtId="165" fontId="2" fillId="25" borderId="101" xfId="22" applyNumberFormat="1" applyFont="1" applyFill="1" applyBorder="1" applyAlignment="1" applyProtection="1">
      <alignment vertical="top"/>
    </xf>
    <xf numFmtId="165" fontId="2" fillId="25" borderId="25" xfId="22" applyNumberFormat="1" applyFont="1" applyFill="1" applyBorder="1" applyAlignment="1" applyProtection="1">
      <alignment vertical="top"/>
    </xf>
    <xf numFmtId="165" fontId="2" fillId="25" borderId="29" xfId="22" applyNumberFormat="1" applyFont="1" applyFill="1" applyBorder="1" applyAlignment="1" applyProtection="1">
      <alignment vertical="top"/>
    </xf>
    <xf numFmtId="10" fontId="140" fillId="0" borderId="29" xfId="21" applyNumberFormat="1" applyFont="1" applyBorder="1" applyAlignment="1">
      <alignment vertical="top"/>
    </xf>
    <xf numFmtId="164" fontId="144" fillId="45" borderId="29" xfId="21" applyNumberFormat="1" applyFont="1" applyFill="1" applyBorder="1" applyAlignment="1">
      <alignment vertical="top"/>
    </xf>
    <xf numFmtId="164" fontId="9" fillId="25" borderId="29" xfId="18" applyNumberFormat="1" applyFont="1" applyFill="1" applyBorder="1" applyAlignment="1">
      <alignment horizontal="right" vertical="center"/>
    </xf>
    <xf numFmtId="0" fontId="150" fillId="26" borderId="0" xfId="18" applyFont="1" applyFill="1" applyAlignment="1">
      <alignment vertical="top"/>
    </xf>
    <xf numFmtId="0" fontId="5" fillId="26" borderId="113" xfId="18" applyFill="1" applyBorder="1" applyAlignment="1">
      <alignment vertical="top"/>
    </xf>
    <xf numFmtId="0" fontId="5" fillId="26" borderId="52" xfId="18" applyFill="1" applyBorder="1" applyAlignment="1">
      <alignment vertical="top"/>
    </xf>
    <xf numFmtId="0" fontId="5" fillId="25" borderId="53" xfId="18" applyFill="1" applyBorder="1" applyAlignment="1">
      <alignment vertical="top"/>
    </xf>
    <xf numFmtId="0" fontId="7" fillId="25" borderId="54" xfId="18" applyFont="1" applyFill="1" applyBorder="1" applyAlignment="1">
      <alignment vertical="top"/>
    </xf>
    <xf numFmtId="0" fontId="150" fillId="0" borderId="114" xfId="18" applyFont="1" applyBorder="1" applyAlignment="1">
      <alignment vertical="top"/>
    </xf>
    <xf numFmtId="0" fontId="150" fillId="0" borderId="66" xfId="18" applyFont="1" applyBorder="1" applyAlignment="1">
      <alignment vertical="top"/>
    </xf>
    <xf numFmtId="0" fontId="150" fillId="0" borderId="67" xfId="18" applyFont="1" applyBorder="1" applyAlignment="1">
      <alignment vertical="top"/>
    </xf>
    <xf numFmtId="164" fontId="9" fillId="22" borderId="29" xfId="18" applyNumberFormat="1" applyFont="1" applyFill="1" applyBorder="1" applyAlignment="1" applyProtection="1">
      <alignment horizontal="left" vertical="center"/>
      <protection locked="0"/>
    </xf>
    <xf numFmtId="164" fontId="9" fillId="13" borderId="29" xfId="18" applyNumberFormat="1" applyFont="1" applyFill="1" applyBorder="1" applyAlignment="1">
      <alignment horizontal="left" vertical="center"/>
    </xf>
    <xf numFmtId="0" fontId="5" fillId="26" borderId="35" xfId="18" applyFill="1" applyBorder="1" applyAlignment="1">
      <alignment vertical="top"/>
    </xf>
    <xf numFmtId="0" fontId="5" fillId="26" borderId="40" xfId="18" applyFill="1" applyBorder="1" applyAlignment="1">
      <alignment vertical="top"/>
    </xf>
    <xf numFmtId="0" fontId="5" fillId="26" borderId="66" xfId="18" applyFill="1" applyBorder="1" applyAlignment="1">
      <alignment vertical="top"/>
    </xf>
    <xf numFmtId="0" fontId="5" fillId="26" borderId="67" xfId="18" applyFill="1" applyBorder="1" applyAlignment="1">
      <alignment vertical="top"/>
    </xf>
    <xf numFmtId="0" fontId="150" fillId="0" borderId="115" xfId="18" applyFont="1" applyBorder="1" applyAlignment="1">
      <alignment vertical="top"/>
    </xf>
    <xf numFmtId="0" fontId="5" fillId="26" borderId="36" xfId="18" applyFill="1" applyBorder="1" applyAlignment="1">
      <alignment vertical="top"/>
    </xf>
    <xf numFmtId="0" fontId="5" fillId="26" borderId="114" xfId="18" applyFill="1" applyBorder="1" applyAlignment="1">
      <alignment vertical="top"/>
    </xf>
    <xf numFmtId="164" fontId="7" fillId="25" borderId="29" xfId="18" applyNumberFormat="1" applyFont="1" applyFill="1" applyBorder="1" applyAlignment="1">
      <alignment vertical="center"/>
    </xf>
    <xf numFmtId="164" fontId="7" fillId="27" borderId="29" xfId="18" applyNumberFormat="1" applyFont="1" applyFill="1" applyBorder="1" applyAlignment="1">
      <alignment vertical="center"/>
    </xf>
    <xf numFmtId="0" fontId="14" fillId="27" borderId="78" xfId="21" applyFont="1" applyFill="1" applyBorder="1" applyAlignment="1">
      <alignment vertical="top" wrapText="1"/>
    </xf>
    <xf numFmtId="0" fontId="5" fillId="26" borderId="38" xfId="18" applyFill="1" applyBorder="1" applyAlignment="1">
      <alignment vertical="top"/>
    </xf>
    <xf numFmtId="0" fontId="5" fillId="26" borderId="39" xfId="18" applyFill="1" applyBorder="1" applyAlignment="1">
      <alignment vertical="top"/>
    </xf>
    <xf numFmtId="0" fontId="5" fillId="26" borderId="122" xfId="18" applyFill="1" applyBorder="1" applyAlignment="1">
      <alignment vertical="top"/>
    </xf>
    <xf numFmtId="0" fontId="141" fillId="26" borderId="101" xfId="21" applyFont="1" applyFill="1" applyBorder="1" applyAlignment="1">
      <alignment vertical="top"/>
    </xf>
    <xf numFmtId="0" fontId="140" fillId="26" borderId="0" xfId="21" applyFont="1" applyFill="1" applyAlignment="1">
      <alignment vertical="top" wrapText="1"/>
    </xf>
    <xf numFmtId="0" fontId="2" fillId="26" borderId="0" xfId="22" applyNumberFormat="1" applyFont="1" applyFill="1" applyBorder="1" applyAlignment="1" applyProtection="1">
      <alignment horizontal="right" vertical="top"/>
    </xf>
    <xf numFmtId="0" fontId="140" fillId="26" borderId="0" xfId="21" applyFont="1" applyFill="1" applyAlignment="1">
      <alignment vertical="top"/>
    </xf>
    <xf numFmtId="0" fontId="14" fillId="13" borderId="0" xfId="21" quotePrefix="1" applyFont="1" applyFill="1" applyAlignment="1">
      <alignment horizontal="right" vertical="top" wrapText="1"/>
    </xf>
    <xf numFmtId="164" fontId="5" fillId="38" borderId="21" xfId="18" applyNumberFormat="1" applyFill="1" applyBorder="1" applyAlignment="1">
      <alignment horizontal="left" vertical="top" wrapText="1"/>
    </xf>
    <xf numFmtId="164" fontId="5" fillId="38" borderId="27" xfId="18" applyNumberFormat="1" applyFill="1" applyBorder="1" applyAlignment="1">
      <alignment horizontal="left" vertical="top" wrapText="1"/>
    </xf>
    <xf numFmtId="0" fontId="151" fillId="0" borderId="0" xfId="18" applyFont="1" applyAlignment="1">
      <alignment vertical="top"/>
    </xf>
    <xf numFmtId="0" fontId="0" fillId="0" borderId="0" xfId="0" applyAlignment="1">
      <alignment horizontal="left" vertical="center" wrapText="1"/>
    </xf>
    <xf numFmtId="0" fontId="59" fillId="13" borderId="0" xfId="0" applyFont="1" applyFill="1" applyAlignment="1">
      <alignment vertical="top" wrapText="1"/>
    </xf>
    <xf numFmtId="9" fontId="59" fillId="13" borderId="0" xfId="22" applyFont="1" applyFill="1" applyBorder="1" applyAlignment="1">
      <alignment horizontal="center" vertical="top" wrapText="1"/>
    </xf>
    <xf numFmtId="0" fontId="87" fillId="0" borderId="0" xfId="0" applyFont="1" applyAlignment="1">
      <alignment horizontal="left" vertical="top" wrapText="1"/>
    </xf>
    <xf numFmtId="0" fontId="149" fillId="13" borderId="0" xfId="14" applyFont="1" applyFill="1" applyBorder="1" applyAlignment="1" applyProtection="1">
      <alignment vertical="top" wrapText="1"/>
    </xf>
    <xf numFmtId="165" fontId="5" fillId="27" borderId="0" xfId="18" applyNumberFormat="1" applyFill="1" applyAlignment="1">
      <alignment vertical="top"/>
    </xf>
    <xf numFmtId="165" fontId="9" fillId="25" borderId="0" xfId="18" applyNumberFormat="1" applyFont="1" applyFill="1" applyAlignment="1">
      <alignment horizontal="right" vertical="top"/>
    </xf>
    <xf numFmtId="165" fontId="9" fillId="27" borderId="0" xfId="18" applyNumberFormat="1" applyFont="1" applyFill="1" applyAlignment="1">
      <alignment horizontal="center" vertical="top"/>
    </xf>
    <xf numFmtId="164" fontId="5" fillId="17" borderId="0" xfId="18" applyNumberFormat="1" applyFill="1" applyAlignment="1">
      <alignment vertical="center"/>
    </xf>
    <xf numFmtId="0" fontId="10" fillId="13" borderId="0" xfId="18" applyFont="1" applyFill="1" applyAlignment="1">
      <alignment vertical="top" wrapText="1"/>
    </xf>
    <xf numFmtId="0" fontId="152" fillId="0" borderId="29" xfId="18" applyFont="1" applyBorder="1" applyAlignment="1">
      <alignment horizontal="center" vertical="top" wrapText="1"/>
    </xf>
    <xf numFmtId="165" fontId="58" fillId="25" borderId="29" xfId="18" applyNumberFormat="1" applyFont="1" applyFill="1" applyBorder="1" applyAlignment="1">
      <alignment horizontal="right" vertical="top"/>
    </xf>
    <xf numFmtId="2" fontId="9" fillId="22" borderId="29" xfId="18" applyNumberFormat="1" applyFont="1" applyFill="1" applyBorder="1" applyAlignment="1" applyProtection="1">
      <alignment vertical="top" wrapText="1"/>
      <protection locked="0"/>
    </xf>
    <xf numFmtId="2" fontId="9" fillId="25" borderId="29" xfId="18" applyNumberFormat="1" applyFont="1" applyFill="1" applyBorder="1" applyAlignment="1">
      <alignment horizontal="center" vertical="top" wrapText="1"/>
    </xf>
    <xf numFmtId="2" fontId="9" fillId="22" borderId="55" xfId="18" applyNumberFormat="1" applyFont="1" applyFill="1" applyBorder="1" applyAlignment="1" applyProtection="1">
      <alignment vertical="top" wrapText="1"/>
      <protection locked="0"/>
    </xf>
    <xf numFmtId="2" fontId="9" fillId="25" borderId="55" xfId="18" applyNumberFormat="1" applyFont="1" applyFill="1" applyBorder="1" applyAlignment="1">
      <alignment horizontal="center" vertical="top" wrapText="1"/>
    </xf>
    <xf numFmtId="2" fontId="9" fillId="28" borderId="26" xfId="18" applyNumberFormat="1" applyFont="1" applyFill="1" applyBorder="1" applyAlignment="1" applyProtection="1">
      <alignment horizontal="center" vertical="top" wrapText="1"/>
      <protection locked="0"/>
    </xf>
    <xf numFmtId="2" fontId="9" fillId="28" borderId="29" xfId="18" applyNumberFormat="1" applyFont="1" applyFill="1" applyBorder="1" applyAlignment="1" applyProtection="1">
      <alignment horizontal="center" vertical="top" wrapText="1"/>
      <protection locked="0"/>
    </xf>
    <xf numFmtId="0" fontId="0" fillId="0" borderId="29" xfId="0" applyBorder="1" applyAlignment="1">
      <alignment horizontal="left" vertical="top" wrapText="1"/>
    </xf>
    <xf numFmtId="0" fontId="14" fillId="13" borderId="75" xfId="18" applyFont="1" applyFill="1" applyBorder="1" applyAlignment="1">
      <alignment horizontal="left" vertical="top" wrapText="1"/>
    </xf>
    <xf numFmtId="0" fontId="14" fillId="13" borderId="83" xfId="0" applyFont="1" applyFill="1" applyBorder="1" applyAlignment="1">
      <alignment horizontal="left" vertical="top" wrapText="1"/>
    </xf>
    <xf numFmtId="0" fontId="137" fillId="0" borderId="75" xfId="18" applyFont="1" applyBorder="1" applyAlignment="1">
      <alignment horizontal="left" vertical="top" wrapText="1"/>
    </xf>
    <xf numFmtId="0" fontId="59" fillId="13" borderId="75" xfId="18" applyFont="1" applyFill="1" applyBorder="1" applyAlignment="1">
      <alignment horizontal="left" vertical="top" wrapText="1"/>
    </xf>
    <xf numFmtId="0" fontId="14" fillId="13" borderId="82" xfId="0" applyFont="1" applyFill="1" applyBorder="1" applyAlignment="1">
      <alignment horizontal="left" vertical="top" wrapText="1"/>
    </xf>
    <xf numFmtId="0" fontId="14" fillId="13" borderId="73" xfId="0" applyFont="1" applyFill="1" applyBorder="1" applyAlignment="1">
      <alignment horizontal="left" vertical="top" wrapText="1"/>
    </xf>
    <xf numFmtId="0" fontId="48" fillId="0" borderId="30" xfId="18" applyFont="1" applyBorder="1" applyAlignment="1">
      <alignment horizontal="left" vertical="top" wrapText="1"/>
    </xf>
    <xf numFmtId="0" fontId="142" fillId="0" borderId="0" xfId="18" applyFont="1" applyAlignment="1">
      <alignment horizontal="left" vertical="top" wrapText="1"/>
    </xf>
    <xf numFmtId="0" fontId="10" fillId="13" borderId="29" xfId="18" applyFont="1" applyFill="1" applyBorder="1" applyAlignment="1">
      <alignment horizontal="left" vertical="top" wrapText="1"/>
    </xf>
    <xf numFmtId="0" fontId="54" fillId="13" borderId="0" xfId="18" applyFont="1" applyFill="1" applyAlignment="1">
      <alignment horizontal="left" vertical="top" wrapText="1"/>
    </xf>
    <xf numFmtId="0" fontId="71" fillId="13" borderId="0" xfId="18" applyFont="1" applyFill="1" applyAlignment="1">
      <alignment horizontal="left" vertical="top" wrapText="1"/>
    </xf>
    <xf numFmtId="0" fontId="14" fillId="27" borderId="33" xfId="21" applyFont="1" applyFill="1" applyBorder="1" applyAlignment="1">
      <alignment horizontal="left" vertical="top" wrapText="1"/>
    </xf>
    <xf numFmtId="0" fontId="14" fillId="27" borderId="116" xfId="21" applyFont="1" applyFill="1" applyBorder="1" applyAlignment="1">
      <alignment horizontal="left" vertical="top" wrapText="1"/>
    </xf>
    <xf numFmtId="0" fontId="59" fillId="27" borderId="0" xfId="21" applyFont="1" applyFill="1" applyAlignment="1">
      <alignment horizontal="left" vertical="top" wrapText="1"/>
    </xf>
    <xf numFmtId="0" fontId="14" fillId="27" borderId="73" xfId="21" applyFont="1" applyFill="1" applyBorder="1" applyAlignment="1">
      <alignment horizontal="left" vertical="center" wrapText="1"/>
    </xf>
    <xf numFmtId="0" fontId="59" fillId="27" borderId="0" xfId="21" applyFont="1" applyFill="1" applyAlignment="1">
      <alignment horizontal="left" vertical="center" wrapText="1"/>
    </xf>
    <xf numFmtId="0" fontId="137" fillId="27" borderId="0" xfId="21" applyFont="1" applyFill="1" applyAlignment="1">
      <alignment horizontal="left" vertical="top" wrapText="1"/>
    </xf>
    <xf numFmtId="0" fontId="14" fillId="13" borderId="0" xfId="21" applyFont="1" applyFill="1" applyAlignment="1">
      <alignment horizontal="left" vertical="top" wrapText="1"/>
    </xf>
    <xf numFmtId="0" fontId="5" fillId="0" borderId="124" xfId="18" applyBorder="1" applyAlignment="1">
      <alignment vertical="center"/>
    </xf>
    <xf numFmtId="0" fontId="48" fillId="0" borderId="80" xfId="18" applyFont="1" applyBorder="1" applyAlignment="1">
      <alignment horizontal="left" vertical="top" wrapText="1"/>
    </xf>
    <xf numFmtId="0" fontId="14" fillId="13" borderId="74" xfId="0" applyFont="1" applyFill="1" applyBorder="1" applyAlignment="1">
      <alignment horizontal="left" vertical="top" wrapText="1"/>
    </xf>
    <xf numFmtId="9" fontId="59" fillId="13" borderId="83" xfId="22" applyFont="1" applyFill="1" applyBorder="1" applyAlignment="1">
      <alignment horizontal="left" vertical="top" wrapText="1"/>
    </xf>
    <xf numFmtId="0" fontId="9" fillId="0" borderId="29" xfId="18" applyFont="1" applyBorder="1" applyAlignment="1">
      <alignment horizontal="left" vertical="top" wrapText="1"/>
    </xf>
    <xf numFmtId="0" fontId="5" fillId="0" borderId="27" xfId="18" applyBorder="1" applyAlignment="1">
      <alignment horizontal="left" vertical="top"/>
    </xf>
    <xf numFmtId="0" fontId="5" fillId="0" borderId="7" xfId="18" applyBorder="1" applyAlignment="1">
      <alignment horizontal="left" vertical="top"/>
    </xf>
    <xf numFmtId="0" fontId="10" fillId="0" borderId="29" xfId="18" applyFont="1" applyBorder="1" applyAlignment="1">
      <alignment horizontal="left" vertical="top"/>
    </xf>
    <xf numFmtId="0" fontId="10" fillId="0" borderId="21" xfId="18" applyFont="1" applyBorder="1" applyAlignment="1">
      <alignment horizontal="left" vertical="center" wrapText="1"/>
    </xf>
    <xf numFmtId="0" fontId="13" fillId="27" borderId="0" xfId="18" applyFont="1" applyFill="1" applyAlignment="1">
      <alignment horizontal="left" vertical="top"/>
    </xf>
    <xf numFmtId="0" fontId="14" fillId="13" borderId="119" xfId="0" applyFont="1" applyFill="1" applyBorder="1" applyAlignment="1">
      <alignment horizontal="left" vertical="top" wrapText="1"/>
    </xf>
    <xf numFmtId="0" fontId="14" fillId="13" borderId="120" xfId="0" applyFont="1" applyFill="1" applyBorder="1" applyAlignment="1">
      <alignment horizontal="left" vertical="top" wrapText="1"/>
    </xf>
    <xf numFmtId="0" fontId="14" fillId="13" borderId="121" xfId="0" applyFont="1" applyFill="1" applyBorder="1" applyAlignment="1">
      <alignment horizontal="left" vertical="top" wrapText="1"/>
    </xf>
    <xf numFmtId="0" fontId="59" fillId="13" borderId="121" xfId="0" applyFont="1" applyFill="1" applyBorder="1" applyAlignment="1">
      <alignment horizontal="left" vertical="top" wrapText="1"/>
    </xf>
    <xf numFmtId="0" fontId="140" fillId="0" borderId="29" xfId="21" applyFont="1" applyBorder="1" applyAlignment="1">
      <alignment horizontal="left" vertical="top"/>
    </xf>
    <xf numFmtId="0" fontId="144" fillId="27" borderId="29" xfId="21" applyFont="1" applyFill="1" applyBorder="1" applyAlignment="1">
      <alignment horizontal="left" vertical="top"/>
    </xf>
    <xf numFmtId="0" fontId="7" fillId="27" borderId="29" xfId="21" applyFont="1" applyFill="1" applyBorder="1" applyAlignment="1">
      <alignment horizontal="left" vertical="top" wrapText="1"/>
    </xf>
    <xf numFmtId="0" fontId="147" fillId="27" borderId="29" xfId="21" applyFont="1" applyFill="1" applyBorder="1" applyAlignment="1">
      <alignment horizontal="left" vertical="top" wrapText="1"/>
    </xf>
    <xf numFmtId="0" fontId="146" fillId="0" borderId="29" xfId="21" applyFont="1" applyBorder="1" applyAlignment="1">
      <alignment horizontal="left" vertical="top"/>
    </xf>
    <xf numFmtId="0" fontId="142" fillId="13" borderId="0" xfId="18" applyFont="1" applyFill="1" applyAlignment="1">
      <alignment horizontal="left" vertical="top" wrapText="1"/>
    </xf>
    <xf numFmtId="0" fontId="5" fillId="27" borderId="61" xfId="0" applyFont="1" applyFill="1" applyBorder="1" applyAlignment="1">
      <alignment horizontal="left" vertical="top" wrapText="1"/>
    </xf>
    <xf numFmtId="0" fontId="110" fillId="13" borderId="0" xfId="0" applyFont="1" applyFill="1" applyAlignment="1">
      <alignment horizontal="left" vertical="top"/>
    </xf>
    <xf numFmtId="0" fontId="107" fillId="13" borderId="0" xfId="14" applyFont="1" applyFill="1" applyAlignment="1" applyProtection="1">
      <alignment horizontal="left" vertical="top" wrapText="1"/>
    </xf>
    <xf numFmtId="0" fontId="110" fillId="13" borderId="0" xfId="0" applyFont="1" applyFill="1" applyAlignment="1">
      <alignment horizontal="left" vertical="top" wrapText="1" indent="2"/>
    </xf>
    <xf numFmtId="0" fontId="127" fillId="15" borderId="0" xfId="0" applyFont="1" applyFill="1" applyAlignment="1">
      <alignment horizontal="left" vertical="center" wrapText="1"/>
    </xf>
    <xf numFmtId="0" fontId="113" fillId="13" borderId="73" xfId="0" applyFont="1" applyFill="1" applyBorder="1" applyAlignment="1">
      <alignment horizontal="left" vertical="top" wrapText="1"/>
    </xf>
    <xf numFmtId="0" fontId="115" fillId="0" borderId="30" xfId="18" applyFont="1" applyBorder="1" applyAlignment="1">
      <alignment horizontal="left" vertical="top" wrapText="1"/>
    </xf>
    <xf numFmtId="0" fontId="115" fillId="0" borderId="80" xfId="18" applyFont="1" applyBorder="1" applyAlignment="1">
      <alignment horizontal="left" vertical="top" wrapText="1"/>
    </xf>
    <xf numFmtId="0" fontId="115" fillId="0" borderId="81" xfId="18" applyFont="1" applyBorder="1" applyAlignment="1">
      <alignment horizontal="left" vertical="top" wrapText="1"/>
    </xf>
    <xf numFmtId="0" fontId="115" fillId="13" borderId="75" xfId="18" applyFont="1" applyFill="1" applyBorder="1" applyAlignment="1">
      <alignment horizontal="left" vertical="top" wrapText="1"/>
    </xf>
    <xf numFmtId="0" fontId="113" fillId="13" borderId="74" xfId="0" applyFont="1" applyFill="1" applyBorder="1" applyAlignment="1">
      <alignment horizontal="left" vertical="top" wrapText="1"/>
    </xf>
    <xf numFmtId="0" fontId="113" fillId="13" borderId="82" xfId="0" applyFont="1" applyFill="1" applyBorder="1" applyAlignment="1">
      <alignment horizontal="left" vertical="top" wrapText="1"/>
    </xf>
    <xf numFmtId="0" fontId="115" fillId="13" borderId="33" xfId="18" applyFont="1" applyFill="1" applyBorder="1" applyAlignment="1">
      <alignment horizontal="left" vertical="top" wrapText="1"/>
    </xf>
    <xf numFmtId="0" fontId="113" fillId="13" borderId="83" xfId="0" applyFont="1" applyFill="1" applyBorder="1" applyAlignment="1">
      <alignment horizontal="left" vertical="top" wrapText="1"/>
    </xf>
    <xf numFmtId="9" fontId="115" fillId="13" borderId="83" xfId="22" applyFont="1" applyFill="1" applyBorder="1" applyAlignment="1">
      <alignment horizontal="left" vertical="top" wrapText="1"/>
    </xf>
    <xf numFmtId="0" fontId="115" fillId="13" borderId="0" xfId="18" applyFont="1" applyFill="1" applyAlignment="1">
      <alignment horizontal="left" vertical="top" wrapText="1"/>
    </xf>
    <xf numFmtId="0" fontId="107" fillId="0" borderId="29" xfId="0" applyFont="1" applyBorder="1" applyAlignment="1">
      <alignment horizontal="left" vertical="top" wrapText="1"/>
    </xf>
    <xf numFmtId="0" fontId="113" fillId="0" borderId="30" xfId="18" applyFont="1" applyBorder="1" applyAlignment="1">
      <alignment horizontal="left" vertical="top" wrapText="1"/>
    </xf>
    <xf numFmtId="0" fontId="113" fillId="0" borderId="75" xfId="18" applyFont="1" applyBorder="1" applyAlignment="1">
      <alignment horizontal="left" vertical="top" wrapText="1"/>
    </xf>
    <xf numFmtId="0" fontId="113" fillId="13" borderId="75" xfId="18" applyFont="1" applyFill="1" applyBorder="1" applyAlignment="1">
      <alignment horizontal="left" vertical="top" wrapText="1"/>
    </xf>
    <xf numFmtId="0" fontId="120" fillId="0" borderId="29" xfId="18" applyFont="1" applyBorder="1" applyAlignment="1">
      <alignment horizontal="left" vertical="top" wrapText="1"/>
    </xf>
    <xf numFmtId="0" fontId="107" fillId="13" borderId="7" xfId="18" applyFont="1" applyFill="1" applyBorder="1" applyAlignment="1">
      <alignment horizontal="left" vertical="top" wrapText="1"/>
    </xf>
    <xf numFmtId="0" fontId="107" fillId="0" borderId="27" xfId="18" applyFont="1" applyBorder="1" applyAlignment="1">
      <alignment horizontal="left" vertical="top"/>
    </xf>
    <xf numFmtId="0" fontId="107" fillId="0" borderId="7" xfId="18" applyFont="1" applyBorder="1" applyAlignment="1">
      <alignment horizontal="left" vertical="top"/>
    </xf>
    <xf numFmtId="0" fontId="114" fillId="13" borderId="29" xfId="18" applyFont="1" applyFill="1" applyBorder="1" applyAlignment="1">
      <alignment horizontal="left" vertical="top" wrapText="1"/>
    </xf>
    <xf numFmtId="0" fontId="108" fillId="13" borderId="0" xfId="18" applyFont="1" applyFill="1" applyAlignment="1">
      <alignment horizontal="left" vertical="top" wrapText="1"/>
    </xf>
    <xf numFmtId="0" fontId="110" fillId="13" borderId="0" xfId="18" applyFont="1" applyFill="1" applyAlignment="1">
      <alignment horizontal="left" vertical="top" wrapText="1"/>
    </xf>
    <xf numFmtId="0" fontId="114" fillId="0" borderId="29" xfId="18" applyFont="1" applyBorder="1" applyAlignment="1">
      <alignment horizontal="left" vertical="top"/>
    </xf>
    <xf numFmtId="0" fontId="114" fillId="0" borderId="21" xfId="18" applyFont="1" applyBorder="1" applyAlignment="1">
      <alignment horizontal="left" vertical="center" wrapText="1"/>
    </xf>
    <xf numFmtId="0" fontId="120" fillId="0" borderId="7" xfId="18" applyFont="1" applyBorder="1" applyAlignment="1">
      <alignment horizontal="left" vertical="top"/>
    </xf>
    <xf numFmtId="0" fontId="106" fillId="27" borderId="0" xfId="18" applyFont="1" applyFill="1" applyAlignment="1">
      <alignment horizontal="left" vertical="top"/>
    </xf>
    <xf numFmtId="0" fontId="111" fillId="21" borderId="0" xfId="18" applyFont="1" applyFill="1" applyAlignment="1">
      <alignment horizontal="left" vertical="top"/>
    </xf>
    <xf numFmtId="0" fontId="113" fillId="27" borderId="0" xfId="21" applyFont="1" applyFill="1" applyAlignment="1">
      <alignment horizontal="left" vertical="top" wrapText="1"/>
    </xf>
    <xf numFmtId="0" fontId="115" fillId="27" borderId="0" xfId="21" applyFont="1" applyFill="1" applyAlignment="1">
      <alignment horizontal="left" vertical="top" wrapText="1"/>
    </xf>
    <xf numFmtId="0" fontId="113" fillId="27" borderId="73" xfId="21" applyFont="1" applyFill="1" applyBorder="1" applyAlignment="1">
      <alignment horizontal="left" vertical="center" wrapText="1"/>
    </xf>
    <xf numFmtId="0" fontId="115" fillId="27" borderId="0" xfId="21" applyFont="1" applyFill="1" applyAlignment="1">
      <alignment horizontal="left" vertical="center" wrapText="1"/>
    </xf>
    <xf numFmtId="0" fontId="113" fillId="27" borderId="33" xfId="21" applyFont="1" applyFill="1" applyBorder="1" applyAlignment="1">
      <alignment horizontal="left" vertical="top" wrapText="1"/>
    </xf>
    <xf numFmtId="0" fontId="113" fillId="27" borderId="116" xfId="21" applyFont="1" applyFill="1" applyBorder="1" applyAlignment="1">
      <alignment horizontal="left" vertical="top" wrapText="1"/>
    </xf>
    <xf numFmtId="0" fontId="113" fillId="13" borderId="119" xfId="0" applyFont="1" applyFill="1" applyBorder="1" applyAlignment="1">
      <alignment horizontal="left" vertical="top" wrapText="1"/>
    </xf>
    <xf numFmtId="0" fontId="113" fillId="13" borderId="120" xfId="0" applyFont="1" applyFill="1" applyBorder="1" applyAlignment="1">
      <alignment horizontal="left" vertical="top" wrapText="1"/>
    </xf>
    <xf numFmtId="0" fontId="113" fillId="13" borderId="121" xfId="0" applyFont="1" applyFill="1" applyBorder="1" applyAlignment="1">
      <alignment horizontal="left" vertical="top" wrapText="1"/>
    </xf>
    <xf numFmtId="0" fontId="115" fillId="13" borderId="121" xfId="0" applyFont="1" applyFill="1" applyBorder="1" applyAlignment="1">
      <alignment horizontal="left" vertical="top" wrapText="1"/>
    </xf>
    <xf numFmtId="0" fontId="113" fillId="13" borderId="0" xfId="21" applyFont="1" applyFill="1" applyAlignment="1">
      <alignment horizontal="left" vertical="top" wrapText="1"/>
    </xf>
    <xf numFmtId="0" fontId="108" fillId="27" borderId="0" xfId="18" applyFont="1" applyFill="1" applyAlignment="1">
      <alignment horizontal="left" vertical="top"/>
    </xf>
    <xf numFmtId="0" fontId="153" fillId="0" borderId="29" xfId="21" applyFont="1" applyBorder="1" applyAlignment="1">
      <alignment horizontal="left" vertical="top"/>
    </xf>
    <xf numFmtId="0" fontId="108" fillId="13" borderId="0" xfId="0" applyFont="1" applyFill="1" applyAlignment="1">
      <alignment horizontal="left" vertical="top" wrapText="1"/>
    </xf>
    <xf numFmtId="0" fontId="107" fillId="27" borderId="29" xfId="21" applyFont="1" applyFill="1" applyBorder="1" applyAlignment="1">
      <alignment horizontal="left" vertical="top"/>
    </xf>
    <xf numFmtId="0" fontId="108" fillId="27" borderId="29" xfId="21" applyFont="1" applyFill="1" applyBorder="1" applyAlignment="1">
      <alignment horizontal="left" vertical="top" wrapText="1"/>
    </xf>
    <xf numFmtId="0" fontId="128" fillId="0" borderId="29" xfId="21" applyFont="1" applyBorder="1" applyAlignment="1">
      <alignment horizontal="left" vertical="top"/>
    </xf>
    <xf numFmtId="0" fontId="113" fillId="13" borderId="0" xfId="18" applyFont="1" applyFill="1" applyAlignment="1">
      <alignment horizontal="left" vertical="top" wrapText="1"/>
    </xf>
    <xf numFmtId="0" fontId="128" fillId="27" borderId="0" xfId="0" applyFont="1" applyFill="1" applyAlignment="1">
      <alignment horizontal="left" vertical="top" wrapText="1"/>
    </xf>
    <xf numFmtId="0" fontId="112" fillId="13" borderId="0" xfId="0" applyFont="1" applyFill="1" applyAlignment="1">
      <alignment horizontal="left" vertical="top" wrapText="1"/>
    </xf>
    <xf numFmtId="0" fontId="107" fillId="27" borderId="7" xfId="0" applyFont="1" applyFill="1" applyBorder="1" applyAlignment="1">
      <alignment horizontal="left" vertical="top"/>
    </xf>
    <xf numFmtId="0" fontId="107" fillId="27" borderId="45" xfId="0" applyFont="1" applyFill="1" applyBorder="1" applyAlignment="1">
      <alignment horizontal="left" vertical="top" wrapText="1"/>
    </xf>
    <xf numFmtId="166" fontId="107" fillId="27" borderId="7" xfId="0" applyNumberFormat="1" applyFont="1" applyFill="1" applyBorder="1" applyAlignment="1">
      <alignment horizontal="left" vertical="top"/>
    </xf>
    <xf numFmtId="0" fontId="107" fillId="27" borderId="61" xfId="0" applyFont="1" applyFill="1" applyBorder="1" applyAlignment="1">
      <alignment horizontal="left" vertical="top" wrapText="1"/>
    </xf>
    <xf numFmtId="0" fontId="107" fillId="17" borderId="0" xfId="0" applyFont="1" applyFill="1" applyAlignment="1">
      <alignment horizontal="left"/>
    </xf>
    <xf numFmtId="0" fontId="107" fillId="25" borderId="0" xfId="0" applyFont="1" applyFill="1" applyAlignment="1">
      <alignment horizontal="left"/>
    </xf>
    <xf numFmtId="0" fontId="45" fillId="0" borderId="0" xfId="18" applyFont="1" applyAlignment="1">
      <alignment vertical="top" wrapText="1"/>
    </xf>
    <xf numFmtId="0" fontId="5" fillId="0" borderId="0" xfId="23" applyAlignment="1">
      <alignment vertical="top"/>
    </xf>
    <xf numFmtId="0" fontId="5" fillId="0" borderId="0" xfId="23"/>
    <xf numFmtId="0" fontId="6" fillId="21" borderId="0" xfId="23" applyFont="1" applyFill="1" applyAlignment="1">
      <alignment vertical="top"/>
    </xf>
    <xf numFmtId="0" fontId="7" fillId="0" borderId="0" xfId="23" applyFont="1" applyAlignment="1">
      <alignment vertical="top"/>
    </xf>
    <xf numFmtId="0" fontId="9" fillId="0" borderId="0" xfId="23" applyFont="1" applyAlignment="1">
      <alignment horizontal="center" vertical="top" wrapText="1"/>
    </xf>
    <xf numFmtId="0" fontId="10" fillId="0" borderId="7" xfId="23" applyFont="1" applyBorder="1" applyAlignment="1">
      <alignment horizontal="center" vertical="top" wrapText="1"/>
    </xf>
    <xf numFmtId="0" fontId="10" fillId="0" borderId="21" xfId="23" applyFont="1" applyBorder="1" applyAlignment="1">
      <alignment horizontal="center" vertical="top" wrapText="1"/>
    </xf>
    <xf numFmtId="0" fontId="10" fillId="0" borderId="29" xfId="23" applyFont="1" applyBorder="1" applyAlignment="1">
      <alignment horizontal="center" vertical="top" wrapText="1"/>
    </xf>
    <xf numFmtId="0" fontId="9" fillId="22" borderId="7" xfId="23" applyFont="1" applyFill="1" applyBorder="1" applyAlignment="1" applyProtection="1">
      <alignment horizontal="left" vertical="center"/>
      <protection locked="0"/>
    </xf>
    <xf numFmtId="170" fontId="9" fillId="22" borderId="7" xfId="23" applyNumberFormat="1" applyFont="1" applyFill="1" applyBorder="1" applyAlignment="1" applyProtection="1">
      <alignment horizontal="right" vertical="center"/>
      <protection locked="0"/>
    </xf>
    <xf numFmtId="164" fontId="9" fillId="22" borderId="7" xfId="23" applyNumberFormat="1" applyFont="1" applyFill="1" applyBorder="1" applyAlignment="1" applyProtection="1">
      <alignment horizontal="right" vertical="center"/>
      <protection locked="0"/>
    </xf>
    <xf numFmtId="170" fontId="9" fillId="22" borderId="29" xfId="23" applyNumberFormat="1" applyFont="1" applyFill="1" applyBorder="1" applyAlignment="1" applyProtection="1">
      <alignment horizontal="right" vertical="center"/>
      <protection locked="0"/>
    </xf>
    <xf numFmtId="164" fontId="9" fillId="13" borderId="7" xfId="23" applyNumberFormat="1" applyFont="1" applyFill="1" applyBorder="1" applyAlignment="1" applyProtection="1">
      <alignment horizontal="right" vertical="center"/>
      <protection locked="0"/>
    </xf>
    <xf numFmtId="164" fontId="9" fillId="13" borderId="29" xfId="23" applyNumberFormat="1" applyFont="1" applyFill="1" applyBorder="1" applyAlignment="1" applyProtection="1">
      <alignment horizontal="right" vertical="center"/>
      <protection locked="0"/>
    </xf>
    <xf numFmtId="164" fontId="10" fillId="13" borderId="8" xfId="23" applyNumberFormat="1" applyFont="1" applyFill="1" applyBorder="1" applyAlignment="1" applyProtection="1">
      <alignment horizontal="right" vertical="center"/>
      <protection locked="0"/>
    </xf>
    <xf numFmtId="0" fontId="5" fillId="27" borderId="29" xfId="23" applyFill="1" applyBorder="1" applyAlignment="1">
      <alignment horizontal="center" vertical="top"/>
    </xf>
    <xf numFmtId="164" fontId="5" fillId="0" borderId="0" xfId="23" applyNumberFormat="1"/>
    <xf numFmtId="0" fontId="10" fillId="13" borderId="27" xfId="23" applyFont="1" applyFill="1" applyBorder="1" applyAlignment="1">
      <alignment horizontal="center" vertical="top" wrapText="1"/>
    </xf>
    <xf numFmtId="0" fontId="10" fillId="13" borderId="30" xfId="23" applyFont="1" applyFill="1" applyBorder="1" applyAlignment="1">
      <alignment horizontal="center" vertical="top" wrapText="1"/>
    </xf>
    <xf numFmtId="164" fontId="10" fillId="13" borderId="7" xfId="23" applyNumberFormat="1" applyFont="1" applyFill="1" applyBorder="1" applyAlignment="1">
      <alignment vertical="center"/>
    </xf>
    <xf numFmtId="164" fontId="10" fillId="13" borderId="29" xfId="23" applyNumberFormat="1" applyFont="1" applyFill="1" applyBorder="1" applyAlignment="1">
      <alignment vertical="center"/>
    </xf>
    <xf numFmtId="0" fontId="9" fillId="0" borderId="0" xfId="23" applyFont="1"/>
    <xf numFmtId="0" fontId="5" fillId="0" borderId="0" xfId="23" applyAlignment="1">
      <alignment horizontal="center"/>
    </xf>
    <xf numFmtId="0" fontId="5" fillId="39" borderId="0" xfId="23" applyFill="1"/>
    <xf numFmtId="0" fontId="6" fillId="21" borderId="0" xfId="23" applyFont="1" applyFill="1" applyAlignment="1">
      <alignment horizontal="left"/>
    </xf>
    <xf numFmtId="0" fontId="5" fillId="39" borderId="0" xfId="23" applyFill="1" applyAlignment="1">
      <alignment vertical="top"/>
    </xf>
    <xf numFmtId="0" fontId="87" fillId="0" borderId="0" xfId="23" applyFont="1" applyAlignment="1">
      <alignment vertical="center"/>
    </xf>
    <xf numFmtId="0" fontId="7" fillId="0" borderId="0" xfId="23" applyFont="1" applyAlignment="1">
      <alignment horizontal="left" vertical="top"/>
    </xf>
    <xf numFmtId="0" fontId="5" fillId="0" borderId="0" xfId="23" applyAlignment="1">
      <alignment horizontal="left" vertical="top"/>
    </xf>
    <xf numFmtId="0" fontId="7" fillId="28" borderId="29" xfId="23" applyFont="1" applyFill="1" applyBorder="1" applyAlignment="1" applyProtection="1">
      <alignment horizontal="center" vertical="top"/>
      <protection locked="0"/>
    </xf>
    <xf numFmtId="0" fontId="8" fillId="0" borderId="0" xfId="23" applyFont="1" applyAlignment="1">
      <alignment vertical="top"/>
    </xf>
    <xf numFmtId="0" fontId="10" fillId="0" borderId="0" xfId="23" applyFont="1" applyAlignment="1">
      <alignment vertical="top" wrapText="1"/>
    </xf>
    <xf numFmtId="0" fontId="9" fillId="39" borderId="0" xfId="23" applyFont="1" applyFill="1" applyAlignment="1">
      <alignment horizontal="center" vertical="top" wrapText="1"/>
    </xf>
    <xf numFmtId="0" fontId="89" fillId="0" borderId="0" xfId="23" applyFont="1" applyAlignment="1">
      <alignment horizontal="center" vertical="top" wrapText="1"/>
    </xf>
    <xf numFmtId="0" fontId="9" fillId="39" borderId="0" xfId="23" applyFont="1" applyFill="1" applyAlignment="1">
      <alignment vertical="top"/>
    </xf>
    <xf numFmtId="0" fontId="9" fillId="13" borderId="0" xfId="23" applyFont="1" applyFill="1" applyAlignment="1">
      <alignment vertical="top"/>
    </xf>
    <xf numFmtId="0" fontId="9" fillId="22" borderId="29" xfId="23" applyFont="1" applyFill="1" applyBorder="1" applyAlignment="1" applyProtection="1">
      <alignment horizontal="left" vertical="center"/>
      <protection locked="0"/>
    </xf>
    <xf numFmtId="0" fontId="9" fillId="39" borderId="0" xfId="23" applyFont="1" applyFill="1"/>
    <xf numFmtId="0" fontId="6" fillId="13" borderId="0" xfId="23" quotePrefix="1" applyFont="1" applyFill="1" applyAlignment="1">
      <alignment horizontal="left" vertical="top"/>
    </xf>
    <xf numFmtId="0" fontId="6" fillId="21" borderId="0" xfId="23" applyFont="1" applyFill="1" applyAlignment="1">
      <alignment horizontal="left" vertical="top"/>
    </xf>
    <xf numFmtId="0" fontId="10" fillId="13" borderId="7" xfId="23" applyFont="1" applyFill="1" applyBorder="1" applyAlignment="1">
      <alignment horizontal="center" vertical="top" wrapText="1"/>
    </xf>
    <xf numFmtId="0" fontId="9" fillId="13" borderId="8" xfId="23" applyFont="1" applyFill="1" applyBorder="1" applyAlignment="1">
      <alignment horizontal="center" vertical="top" wrapText="1"/>
    </xf>
    <xf numFmtId="0" fontId="7" fillId="0" borderId="29" xfId="23" applyFont="1" applyBorder="1"/>
    <xf numFmtId="0" fontId="5" fillId="0" borderId="29" xfId="23" applyBorder="1"/>
    <xf numFmtId="164" fontId="10" fillId="25" borderId="29" xfId="23" applyNumberFormat="1" applyFont="1" applyFill="1" applyBorder="1" applyAlignment="1">
      <alignment vertical="center"/>
    </xf>
    <xf numFmtId="0" fontId="87" fillId="0" borderId="0" xfId="23" applyFont="1"/>
    <xf numFmtId="0" fontId="5" fillId="0" borderId="0" xfId="18" applyProtection="1">
      <protection locked="0"/>
    </xf>
    <xf numFmtId="3" fontId="60" fillId="17" borderId="7" xfId="0" applyNumberFormat="1" applyFont="1" applyFill="1" applyBorder="1" applyAlignment="1">
      <alignment horizontal="right" vertical="top"/>
    </xf>
    <xf numFmtId="3" fontId="60" fillId="17" borderId="32" xfId="0" applyNumberFormat="1" applyFont="1" applyFill="1" applyBorder="1" applyAlignment="1">
      <alignment horizontal="right" vertical="top"/>
    </xf>
    <xf numFmtId="0" fontId="11" fillId="0" borderId="0" xfId="14" applyAlignment="1" applyProtection="1">
      <alignment horizontal="left" vertical="top" wrapText="1"/>
    </xf>
    <xf numFmtId="0" fontId="0" fillId="0" borderId="0" xfId="0" applyAlignment="1">
      <alignment horizontal="left" vertical="top" wrapText="1"/>
    </xf>
    <xf numFmtId="0" fontId="11" fillId="0" borderId="0" xfId="14" applyFill="1" applyAlignment="1" applyProtection="1">
      <alignment horizontal="left" vertical="top" wrapText="1"/>
    </xf>
    <xf numFmtId="0" fontId="29" fillId="0" borderId="0" xfId="0" applyFont="1" applyAlignment="1">
      <alignment vertical="top" wrapText="1"/>
    </xf>
    <xf numFmtId="0" fontId="13" fillId="13" borderId="0" xfId="0" applyFont="1" applyFill="1" applyAlignment="1">
      <alignment vertical="top" wrapText="1"/>
    </xf>
    <xf numFmtId="0" fontId="0" fillId="0" borderId="0" xfId="0" applyAlignment="1">
      <alignmen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60" fillId="25" borderId="7" xfId="0" applyNumberFormat="1" applyFont="1" applyFill="1" applyBorder="1" applyAlignment="1">
      <alignment horizontal="right" vertical="top"/>
    </xf>
    <xf numFmtId="3" fontId="60" fillId="25" borderId="32" xfId="0" applyNumberFormat="1" applyFont="1" applyFill="1" applyBorder="1" applyAlignment="1">
      <alignment horizontal="right" vertical="top"/>
    </xf>
    <xf numFmtId="0" fontId="5" fillId="0" borderId="0" xfId="0" applyFont="1" applyAlignment="1">
      <alignment vertical="top" wrapText="1"/>
    </xf>
    <xf numFmtId="0" fontId="0" fillId="0" borderId="25" xfId="0" applyBorder="1" applyAlignment="1">
      <alignmen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xf>
    <xf numFmtId="0" fontId="7" fillId="13" borderId="0" xfId="0" applyFont="1" applyFill="1" applyAlignment="1">
      <alignment vertical="top" wrapText="1"/>
    </xf>
    <xf numFmtId="14" fontId="0" fillId="0" borderId="29" xfId="0" applyNumberFormat="1" applyBorder="1" applyAlignment="1">
      <alignment horizontal="left" vertical="top" wrapText="1"/>
    </xf>
    <xf numFmtId="0" fontId="7" fillId="0" borderId="0" xfId="0" applyFont="1" applyAlignment="1">
      <alignment vertical="top" wrapText="1"/>
    </xf>
    <xf numFmtId="0" fontId="0" fillId="0" borderId="50" xfId="0" applyBorder="1" applyAlignment="1">
      <alignment vertical="top" wrapText="1"/>
    </xf>
    <xf numFmtId="0" fontId="5" fillId="13" borderId="0" xfId="0" applyFont="1" applyFill="1" applyAlignment="1">
      <alignment vertical="top" wrapText="1"/>
    </xf>
    <xf numFmtId="3" fontId="13" fillId="17" borderId="13" xfId="0" applyNumberFormat="1" applyFont="1" applyFill="1" applyBorder="1" applyAlignment="1">
      <alignment horizontal="right" vertical="center"/>
    </xf>
    <xf numFmtId="3" fontId="13" fillId="17" borderId="14" xfId="0" applyNumberFormat="1" applyFont="1" applyFill="1" applyBorder="1" applyAlignment="1">
      <alignment horizontal="right" vertical="center"/>
    </xf>
    <xf numFmtId="0" fontId="0" fillId="13" borderId="0" xfId="0" applyFill="1" applyAlignment="1">
      <alignment vertical="top" wrapText="1"/>
    </xf>
    <xf numFmtId="0" fontId="14" fillId="13" borderId="0" xfId="0" applyFont="1" applyFill="1" applyAlignment="1">
      <alignment vertical="top" wrapText="1"/>
    </xf>
    <xf numFmtId="0" fontId="5" fillId="13" borderId="0" xfId="0" applyFont="1" applyFill="1" applyAlignment="1">
      <alignment horizontal="left" vertical="top" wrapText="1"/>
    </xf>
    <xf numFmtId="0" fontId="5" fillId="0" borderId="0" xfId="0" applyFont="1" applyAlignment="1">
      <alignment horizontal="left" vertical="top" wrapText="1"/>
    </xf>
    <xf numFmtId="0" fontId="7" fillId="13" borderId="0" xfId="0" applyFont="1" applyFill="1" applyAlignment="1">
      <alignment horizontal="left" vertical="top" wrapText="1"/>
    </xf>
    <xf numFmtId="0" fontId="7" fillId="0" borderId="0" xfId="0" applyFont="1" applyAlignment="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5" fillId="13" borderId="0" xfId="14" applyFont="1" applyFill="1" applyAlignment="1" applyProtection="1">
      <alignment horizontal="left" vertical="top" wrapText="1"/>
    </xf>
    <xf numFmtId="0" fontId="149" fillId="13" borderId="0" xfId="14" applyFont="1" applyFill="1" applyAlignment="1" applyProtection="1">
      <alignment vertical="top" wrapText="1"/>
    </xf>
    <xf numFmtId="0" fontId="5" fillId="16" borderId="21" xfId="0" applyFont="1" applyFill="1" applyBorder="1" applyAlignment="1">
      <alignment horizontal="center" vertical="top" wrapText="1"/>
    </xf>
    <xf numFmtId="0" fontId="5" fillId="16" borderId="31" xfId="0" applyFont="1" applyFill="1" applyBorder="1" applyAlignment="1">
      <alignment horizontal="center" vertical="top" wrapText="1"/>
    </xf>
    <xf numFmtId="0" fontId="5" fillId="16" borderId="22" xfId="0" applyFont="1" applyFill="1" applyBorder="1" applyAlignment="1">
      <alignment horizontal="center" vertical="top" wrapText="1"/>
    </xf>
    <xf numFmtId="0" fontId="5" fillId="16" borderId="24" xfId="0" applyFont="1" applyFill="1" applyBorder="1" applyAlignment="1">
      <alignment horizontal="center" vertical="top" wrapText="1"/>
    </xf>
    <xf numFmtId="0" fontId="5" fillId="16" borderId="0" xfId="0" applyFont="1" applyFill="1" applyAlignment="1">
      <alignment horizontal="center" vertical="top" wrapText="1"/>
    </xf>
    <xf numFmtId="0" fontId="5" fillId="16" borderId="25" xfId="0" applyFont="1" applyFill="1" applyBorder="1" applyAlignment="1">
      <alignment horizontal="center" vertical="top" wrapText="1"/>
    </xf>
    <xf numFmtId="0" fontId="5" fillId="16" borderId="27" xfId="0" applyFont="1" applyFill="1" applyBorder="1" applyAlignment="1">
      <alignment horizontal="center" vertical="top" wrapText="1"/>
    </xf>
    <xf numFmtId="0" fontId="5" fillId="16" borderId="30" xfId="0" applyFont="1" applyFill="1" applyBorder="1" applyAlignment="1">
      <alignment horizontal="center" vertical="top" wrapText="1"/>
    </xf>
    <xf numFmtId="0" fontId="5" fillId="16" borderId="28" xfId="0" applyFont="1" applyFill="1" applyBorder="1" applyAlignment="1">
      <alignment horizontal="center" vertical="top" wrapText="1"/>
    </xf>
    <xf numFmtId="0" fontId="92" fillId="13" borderId="0" xfId="0" applyFont="1" applyFill="1" applyAlignment="1">
      <alignment horizontal="center" vertical="top" wrapText="1"/>
    </xf>
    <xf numFmtId="0" fontId="92" fillId="0" borderId="0" xfId="0" applyFont="1" applyAlignment="1">
      <alignment horizontal="center" vertical="top" wrapText="1"/>
    </xf>
    <xf numFmtId="0" fontId="61" fillId="13" borderId="0" xfId="0" applyFont="1" applyFill="1" applyAlignment="1">
      <alignment horizontal="left" vertical="top" wrapText="1"/>
    </xf>
    <xf numFmtId="0" fontId="37" fillId="13" borderId="0" xfId="0" applyFont="1" applyFill="1" applyAlignment="1">
      <alignment horizontal="left" vertical="top" wrapText="1"/>
    </xf>
    <xf numFmtId="0" fontId="39" fillId="13" borderId="0" xfId="0" applyFont="1" applyFill="1" applyAlignment="1">
      <alignment vertical="top" wrapText="1"/>
    </xf>
    <xf numFmtId="0" fontId="55" fillId="13" borderId="0" xfId="0" applyFont="1" applyFill="1" applyAlignment="1">
      <alignment horizontal="left" vertical="top" wrapText="1"/>
    </xf>
    <xf numFmtId="0" fontId="71" fillId="13" borderId="0" xfId="0" applyFont="1" applyFill="1" applyAlignment="1">
      <alignment horizontal="justify" vertical="top" wrapText="1"/>
    </xf>
    <xf numFmtId="0" fontId="5" fillId="13" borderId="0" xfId="0" applyFont="1" applyFill="1" applyAlignment="1">
      <alignment horizontal="justify" vertical="top" wrapText="1"/>
    </xf>
    <xf numFmtId="164" fontId="0" fillId="22" borderId="29" xfId="0" applyNumberFormat="1" applyFill="1" applyBorder="1" applyAlignment="1">
      <alignment vertical="top" wrapText="1"/>
    </xf>
    <xf numFmtId="0" fontId="5" fillId="13" borderId="29" xfId="0" applyFont="1" applyFill="1" applyBorder="1" applyAlignment="1">
      <alignment vertical="top" wrapText="1"/>
    </xf>
    <xf numFmtId="164" fontId="0" fillId="25" borderId="29" xfId="0" applyNumberFormat="1" applyFill="1" applyBorder="1" applyAlignment="1">
      <alignment vertical="top" wrapText="1"/>
    </xf>
    <xf numFmtId="0" fontId="5" fillId="25" borderId="29" xfId="0" applyFont="1" applyFill="1" applyBorder="1" applyAlignment="1">
      <alignment vertical="top" wrapText="1"/>
    </xf>
    <xf numFmtId="0" fontId="7" fillId="23" borderId="13" xfId="0" applyFont="1" applyFill="1" applyBorder="1" applyAlignment="1">
      <alignment horizontal="left" vertical="center" wrapText="1" indent="1"/>
    </xf>
    <xf numFmtId="0" fontId="7" fillId="23" borderId="14" xfId="0" applyFont="1" applyFill="1" applyBorder="1" applyAlignment="1">
      <alignment horizontal="left" vertical="center" wrapText="1" indent="1"/>
    </xf>
    <xf numFmtId="0" fontId="5" fillId="13" borderId="15" xfId="0" applyFont="1" applyFill="1" applyBorder="1" applyAlignment="1">
      <alignment horizontal="left" vertical="center" wrapText="1" indent="1"/>
    </xf>
    <xf numFmtId="0" fontId="5" fillId="27" borderId="0" xfId="0" applyFont="1" applyFill="1" applyAlignment="1">
      <alignment horizontal="left" vertical="top" wrapText="1"/>
    </xf>
    <xf numFmtId="0" fontId="0" fillId="27" borderId="0" xfId="0" applyFill="1" applyAlignment="1">
      <alignment horizontal="left" vertical="top" wrapText="1"/>
    </xf>
    <xf numFmtId="0" fontId="7" fillId="13" borderId="0" xfId="14" applyFont="1" applyFill="1" applyAlignment="1" applyProtection="1">
      <alignment horizontal="left" vertical="top" wrapText="1"/>
    </xf>
    <xf numFmtId="0" fontId="5" fillId="13" borderId="0" xfId="14" applyFont="1" applyFill="1" applyAlignment="1" applyProtection="1">
      <alignment vertical="top" wrapText="1"/>
    </xf>
    <xf numFmtId="0" fontId="62" fillId="13" borderId="0" xfId="0" applyFont="1" applyFill="1" applyAlignment="1">
      <alignment vertical="top" wrapText="1"/>
    </xf>
    <xf numFmtId="0" fontId="74" fillId="13" borderId="0" xfId="0" applyFont="1" applyFill="1" applyAlignment="1">
      <alignment horizontal="left" vertical="top" wrapText="1"/>
    </xf>
    <xf numFmtId="0" fontId="35" fillId="13" borderId="0" xfId="0" applyFont="1" applyFill="1" applyAlignment="1">
      <alignment horizontal="left" vertical="top" wrapText="1" indent="2"/>
    </xf>
    <xf numFmtId="0" fontId="52" fillId="15" borderId="0" xfId="0" applyFont="1" applyFill="1" applyAlignment="1">
      <alignment horizontal="left" vertical="center" wrapText="1"/>
    </xf>
    <xf numFmtId="0" fontId="53" fillId="15" borderId="0" xfId="0" applyFont="1" applyFill="1" applyAlignment="1">
      <alignment horizontal="left" vertical="center" wrapText="1"/>
    </xf>
    <xf numFmtId="0" fontId="0" fillId="0" borderId="0" xfId="0" applyAlignment="1">
      <alignment vertical="center" wrapText="1"/>
    </xf>
    <xf numFmtId="0" fontId="5" fillId="23" borderId="13" xfId="0" applyFont="1" applyFill="1" applyBorder="1" applyAlignment="1">
      <alignment horizontal="left" vertical="center" wrapText="1" indent="1"/>
    </xf>
    <xf numFmtId="0" fontId="5" fillId="23" borderId="14" xfId="0" applyFont="1" applyFill="1" applyBorder="1" applyAlignment="1">
      <alignment horizontal="left" vertical="center" wrapText="1" indent="1"/>
    </xf>
    <xf numFmtId="0" fontId="5" fillId="13" borderId="0" xfId="0" applyFont="1" applyFill="1" applyAlignment="1">
      <alignment horizontal="left" vertical="top"/>
    </xf>
    <xf numFmtId="0" fontId="0" fillId="24" borderId="29" xfId="0" applyFill="1" applyBorder="1" applyAlignment="1">
      <alignment vertical="top" wrapText="1"/>
    </xf>
    <xf numFmtId="0" fontId="50" fillId="13" borderId="30" xfId="0" applyFont="1" applyFill="1" applyBorder="1" applyAlignment="1">
      <alignment vertical="top" wrapText="1"/>
    </xf>
    <xf numFmtId="0" fontId="56" fillId="13" borderId="0" xfId="0" applyFont="1" applyFill="1" applyAlignment="1">
      <alignment horizontal="left" vertical="top" wrapText="1"/>
    </xf>
    <xf numFmtId="0" fontId="13" fillId="13" borderId="0" xfId="18" applyFont="1" applyFill="1" applyAlignment="1">
      <alignment vertical="top" wrapText="1"/>
    </xf>
    <xf numFmtId="0" fontId="9" fillId="22" borderId="7" xfId="18" applyFont="1" applyFill="1" applyBorder="1" applyAlignment="1" applyProtection="1">
      <alignment horizontal="left" vertical="top" wrapText="1"/>
      <protection locked="0"/>
    </xf>
    <xf numFmtId="0" fontId="9" fillId="22" borderId="32" xfId="18" applyFont="1" applyFill="1" applyBorder="1" applyAlignment="1" applyProtection="1">
      <alignment horizontal="left" vertical="top" wrapText="1"/>
      <protection locked="0"/>
    </xf>
    <xf numFmtId="0" fontId="9" fillId="22" borderId="8" xfId="18" applyFont="1" applyFill="1" applyBorder="1" applyAlignment="1" applyProtection="1">
      <alignment horizontal="left" vertical="top" wrapText="1"/>
      <protection locked="0"/>
    </xf>
    <xf numFmtId="0" fontId="14" fillId="13" borderId="0" xfId="18" applyFont="1" applyFill="1" applyAlignment="1">
      <alignment horizontal="left" vertical="top" wrapText="1"/>
    </xf>
    <xf numFmtId="0" fontId="7" fillId="13" borderId="0" xfId="18" applyFont="1" applyFill="1" applyAlignment="1">
      <alignment horizontal="left" vertical="top" wrapText="1"/>
    </xf>
    <xf numFmtId="0" fontId="9" fillId="22" borderId="7" xfId="18" applyFont="1" applyFill="1" applyBorder="1" applyAlignment="1" applyProtection="1">
      <alignment horizontal="left" vertical="top"/>
      <protection locked="0"/>
    </xf>
    <xf numFmtId="0" fontId="9" fillId="22" borderId="32" xfId="18" applyFont="1" applyFill="1" applyBorder="1" applyAlignment="1" applyProtection="1">
      <alignment horizontal="left" vertical="top"/>
      <protection locked="0"/>
    </xf>
    <xf numFmtId="0" fontId="9" fillId="22" borderId="8" xfId="18" applyFont="1" applyFill="1" applyBorder="1" applyAlignment="1" applyProtection="1">
      <alignment horizontal="left" vertical="top"/>
      <protection locked="0"/>
    </xf>
    <xf numFmtId="0" fontId="7" fillId="13" borderId="0" xfId="18" applyFont="1" applyFill="1" applyAlignment="1">
      <alignment horizontal="left" vertical="center" wrapText="1"/>
    </xf>
    <xf numFmtId="0" fontId="7" fillId="22" borderId="7" xfId="18" applyFont="1" applyFill="1" applyBorder="1" applyAlignment="1" applyProtection="1">
      <alignment horizontal="left" vertical="center" indent="1"/>
      <protection locked="0"/>
    </xf>
    <xf numFmtId="0" fontId="7" fillId="22" borderId="32" xfId="18" applyFont="1" applyFill="1" applyBorder="1" applyAlignment="1" applyProtection="1">
      <alignment horizontal="left" vertical="center" indent="1"/>
      <protection locked="0"/>
    </xf>
    <xf numFmtId="0" fontId="7" fillId="22" borderId="8" xfId="18" applyFont="1" applyFill="1" applyBorder="1" applyAlignment="1" applyProtection="1">
      <alignment horizontal="left" vertical="center" indent="1"/>
      <protection locked="0"/>
    </xf>
    <xf numFmtId="0" fontId="5" fillId="0" borderId="0" xfId="18" applyAlignment="1">
      <alignment wrapText="1"/>
    </xf>
    <xf numFmtId="0" fontId="5" fillId="0" borderId="32" xfId="18" applyBorder="1" applyProtection="1">
      <protection locked="0"/>
    </xf>
    <xf numFmtId="0" fontId="5" fillId="0" borderId="8" xfId="18" applyBorder="1" applyProtection="1">
      <protection locked="0"/>
    </xf>
    <xf numFmtId="0" fontId="59" fillId="13" borderId="0" xfId="18" applyFont="1" applyFill="1" applyAlignment="1">
      <alignment horizontal="left" vertical="top" wrapText="1"/>
    </xf>
    <xf numFmtId="0" fontId="7" fillId="0" borderId="0" xfId="18" applyFont="1" applyAlignment="1">
      <alignment wrapText="1"/>
    </xf>
    <xf numFmtId="0" fontId="7" fillId="13" borderId="0" xfId="18" applyFont="1" applyFill="1" applyAlignment="1">
      <alignment vertical="top"/>
    </xf>
    <xf numFmtId="0" fontId="7" fillId="13" borderId="0" xfId="18" applyFont="1" applyFill="1" applyAlignment="1">
      <alignment vertical="top" wrapText="1"/>
    </xf>
    <xf numFmtId="0" fontId="8" fillId="13" borderId="0" xfId="18" applyFont="1" applyFill="1" applyAlignment="1">
      <alignment horizontal="left" vertical="top" wrapText="1"/>
    </xf>
    <xf numFmtId="0" fontId="9" fillId="22" borderId="7" xfId="0" applyFont="1" applyFill="1" applyBorder="1" applyAlignment="1" applyProtection="1">
      <alignment horizontal="left" vertical="top"/>
      <protection locked="0"/>
    </xf>
    <xf numFmtId="0" fontId="9" fillId="22" borderId="32" xfId="0" applyFont="1" applyFill="1" applyBorder="1" applyAlignment="1" applyProtection="1">
      <alignment horizontal="left" vertical="top"/>
      <protection locked="0"/>
    </xf>
    <xf numFmtId="0" fontId="9" fillId="22" borderId="8" xfId="0" applyFont="1" applyFill="1" applyBorder="1" applyAlignment="1" applyProtection="1">
      <alignment horizontal="left" vertical="top"/>
      <protection locked="0"/>
    </xf>
    <xf numFmtId="0" fontId="8" fillId="13" borderId="0" xfId="18" applyFont="1" applyFill="1" applyAlignment="1">
      <alignment vertical="top" wrapText="1"/>
    </xf>
    <xf numFmtId="0" fontId="11" fillId="0" borderId="0" xfId="14" applyFill="1" applyAlignment="1" applyProtection="1">
      <alignment horizontal="left"/>
    </xf>
    <xf numFmtId="0" fontId="5" fillId="0" borderId="0" xfId="18"/>
    <xf numFmtId="0" fontId="5" fillId="0" borderId="0" xfId="18" applyAlignment="1">
      <alignment horizontal="left" vertical="top" wrapText="1"/>
    </xf>
    <xf numFmtId="0" fontId="5" fillId="0" borderId="25" xfId="18" applyBorder="1" applyAlignment="1">
      <alignment horizontal="left" vertical="top" wrapText="1"/>
    </xf>
    <xf numFmtId="0" fontId="7" fillId="13" borderId="0" xfId="0" applyFont="1" applyFill="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7" fillId="13" borderId="0" xfId="18" applyFont="1" applyFill="1" applyAlignment="1">
      <alignment horizontal="left" vertical="top"/>
    </xf>
    <xf numFmtId="0" fontId="14" fillId="13" borderId="0" xfId="18" applyFont="1" applyFill="1" applyAlignment="1">
      <alignment vertical="top" wrapText="1"/>
    </xf>
    <xf numFmtId="0" fontId="8" fillId="27" borderId="0" xfId="0" applyFont="1" applyFill="1" applyAlignment="1">
      <alignment horizontal="left" vertical="top" wrapText="1"/>
    </xf>
    <xf numFmtId="1" fontId="10" fillId="28" borderId="7" xfId="0" applyNumberFormat="1" applyFont="1" applyFill="1" applyBorder="1" applyAlignment="1" applyProtection="1">
      <alignment horizontal="left" vertical="top"/>
      <protection locked="0"/>
    </xf>
    <xf numFmtId="1" fontId="10" fillId="28" borderId="8" xfId="0" applyNumberFormat="1" applyFont="1" applyFill="1" applyBorder="1" applyAlignment="1" applyProtection="1">
      <alignment horizontal="left" vertical="top"/>
      <protection locked="0"/>
    </xf>
    <xf numFmtId="2" fontId="10" fillId="27" borderId="29" xfId="18" applyNumberFormat="1" applyFont="1" applyFill="1" applyBorder="1" applyAlignment="1">
      <alignment horizontal="left" vertical="top" wrapText="1"/>
    </xf>
    <xf numFmtId="2" fontId="9" fillId="22" borderId="29" xfId="18" applyNumberFormat="1" applyFont="1" applyFill="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10" fillId="13" borderId="29" xfId="18" applyFont="1" applyFill="1" applyBorder="1" applyAlignment="1">
      <alignment horizontal="left" vertical="top" wrapText="1"/>
    </xf>
    <xf numFmtId="0" fontId="9" fillId="28" borderId="29" xfId="18" quotePrefix="1" applyFont="1" applyFill="1" applyBorder="1" applyAlignment="1" applyProtection="1">
      <alignment horizontal="left" vertical="top" wrapText="1"/>
      <protection locked="0"/>
    </xf>
    <xf numFmtId="0" fontId="10" fillId="13" borderId="29" xfId="0" applyFont="1" applyFill="1" applyBorder="1" applyAlignment="1">
      <alignment horizontal="left" vertical="top" wrapText="1"/>
    </xf>
    <xf numFmtId="0" fontId="9" fillId="28" borderId="29" xfId="18" applyFont="1" applyFill="1" applyBorder="1" applyAlignment="1" applyProtection="1">
      <alignment horizontal="left" vertical="top" wrapText="1"/>
      <protection locked="0"/>
    </xf>
    <xf numFmtId="0" fontId="48" fillId="0" borderId="0" xfId="18" applyFont="1" applyAlignment="1">
      <alignment horizontal="left" vertical="top" wrapText="1"/>
    </xf>
    <xf numFmtId="0" fontId="8" fillId="0" borderId="0" xfId="18" applyFont="1" applyAlignment="1">
      <alignment horizontal="left" vertical="top" wrapText="1"/>
    </xf>
    <xf numFmtId="0" fontId="48" fillId="0" borderId="0" xfId="18" applyFont="1" applyAlignment="1">
      <alignment horizontal="left" vertical="center" wrapText="1"/>
    </xf>
    <xf numFmtId="0" fontId="0" fillId="0" borderId="0" xfId="0" applyAlignment="1">
      <alignment horizontal="left" vertical="center" wrapText="1"/>
    </xf>
    <xf numFmtId="0" fontId="7" fillId="0" borderId="0" xfId="18" applyFont="1" applyAlignment="1">
      <alignment horizontal="left" vertical="top" wrapText="1"/>
    </xf>
    <xf numFmtId="0" fontId="14" fillId="13" borderId="0" xfId="0" applyFont="1" applyFill="1" applyAlignment="1">
      <alignment horizontal="left" vertical="top" wrapText="1"/>
    </xf>
    <xf numFmtId="0" fontId="59" fillId="13" borderId="0" xfId="0" applyFont="1" applyFill="1" applyAlignment="1">
      <alignment horizontal="left" vertical="top" wrapText="1"/>
    </xf>
    <xf numFmtId="49" fontId="9" fillId="28" borderId="7" xfId="18" quotePrefix="1" applyNumberFormat="1" applyFont="1" applyFill="1" applyBorder="1" applyAlignment="1" applyProtection="1">
      <alignment horizontal="left" vertical="top"/>
      <protection locked="0"/>
    </xf>
    <xf numFmtId="49" fontId="9" fillId="28" borderId="8" xfId="18" quotePrefix="1" applyNumberFormat="1" applyFont="1" applyFill="1" applyBorder="1" applyAlignment="1" applyProtection="1">
      <alignment horizontal="left" vertical="top"/>
      <protection locked="0"/>
    </xf>
    <xf numFmtId="0" fontId="7" fillId="13" borderId="25" xfId="0" applyFont="1" applyFill="1" applyBorder="1" applyAlignment="1">
      <alignment vertical="top" wrapText="1"/>
    </xf>
    <xf numFmtId="0" fontId="10" fillId="0" borderId="29" xfId="18" applyFont="1" applyBorder="1" applyAlignment="1">
      <alignment horizontal="left" vertical="top" wrapText="1"/>
    </xf>
    <xf numFmtId="2" fontId="10" fillId="22" borderId="29" xfId="18" applyNumberFormat="1" applyFont="1" applyFill="1"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9" fillId="27" borderId="29" xfId="18" applyFont="1" applyFill="1" applyBorder="1" applyAlignment="1">
      <alignment horizontal="left" vertical="top" wrapText="1"/>
    </xf>
    <xf numFmtId="0" fontId="59" fillId="13" borderId="78" xfId="18" applyFont="1" applyFill="1" applyBorder="1" applyAlignment="1">
      <alignment horizontal="left" vertical="top" wrapText="1"/>
    </xf>
    <xf numFmtId="0" fontId="0" fillId="0" borderId="73" xfId="0" applyBorder="1" applyAlignment="1">
      <alignment horizontal="left" vertical="top" wrapText="1"/>
    </xf>
    <xf numFmtId="0" fontId="14" fillId="13" borderId="73" xfId="0" applyFont="1" applyFill="1" applyBorder="1" applyAlignment="1">
      <alignment horizontal="left" vertical="top" wrapText="1"/>
    </xf>
    <xf numFmtId="0" fontId="0" fillId="0" borderId="83" xfId="0" applyBorder="1" applyAlignment="1">
      <alignment horizontal="left" vertical="top" wrapText="1"/>
    </xf>
    <xf numFmtId="0" fontId="59" fillId="13" borderId="0" xfId="18" applyFont="1" applyFill="1" applyAlignment="1">
      <alignment vertical="top" wrapText="1"/>
    </xf>
    <xf numFmtId="0" fontId="59" fillId="13" borderId="0" xfId="0" applyFont="1" applyFill="1" applyAlignment="1">
      <alignment vertical="top" wrapText="1"/>
    </xf>
    <xf numFmtId="0" fontId="136" fillId="25" borderId="7" xfId="18" applyFont="1" applyFill="1" applyBorder="1" applyAlignment="1">
      <alignment horizontal="left" vertical="top"/>
    </xf>
    <xf numFmtId="0" fontId="0" fillId="0" borderId="8" xfId="0" applyBorder="1" applyAlignment="1">
      <alignment horizontal="left" vertical="top"/>
    </xf>
    <xf numFmtId="0" fontId="59" fillId="13" borderId="33" xfId="18" applyFont="1" applyFill="1" applyBorder="1" applyAlignment="1">
      <alignment horizontal="left" vertical="top" wrapText="1"/>
    </xf>
    <xf numFmtId="0" fontId="0" fillId="0" borderId="78" xfId="0" applyBorder="1" applyAlignment="1">
      <alignment horizontal="left" vertical="top" wrapText="1"/>
    </xf>
    <xf numFmtId="0" fontId="9" fillId="22" borderId="7" xfId="18" applyFont="1" applyFill="1" applyBorder="1" applyAlignment="1" applyProtection="1">
      <alignment vertical="top" wrapText="1"/>
      <protection locked="0"/>
    </xf>
    <xf numFmtId="0" fontId="5" fillId="0" borderId="8" xfId="0" applyFont="1" applyBorder="1" applyAlignment="1" applyProtection="1">
      <alignment vertical="top" wrapText="1"/>
      <protection locked="0"/>
    </xf>
    <xf numFmtId="0" fontId="8" fillId="0" borderId="30" xfId="18" applyFont="1" applyBorder="1" applyAlignment="1">
      <alignment horizontal="left" vertical="top" wrapText="1"/>
    </xf>
    <xf numFmtId="0" fontId="0" fillId="0" borderId="30" xfId="0" applyBorder="1" applyAlignment="1">
      <alignment horizontal="left" vertical="top" wrapText="1"/>
    </xf>
    <xf numFmtId="0" fontId="9" fillId="22" borderId="29" xfId="18" applyFont="1" applyFill="1" applyBorder="1" applyAlignment="1" applyProtection="1">
      <alignment vertical="top" wrapText="1"/>
      <protection locked="0"/>
    </xf>
    <xf numFmtId="2" fontId="9" fillId="22" borderId="55" xfId="18" applyNumberFormat="1" applyFont="1" applyFill="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2" fontId="9" fillId="22" borderId="26" xfId="18" applyNumberFormat="1" applyFont="1" applyFill="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14" fillId="13" borderId="83" xfId="0" applyFont="1" applyFill="1" applyBorder="1" applyAlignment="1">
      <alignment horizontal="left" vertical="top" wrapText="1"/>
    </xf>
    <xf numFmtId="0" fontId="0" fillId="0" borderId="33" xfId="0" applyBorder="1" applyAlignment="1">
      <alignment horizontal="left" vertical="top" wrapText="1"/>
    </xf>
    <xf numFmtId="0" fontId="5" fillId="13" borderId="7" xfId="18" applyFill="1" applyBorder="1" applyAlignment="1">
      <alignment vertical="top" wrapText="1"/>
    </xf>
    <xf numFmtId="0" fontId="5" fillId="13" borderId="32" xfId="0" applyFont="1" applyFill="1" applyBorder="1" applyAlignment="1">
      <alignment vertical="top" wrapText="1"/>
    </xf>
    <xf numFmtId="0" fontId="9" fillId="13" borderId="29" xfId="0" applyFont="1" applyFill="1" applyBorder="1" applyAlignment="1">
      <alignment horizontal="left" vertical="top" wrapText="1"/>
    </xf>
    <xf numFmtId="0" fontId="5" fillId="0" borderId="29" xfId="0" applyFont="1" applyBorder="1" applyAlignment="1">
      <alignment horizontal="left" vertical="top" wrapText="1"/>
    </xf>
    <xf numFmtId="0" fontId="9" fillId="25" borderId="7" xfId="18" applyFont="1" applyFill="1" applyBorder="1" applyAlignment="1">
      <alignment horizontal="left" vertical="top" wrapText="1"/>
    </xf>
    <xf numFmtId="0" fontId="0" fillId="0" borderId="8" xfId="0" applyBorder="1" applyAlignment="1">
      <alignment horizontal="left" vertical="top" wrapText="1"/>
    </xf>
    <xf numFmtId="0" fontId="137" fillId="0" borderId="31" xfId="18" applyFont="1" applyBorder="1" applyAlignment="1">
      <alignment horizontal="left" vertical="top" wrapText="1"/>
    </xf>
    <xf numFmtId="0" fontId="137" fillId="0" borderId="0" xfId="18" applyFont="1" applyAlignment="1">
      <alignment horizontal="left" vertical="top" wrapText="1"/>
    </xf>
    <xf numFmtId="0" fontId="9" fillId="27" borderId="29" xfId="18" applyFont="1" applyFill="1" applyBorder="1" applyAlignment="1">
      <alignment vertical="top" wrapText="1"/>
    </xf>
    <xf numFmtId="0" fontId="137" fillId="0" borderId="75" xfId="18" applyFont="1" applyBorder="1" applyAlignment="1">
      <alignment horizontal="left" vertical="top" wrapText="1"/>
    </xf>
    <xf numFmtId="0" fontId="87" fillId="0" borderId="75" xfId="0" applyFont="1" applyBorder="1" applyAlignment="1">
      <alignment horizontal="left" vertical="top" wrapText="1"/>
    </xf>
    <xf numFmtId="0" fontId="149" fillId="13" borderId="75" xfId="14" applyFont="1" applyFill="1" applyBorder="1" applyAlignment="1" applyProtection="1">
      <alignment vertical="top" wrapText="1"/>
    </xf>
    <xf numFmtId="0" fontId="10" fillId="0" borderId="7" xfId="18" applyFont="1" applyBorder="1" applyAlignment="1">
      <alignment horizontal="left" vertical="top" wrapText="1"/>
    </xf>
    <xf numFmtId="0" fontId="9" fillId="0" borderId="7" xfId="18" applyFont="1" applyBorder="1" applyAlignment="1">
      <alignment horizontal="left" vertical="top" wrapText="1"/>
    </xf>
    <xf numFmtId="0" fontId="0" fillId="0" borderId="32" xfId="0" applyBorder="1" applyAlignment="1">
      <alignment horizontal="left" vertical="top" wrapText="1"/>
    </xf>
    <xf numFmtId="0" fontId="142" fillId="0" borderId="0" xfId="18" applyFont="1" applyAlignment="1">
      <alignment horizontal="left" vertical="top" wrapText="1"/>
    </xf>
    <xf numFmtId="0" fontId="9" fillId="22" borderId="55" xfId="18" applyFont="1" applyFill="1" applyBorder="1" applyAlignment="1" applyProtection="1">
      <alignment vertical="top" wrapText="1"/>
      <protection locked="0"/>
    </xf>
    <xf numFmtId="0" fontId="9" fillId="22" borderId="26" xfId="18" applyFont="1" applyFill="1" applyBorder="1" applyAlignment="1" applyProtection="1">
      <alignment vertical="top" wrapText="1"/>
      <protection locked="0"/>
    </xf>
    <xf numFmtId="0" fontId="9" fillId="13"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0" xfId="18" applyAlignment="1">
      <alignment vertical="top" wrapText="1"/>
    </xf>
    <xf numFmtId="0" fontId="5" fillId="0" borderId="25" xfId="18" applyBorder="1" applyAlignment="1">
      <alignment vertical="top" wrapText="1"/>
    </xf>
    <xf numFmtId="0" fontId="48" fillId="0" borderId="30" xfId="18" applyFont="1" applyBorder="1" applyAlignment="1">
      <alignment horizontal="left" vertical="top" wrapText="1"/>
    </xf>
    <xf numFmtId="0" fontId="0" fillId="0" borderId="79" xfId="0" applyBorder="1" applyAlignment="1">
      <alignment horizontal="left" vertical="top" wrapText="1"/>
    </xf>
    <xf numFmtId="0" fontId="10" fillId="22" borderId="21" xfId="18" applyFont="1" applyFill="1" applyBorder="1" applyAlignment="1" applyProtection="1">
      <alignment horizontal="left" vertical="top" wrapText="1"/>
      <protection locked="0"/>
    </xf>
    <xf numFmtId="0" fontId="10" fillId="22" borderId="31" xfId="18" applyFont="1" applyFill="1" applyBorder="1" applyAlignment="1" applyProtection="1">
      <alignment horizontal="left" vertical="top" wrapText="1"/>
      <protection locked="0"/>
    </xf>
    <xf numFmtId="0" fontId="0" fillId="0" borderId="31" xfId="0" applyBorder="1" applyAlignment="1">
      <alignment horizontal="left" vertical="top" wrapText="1"/>
    </xf>
    <xf numFmtId="0" fontId="0" fillId="0" borderId="22" xfId="0" applyBorder="1" applyAlignment="1">
      <alignment horizontal="left" vertical="top" wrapText="1"/>
    </xf>
    <xf numFmtId="0" fontId="10" fillId="22" borderId="24" xfId="18" applyFont="1" applyFill="1" applyBorder="1" applyAlignment="1" applyProtection="1">
      <alignment horizontal="left" vertical="top" wrapText="1"/>
      <protection locked="0"/>
    </xf>
    <xf numFmtId="0" fontId="10" fillId="22" borderId="0" xfId="18" applyFont="1" applyFill="1" applyAlignment="1" applyProtection="1">
      <alignment horizontal="left" vertical="top" wrapText="1"/>
      <protection locked="0"/>
    </xf>
    <xf numFmtId="0" fontId="0" fillId="0" borderId="25" xfId="0" applyBorder="1" applyAlignment="1">
      <alignment horizontal="left" vertical="top" wrapText="1"/>
    </xf>
    <xf numFmtId="0" fontId="10" fillId="22" borderId="27" xfId="18" applyFont="1" applyFill="1" applyBorder="1" applyAlignment="1" applyProtection="1">
      <alignment horizontal="left" vertical="top" wrapText="1"/>
      <protection locked="0"/>
    </xf>
    <xf numFmtId="0" fontId="10" fillId="22" borderId="30" xfId="18" applyFont="1" applyFill="1" applyBorder="1" applyAlignment="1" applyProtection="1">
      <alignment horizontal="left" vertical="top" wrapText="1"/>
      <protection locked="0"/>
    </xf>
    <xf numFmtId="0" fontId="0" fillId="0" borderId="28" xfId="0" applyBorder="1" applyAlignment="1">
      <alignment horizontal="left" vertical="top" wrapText="1"/>
    </xf>
    <xf numFmtId="164" fontId="5" fillId="22" borderId="21" xfId="18" applyNumberFormat="1" applyFill="1" applyBorder="1" applyAlignment="1" applyProtection="1">
      <alignment horizontal="left" vertical="top" wrapText="1"/>
      <protection locked="0"/>
    </xf>
    <xf numFmtId="164" fontId="5" fillId="22" borderId="7" xfId="18" applyNumberFormat="1" applyFill="1" applyBorder="1" applyAlignment="1" applyProtection="1">
      <alignment horizontal="left" vertical="top" wrapText="1"/>
      <protection locked="0"/>
    </xf>
    <xf numFmtId="164" fontId="5" fillId="25" borderId="27" xfId="18" applyNumberFormat="1" applyFill="1" applyBorder="1" applyAlignment="1">
      <alignment horizontal="left" vertical="top" wrapText="1"/>
    </xf>
    <xf numFmtId="0" fontId="7" fillId="0" borderId="0" xfId="18" applyFont="1" applyAlignment="1">
      <alignment vertical="top" wrapText="1"/>
    </xf>
    <xf numFmtId="0" fontId="7" fillId="13" borderId="30" xfId="18" applyFont="1" applyFill="1" applyBorder="1" applyAlignment="1">
      <alignment horizontal="left" vertical="top" wrapText="1"/>
    </xf>
    <xf numFmtId="0" fontId="10" fillId="0" borderId="29" xfId="18" applyFont="1" applyBorder="1" applyAlignment="1">
      <alignment vertical="top" wrapText="1"/>
    </xf>
    <xf numFmtId="0" fontId="5" fillId="0" borderId="29" xfId="18" applyBorder="1" applyAlignment="1">
      <alignment vertical="top" wrapText="1"/>
    </xf>
    <xf numFmtId="0" fontId="9" fillId="0" borderId="29" xfId="18" applyFont="1" applyBorder="1" applyAlignment="1">
      <alignment vertical="top" wrapText="1"/>
    </xf>
    <xf numFmtId="0" fontId="49" fillId="13" borderId="44" xfId="18" applyFont="1" applyFill="1" applyBorder="1" applyAlignment="1">
      <alignment horizontal="left" vertical="top" wrapText="1"/>
    </xf>
    <xf numFmtId="0" fontId="49" fillId="13" borderId="42" xfId="18" applyFont="1" applyFill="1" applyBorder="1" applyAlignment="1">
      <alignment horizontal="left" vertical="top" wrapText="1"/>
    </xf>
    <xf numFmtId="0" fontId="49" fillId="13" borderId="51" xfId="18" applyFont="1" applyFill="1" applyBorder="1" applyAlignment="1">
      <alignment horizontal="left" vertical="top" wrapText="1"/>
    </xf>
    <xf numFmtId="0" fontId="7" fillId="13" borderId="45" xfId="18" applyFont="1" applyFill="1" applyBorder="1" applyAlignment="1">
      <alignment horizontal="left" vertical="top" wrapText="1"/>
    </xf>
    <xf numFmtId="0" fontId="7" fillId="13" borderId="43" xfId="0" applyFont="1" applyFill="1" applyBorder="1" applyAlignment="1">
      <alignment horizontal="left" vertical="top" wrapText="1"/>
    </xf>
    <xf numFmtId="0" fontId="0" fillId="0" borderId="84" xfId="0" applyBorder="1" applyAlignment="1">
      <alignment horizontal="left" vertical="top" wrapText="1"/>
    </xf>
    <xf numFmtId="0" fontId="5" fillId="13" borderId="7" xfId="18" applyFill="1" applyBorder="1" applyAlignment="1">
      <alignment horizontal="left" vertical="top" wrapText="1"/>
    </xf>
    <xf numFmtId="0" fontId="5" fillId="13" borderId="32" xfId="18" applyFill="1" applyBorder="1" applyAlignment="1">
      <alignment horizontal="left" vertical="top" wrapText="1"/>
    </xf>
    <xf numFmtId="0" fontId="5" fillId="13" borderId="8" xfId="18" applyFill="1" applyBorder="1" applyAlignment="1">
      <alignment horizontal="left" vertical="top" wrapText="1"/>
    </xf>
    <xf numFmtId="0" fontId="59" fillId="13" borderId="75" xfId="18" applyFont="1" applyFill="1" applyBorder="1" applyAlignment="1">
      <alignment horizontal="left" vertical="top" wrapText="1"/>
    </xf>
    <xf numFmtId="0" fontId="0" fillId="0" borderId="77" xfId="0" applyBorder="1" applyAlignment="1">
      <alignment horizontal="left" vertical="top" wrapText="1"/>
    </xf>
    <xf numFmtId="0" fontId="14" fillId="13" borderId="82" xfId="0" applyFont="1" applyFill="1" applyBorder="1" applyAlignment="1">
      <alignment horizontal="left" vertical="top" wrapText="1"/>
    </xf>
    <xf numFmtId="0" fontId="0" fillId="0" borderId="76" xfId="0" applyBorder="1" applyAlignment="1">
      <alignment horizontal="left" vertical="top" wrapText="1"/>
    </xf>
    <xf numFmtId="0" fontId="11" fillId="0" borderId="0" xfId="14" applyFill="1" applyAlignment="1" applyProtection="1">
      <alignment horizontal="left" vertical="top"/>
    </xf>
    <xf numFmtId="0" fontId="9" fillId="27" borderId="29" xfId="18" quotePrefix="1" applyFont="1" applyFill="1" applyBorder="1" applyAlignment="1">
      <alignment horizontal="left" vertical="top" wrapText="1"/>
    </xf>
    <xf numFmtId="0" fontId="9" fillId="0" borderId="7" xfId="18" applyFont="1" applyBorder="1" applyAlignment="1">
      <alignment vertical="top" wrapText="1"/>
    </xf>
    <xf numFmtId="0" fontId="9" fillId="0" borderId="8" xfId="18" applyFont="1" applyBorder="1" applyAlignment="1">
      <alignment vertical="top" wrapText="1"/>
    </xf>
    <xf numFmtId="0" fontId="7" fillId="25" borderId="7" xfId="18" applyFont="1" applyFill="1" applyBorder="1" applyAlignment="1">
      <alignment horizontal="left" vertical="top"/>
    </xf>
    <xf numFmtId="0" fontId="7" fillId="25" borderId="8" xfId="18" applyFont="1" applyFill="1" applyBorder="1" applyAlignment="1">
      <alignment horizontal="left" vertical="top"/>
    </xf>
    <xf numFmtId="0" fontId="89" fillId="27" borderId="0" xfId="18" applyFont="1" applyFill="1" applyAlignment="1">
      <alignment vertical="top"/>
    </xf>
    <xf numFmtId="0" fontId="49" fillId="13" borderId="27" xfId="18" applyFont="1" applyFill="1" applyBorder="1" applyAlignment="1">
      <alignment horizontal="left" vertical="top" wrapText="1"/>
    </xf>
    <xf numFmtId="0" fontId="49" fillId="13" borderId="30" xfId="18" applyFont="1" applyFill="1" applyBorder="1" applyAlignment="1">
      <alignment horizontal="left" vertical="top" wrapText="1"/>
    </xf>
    <xf numFmtId="0" fontId="49" fillId="13" borderId="28" xfId="18" applyFont="1" applyFill="1" applyBorder="1" applyAlignment="1">
      <alignment horizontal="left" vertical="top" wrapText="1"/>
    </xf>
    <xf numFmtId="0" fontId="7" fillId="13" borderId="21" xfId="18" applyFont="1" applyFill="1" applyBorder="1" applyAlignment="1">
      <alignment horizontal="left" vertical="top" wrapText="1"/>
    </xf>
    <xf numFmtId="0" fontId="7" fillId="13" borderId="31" xfId="0" applyFont="1" applyFill="1" applyBorder="1" applyAlignment="1">
      <alignment horizontal="left" vertical="top" wrapText="1"/>
    </xf>
    <xf numFmtId="0" fontId="0" fillId="0" borderId="123" xfId="0" applyBorder="1" applyAlignment="1">
      <alignment horizontal="left" vertical="top" wrapText="1"/>
    </xf>
    <xf numFmtId="0" fontId="6" fillId="21" borderId="0" xfId="18" applyFont="1" applyFill="1" applyAlignment="1">
      <alignment horizontal="left" vertical="top" wrapText="1"/>
    </xf>
    <xf numFmtId="0" fontId="14" fillId="13" borderId="75" xfId="18" applyFont="1" applyFill="1" applyBorder="1" applyAlignment="1">
      <alignment horizontal="left" vertical="top" wrapText="1"/>
    </xf>
    <xf numFmtId="0" fontId="43" fillId="13" borderId="75" xfId="0" applyFont="1" applyFill="1" applyBorder="1" applyAlignment="1">
      <alignment horizontal="left" vertical="top" wrapText="1"/>
    </xf>
    <xf numFmtId="0" fontId="9" fillId="27" borderId="7" xfId="18" applyFont="1" applyFill="1" applyBorder="1" applyAlignment="1">
      <alignment horizontal="left" vertical="top" wrapText="1"/>
    </xf>
    <xf numFmtId="0" fontId="58" fillId="0" borderId="47" xfId="18" applyFont="1" applyBorder="1" applyAlignment="1">
      <alignment horizontal="center" vertical="center" wrapText="1"/>
    </xf>
    <xf numFmtId="0" fontId="35" fillId="0" borderId="65" xfId="0" applyFont="1" applyBorder="1" applyAlignment="1">
      <alignment vertical="center" wrapText="1"/>
    </xf>
    <xf numFmtId="0" fontId="10" fillId="0" borderId="21" xfId="18" applyFont="1" applyBorder="1" applyAlignment="1">
      <alignment horizontal="center" vertical="center" wrapText="1"/>
    </xf>
    <xf numFmtId="0" fontId="10" fillId="0" borderId="27" xfId="18" applyFont="1" applyBorder="1" applyAlignment="1">
      <alignment horizontal="center" vertical="center" wrapText="1"/>
    </xf>
    <xf numFmtId="0" fontId="10" fillId="0" borderId="29" xfId="18" applyFont="1" applyBorder="1" applyAlignment="1">
      <alignment horizontal="center" vertical="top"/>
    </xf>
    <xf numFmtId="0" fontId="9" fillId="0" borderId="29" xfId="18" applyFont="1" applyBorder="1" applyAlignment="1">
      <alignment horizontal="center" vertical="top"/>
    </xf>
    <xf numFmtId="0" fontId="58" fillId="0" borderId="29" xfId="18" applyFont="1" applyBorder="1" applyAlignment="1">
      <alignment horizontal="left" vertical="top" wrapText="1" indent="1"/>
    </xf>
    <xf numFmtId="0" fontId="9" fillId="0" borderId="29" xfId="18" applyFont="1" applyBorder="1" applyAlignment="1">
      <alignment horizontal="left" vertical="top" wrapText="1" indent="1"/>
    </xf>
    <xf numFmtId="0" fontId="45" fillId="0" borderId="29" xfId="18" applyFont="1" applyBorder="1" applyAlignment="1">
      <alignment horizontal="left" vertical="top" wrapText="1" indent="2"/>
    </xf>
    <xf numFmtId="0" fontId="9" fillId="0" borderId="29" xfId="18" applyFont="1" applyBorder="1" applyAlignment="1">
      <alignment horizontal="left" vertical="top" wrapText="1" indent="2"/>
    </xf>
    <xf numFmtId="0" fontId="10" fillId="0" borderId="26" xfId="18" applyFont="1" applyBorder="1" applyAlignment="1">
      <alignment vertical="top" wrapText="1"/>
    </xf>
    <xf numFmtId="0" fontId="9" fillId="0" borderId="26" xfId="18" applyFont="1" applyBorder="1" applyAlignment="1">
      <alignment vertical="top" wrapText="1"/>
    </xf>
    <xf numFmtId="0" fontId="10" fillId="0" borderId="7" xfId="18" applyFont="1" applyBorder="1" applyAlignment="1">
      <alignment vertical="top" wrapText="1"/>
    </xf>
    <xf numFmtId="0" fontId="5" fillId="0" borderId="8" xfId="18" applyBorder="1" applyAlignment="1">
      <alignment vertical="top" wrapText="1"/>
    </xf>
    <xf numFmtId="0" fontId="71" fillId="13" borderId="0" xfId="18" applyFont="1" applyFill="1" applyAlignment="1">
      <alignment horizontal="left" vertical="top" wrapText="1"/>
    </xf>
    <xf numFmtId="0" fontId="87" fillId="13" borderId="0" xfId="18" applyFont="1" applyFill="1" applyAlignment="1">
      <alignment horizontal="left" vertical="top" wrapText="1"/>
    </xf>
    <xf numFmtId="0" fontId="87" fillId="13" borderId="0" xfId="0" applyFont="1" applyFill="1" applyAlignment="1">
      <alignment horizontal="left" vertical="top" wrapText="1"/>
    </xf>
    <xf numFmtId="0" fontId="10" fillId="0" borderId="108" xfId="18" applyFont="1" applyBorder="1" applyAlignment="1">
      <alignment horizontal="center" vertical="center" wrapText="1"/>
    </xf>
    <xf numFmtId="0" fontId="35" fillId="0" borderId="46" xfId="0" applyFont="1" applyBorder="1" applyAlignment="1">
      <alignment vertical="center" wrapText="1"/>
    </xf>
    <xf numFmtId="0" fontId="54" fillId="13" borderId="0" xfId="18" applyFont="1" applyFill="1" applyAlignment="1">
      <alignment horizontal="left" vertical="top" wrapText="1"/>
    </xf>
    <xf numFmtId="0" fontId="54" fillId="13" borderId="0" xfId="0" applyFont="1" applyFill="1" applyAlignment="1">
      <alignment horizontal="left" vertical="top" wrapText="1"/>
    </xf>
    <xf numFmtId="0" fontId="0" fillId="0" borderId="8" xfId="0" applyBorder="1" applyAlignment="1">
      <alignment vertical="top" wrapText="1"/>
    </xf>
    <xf numFmtId="0" fontId="45" fillId="0" borderId="29" xfId="18" applyFont="1" applyBorder="1" applyAlignment="1">
      <alignment horizontal="left" vertical="top" wrapText="1" indent="1"/>
    </xf>
    <xf numFmtId="0" fontId="10" fillId="0" borderId="0" xfId="18" applyFont="1" applyAlignment="1">
      <alignment horizontal="left" vertical="top" wrapText="1"/>
    </xf>
    <xf numFmtId="0" fontId="6" fillId="21" borderId="32" xfId="18" applyFont="1" applyFill="1" applyBorder="1" applyAlignment="1">
      <alignment horizontal="left" vertical="top" wrapText="1"/>
    </xf>
    <xf numFmtId="0" fontId="10" fillId="0" borderId="7" xfId="18" applyFont="1" applyBorder="1" applyAlignment="1">
      <alignment horizontal="center" vertical="top" wrapText="1"/>
    </xf>
    <xf numFmtId="0" fontId="10" fillId="0" borderId="8" xfId="18" applyFont="1" applyBorder="1" applyAlignment="1">
      <alignment horizontal="center" vertical="top" wrapText="1"/>
    </xf>
    <xf numFmtId="0" fontId="10" fillId="0" borderId="20" xfId="18" applyFont="1" applyBorder="1" applyAlignment="1">
      <alignment horizontal="center" vertical="top" wrapText="1"/>
    </xf>
    <xf numFmtId="0" fontId="5" fillId="0" borderId="26" xfId="18" applyBorder="1" applyAlignment="1">
      <alignment vertical="top"/>
    </xf>
    <xf numFmtId="0" fontId="10" fillId="0" borderId="110" xfId="18" applyFont="1" applyBorder="1" applyAlignment="1">
      <alignment horizontal="center" vertical="top" wrapText="1"/>
    </xf>
    <xf numFmtId="0" fontId="5" fillId="0" borderId="106" xfId="18" applyBorder="1" applyAlignment="1">
      <alignment vertical="top"/>
    </xf>
    <xf numFmtId="0" fontId="10" fillId="32" borderId="112" xfId="18" applyFont="1" applyFill="1" applyBorder="1" applyAlignment="1">
      <alignment horizontal="center" vertical="top" wrapText="1"/>
    </xf>
    <xf numFmtId="0" fontId="5" fillId="32" borderId="107" xfId="18" applyFill="1" applyBorder="1" applyAlignment="1">
      <alignment vertical="top"/>
    </xf>
    <xf numFmtId="0" fontId="10" fillId="38" borderId="111" xfId="18" applyFont="1" applyFill="1" applyBorder="1" applyAlignment="1">
      <alignment horizontal="center" vertical="top" wrapText="1"/>
    </xf>
    <xf numFmtId="0" fontId="5" fillId="38" borderId="26" xfId="18" applyFill="1" applyBorder="1" applyAlignment="1">
      <alignment vertical="top"/>
    </xf>
    <xf numFmtId="0" fontId="149" fillId="13" borderId="83" xfId="14" applyFont="1" applyFill="1" applyBorder="1" applyAlignment="1" applyProtection="1">
      <alignment vertical="top" wrapText="1"/>
    </xf>
    <xf numFmtId="0" fontId="149" fillId="13" borderId="33" xfId="14" applyFont="1" applyFill="1" applyBorder="1" applyAlignment="1" applyProtection="1">
      <alignment vertical="top" wrapText="1"/>
    </xf>
    <xf numFmtId="0" fontId="149" fillId="13" borderId="78" xfId="14" applyFont="1" applyFill="1" applyBorder="1" applyAlignment="1" applyProtection="1">
      <alignment vertical="top" wrapText="1"/>
    </xf>
    <xf numFmtId="0" fontId="14" fillId="27" borderId="75" xfId="21" applyFont="1" applyFill="1" applyBorder="1" applyAlignment="1">
      <alignment horizontal="left" vertical="top" wrapText="1"/>
    </xf>
    <xf numFmtId="0" fontId="59" fillId="13" borderId="121" xfId="0" applyFont="1" applyFill="1" applyBorder="1" applyAlignment="1">
      <alignment vertical="top" wrapText="1"/>
    </xf>
    <xf numFmtId="0" fontId="59" fillId="13" borderId="75" xfId="0" applyFont="1" applyFill="1" applyBorder="1" applyAlignment="1">
      <alignment vertical="top" wrapText="1"/>
    </xf>
    <xf numFmtId="0" fontId="137" fillId="27" borderId="0" xfId="21" applyFont="1" applyFill="1" applyAlignment="1">
      <alignment horizontal="left" vertical="top" wrapText="1"/>
    </xf>
    <xf numFmtId="0" fontId="59" fillId="27" borderId="0" xfId="21" applyFont="1" applyFill="1" applyAlignment="1">
      <alignment horizontal="left" vertical="top" wrapText="1"/>
    </xf>
    <xf numFmtId="0" fontId="14" fillId="13" borderId="0" xfId="21" applyFont="1" applyFill="1" applyAlignment="1">
      <alignment vertical="top" wrapText="1"/>
    </xf>
    <xf numFmtId="0" fontId="14" fillId="27" borderId="0" xfId="21" applyFont="1" applyFill="1" applyAlignment="1">
      <alignment horizontal="left" vertical="top" wrapText="1"/>
    </xf>
    <xf numFmtId="0" fontId="59" fillId="27" borderId="0" xfId="18" applyFont="1" applyFill="1" applyAlignment="1">
      <alignment horizontal="left" vertical="top" wrapText="1"/>
    </xf>
    <xf numFmtId="0" fontId="14" fillId="13" borderId="0" xfId="21" applyFont="1" applyFill="1" applyAlignment="1">
      <alignment horizontal="left" vertical="top" wrapText="1"/>
    </xf>
    <xf numFmtId="0" fontId="14" fillId="27" borderId="73" xfId="21" applyFont="1" applyFill="1" applyBorder="1" applyAlignment="1">
      <alignment horizontal="left" vertical="center" wrapText="1"/>
    </xf>
    <xf numFmtId="0" fontId="0" fillId="0" borderId="73" xfId="0" applyBorder="1" applyAlignment="1">
      <alignment horizontal="left" vertical="center" wrapText="1"/>
    </xf>
    <xf numFmtId="0" fontId="0" fillId="0" borderId="83" xfId="0" applyBorder="1" applyAlignment="1">
      <alignment horizontal="left" vertical="center" wrapText="1"/>
    </xf>
    <xf numFmtId="0" fontId="14" fillId="27" borderId="33" xfId="21" applyFont="1" applyFill="1" applyBorder="1" applyAlignment="1">
      <alignment horizontal="left" vertical="top" wrapText="1"/>
    </xf>
    <xf numFmtId="0" fontId="59" fillId="27" borderId="0" xfId="21" applyFont="1" applyFill="1" applyAlignment="1">
      <alignment horizontal="left" vertical="center" wrapText="1"/>
    </xf>
    <xf numFmtId="0" fontId="7" fillId="0" borderId="0" xfId="0" applyFont="1" applyAlignment="1">
      <alignment horizontal="left" vertical="center" wrapText="1"/>
    </xf>
    <xf numFmtId="0" fontId="14" fillId="13" borderId="83" xfId="0" applyFont="1" applyFill="1" applyBorder="1" applyAlignment="1">
      <alignment vertical="top" wrapText="1"/>
    </xf>
    <xf numFmtId="0" fontId="14" fillId="13" borderId="33" xfId="0" applyFont="1" applyFill="1" applyBorder="1" applyAlignment="1">
      <alignment vertical="top" wrapText="1"/>
    </xf>
    <xf numFmtId="0" fontId="14" fillId="13" borderId="119" xfId="0" applyFont="1" applyFill="1" applyBorder="1" applyAlignment="1">
      <alignment vertical="top" wrapText="1"/>
    </xf>
    <xf numFmtId="0" fontId="14" fillId="13" borderId="116" xfId="0" applyFont="1" applyFill="1" applyBorder="1" applyAlignment="1">
      <alignment vertical="top" wrapText="1"/>
    </xf>
    <xf numFmtId="0" fontId="14" fillId="27" borderId="116" xfId="21" applyFont="1" applyFill="1" applyBorder="1" applyAlignment="1">
      <alignment horizontal="left" vertical="top" wrapText="1"/>
    </xf>
    <xf numFmtId="0" fontId="14" fillId="27" borderId="117" xfId="21" applyFont="1" applyFill="1" applyBorder="1" applyAlignment="1">
      <alignment horizontal="left" vertical="top" wrapText="1"/>
    </xf>
    <xf numFmtId="0" fontId="14" fillId="27" borderId="118" xfId="21" applyFont="1" applyFill="1" applyBorder="1" applyAlignment="1">
      <alignment horizontal="left" vertical="top" wrapText="1"/>
    </xf>
    <xf numFmtId="0" fontId="14" fillId="27" borderId="77" xfId="21" applyFont="1" applyFill="1" applyBorder="1" applyAlignment="1">
      <alignment horizontal="left" vertical="top" wrapText="1"/>
    </xf>
    <xf numFmtId="0" fontId="14" fillId="13" borderId="120" xfId="0" applyFont="1" applyFill="1" applyBorder="1" applyAlignment="1">
      <alignment vertical="top" wrapText="1"/>
    </xf>
    <xf numFmtId="0" fontId="14" fillId="13" borderId="121" xfId="0" applyFont="1" applyFill="1" applyBorder="1" applyAlignment="1">
      <alignment vertical="top" wrapText="1"/>
    </xf>
    <xf numFmtId="0" fontId="14" fillId="13" borderId="75" xfId="0" applyFont="1" applyFill="1" applyBorder="1" applyAlignment="1">
      <alignment vertical="top" wrapText="1"/>
    </xf>
    <xf numFmtId="0" fontId="0" fillId="0" borderId="117" xfId="0" applyBorder="1" applyAlignment="1">
      <alignment horizontal="left" vertical="top" wrapText="1"/>
    </xf>
    <xf numFmtId="0" fontId="6" fillId="31" borderId="0" xfId="18" applyFont="1" applyFill="1" applyAlignment="1">
      <alignment horizontal="left" vertical="top" wrapText="1"/>
    </xf>
    <xf numFmtId="0" fontId="5" fillId="31" borderId="0" xfId="0" applyFont="1" applyFill="1" applyAlignment="1">
      <alignment horizontal="left" vertical="top" wrapText="1"/>
    </xf>
    <xf numFmtId="0" fontId="5" fillId="25" borderId="7" xfId="0" applyFont="1" applyFill="1" applyBorder="1" applyAlignment="1">
      <alignment horizontal="left" vertical="top" wrapText="1"/>
    </xf>
    <xf numFmtId="0" fontId="5" fillId="25" borderId="32" xfId="0" applyFont="1" applyFill="1" applyBorder="1" applyAlignment="1">
      <alignment horizontal="left" vertical="top" wrapText="1"/>
    </xf>
    <xf numFmtId="0" fontId="5" fillId="25" borderId="8" xfId="0" applyFont="1" applyFill="1" applyBorder="1" applyAlignment="1">
      <alignment horizontal="left" vertical="top" wrapText="1"/>
    </xf>
    <xf numFmtId="0" fontId="144" fillId="27" borderId="29" xfId="21" applyFont="1" applyFill="1" applyBorder="1" applyAlignment="1">
      <alignment horizontal="center" vertical="top"/>
    </xf>
    <xf numFmtId="0" fontId="14" fillId="13" borderId="0" xfId="18" applyFont="1" applyFill="1" applyAlignment="1">
      <alignment vertical="center" wrapText="1"/>
    </xf>
    <xf numFmtId="0" fontId="5" fillId="0" borderId="0" xfId="18" applyAlignment="1">
      <alignment vertical="center" wrapText="1"/>
    </xf>
    <xf numFmtId="0" fontId="14" fillId="28" borderId="21" xfId="18" applyFont="1" applyFill="1" applyBorder="1" applyAlignment="1" applyProtection="1">
      <alignment horizontal="left" vertical="top" wrapText="1"/>
      <protection locked="0"/>
    </xf>
    <xf numFmtId="0" fontId="0" fillId="28" borderId="31" xfId="0" applyFill="1" applyBorder="1" applyAlignment="1" applyProtection="1">
      <alignment horizontal="left" vertical="top" wrapText="1"/>
      <protection locked="0"/>
    </xf>
    <xf numFmtId="0" fontId="0" fillId="28" borderId="22" xfId="0" applyFill="1" applyBorder="1" applyAlignment="1" applyProtection="1">
      <alignment horizontal="left" vertical="top" wrapText="1"/>
      <protection locked="0"/>
    </xf>
    <xf numFmtId="0" fontId="14" fillId="28" borderId="27" xfId="18" applyFont="1" applyFill="1" applyBorder="1" applyAlignment="1" applyProtection="1">
      <alignment horizontal="left" vertical="top" wrapText="1"/>
      <protection locked="0"/>
    </xf>
    <xf numFmtId="0" fontId="0" fillId="28" borderId="30" xfId="0" applyFill="1" applyBorder="1" applyAlignment="1" applyProtection="1">
      <alignment horizontal="left" vertical="top" wrapText="1"/>
      <protection locked="0"/>
    </xf>
    <xf numFmtId="0" fontId="0" fillId="28" borderId="28" xfId="0" applyFill="1" applyBorder="1" applyAlignment="1" applyProtection="1">
      <alignment horizontal="left" vertical="top" wrapText="1"/>
      <protection locked="0"/>
    </xf>
    <xf numFmtId="0" fontId="9" fillId="28" borderId="7" xfId="0" applyFont="1" applyFill="1" applyBorder="1" applyAlignment="1" applyProtection="1">
      <alignment horizontal="left" vertical="top"/>
      <protection locked="0"/>
    </xf>
    <xf numFmtId="0" fontId="9" fillId="28" borderId="32" xfId="0" applyFont="1" applyFill="1" applyBorder="1" applyAlignment="1" applyProtection="1">
      <alignment horizontal="left" vertical="top"/>
      <protection locked="0"/>
    </xf>
    <xf numFmtId="0" fontId="9" fillId="28" borderId="8" xfId="0" applyFont="1" applyFill="1" applyBorder="1" applyAlignment="1" applyProtection="1">
      <alignment horizontal="left" vertical="top"/>
      <protection locked="0"/>
    </xf>
    <xf numFmtId="0" fontId="14" fillId="28" borderId="24" xfId="18" applyFont="1"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0" fillId="0" borderId="29" xfId="18" applyFont="1" applyBorder="1" applyAlignment="1">
      <alignment horizontal="center" vertical="top" wrapText="1"/>
    </xf>
    <xf numFmtId="0" fontId="5" fillId="0" borderId="29" xfId="18" applyBorder="1" applyAlignment="1">
      <alignment horizontal="center" vertical="top" wrapText="1"/>
    </xf>
    <xf numFmtId="0" fontId="142" fillId="13" borderId="0" xfId="18" applyFont="1" applyFill="1" applyAlignment="1">
      <alignment vertical="top" wrapText="1"/>
    </xf>
    <xf numFmtId="0" fontId="71" fillId="0" borderId="0" xfId="18" applyFont="1" applyAlignment="1">
      <alignment vertical="top" wrapText="1"/>
    </xf>
    <xf numFmtId="0" fontId="5" fillId="28" borderId="29" xfId="0" applyFont="1" applyFill="1" applyBorder="1" applyAlignment="1" applyProtection="1">
      <alignment horizontal="center" vertical="top"/>
      <protection locked="0"/>
    </xf>
    <xf numFmtId="0" fontId="5" fillId="27" borderId="29" xfId="0" applyFont="1" applyFill="1" applyBorder="1" applyAlignment="1">
      <alignment horizontal="center" vertical="top"/>
    </xf>
    <xf numFmtId="0" fontId="5" fillId="27" borderId="22" xfId="0" applyFont="1" applyFill="1" applyBorder="1" applyAlignment="1">
      <alignment horizontal="center" vertical="top" wrapText="1"/>
    </xf>
    <xf numFmtId="0" fontId="5" fillId="27" borderId="28" xfId="0" applyFont="1" applyFill="1" applyBorder="1" applyAlignment="1">
      <alignment horizontal="center" vertical="top" wrapText="1"/>
    </xf>
    <xf numFmtId="0" fontId="5" fillId="27" borderId="21" xfId="0" applyFont="1" applyFill="1" applyBorder="1" applyAlignment="1">
      <alignment horizontal="center" vertical="top" wrapText="1"/>
    </xf>
    <xf numFmtId="0" fontId="5" fillId="27" borderId="27" xfId="0" applyFont="1" applyFill="1" applyBorder="1" applyAlignment="1">
      <alignment horizontal="center" vertical="top" wrapText="1"/>
    </xf>
    <xf numFmtId="0" fontId="5" fillId="27" borderId="53" xfId="0" applyFont="1" applyFill="1" applyBorder="1" applyAlignment="1">
      <alignment horizontal="center" vertical="top" wrapText="1"/>
    </xf>
    <xf numFmtId="0" fontId="5" fillId="27" borderId="54" xfId="0" applyFont="1" applyFill="1" applyBorder="1" applyAlignment="1">
      <alignment horizontal="center" vertical="top" wrapText="1"/>
    </xf>
    <xf numFmtId="0" fontId="50" fillId="13" borderId="0" xfId="0" applyFont="1" applyFill="1" applyAlignment="1">
      <alignment horizontal="left" vertical="top" wrapText="1"/>
    </xf>
    <xf numFmtId="0" fontId="51" fillId="0" borderId="0" xfId="0" applyFont="1" applyAlignment="1">
      <alignment horizontal="left" vertical="top" wrapText="1"/>
    </xf>
    <xf numFmtId="0" fontId="13" fillId="13" borderId="0" xfId="18" applyFont="1" applyFill="1" applyAlignment="1">
      <alignment horizontal="left" vertical="center" wrapText="1"/>
    </xf>
    <xf numFmtId="0" fontId="35" fillId="27" borderId="0" xfId="0" applyFont="1" applyFill="1" applyAlignment="1">
      <alignment horizontal="left" vertical="top"/>
    </xf>
    <xf numFmtId="0" fontId="5" fillId="27" borderId="7" xfId="0" applyFont="1" applyFill="1" applyBorder="1" applyAlignment="1">
      <alignment horizontal="left" vertical="top"/>
    </xf>
    <xf numFmtId="0" fontId="5" fillId="27" borderId="32" xfId="0" applyFont="1" applyFill="1" applyBorder="1" applyAlignment="1">
      <alignment horizontal="left" vertical="top"/>
    </xf>
    <xf numFmtId="164" fontId="5" fillId="25" borderId="7" xfId="0" applyNumberFormat="1" applyFont="1" applyFill="1" applyBorder="1" applyAlignment="1">
      <alignment horizontal="right" vertical="top"/>
    </xf>
    <xf numFmtId="164" fontId="5" fillId="25" borderId="8" xfId="0" applyNumberFormat="1" applyFont="1" applyFill="1" applyBorder="1" applyAlignment="1">
      <alignment horizontal="right" vertical="top"/>
    </xf>
    <xf numFmtId="0" fontId="5" fillId="27" borderId="8" xfId="0" applyFont="1" applyFill="1" applyBorder="1" applyAlignment="1">
      <alignment horizontal="left" vertical="top"/>
    </xf>
    <xf numFmtId="165" fontId="5" fillId="25" borderId="7" xfId="0" applyNumberFormat="1" applyFont="1" applyFill="1" applyBorder="1" applyAlignment="1">
      <alignment horizontal="right" vertical="top"/>
    </xf>
    <xf numFmtId="165" fontId="5" fillId="25" borderId="32" xfId="0" applyNumberFormat="1" applyFont="1" applyFill="1" applyBorder="1" applyAlignment="1">
      <alignment horizontal="right" vertical="top"/>
    </xf>
    <xf numFmtId="165" fontId="5" fillId="25" borderId="8" xfId="0" applyNumberFormat="1" applyFont="1" applyFill="1" applyBorder="1" applyAlignment="1">
      <alignment horizontal="right" vertical="top"/>
    </xf>
    <xf numFmtId="0" fontId="97" fillId="27" borderId="0" xfId="0" applyFont="1" applyFill="1" applyAlignment="1">
      <alignment horizontal="left" vertical="top" wrapText="1"/>
    </xf>
    <xf numFmtId="0" fontId="5" fillId="28" borderId="21" xfId="0" applyFont="1" applyFill="1" applyBorder="1" applyAlignment="1" applyProtection="1">
      <alignment horizontal="center" vertical="top"/>
      <protection locked="0"/>
    </xf>
    <xf numFmtId="0" fontId="5" fillId="28" borderId="22" xfId="0" applyFont="1" applyFill="1" applyBorder="1" applyAlignment="1" applyProtection="1">
      <alignment horizontal="center" vertical="top"/>
      <protection locked="0"/>
    </xf>
    <xf numFmtId="0" fontId="5" fillId="28" borderId="7" xfId="0" applyFont="1" applyFill="1" applyBorder="1" applyAlignment="1" applyProtection="1">
      <alignment horizontal="center" vertical="top"/>
      <protection locked="0"/>
    </xf>
    <xf numFmtId="0" fontId="5" fillId="28" borderId="32" xfId="0" applyFont="1" applyFill="1" applyBorder="1" applyAlignment="1" applyProtection="1">
      <alignment horizontal="center" vertical="top"/>
      <protection locked="0"/>
    </xf>
    <xf numFmtId="0" fontId="5" fillId="28" borderId="8" xfId="0" applyFont="1" applyFill="1" applyBorder="1" applyAlignment="1" applyProtection="1">
      <alignment horizontal="center" vertical="top"/>
      <protection locked="0"/>
    </xf>
    <xf numFmtId="0" fontId="5" fillId="28" borderId="35" xfId="0" applyFont="1" applyFill="1" applyBorder="1" applyAlignment="1" applyProtection="1">
      <alignment horizontal="center" vertical="top"/>
      <protection locked="0"/>
    </xf>
    <xf numFmtId="166" fontId="5" fillId="27" borderId="7" xfId="0" applyNumberFormat="1" applyFont="1" applyFill="1" applyBorder="1" applyAlignment="1">
      <alignment horizontal="left" vertical="top"/>
    </xf>
    <xf numFmtId="166" fontId="5" fillId="27" borderId="32" xfId="0" applyNumberFormat="1" applyFont="1" applyFill="1" applyBorder="1" applyAlignment="1">
      <alignment horizontal="left" vertical="top"/>
    </xf>
    <xf numFmtId="166" fontId="5" fillId="25" borderId="40" xfId="0" applyNumberFormat="1" applyFont="1" applyFill="1" applyBorder="1" applyAlignment="1">
      <alignment horizontal="center" vertical="top"/>
    </xf>
    <xf numFmtId="166" fontId="5" fillId="25" borderId="58" xfId="0" applyNumberFormat="1" applyFont="1" applyFill="1" applyBorder="1" applyAlignment="1">
      <alignment horizontal="center" vertical="top"/>
    </xf>
    <xf numFmtId="0" fontId="96" fillId="13" borderId="31" xfId="0" applyFont="1" applyFill="1" applyBorder="1" applyAlignment="1">
      <alignment vertical="top" wrapText="1"/>
    </xf>
    <xf numFmtId="0" fontId="5" fillId="27" borderId="31" xfId="0" applyFont="1" applyFill="1" applyBorder="1" applyAlignment="1">
      <alignment horizontal="center" vertical="top" wrapText="1"/>
    </xf>
    <xf numFmtId="0" fontId="5" fillId="27" borderId="24" xfId="0" applyFont="1" applyFill="1" applyBorder="1" applyAlignment="1">
      <alignment horizontal="center" vertical="top" wrapText="1"/>
    </xf>
    <xf numFmtId="0" fontId="5" fillId="27" borderId="0" xfId="0" applyFont="1" applyFill="1" applyAlignment="1">
      <alignment horizontal="center" vertical="top" wrapText="1"/>
    </xf>
    <xf numFmtId="0" fontId="5" fillId="27" borderId="25" xfId="0" applyFont="1" applyFill="1" applyBorder="1" applyAlignment="1">
      <alignment horizontal="center" vertical="top" wrapText="1"/>
    </xf>
    <xf numFmtId="0" fontId="5" fillId="27" borderId="30" xfId="0" applyFont="1" applyFill="1" applyBorder="1" applyAlignment="1">
      <alignment horizontal="center" vertical="top" wrapText="1"/>
    </xf>
    <xf numFmtId="0" fontId="5" fillId="27" borderId="45" xfId="0" applyFont="1" applyFill="1" applyBorder="1" applyAlignment="1">
      <alignment horizontal="center" vertical="top" wrapText="1"/>
    </xf>
    <xf numFmtId="0" fontId="5" fillId="27" borderId="68" xfId="0" applyFont="1" applyFill="1" applyBorder="1" applyAlignment="1">
      <alignment horizontal="center" vertical="top" wrapText="1"/>
    </xf>
    <xf numFmtId="0" fontId="5" fillId="27" borderId="49" xfId="0" applyFont="1" applyFill="1" applyBorder="1" applyAlignment="1">
      <alignment horizontal="center" vertical="top" wrapText="1"/>
    </xf>
    <xf numFmtId="0" fontId="5" fillId="27" borderId="59" xfId="0" applyFont="1" applyFill="1" applyBorder="1" applyAlignment="1">
      <alignment horizontal="center" vertical="top" wrapText="1"/>
    </xf>
    <xf numFmtId="0" fontId="5" fillId="27" borderId="20" xfId="0" applyFont="1" applyFill="1" applyBorder="1" applyAlignment="1">
      <alignment horizontal="center" vertical="top" wrapText="1"/>
    </xf>
    <xf numFmtId="0" fontId="5" fillId="27" borderId="26" xfId="0" applyFont="1" applyFill="1" applyBorder="1" applyAlignment="1">
      <alignment horizontal="center" vertical="top" wrapText="1"/>
    </xf>
    <xf numFmtId="0" fontId="50" fillId="27" borderId="0" xfId="0" applyFont="1" applyFill="1" applyAlignment="1">
      <alignment horizontal="left" vertical="top" wrapText="1"/>
    </xf>
    <xf numFmtId="0" fontId="51" fillId="27" borderId="0" xfId="0" applyFont="1" applyFill="1" applyAlignment="1">
      <alignment horizontal="left" vertical="top" wrapText="1"/>
    </xf>
    <xf numFmtId="0" fontId="50" fillId="27" borderId="0" xfId="18" applyFont="1" applyFill="1" applyAlignment="1">
      <alignment horizontal="left" vertical="top" wrapText="1"/>
    </xf>
    <xf numFmtId="0" fontId="95" fillId="27" borderId="0" xfId="18" applyFont="1" applyFill="1" applyAlignment="1">
      <alignment horizontal="left" vertical="top" wrapText="1"/>
    </xf>
    <xf numFmtId="0" fontId="27" fillId="27" borderId="0" xfId="0" applyFont="1" applyFill="1" applyAlignment="1">
      <alignment horizontal="left" vertical="top" wrapText="1"/>
    </xf>
    <xf numFmtId="0" fontId="7" fillId="27" borderId="0" xfId="18" applyFont="1" applyFill="1" applyAlignment="1">
      <alignment horizontal="left" vertical="top" wrapText="1"/>
    </xf>
    <xf numFmtId="0" fontId="14" fillId="27" borderId="31" xfId="18" applyFont="1" applyFill="1" applyBorder="1" applyAlignment="1">
      <alignment horizontal="left" vertical="top" wrapText="1"/>
    </xf>
    <xf numFmtId="0" fontId="0" fillId="27" borderId="31" xfId="0" applyFill="1" applyBorder="1" applyAlignment="1">
      <alignment horizontal="left" vertical="top" wrapText="1"/>
    </xf>
    <xf numFmtId="0" fontId="14" fillId="27" borderId="0" xfId="18" applyFont="1" applyFill="1" applyAlignment="1">
      <alignment horizontal="left" vertical="top" wrapText="1"/>
    </xf>
    <xf numFmtId="0" fontId="5" fillId="28" borderId="7" xfId="0" applyFont="1" applyFill="1" applyBorder="1" applyAlignment="1" applyProtection="1">
      <alignment horizontal="left" vertical="top"/>
      <protection locked="0"/>
    </xf>
    <xf numFmtId="0" fontId="5" fillId="28" borderId="32" xfId="0" applyFont="1" applyFill="1" applyBorder="1" applyAlignment="1" applyProtection="1">
      <alignment horizontal="left" vertical="top"/>
      <protection locked="0"/>
    </xf>
    <xf numFmtId="0" fontId="5" fillId="28" borderId="8" xfId="0" applyFont="1" applyFill="1" applyBorder="1" applyAlignment="1" applyProtection="1">
      <alignment horizontal="left" vertical="top"/>
      <protection locked="0"/>
    </xf>
    <xf numFmtId="0" fontId="134" fillId="27" borderId="0" xfId="14" applyFont="1" applyFill="1" applyBorder="1" applyAlignment="1" applyProtection="1">
      <alignment horizontal="left" vertical="top" wrapText="1"/>
    </xf>
    <xf numFmtId="0" fontId="134" fillId="0" borderId="0" xfId="14" applyFont="1" applyAlignment="1" applyProtection="1">
      <alignment horizontal="left" vertical="top" wrapText="1"/>
    </xf>
    <xf numFmtId="0" fontId="5" fillId="27" borderId="61" xfId="0" applyFont="1" applyFill="1" applyBorder="1" applyAlignment="1">
      <alignment horizontal="center" vertical="top" wrapText="1"/>
    </xf>
    <xf numFmtId="0" fontId="5" fillId="27" borderId="63" xfId="0" applyFont="1" applyFill="1" applyBorder="1" applyAlignment="1">
      <alignment horizontal="center" vertical="top" wrapText="1"/>
    </xf>
    <xf numFmtId="0" fontId="5" fillId="27" borderId="64" xfId="0" applyFont="1" applyFill="1" applyBorder="1" applyAlignment="1">
      <alignment horizontal="center" vertical="top" wrapText="1"/>
    </xf>
    <xf numFmtId="0" fontId="5" fillId="27" borderId="62" xfId="0" applyFont="1" applyFill="1" applyBorder="1" applyAlignment="1">
      <alignment horizontal="center" vertical="top" wrapText="1"/>
    </xf>
    <xf numFmtId="0" fontId="10" fillId="0" borderId="29" xfId="23" applyFont="1" applyBorder="1" applyAlignment="1">
      <alignment horizontal="center" vertical="top" wrapText="1"/>
    </xf>
    <xf numFmtId="0" fontId="10" fillId="0" borderId="21" xfId="23" applyFont="1" applyBorder="1" applyAlignment="1">
      <alignment horizontal="center" vertical="top" wrapText="1"/>
    </xf>
    <xf numFmtId="0" fontId="10" fillId="0" borderId="27" xfId="23" applyFont="1" applyBorder="1" applyAlignment="1">
      <alignment horizontal="center" vertical="top" wrapText="1"/>
    </xf>
    <xf numFmtId="0" fontId="71" fillId="0" borderId="7" xfId="23" applyFont="1" applyBorder="1"/>
    <xf numFmtId="0" fontId="87" fillId="0" borderId="32" xfId="23" applyFont="1" applyBorder="1"/>
    <xf numFmtId="0" fontId="87" fillId="0" borderId="8" xfId="23" applyFont="1" applyBorder="1"/>
    <xf numFmtId="0" fontId="10" fillId="13" borderId="21" xfId="23" applyFont="1" applyFill="1" applyBorder="1" applyAlignment="1">
      <alignment horizontal="center" vertical="top" wrapText="1"/>
    </xf>
    <xf numFmtId="0" fontId="9" fillId="13" borderId="31" xfId="23" applyFont="1" applyFill="1" applyBorder="1" applyAlignment="1">
      <alignment horizontal="center" vertical="top" wrapText="1"/>
    </xf>
    <xf numFmtId="0" fontId="10" fillId="13" borderId="0" xfId="23" applyFont="1" applyFill="1" applyAlignment="1">
      <alignment horizontal="center" vertical="top" wrapText="1"/>
    </xf>
    <xf numFmtId="0" fontId="10" fillId="0" borderId="20" xfId="23" applyFont="1" applyBorder="1" applyAlignment="1">
      <alignment horizontal="center" vertical="top" wrapText="1"/>
    </xf>
    <xf numFmtId="0" fontId="10" fillId="0" borderId="26" xfId="23" applyFont="1" applyBorder="1" applyAlignment="1">
      <alignment horizontal="center" vertical="top" wrapText="1"/>
    </xf>
    <xf numFmtId="0" fontId="7" fillId="0" borderId="0" xfId="23" applyFont="1" applyAlignment="1">
      <alignment vertical="top" wrapText="1"/>
    </xf>
    <xf numFmtId="0" fontId="5" fillId="0" borderId="0" xfId="23" applyAlignment="1">
      <alignment vertical="top" wrapText="1"/>
    </xf>
    <xf numFmtId="0" fontId="14" fillId="13" borderId="0" xfId="23" applyFont="1" applyFill="1" applyAlignment="1">
      <alignment vertical="top" wrapText="1"/>
    </xf>
    <xf numFmtId="0" fontId="10" fillId="0" borderId="7" xfId="23" applyFont="1" applyBorder="1" applyAlignment="1">
      <alignment horizontal="center" vertical="top" wrapText="1"/>
    </xf>
    <xf numFmtId="0" fontId="9" fillId="0" borderId="8" xfId="23" applyFont="1" applyBorder="1" applyAlignment="1">
      <alignment horizontal="center" vertical="top" wrapText="1"/>
    </xf>
    <xf numFmtId="0" fontId="5" fillId="0" borderId="29" xfId="23" applyBorder="1" applyAlignment="1">
      <alignment horizontal="center" vertical="top" wrapText="1"/>
    </xf>
    <xf numFmtId="0" fontId="13" fillId="13" borderId="0" xfId="23" applyFont="1" applyFill="1" applyAlignment="1">
      <alignment vertical="top" wrapText="1"/>
    </xf>
    <xf numFmtId="0" fontId="14" fillId="13" borderId="0" xfId="23" applyFont="1" applyFill="1" applyAlignment="1">
      <alignment vertical="center" wrapText="1"/>
    </xf>
    <xf numFmtId="0" fontId="5" fillId="0" borderId="0" xfId="23" applyAlignment="1">
      <alignment vertical="center" wrapText="1"/>
    </xf>
    <xf numFmtId="0" fontId="71" fillId="0" borderId="0" xfId="23" applyFont="1" applyAlignment="1">
      <alignment horizontal="center" vertical="top" wrapText="1"/>
    </xf>
    <xf numFmtId="0" fontId="5" fillId="40" borderId="24" xfId="0" applyFont="1" applyFill="1" applyBorder="1" applyAlignment="1">
      <alignment horizontal="center"/>
    </xf>
    <xf numFmtId="0" fontId="5" fillId="40" borderId="0" xfId="0" applyFont="1" applyFill="1" applyAlignment="1">
      <alignment horizontal="center"/>
    </xf>
    <xf numFmtId="0" fontId="5" fillId="0" borderId="0" xfId="0" applyFont="1" applyAlignment="1">
      <alignment horizontal="center"/>
    </xf>
    <xf numFmtId="0" fontId="5" fillId="0" borderId="25" xfId="0" applyFont="1" applyBorder="1" applyAlignment="1">
      <alignment horizontal="center"/>
    </xf>
  </cellXfs>
  <cellStyles count="24">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 xfId="14" builtinId="8"/>
    <cellStyle name="Linked Cell" xfId="15" xr:uid="{00000000-0005-0000-0000-00000E000000}"/>
    <cellStyle name="Neutral" xfId="16" xr:uid="{00000000-0005-0000-0000-00000F000000}"/>
    <cellStyle name="Normal" xfId="0" builtinId="0"/>
    <cellStyle name="Normal 2" xfId="23" xr:uid="{E309D13F-2BD2-4DB4-99E8-AC58EC0FA7EC}"/>
    <cellStyle name="Note" xfId="17" xr:uid="{00000000-0005-0000-0000-000010000000}"/>
    <cellStyle name="Percent" xfId="22" builtinId="5"/>
    <cellStyle name="Standard 2" xfId="18" xr:uid="{00000000-0005-0000-0000-000013000000}"/>
    <cellStyle name="Standard 3" xfId="21" xr:uid="{00000000-0005-0000-0000-000014000000}"/>
    <cellStyle name="Standard_Outline NIMs template 10-09-30" xfId="19" xr:uid="{00000000-0005-0000-0000-000015000000}"/>
    <cellStyle name="Title" xfId="20" xr:uid="{00000000-0005-0000-0000-000016000000}"/>
  </cellStyles>
  <dxfs count="40">
    <dxf>
      <fill>
        <patternFill patternType="lightDown"/>
      </fill>
    </dxf>
    <dxf>
      <fill>
        <patternFill patternType="lightUp"/>
      </fill>
    </dxf>
    <dxf>
      <fill>
        <patternFill patternType="lightDown"/>
      </fill>
    </dxf>
    <dxf>
      <fill>
        <patternFill patternType="lightUp"/>
      </fill>
    </dxf>
    <dxf>
      <fill>
        <patternFill patternType="lightDown"/>
      </fill>
    </dxf>
    <dxf>
      <fill>
        <patternFill patternType="lightDown"/>
      </fill>
    </dxf>
    <dxf>
      <fill>
        <patternFill>
          <bgColor theme="0" tint="-0.1499679555650502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Down"/>
      </fill>
    </dxf>
    <dxf>
      <fill>
        <patternFill>
          <bgColor theme="0" tint="-0.14996795556505021"/>
        </patternFill>
      </fill>
    </dxf>
    <dxf>
      <fill>
        <patternFill>
          <bgColor rgb="FFFF0000"/>
        </patternFill>
      </fill>
    </dxf>
    <dxf>
      <fill>
        <patternFill patternType="lightUp"/>
      </fill>
    </dxf>
    <dxf>
      <fill>
        <patternFill patternType="lightDown"/>
      </fill>
    </dxf>
    <dxf>
      <fill>
        <patternFill patternType="lightDown"/>
      </fill>
    </dxf>
    <dxf>
      <fill>
        <patternFill patternType="lightDown"/>
      </fill>
    </dxf>
    <dxf>
      <fill>
        <patternFill patternType="lightDown"/>
      </fill>
    </dxf>
    <dxf>
      <font>
        <b val="0"/>
        <i val="0"/>
        <strike/>
      </font>
    </dxf>
    <dxf>
      <font>
        <strike/>
      </font>
      <fill>
        <patternFill>
          <bgColor theme="0" tint="-4.9989318521683403E-2"/>
        </patternFill>
      </fill>
    </dxf>
    <dxf>
      <font>
        <b val="0"/>
        <i val="0"/>
        <strike/>
      </font>
    </dxf>
    <dxf>
      <font>
        <strike/>
      </font>
      <fill>
        <patternFill>
          <bgColor theme="0" tint="-4.9989318521683403E-2"/>
        </patternFill>
      </fill>
    </dxf>
    <dxf>
      <font>
        <strike/>
      </font>
      <fill>
        <patternFill>
          <bgColor theme="0" tint="-4.9989318521683403E-2"/>
        </patternFill>
      </fill>
    </dxf>
    <dxf>
      <fill>
        <patternFill patternType="lightDown"/>
      </fill>
    </dxf>
    <dxf>
      <font>
        <b val="0"/>
        <i val="0"/>
        <strike/>
      </font>
    </dxf>
    <dxf>
      <font>
        <strike/>
      </font>
    </dxf>
    <dxf>
      <font>
        <strike/>
      </font>
    </dxf>
    <dxf>
      <font>
        <strike/>
      </font>
    </dxf>
    <dxf>
      <fill>
        <patternFill patternType="lightUp"/>
      </fill>
    </dxf>
    <dxf>
      <font>
        <strike/>
      </font>
      <fill>
        <patternFill>
          <bgColor theme="0" tint="-4.9989318521683403E-2"/>
        </patternFill>
      </fill>
    </dxf>
    <dxf>
      <font>
        <strike/>
      </font>
      <fill>
        <patternFill>
          <bgColor theme="0" tint="-4.9989318521683403E-2"/>
        </patternFill>
      </fill>
    </dxf>
    <dxf>
      <fill>
        <patternFill patternType="lightUp"/>
      </fill>
    </dxf>
    <dxf>
      <fill>
        <patternFill patternType="lightTrellis">
          <bgColor indexed="9"/>
        </patternFill>
      </fill>
    </dxf>
    <dxf>
      <fill>
        <patternFill patternType="lightUp"/>
      </fill>
    </dxf>
    <dxf>
      <font>
        <strike/>
        <condense val="0"/>
        <extend val="0"/>
      </font>
    </dxf>
    <dxf>
      <fill>
        <patternFill patternType="lightUp"/>
      </fill>
    </dxf>
    <dxf>
      <fill>
        <patternFill patternType="lightDown"/>
      </fill>
    </dxf>
    <dxf>
      <fill>
        <patternFill patternType="lightDown"/>
      </fill>
    </dxf>
  </dxfs>
  <tableStyles count="0" defaultTableStyle="TableStyleMedium9" defaultPivotStyle="PivotStyleLight16"/>
  <colors>
    <mruColors>
      <color rgb="FF0000FF"/>
      <color rgb="FFCCFFCC"/>
      <color rgb="FFFF6464"/>
      <color rgb="FFCCFFFF"/>
      <color rgb="FFFFFFCC"/>
      <color rgb="FFFF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99393</xdr:colOff>
      <xdr:row>13</xdr:row>
      <xdr:rowOff>39645</xdr:rowOff>
    </xdr:from>
    <xdr:ext cx="1976439" cy="288000"/>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00000000-0008-0000-0700-000007000000}"/>
                </a:ext>
              </a:extLst>
            </xdr:cNvPr>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m:t>
                    </m:r>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 </m:t>
                    </m:r>
                    <m:r>
                      <a:rPr lang="de-DE" sz="1200" b="0" i="1">
                        <a:latin typeface="Cambria Math" panose="02040503050406030204" pitchFamily="18" charset="0"/>
                        <a:ea typeface="Cambria Math" panose="02040503050406030204" pitchFamily="18" charset="0"/>
                      </a:rPr>
                      <m:t>×  </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7" name="Textfeld 6"/>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rPr>
                <a:t>𝐴𝑡𝑡𝑟𝐹_𝑁=𝑇𝑜𝑡𝑎𝑙𝐹_𝑁  </a:t>
              </a:r>
              <a:r>
                <a:rPr lang="de-DE" sz="1200" b="0" i="0">
                  <a:latin typeface="Cambria Math" panose="02040503050406030204" pitchFamily="18" charset="0"/>
                  <a:ea typeface="Cambria Math" panose="02040503050406030204" pitchFamily="18" charset="0"/>
                </a:rPr>
                <a:t>×  𝐹_𝐴𝑒</a:t>
              </a:r>
              <a:endParaRPr lang="en-GB" sz="1200"/>
            </a:p>
          </xdr:txBody>
        </xdr:sp>
      </mc:Fallback>
    </mc:AlternateContent>
    <xdr:clientData/>
  </xdr:oneCellAnchor>
  <xdr:oneCellAnchor>
    <xdr:from>
      <xdr:col>4</xdr:col>
      <xdr:colOff>1053548</xdr:colOff>
      <xdr:row>13</xdr:row>
      <xdr:rowOff>39645</xdr:rowOff>
    </xdr:from>
    <xdr:ext cx="2117554" cy="288000"/>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00000000-0008-0000-0700-000008000000}"/>
                </a:ext>
              </a:extLst>
            </xdr:cNvPr>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8" name="Textfeld 7"/>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ea typeface="Cambria Math" panose="02040503050406030204" pitchFamily="18" charset="0"/>
                </a:rPr>
                <a:t>𝐹_𝐴𝑒=𝐸𝑚_𝑟𝑒𝑙𝑒𝑣𝑎𝑛𝑡/𝐸𝑚_𝑡𝑜𝑡𝑎𝑙</a:t>
              </a:r>
              <a:endParaRPr lang="en-GB" sz="1200"/>
            </a:p>
          </xdr:txBody>
        </xdr:sp>
      </mc:Fallback>
    </mc:AlternateContent>
    <xdr:clientData/>
  </xdr:oneCellAnchor>
  <xdr:oneCellAnchor>
    <xdr:from>
      <xdr:col>2</xdr:col>
      <xdr:colOff>59635</xdr:colOff>
      <xdr:row>15</xdr:row>
      <xdr:rowOff>19879</xdr:rowOff>
    </xdr:from>
    <xdr:ext cx="655983" cy="288000"/>
    <mc:AlternateContent xmlns:mc="http://schemas.openxmlformats.org/markup-compatibility/2006" xmlns:a14="http://schemas.microsoft.com/office/drawing/2010/main">
      <mc:Choice Requires="a14">
        <xdr:sp macro="" textlink="">
          <xdr:nvSpPr>
            <xdr:cNvPr id="9" name="Textfeld 8">
              <a:extLst>
                <a:ext uri="{FF2B5EF4-FFF2-40B4-BE49-F238E27FC236}">
                  <a16:creationId xmlns:a16="http://schemas.microsoft.com/office/drawing/2014/main" id="{00000000-0008-0000-0700-000009000000}"/>
                </a:ext>
              </a:extLst>
            </xdr:cNvPr>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9" name="Textfeld 8"/>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𝐴𝑡𝑡𝑟𝐹_𝑁</a:t>
              </a:r>
              <a:endParaRPr lang="en-GB" sz="1200"/>
            </a:p>
          </xdr:txBody>
        </xdr:sp>
      </mc:Fallback>
    </mc:AlternateContent>
    <xdr:clientData/>
  </xdr:oneCellAnchor>
  <xdr:oneCellAnchor>
    <xdr:from>
      <xdr:col>2</xdr:col>
      <xdr:colOff>59635</xdr:colOff>
      <xdr:row>16</xdr:row>
      <xdr:rowOff>14909</xdr:rowOff>
    </xdr:from>
    <xdr:ext cx="702366" cy="288000"/>
    <mc:AlternateContent xmlns:mc="http://schemas.openxmlformats.org/markup-compatibility/2006" xmlns:a14="http://schemas.microsoft.com/office/drawing/2010/main">
      <mc:Choice Requires="a14">
        <xdr:sp macro="" textlink="">
          <xdr:nvSpPr>
            <xdr:cNvPr id="10" name="Textfeld 9">
              <a:extLst>
                <a:ext uri="{FF2B5EF4-FFF2-40B4-BE49-F238E27FC236}">
                  <a16:creationId xmlns:a16="http://schemas.microsoft.com/office/drawing/2014/main" id="{00000000-0008-0000-0700-00000A000000}"/>
                </a:ext>
              </a:extLst>
            </xdr:cNvPr>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10" name="Textfeld 9"/>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𝑇𝑜𝑡𝑎𝑙𝐹_𝑁</a:t>
              </a:r>
              <a:endParaRPr lang="en-GB" sz="1200"/>
            </a:p>
          </xdr:txBody>
        </xdr:sp>
      </mc:Fallback>
    </mc:AlternateContent>
    <xdr:clientData/>
  </xdr:oneCellAnchor>
  <xdr:oneCellAnchor>
    <xdr:from>
      <xdr:col>2</xdr:col>
      <xdr:colOff>59635</xdr:colOff>
      <xdr:row>17</xdr:row>
      <xdr:rowOff>9940</xdr:rowOff>
    </xdr:from>
    <xdr:ext cx="344557" cy="288000"/>
    <mc:AlternateContent xmlns:mc="http://schemas.openxmlformats.org/markup-compatibility/2006" xmlns:a14="http://schemas.microsoft.com/office/drawing/2010/main">
      <mc:Choice Requires="a14">
        <xdr:sp macro="" textlink="">
          <xdr:nvSpPr>
            <xdr:cNvPr id="11" name="Textfeld 10">
              <a:extLst>
                <a:ext uri="{FF2B5EF4-FFF2-40B4-BE49-F238E27FC236}">
                  <a16:creationId xmlns:a16="http://schemas.microsoft.com/office/drawing/2014/main" id="{00000000-0008-0000-0700-00000B000000}"/>
                </a:ext>
              </a:extLst>
            </xdr:cNvPr>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11" name="Textfeld 10"/>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ea typeface="Cambria Math" panose="02040503050406030204" pitchFamily="18" charset="0"/>
                </a:rPr>
                <a:t>𝐹_𝐴𝑒</a:t>
              </a:r>
              <a:endParaRPr lang="en-GB" sz="1200"/>
            </a:p>
          </xdr:txBody>
        </xdr:sp>
      </mc:Fallback>
    </mc:AlternateContent>
    <xdr:clientData/>
  </xdr:oneCellAnchor>
  <xdr:oneCellAnchor>
    <xdr:from>
      <xdr:col>2</xdr:col>
      <xdr:colOff>59635</xdr:colOff>
      <xdr:row>18</xdr:row>
      <xdr:rowOff>18222</xdr:rowOff>
    </xdr:from>
    <xdr:ext cx="768627" cy="288000"/>
    <mc:AlternateContent xmlns:mc="http://schemas.openxmlformats.org/markup-compatibility/2006" xmlns:a14="http://schemas.microsoft.com/office/drawing/2010/main">
      <mc:Choice Requires="a14">
        <xdr:sp macro="" textlink="">
          <xdr:nvSpPr>
            <xdr:cNvPr id="12" name="Textfeld 11">
              <a:extLst>
                <a:ext uri="{FF2B5EF4-FFF2-40B4-BE49-F238E27FC236}">
                  <a16:creationId xmlns:a16="http://schemas.microsoft.com/office/drawing/2014/main" id="{00000000-0008-0000-0700-00000C000000}"/>
                </a:ext>
              </a:extLst>
            </xdr:cNvPr>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oMath>
                </m:oMathPara>
              </a14:m>
              <a:endParaRPr lang="en-GB" sz="1200"/>
            </a:p>
          </xdr:txBody>
        </xdr:sp>
      </mc:Choice>
      <mc:Fallback xmlns="">
        <xdr:sp macro="" textlink="">
          <xdr:nvSpPr>
            <xdr:cNvPr id="12" name="Textfeld 11"/>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𝐸𝑚_𝑟𝑒𝑙𝑒𝑣𝑎𝑛𝑡</a:t>
              </a:r>
              <a:endParaRPr lang="en-GB" sz="1200"/>
            </a:p>
          </xdr:txBody>
        </xdr:sp>
      </mc:Fallback>
    </mc:AlternateContent>
    <xdr:clientData/>
  </xdr:oneCellAnchor>
  <xdr:oneCellAnchor>
    <xdr:from>
      <xdr:col>2</xdr:col>
      <xdr:colOff>59635</xdr:colOff>
      <xdr:row>19</xdr:row>
      <xdr:rowOff>13252</xdr:rowOff>
    </xdr:from>
    <xdr:ext cx="669235" cy="288000"/>
    <mc:AlternateContent xmlns:mc="http://schemas.openxmlformats.org/markup-compatibility/2006" xmlns:a14="http://schemas.microsoft.com/office/drawing/2010/main">
      <mc:Choice Requires="a14">
        <xdr:sp macro="" textlink="">
          <xdr:nvSpPr>
            <xdr:cNvPr id="13" name="Textfeld 12">
              <a:extLst>
                <a:ext uri="{FF2B5EF4-FFF2-40B4-BE49-F238E27FC236}">
                  <a16:creationId xmlns:a16="http://schemas.microsoft.com/office/drawing/2014/main" id="{00000000-0008-0000-0700-00000D000000}"/>
                </a:ext>
              </a:extLst>
            </xdr:cNvPr>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13" name="Textfeld 12"/>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𝐸𝑚_𝑡𝑜𝑡𝑎𝑙</a:t>
              </a:r>
              <a:endParaRPr lang="en-GB" sz="12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22017A1207(01)" TargetMode="External"/><Relationship Id="rId7" Type="http://schemas.openxmlformats.org/officeDocument/2006/relationships/printerSettings" Target="../printerSettings/printerSettings2.bin"/><Relationship Id="rId2" Type="http://schemas.openxmlformats.org/officeDocument/2006/relationships/hyperlink" Target="https://eur-lex.europa.eu/eli/reg_del/2019/1603/oj" TargetMode="External"/><Relationship Id="rId1" Type="http://schemas.openxmlformats.org/officeDocument/2006/relationships/hyperlink" Target="http://eur-lex.europa.eu/en/index.htm" TargetMode="External"/><Relationship Id="rId6" Type="http://schemas.openxmlformats.org/officeDocument/2006/relationships/hyperlink" Target="https://www.icao.int/environmental-protection/CORSIA/Pages/default.aspx" TargetMode="External"/><Relationship Id="rId5" Type="http://schemas.openxmlformats.org/officeDocument/2006/relationships/hyperlink" Target="http://data.europa.eu/eli/dir/2003/87/2024-03-01" TargetMode="External"/><Relationship Id="rId4" Type="http://schemas.openxmlformats.org/officeDocument/2006/relationships/hyperlink" Target="http://data.europa.eu/eli/reg_impl/2018/2066/2024-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102"/>
  <sheetViews>
    <sheetView showGridLines="0" tabSelected="1" topLeftCell="A19" zoomScale="115" zoomScaleNormal="115" zoomScaleSheetLayoutView="100" workbookViewId="0">
      <selection activeCell="N8" sqref="N8"/>
    </sheetView>
  </sheetViews>
  <sheetFormatPr defaultColWidth="11.44140625" defaultRowHeight="13.2" x14ac:dyDescent="0.25"/>
  <cols>
    <col min="1" max="1" width="4.5546875" style="13" customWidth="1"/>
    <col min="2" max="9" width="12.5546875" style="13" customWidth="1"/>
    <col min="10" max="10" width="4.5546875" style="13" customWidth="1"/>
    <col min="11" max="11" width="11.44140625" style="13" customWidth="1"/>
    <col min="12" max="16384" width="11.44140625" style="13"/>
  </cols>
  <sheetData>
    <row r="2" spans="1:11" ht="63.75" customHeight="1" x14ac:dyDescent="0.25">
      <c r="B2" s="974" t="str">
        <f>Translations!$B$840</f>
        <v>ANNUAL EMISSIONS REPORT FOR AIRCRAFT OPERATORS</v>
      </c>
      <c r="C2" s="974"/>
      <c r="D2" s="974"/>
      <c r="E2" s="974"/>
      <c r="F2" s="974"/>
      <c r="G2" s="974"/>
      <c r="H2" s="974"/>
      <c r="I2" s="974"/>
    </row>
    <row r="3" spans="1:11" ht="63.75" customHeight="1" x14ac:dyDescent="0.25">
      <c r="B3" s="974" t="str">
        <f>Translations!$B$1244</f>
        <v>Used for combined reporting under the EU ETS, the Swiss ETS and ICAO CORSIA</v>
      </c>
      <c r="C3" s="974"/>
      <c r="D3" s="974"/>
      <c r="E3" s="974"/>
      <c r="F3" s="974"/>
      <c r="G3" s="974"/>
      <c r="H3" s="974"/>
      <c r="I3" s="974"/>
    </row>
    <row r="4" spans="1:11" ht="13.35" customHeight="1" x14ac:dyDescent="0.25">
      <c r="B4" s="477" t="str">
        <f>Translations!$B$1401</f>
        <v>Updated version for emissions from of 2024 onwards</v>
      </c>
      <c r="K4" s="540"/>
    </row>
    <row r="5" spans="1:11" x14ac:dyDescent="0.25">
      <c r="B5" s="173"/>
    </row>
    <row r="6" spans="1:11" ht="29.25" customHeight="1" x14ac:dyDescent="0.25">
      <c r="B6" s="975" t="str">
        <f>Translations!$B$3</f>
        <v>CONTENTS</v>
      </c>
      <c r="C6" s="976"/>
      <c r="D6" s="976"/>
      <c r="E6" s="976"/>
      <c r="F6" s="976"/>
      <c r="G6" s="976"/>
      <c r="H6" s="976"/>
      <c r="I6" s="976"/>
      <c r="J6" s="295"/>
    </row>
    <row r="7" spans="1:11" x14ac:dyDescent="0.25">
      <c r="A7" s="174"/>
      <c r="B7" s="971" t="str">
        <f>Translations!$B$4</f>
        <v>Guidelines and conditions</v>
      </c>
      <c r="C7" s="972"/>
      <c r="D7" s="972"/>
      <c r="E7" s="972"/>
      <c r="F7" s="972"/>
      <c r="G7" s="2"/>
      <c r="H7" s="2"/>
      <c r="I7" s="2"/>
    </row>
    <row r="8" spans="1:11" x14ac:dyDescent="0.25">
      <c r="A8" s="174">
        <v>1</v>
      </c>
      <c r="B8" s="971" t="str">
        <f>Translations!$B$1088</f>
        <v>Reporting Year and Scope</v>
      </c>
      <c r="C8" s="971"/>
      <c r="D8" s="971"/>
      <c r="E8" s="971"/>
      <c r="F8" s="971"/>
      <c r="G8" s="2"/>
      <c r="H8" s="2"/>
      <c r="I8" s="2"/>
    </row>
    <row r="9" spans="1:11" x14ac:dyDescent="0.25">
      <c r="A9" s="174">
        <v>2</v>
      </c>
      <c r="B9" s="971" t="str">
        <f>Translations!$B$6</f>
        <v>Identification of the aircraft operator</v>
      </c>
      <c r="C9" s="971"/>
      <c r="D9" s="971"/>
      <c r="E9" s="971"/>
      <c r="F9" s="972"/>
      <c r="G9" s="3"/>
      <c r="H9" s="3"/>
      <c r="I9" s="3"/>
    </row>
    <row r="10" spans="1:11" x14ac:dyDescent="0.25">
      <c r="A10" s="174">
        <v>3</v>
      </c>
      <c r="B10" s="971" t="str">
        <f>Translations!$B$842</f>
        <v>Identification of the verifier</v>
      </c>
      <c r="C10" s="971"/>
      <c r="D10" s="971"/>
      <c r="E10" s="971"/>
      <c r="F10" s="972"/>
      <c r="G10" s="3"/>
      <c r="H10" s="3"/>
      <c r="I10" s="3"/>
    </row>
    <row r="11" spans="1:11" x14ac:dyDescent="0.25">
      <c r="A11" s="174">
        <v>4</v>
      </c>
      <c r="B11" s="973" t="str">
        <f>Translations!$B$843</f>
        <v>Information about the monitoring plan</v>
      </c>
      <c r="C11" s="971"/>
      <c r="D11" s="971"/>
      <c r="E11" s="971"/>
      <c r="F11" s="971"/>
      <c r="G11" s="3"/>
      <c r="H11" s="3"/>
      <c r="I11" s="3"/>
    </row>
    <row r="12" spans="1:11" x14ac:dyDescent="0.25">
      <c r="A12" s="174">
        <v>5</v>
      </c>
      <c r="B12" s="973" t="str">
        <f>Translations!$B$844</f>
        <v>Total emissions</v>
      </c>
      <c r="C12" s="971"/>
      <c r="D12" s="971"/>
      <c r="E12" s="971"/>
      <c r="F12" s="972"/>
      <c r="G12" s="3"/>
      <c r="H12" s="3"/>
      <c r="I12" s="3"/>
    </row>
    <row r="13" spans="1:11" x14ac:dyDescent="0.25">
      <c r="A13" s="174">
        <v>6</v>
      </c>
      <c r="B13" s="973" t="str">
        <f>Translations!$B$845</f>
        <v>Use of simplified procedures</v>
      </c>
      <c r="C13" s="971"/>
      <c r="D13" s="971"/>
      <c r="E13" s="971"/>
      <c r="F13" s="972"/>
      <c r="G13" s="3"/>
      <c r="H13" s="3"/>
      <c r="I13" s="3"/>
    </row>
    <row r="14" spans="1:11" x14ac:dyDescent="0.25">
      <c r="A14" s="174">
        <v>7</v>
      </c>
      <c r="B14" s="973" t="str">
        <f>Translations!$B$846</f>
        <v>Approach for data gaps</v>
      </c>
      <c r="C14" s="971"/>
      <c r="D14" s="971"/>
      <c r="E14" s="971"/>
      <c r="F14" s="972"/>
      <c r="G14" s="3"/>
      <c r="H14" s="3"/>
      <c r="I14" s="3"/>
    </row>
    <row r="15" spans="1:11" x14ac:dyDescent="0.25">
      <c r="A15" s="174" t="s">
        <v>0</v>
      </c>
      <c r="B15" s="973" t="str">
        <f>Translations!$B$1039</f>
        <v>Detailed emissions data – EU ETS</v>
      </c>
      <c r="C15" s="971"/>
      <c r="D15" s="971"/>
      <c r="E15" s="971"/>
      <c r="F15" s="972"/>
      <c r="G15" s="3"/>
      <c r="H15" s="3"/>
      <c r="I15" s="3"/>
    </row>
    <row r="16" spans="1:11" x14ac:dyDescent="0.25">
      <c r="A16" s="174" t="s">
        <v>1</v>
      </c>
      <c r="B16" s="973" t="str">
        <f>Translations!$B$1245</f>
        <v>Detailed emissions data – CH ETS</v>
      </c>
      <c r="C16" s="971"/>
      <c r="D16" s="971"/>
      <c r="E16" s="971"/>
      <c r="F16" s="972"/>
      <c r="G16" s="3"/>
      <c r="H16" s="3"/>
      <c r="I16" s="3"/>
    </row>
    <row r="17" spans="1:9" x14ac:dyDescent="0.25">
      <c r="A17" s="174">
        <v>9</v>
      </c>
      <c r="B17" s="973" t="str">
        <f>Translations!$B$848</f>
        <v>Aircraft data</v>
      </c>
      <c r="C17" s="971"/>
      <c r="D17" s="971"/>
      <c r="E17" s="971"/>
      <c r="F17" s="972"/>
      <c r="G17" s="3"/>
      <c r="H17" s="3"/>
      <c r="I17" s="3"/>
    </row>
    <row r="18" spans="1:9" x14ac:dyDescent="0.25">
      <c r="A18" s="174">
        <v>10</v>
      </c>
      <c r="B18" s="971" t="str">
        <f>Translations!$B$20</f>
        <v>Member State specific further information</v>
      </c>
      <c r="C18" s="971"/>
      <c r="D18" s="971"/>
      <c r="E18" s="971"/>
      <c r="F18" s="972"/>
      <c r="G18" s="3"/>
      <c r="H18" s="3"/>
      <c r="I18" s="3"/>
    </row>
    <row r="19" spans="1:9" x14ac:dyDescent="0.25">
      <c r="A19" s="174" t="s">
        <v>2</v>
      </c>
      <c r="B19" s="971" t="str">
        <f>Translations!$B$1402</f>
        <v>Proportional fuel attribution at airports</v>
      </c>
      <c r="C19" s="971"/>
      <c r="D19" s="971"/>
      <c r="E19" s="971"/>
      <c r="F19" s="971"/>
      <c r="G19" s="3"/>
      <c r="H19" s="3"/>
      <c r="I19" s="3"/>
    </row>
    <row r="20" spans="1:9" x14ac:dyDescent="0.25">
      <c r="A20" s="174" t="s">
        <v>4</v>
      </c>
      <c r="B20" s="971" t="str">
        <f>Translations!$B$1403</f>
        <v>Support under Article 3c(6) of the EU ETS Directive</v>
      </c>
      <c r="C20" s="971"/>
      <c r="D20" s="971"/>
      <c r="E20" s="971"/>
      <c r="F20" s="971"/>
      <c r="G20" s="3"/>
      <c r="H20" s="3"/>
      <c r="I20" s="3"/>
    </row>
    <row r="21" spans="1:9" ht="12.75" customHeight="1" x14ac:dyDescent="0.25">
      <c r="A21" s="174">
        <v>11</v>
      </c>
      <c r="B21" s="971" t="str">
        <f>Translations!$B$1246</f>
        <v>Annex: Emissions per aerodrome pair – EU ETS and CH ETS</v>
      </c>
      <c r="C21" s="971"/>
      <c r="D21" s="971"/>
      <c r="E21" s="971"/>
      <c r="F21" s="972"/>
      <c r="G21" s="3"/>
      <c r="H21" s="3"/>
      <c r="I21" s="3"/>
    </row>
    <row r="22" spans="1:9" x14ac:dyDescent="0.25">
      <c r="A22" s="174">
        <v>12</v>
      </c>
      <c r="B22" s="971" t="str">
        <f>Translations!$B$1041</f>
        <v>CORSIA emissions data</v>
      </c>
      <c r="C22" s="971"/>
      <c r="D22" s="971"/>
      <c r="E22" s="971"/>
      <c r="F22" s="972"/>
      <c r="G22" s="3"/>
      <c r="H22" s="3"/>
      <c r="I22" s="3"/>
    </row>
    <row r="23" spans="1:9" x14ac:dyDescent="0.25">
      <c r="A23" s="174"/>
      <c r="B23" s="20"/>
    </row>
    <row r="24" spans="1:9" ht="13.8" thickBot="1" x14ac:dyDescent="0.3">
      <c r="A24" s="174"/>
    </row>
    <row r="25" spans="1:9" ht="13.8" thickBot="1" x14ac:dyDescent="0.3">
      <c r="B25" s="13" t="str">
        <f>Translations!$B$850</f>
        <v>Reporting year:</v>
      </c>
      <c r="F25" s="179" t="str">
        <f>IF(ISBLANK('Identification and description'!I7),"",'Identification and description'!I7)</f>
        <v>2024</v>
      </c>
    </row>
    <row r="26" spans="1:9" ht="5.0999999999999996" customHeight="1" x14ac:dyDescent="0.25"/>
    <row r="27" spans="1:9" ht="13.8" thickBot="1" x14ac:dyDescent="0.3">
      <c r="B27" s="992" t="str">
        <f>Translations!$B$851</f>
        <v>Information about this report:</v>
      </c>
      <c r="C27" s="976"/>
      <c r="D27" s="976"/>
      <c r="E27" s="976"/>
      <c r="F27" s="976"/>
      <c r="G27" s="976"/>
      <c r="H27" s="976"/>
      <c r="I27" s="976"/>
    </row>
    <row r="28" spans="1:9" s="161" customFormat="1" ht="12.75" customHeight="1" x14ac:dyDescent="0.25">
      <c r="B28" s="997" t="str">
        <f>Translations!$B$1033</f>
        <v>This Annual Emissions Report was submitted by:</v>
      </c>
      <c r="C28" s="976"/>
      <c r="D28" s="976"/>
      <c r="E28" s="993"/>
      <c r="F28" s="334" t="str">
        <f>IF(ISBLANK('Identification and description'!I44),"",'Identification and description'!I44)</f>
        <v>UNION AVIATION A/S</v>
      </c>
      <c r="G28" s="175"/>
      <c r="H28" s="175"/>
      <c r="I28" s="176"/>
    </row>
    <row r="29" spans="1:9" s="161" customFormat="1" x14ac:dyDescent="0.25">
      <c r="B29" s="976" t="str">
        <f>Translations!$B$23</f>
        <v>Unique Identifier of the aircraft operator (CRCO No.):</v>
      </c>
      <c r="C29" s="976"/>
      <c r="D29" s="976"/>
      <c r="E29" s="993"/>
      <c r="F29" s="335" t="str">
        <f>IF(ISBLANK('Identification and description'!I47),"",'Identification and description'!I47)</f>
        <v>48076</v>
      </c>
      <c r="G29" s="177"/>
      <c r="H29" s="177"/>
      <c r="I29" s="178"/>
    </row>
    <row r="30" spans="1:9" s="161" customFormat="1" x14ac:dyDescent="0.25">
      <c r="B30" s="994" t="str">
        <f>Translations!$B$1042</f>
        <v>Version number of this emission report</v>
      </c>
      <c r="C30" s="976"/>
      <c r="D30" s="976"/>
      <c r="E30" s="993"/>
      <c r="F30" s="335">
        <f>IF(ISBLANK('Identification and description'!K10),"",'Identification and description'!K10)</f>
        <v>1</v>
      </c>
      <c r="G30" s="177"/>
      <c r="H30" s="177"/>
      <c r="I30" s="178"/>
    </row>
    <row r="31" spans="1:9" s="161" customFormat="1" x14ac:dyDescent="0.25">
      <c r="B31" s="994" t="str">
        <f>Translations!$B$899</f>
        <v>Version number of the latest approved monitoring plan:</v>
      </c>
      <c r="C31" s="976"/>
      <c r="D31" s="976"/>
      <c r="E31" s="993"/>
      <c r="F31" s="336">
        <f>IF(ISBLANK('Emissions overview'!I7),"",'Emissions overview'!I7)</f>
        <v>1</v>
      </c>
      <c r="G31" s="308"/>
      <c r="H31" s="308"/>
      <c r="I31" s="309"/>
    </row>
    <row r="32" spans="1:9" s="161" customFormat="1" ht="13.8" thickBot="1" x14ac:dyDescent="0.3">
      <c r="B32" s="994" t="str">
        <f>Translations!$B$1043</f>
        <v>This emission report is used for CORSIA:</v>
      </c>
      <c r="C32" s="976"/>
      <c r="D32" s="976"/>
      <c r="E32" s="993"/>
      <c r="F32" s="337" t="str">
        <f>IF(ISBLANK('Identification and description'!K30),"",'Identification and description'!K30)</f>
        <v>TRUE</v>
      </c>
      <c r="G32" s="291"/>
      <c r="H32" s="291"/>
      <c r="I32" s="292"/>
    </row>
    <row r="33" spans="2:9" ht="13.8" thickBot="1" x14ac:dyDescent="0.3">
      <c r="H33" s="2"/>
    </row>
    <row r="34" spans="2:9" ht="25.5" customHeight="1" thickBot="1" x14ac:dyDescent="0.3">
      <c r="B34" s="990" t="str">
        <f>Translations!$B$1044</f>
        <v>Total emissions of the aircraft operator from flights reportable under the EU ETS:</v>
      </c>
      <c r="C34" s="976"/>
      <c r="D34" s="976"/>
      <c r="E34" s="976"/>
      <c r="F34" s="993"/>
      <c r="G34" s="995">
        <f>SUM(INDICATOR_ETS_TotalEmissions)</f>
        <v>4308</v>
      </c>
      <c r="H34" s="996"/>
      <c r="I34" s="368" t="s">
        <v>6</v>
      </c>
    </row>
    <row r="35" spans="2:9" ht="25.5" customHeight="1" x14ac:dyDescent="0.25">
      <c r="B35" s="998" t="str">
        <f>Translations!$B$853</f>
        <v xml:space="preserve">This is the amount of allowances to be surrendered by the aircraft operator, as calculated in section 5(c). This figure should only include emissions to be reported under the EU ETS, i.e. relate to the reduced scope. </v>
      </c>
      <c r="C35" s="998"/>
      <c r="D35" s="998"/>
      <c r="E35" s="998"/>
      <c r="F35" s="998"/>
      <c r="G35" s="998"/>
      <c r="H35" s="998"/>
      <c r="I35" s="998"/>
    </row>
    <row r="36" spans="2:9" ht="5.0999999999999996" customHeight="1" x14ac:dyDescent="0.25">
      <c r="B36" s="161"/>
      <c r="C36" s="161"/>
      <c r="D36" s="161"/>
      <c r="E36" s="161"/>
      <c r="F36" s="161"/>
      <c r="G36" s="161"/>
      <c r="H36" s="161"/>
      <c r="I36" s="161"/>
    </row>
    <row r="37" spans="2:9" ht="15.6" x14ac:dyDescent="0.25">
      <c r="B37" s="181" t="str">
        <f>Translations!$B$1404</f>
        <v>Memo-Item: Total emissions based on preliminary emission factors</v>
      </c>
      <c r="C37" s="161"/>
      <c r="D37" s="161"/>
      <c r="E37" s="161"/>
      <c r="F37" s="161"/>
      <c r="G37" s="969">
        <f>SUM(INDICATOR_ETS_TotalPrelEF_Emissions)</f>
        <v>4308</v>
      </c>
      <c r="H37" s="970"/>
      <c r="I37" s="182" t="s">
        <v>6</v>
      </c>
    </row>
    <row r="38" spans="2:9" ht="5.0999999999999996" customHeight="1" x14ac:dyDescent="0.25">
      <c r="B38" s="161"/>
      <c r="C38" s="161"/>
      <c r="D38" s="161"/>
      <c r="E38" s="161"/>
      <c r="F38" s="161"/>
      <c r="G38" s="161"/>
      <c r="H38" s="161"/>
      <c r="I38" s="161"/>
    </row>
    <row r="39" spans="2:9" ht="15.6" x14ac:dyDescent="0.25">
      <c r="B39" s="181" t="str">
        <f>Translations!$B$1405</f>
        <v>Memo-Item: Total zero-rated emissions</v>
      </c>
      <c r="C39" s="161"/>
      <c r="D39" s="161"/>
      <c r="E39" s="161"/>
      <c r="F39" s="161"/>
      <c r="G39" s="969">
        <f>SUM(INDICATOR_ETS_TotalZeroRatedEmissions)</f>
        <v>0</v>
      </c>
      <c r="H39" s="970"/>
      <c r="I39" s="182" t="s">
        <v>6</v>
      </c>
    </row>
    <row r="40" spans="2:9" ht="5.0999999999999996" customHeight="1" x14ac:dyDescent="0.25">
      <c r="B40" s="161"/>
      <c r="C40" s="161"/>
      <c r="D40" s="161"/>
      <c r="E40" s="161"/>
      <c r="F40" s="161"/>
      <c r="G40" s="161"/>
      <c r="H40" s="161"/>
      <c r="I40" s="161"/>
    </row>
    <row r="41" spans="2:9" ht="15.6" x14ac:dyDescent="0.25">
      <c r="B41" s="181" t="str">
        <f>Translations!$B$1406</f>
        <v>Memo-Item: Total zero-rated biomass emissions</v>
      </c>
      <c r="C41" s="161"/>
      <c r="D41" s="161"/>
      <c r="E41" s="161"/>
      <c r="F41" s="161"/>
      <c r="G41" s="969">
        <f>SUM(INDICATOR_ETS_TotalZeroRatedBioEm)</f>
        <v>0</v>
      </c>
      <c r="H41" s="970"/>
      <c r="I41" s="182" t="s">
        <v>6</v>
      </c>
    </row>
    <row r="42" spans="2:9" ht="5.0999999999999996" customHeight="1" x14ac:dyDescent="0.25">
      <c r="B42" s="161"/>
      <c r="C42" s="161"/>
      <c r="D42" s="161"/>
      <c r="E42" s="161"/>
      <c r="F42" s="161"/>
      <c r="G42" s="161"/>
      <c r="H42" s="161"/>
      <c r="I42" s="161"/>
    </row>
    <row r="43" spans="2:9" ht="15.6" x14ac:dyDescent="0.25">
      <c r="B43" s="181" t="str">
        <f>Translations!$B$1407</f>
        <v>Memo-Item: Total non-zero-rated biomass emissions</v>
      </c>
      <c r="C43" s="161"/>
      <c r="D43" s="161"/>
      <c r="E43" s="161"/>
      <c r="F43" s="161"/>
      <c r="G43" s="969">
        <f>SUM(INDICATOR_ETS_TotalNonZeroRatedBioEm)</f>
        <v>0</v>
      </c>
      <c r="H43" s="970"/>
      <c r="I43" s="182" t="s">
        <v>6</v>
      </c>
    </row>
    <row r="44" spans="2:9" ht="5.0999999999999996" customHeight="1" x14ac:dyDescent="0.25">
      <c r="B44" s="161"/>
      <c r="C44" s="161"/>
      <c r="D44" s="161"/>
      <c r="E44" s="161"/>
      <c r="F44" s="161"/>
      <c r="G44" s="161"/>
      <c r="H44" s="161"/>
      <c r="I44" s="161"/>
    </row>
    <row r="45" spans="2:9" ht="15.6" x14ac:dyDescent="0.25">
      <c r="B45" s="181" t="str">
        <f>Translations!$B$1408</f>
        <v>Memo-Item: Total zero-rated emissions from RFNBO/RCF</v>
      </c>
      <c r="C45" s="161"/>
      <c r="D45" s="161"/>
      <c r="E45" s="161"/>
      <c r="F45" s="161"/>
      <c r="G45" s="969">
        <f>SUM(INDICATOR_ETS_TotalZeroRatedRFNBO)</f>
        <v>0</v>
      </c>
      <c r="H45" s="970"/>
      <c r="I45" s="182" t="s">
        <v>6</v>
      </c>
    </row>
    <row r="46" spans="2:9" ht="5.0999999999999996" customHeight="1" x14ac:dyDescent="0.25">
      <c r="B46" s="161"/>
      <c r="C46" s="161"/>
      <c r="D46" s="161"/>
      <c r="E46" s="161"/>
      <c r="F46" s="161"/>
      <c r="G46" s="161"/>
      <c r="H46" s="161"/>
      <c r="I46" s="161"/>
    </row>
    <row r="47" spans="2:9" ht="15.6" x14ac:dyDescent="0.25">
      <c r="B47" s="181" t="str">
        <f>Translations!$B$1409</f>
        <v>Memo-Item: Total non-zero-rated emissions from RFNBO/RCF</v>
      </c>
      <c r="C47" s="161"/>
      <c r="D47" s="161"/>
      <c r="E47" s="161"/>
      <c r="F47" s="161"/>
      <c r="G47" s="969">
        <f>SUM(INDICATOR_ETS_TotalNonZeroRatedRFNBO)</f>
        <v>0</v>
      </c>
      <c r="H47" s="970"/>
      <c r="I47" s="182" t="s">
        <v>6</v>
      </c>
    </row>
    <row r="48" spans="2:9" ht="5.0999999999999996" customHeight="1" x14ac:dyDescent="0.25">
      <c r="B48" s="161"/>
      <c r="C48" s="161"/>
      <c r="D48" s="161"/>
      <c r="E48" s="161"/>
      <c r="F48" s="161"/>
      <c r="G48" s="161"/>
      <c r="H48" s="161"/>
      <c r="I48" s="161"/>
    </row>
    <row r="49" spans="1:10" ht="15.6" x14ac:dyDescent="0.25">
      <c r="B49" s="181" t="str">
        <f>Translations!$B$1410</f>
        <v>Memo-Item: Total zero-rated emissions from SLCFs</v>
      </c>
      <c r="C49" s="161"/>
      <c r="D49" s="161"/>
      <c r="E49" s="161"/>
      <c r="F49" s="161"/>
      <c r="G49" s="969">
        <f>SUM(INDICATOR_ETS_TotalZeroRatedSLCF)</f>
        <v>0</v>
      </c>
      <c r="H49" s="970"/>
      <c r="I49" s="182" t="s">
        <v>6</v>
      </c>
    </row>
    <row r="50" spans="1:10" ht="5.0999999999999996" customHeight="1" x14ac:dyDescent="0.25">
      <c r="B50" s="161"/>
      <c r="C50" s="161"/>
      <c r="D50" s="161"/>
      <c r="E50" s="161"/>
      <c r="F50" s="161"/>
      <c r="G50" s="161"/>
      <c r="H50" s="161"/>
      <c r="I50" s="161"/>
    </row>
    <row r="51" spans="1:10" ht="15.6" x14ac:dyDescent="0.25">
      <c r="B51" s="181" t="str">
        <f>Translations!$B$1411</f>
        <v>Memo-Item: Total non-zero-rated emissions from SLCFs</v>
      </c>
      <c r="C51" s="161"/>
      <c r="D51" s="161"/>
      <c r="E51" s="161"/>
      <c r="F51" s="161"/>
      <c r="G51" s="969">
        <f>SUM(INDICATOR_ETS_TotalNonZeroRatedSLCF)</f>
        <v>0</v>
      </c>
      <c r="H51" s="970"/>
      <c r="I51" s="182" t="s">
        <v>6</v>
      </c>
    </row>
    <row r="52" spans="1:10" x14ac:dyDescent="0.25">
      <c r="H52" s="2"/>
    </row>
    <row r="53" spans="1:10" ht="5.0999999999999996" customHeight="1" thickBot="1" x14ac:dyDescent="0.3">
      <c r="A53" s="478"/>
      <c r="B53" s="478"/>
      <c r="C53" s="478"/>
      <c r="D53" s="478"/>
      <c r="E53" s="478"/>
      <c r="F53" s="478"/>
      <c r="G53" s="478"/>
      <c r="H53" s="479"/>
      <c r="I53" s="478"/>
      <c r="J53" s="478"/>
    </row>
    <row r="54" spans="1:10" ht="25.5" customHeight="1" thickBot="1" x14ac:dyDescent="0.3">
      <c r="A54" s="478"/>
      <c r="B54" s="990" t="str">
        <f>Translations!$B$1247</f>
        <v>Total emissions of the aircraft operator from flights reportable under the CH ETS (Swiss ETS):</v>
      </c>
      <c r="C54" s="976"/>
      <c r="D54" s="976"/>
      <c r="E54" s="976"/>
      <c r="F54" s="993"/>
      <c r="G54" s="995">
        <f>SUM(INDICATOR_CHETS_TotalEmissions)</f>
        <v>224</v>
      </c>
      <c r="H54" s="996"/>
      <c r="I54" s="368" t="s">
        <v>6</v>
      </c>
      <c r="J54" s="478"/>
    </row>
    <row r="55" spans="1:10" ht="12.75" customHeight="1" x14ac:dyDescent="0.25">
      <c r="A55" s="478"/>
      <c r="B55" s="998" t="str">
        <f>Translations!$B$1248</f>
        <v>This is the amount of allowances to be surrendered by the aircraft operator for compliance under the CH ETS, as calculated in section 5(d).</v>
      </c>
      <c r="C55" s="998"/>
      <c r="D55" s="998"/>
      <c r="E55" s="998"/>
      <c r="F55" s="998"/>
      <c r="G55" s="998"/>
      <c r="H55" s="998"/>
      <c r="I55" s="998"/>
      <c r="J55" s="478"/>
    </row>
    <row r="56" spans="1:10" ht="5.0999999999999996" customHeight="1" x14ac:dyDescent="0.25">
      <c r="A56" s="478"/>
      <c r="B56" s="161"/>
      <c r="C56" s="161"/>
      <c r="D56" s="161"/>
      <c r="E56" s="161"/>
      <c r="F56" s="161"/>
      <c r="G56" s="161"/>
      <c r="H56" s="161"/>
      <c r="I56" s="161"/>
      <c r="J56" s="478"/>
    </row>
    <row r="57" spans="1:10" ht="15.6" x14ac:dyDescent="0.25">
      <c r="A57" s="478"/>
      <c r="B57" s="181" t="str">
        <f>Translations!$B$1404</f>
        <v>Memo-Item: Total emissions based on preliminary emission factors</v>
      </c>
      <c r="C57" s="161"/>
      <c r="D57" s="161"/>
      <c r="E57" s="161"/>
      <c r="F57" s="161"/>
      <c r="G57" s="969">
        <f>SUM(INDICATOR_CHETS_TotalPrelEF_Emissions)</f>
        <v>224</v>
      </c>
      <c r="H57" s="970"/>
      <c r="I57" s="182" t="s">
        <v>6</v>
      </c>
      <c r="J57" s="478"/>
    </row>
    <row r="58" spans="1:10" ht="5.0999999999999996" customHeight="1" x14ac:dyDescent="0.25">
      <c r="A58" s="478"/>
      <c r="B58" s="161"/>
      <c r="C58" s="161"/>
      <c r="D58" s="161"/>
      <c r="E58" s="161"/>
      <c r="F58" s="161"/>
      <c r="G58" s="161"/>
      <c r="H58" s="161"/>
      <c r="I58" s="161"/>
      <c r="J58" s="478"/>
    </row>
    <row r="59" spans="1:10" ht="15.6" x14ac:dyDescent="0.25">
      <c r="A59" s="478"/>
      <c r="B59" s="181" t="str">
        <f>Translations!$B$1405</f>
        <v>Memo-Item: Total zero-rated emissions</v>
      </c>
      <c r="C59" s="161"/>
      <c r="D59" s="161"/>
      <c r="E59" s="161"/>
      <c r="F59" s="161"/>
      <c r="G59" s="969">
        <f>SUM(INDICATOR_CHETS_TotalZeroRatedEmissions)</f>
        <v>0</v>
      </c>
      <c r="H59" s="970"/>
      <c r="I59" s="182" t="s">
        <v>6</v>
      </c>
      <c r="J59" s="478"/>
    </row>
    <row r="60" spans="1:10" ht="5.0999999999999996" customHeight="1" x14ac:dyDescent="0.25">
      <c r="A60" s="478"/>
      <c r="B60" s="161"/>
      <c r="C60" s="161"/>
      <c r="D60" s="161"/>
      <c r="E60" s="161"/>
      <c r="F60" s="161"/>
      <c r="G60" s="161"/>
      <c r="H60" s="161"/>
      <c r="I60" s="161"/>
      <c r="J60" s="478"/>
    </row>
    <row r="61" spans="1:10" ht="15.6" x14ac:dyDescent="0.25">
      <c r="A61" s="478"/>
      <c r="B61" s="181" t="str">
        <f>Translations!$B$1406</f>
        <v>Memo-Item: Total zero-rated biomass emissions</v>
      </c>
      <c r="C61" s="161"/>
      <c r="D61" s="161"/>
      <c r="E61" s="161"/>
      <c r="F61" s="161"/>
      <c r="G61" s="969">
        <f>SUM(INDICATOR_CHETS_TotalZeroRatedBioEm)</f>
        <v>0</v>
      </c>
      <c r="H61" s="970"/>
      <c r="I61" s="182" t="s">
        <v>6</v>
      </c>
      <c r="J61" s="478"/>
    </row>
    <row r="62" spans="1:10" ht="5.0999999999999996" customHeight="1" x14ac:dyDescent="0.25">
      <c r="A62" s="478"/>
      <c r="B62" s="161"/>
      <c r="C62" s="161"/>
      <c r="D62" s="161"/>
      <c r="E62" s="161"/>
      <c r="F62" s="161"/>
      <c r="G62" s="161"/>
      <c r="H62" s="161"/>
      <c r="I62" s="161"/>
      <c r="J62" s="478"/>
    </row>
    <row r="63" spans="1:10" ht="15.6" x14ac:dyDescent="0.25">
      <c r="A63" s="478"/>
      <c r="B63" s="181" t="str">
        <f>Translations!$B$1407</f>
        <v>Memo-Item: Total non-zero-rated biomass emissions</v>
      </c>
      <c r="C63" s="161"/>
      <c r="D63" s="161"/>
      <c r="E63" s="161"/>
      <c r="F63" s="161"/>
      <c r="G63" s="969">
        <f>SUM(INDICATOR_CHETS_TotalNonZeroRatedBioEm)</f>
        <v>0</v>
      </c>
      <c r="H63" s="970"/>
      <c r="I63" s="182" t="s">
        <v>6</v>
      </c>
      <c r="J63" s="478"/>
    </row>
    <row r="64" spans="1:10" ht="5.0999999999999996" customHeight="1" x14ac:dyDescent="0.25">
      <c r="A64" s="478"/>
      <c r="B64" s="161"/>
      <c r="C64" s="161"/>
      <c r="D64" s="161"/>
      <c r="E64" s="161"/>
      <c r="F64" s="161"/>
      <c r="G64" s="161"/>
      <c r="H64" s="161"/>
      <c r="I64" s="161"/>
      <c r="J64" s="478"/>
    </row>
    <row r="65" spans="1:10" ht="15.6" x14ac:dyDescent="0.25">
      <c r="A65" s="478"/>
      <c r="B65" s="181" t="str">
        <f>Translations!$B$1408</f>
        <v>Memo-Item: Total zero-rated emissions from RFNBO/RCF</v>
      </c>
      <c r="C65" s="161"/>
      <c r="D65" s="161"/>
      <c r="E65" s="161"/>
      <c r="F65" s="161"/>
      <c r="G65" s="969">
        <f>SUM(INDICATOR_CHETS_TotalZeroRatedRFNBO)</f>
        <v>0</v>
      </c>
      <c r="H65" s="970"/>
      <c r="I65" s="182" t="s">
        <v>6</v>
      </c>
      <c r="J65" s="478"/>
    </row>
    <row r="66" spans="1:10" ht="5.0999999999999996" customHeight="1" x14ac:dyDescent="0.25">
      <c r="A66" s="478"/>
      <c r="B66" s="161"/>
      <c r="C66" s="161"/>
      <c r="D66" s="161"/>
      <c r="E66" s="161"/>
      <c r="F66" s="161"/>
      <c r="G66" s="161"/>
      <c r="H66" s="161"/>
      <c r="I66" s="161"/>
      <c r="J66" s="478"/>
    </row>
    <row r="67" spans="1:10" ht="15.6" x14ac:dyDescent="0.25">
      <c r="A67" s="478"/>
      <c r="B67" s="181" t="str">
        <f>Translations!$B$1409</f>
        <v>Memo-Item: Total non-zero-rated emissions from RFNBO/RCF</v>
      </c>
      <c r="C67" s="161"/>
      <c r="D67" s="161"/>
      <c r="E67" s="161"/>
      <c r="F67" s="161"/>
      <c r="G67" s="969">
        <f>SUM(INDICATOR_CHETS_TotalNonZeroRatedRFNBO)</f>
        <v>0</v>
      </c>
      <c r="H67" s="970"/>
      <c r="I67" s="182" t="s">
        <v>6</v>
      </c>
      <c r="J67" s="478"/>
    </row>
    <row r="68" spans="1:10" ht="5.0999999999999996" customHeight="1" x14ac:dyDescent="0.25">
      <c r="A68" s="478"/>
      <c r="B68" s="161"/>
      <c r="C68" s="161"/>
      <c r="D68" s="161"/>
      <c r="E68" s="161"/>
      <c r="F68" s="161"/>
      <c r="G68" s="161"/>
      <c r="H68" s="161"/>
      <c r="I68" s="161"/>
      <c r="J68" s="478"/>
    </row>
    <row r="69" spans="1:10" ht="15.6" x14ac:dyDescent="0.25">
      <c r="A69" s="478"/>
      <c r="B69" s="181" t="str">
        <f>Translations!$B$1410</f>
        <v>Memo-Item: Total zero-rated emissions from SLCFs</v>
      </c>
      <c r="C69" s="161"/>
      <c r="D69" s="161"/>
      <c r="E69" s="161"/>
      <c r="F69" s="161"/>
      <c r="G69" s="969">
        <f>SUM(INDICATOR_CHETS_TotalZeroRatedSLCF)</f>
        <v>0</v>
      </c>
      <c r="H69" s="970"/>
      <c r="I69" s="182" t="s">
        <v>6</v>
      </c>
      <c r="J69" s="478"/>
    </row>
    <row r="70" spans="1:10" ht="5.0999999999999996" customHeight="1" x14ac:dyDescent="0.25">
      <c r="A70" s="478"/>
      <c r="B70" s="161"/>
      <c r="C70" s="161"/>
      <c r="D70" s="161"/>
      <c r="E70" s="161"/>
      <c r="F70" s="161"/>
      <c r="G70" s="161"/>
      <c r="H70" s="161"/>
      <c r="I70" s="161"/>
      <c r="J70" s="478"/>
    </row>
    <row r="71" spans="1:10" ht="15.6" x14ac:dyDescent="0.25">
      <c r="A71" s="478"/>
      <c r="B71" s="181" t="str">
        <f>Translations!$B$1411</f>
        <v>Memo-Item: Total non-zero-rated emissions from SLCFs</v>
      </c>
      <c r="C71" s="161"/>
      <c r="D71" s="161"/>
      <c r="E71" s="161"/>
      <c r="F71" s="161"/>
      <c r="G71" s="969">
        <f>SUM(INDICATOR_CHETS_TotalNonZeroRatedSLCF)</f>
        <v>0</v>
      </c>
      <c r="H71" s="970"/>
      <c r="I71" s="182" t="s">
        <v>6</v>
      </c>
      <c r="J71" s="478"/>
    </row>
    <row r="72" spans="1:10" ht="5.0999999999999996" customHeight="1" x14ac:dyDescent="0.25">
      <c r="A72" s="478"/>
      <c r="B72" s="478"/>
      <c r="C72" s="478"/>
      <c r="D72" s="478"/>
      <c r="E72" s="478"/>
      <c r="F72" s="478"/>
      <c r="G72" s="478"/>
      <c r="H72" s="479"/>
      <c r="I72" s="478"/>
      <c r="J72" s="478"/>
    </row>
    <row r="73" spans="1:10" x14ac:dyDescent="0.25">
      <c r="H73" s="2"/>
    </row>
    <row r="74" spans="1:10" ht="5.0999999999999996" customHeight="1" x14ac:dyDescent="0.25">
      <c r="A74" s="293"/>
      <c r="B74" s="293"/>
      <c r="C74" s="293"/>
      <c r="D74" s="293"/>
      <c r="E74" s="293"/>
      <c r="F74" s="293"/>
      <c r="G74" s="293"/>
      <c r="H74" s="294"/>
      <c r="I74" s="293"/>
      <c r="J74" s="293"/>
    </row>
    <row r="75" spans="1:10" x14ac:dyDescent="0.25">
      <c r="A75" s="293"/>
      <c r="B75" s="180" t="str">
        <f>Translations!$B$1045</f>
        <v>Emissions of the aircraft operator from international flights covered by CORSIA:</v>
      </c>
      <c r="H75" s="2"/>
      <c r="J75" s="293"/>
    </row>
    <row r="76" spans="1:10" ht="5.0999999999999996" customHeight="1" x14ac:dyDescent="0.25">
      <c r="A76" s="293"/>
      <c r="H76" s="2"/>
      <c r="J76" s="293"/>
    </row>
    <row r="77" spans="1:10" ht="15.6" x14ac:dyDescent="0.25">
      <c r="A77" s="293"/>
      <c r="B77" s="981" t="str">
        <f>Translations!$B$1046</f>
        <v>Total emissions from international flights:</v>
      </c>
      <c r="C77" s="976"/>
      <c r="D77" s="976"/>
      <c r="E77" s="976"/>
      <c r="F77" s="982"/>
      <c r="G77" s="979">
        <f>IF(INDICATOR_CORSIA_totalCO2="","",ROUND(INDICATOR_CORSIA_totalCO2,0))</f>
        <v>17466</v>
      </c>
      <c r="H77" s="980"/>
      <c r="I77" s="182" t="s">
        <v>6</v>
      </c>
      <c r="J77" s="293"/>
    </row>
    <row r="78" spans="1:10" ht="5.0999999999999996" customHeight="1" x14ac:dyDescent="0.25">
      <c r="A78" s="293"/>
      <c r="G78" s="161"/>
      <c r="H78" s="161"/>
      <c r="I78" s="161"/>
      <c r="J78" s="293"/>
    </row>
    <row r="79" spans="1:10" ht="15.6" x14ac:dyDescent="0.25">
      <c r="A79" s="293"/>
      <c r="B79" s="981" t="str">
        <f>Translations!$B$1047</f>
        <v>Total emissions from flights subject to offsetting requirements:</v>
      </c>
      <c r="C79" s="976"/>
      <c r="D79" s="976"/>
      <c r="E79" s="976"/>
      <c r="F79" s="982"/>
      <c r="G79" s="979">
        <f>IF(INDICATOR_CORSIA_totalCO2withOffsetting="","",ROUND(INDICATOR_CORSIA_totalCO2withOffsetting,0))</f>
        <v>11254</v>
      </c>
      <c r="H79" s="980"/>
      <c r="I79" s="299" t="s">
        <v>6</v>
      </c>
      <c r="J79" s="293"/>
    </row>
    <row r="80" spans="1:10" ht="5.0999999999999996" customHeight="1" x14ac:dyDescent="0.25">
      <c r="A80" s="293"/>
      <c r="H80" s="2"/>
      <c r="J80" s="293"/>
    </row>
    <row r="81" spans="1:10" ht="15.6" x14ac:dyDescent="0.25">
      <c r="A81" s="293"/>
      <c r="B81" s="981" t="str">
        <f>Translations!$B$1412</f>
        <v>Total reductions claimed from the use of CORSIA eligible fuels:</v>
      </c>
      <c r="C81" s="976"/>
      <c r="D81" s="976"/>
      <c r="E81" s="976"/>
      <c r="F81" s="976"/>
      <c r="G81" s="979" t="str">
        <f>IF(INDICATOR_CORSIA_totalTonnesEligibleFuelsClaimed="","",ROUND(INDICATOR_CORSIA_totalTonnesEligibleFuelsClaimed,0))</f>
        <v/>
      </c>
      <c r="H81" s="980"/>
      <c r="I81" s="182" t="s">
        <v>6</v>
      </c>
      <c r="J81" s="293"/>
    </row>
    <row r="82" spans="1:10" ht="5.0999999999999996" customHeight="1" x14ac:dyDescent="0.25">
      <c r="A82" s="293"/>
      <c r="H82" s="2"/>
      <c r="J82" s="293"/>
    </row>
    <row r="83" spans="1:10" ht="5.0999999999999996" customHeight="1" x14ac:dyDescent="0.25">
      <c r="A83" s="293"/>
      <c r="B83" s="293"/>
      <c r="C83" s="293"/>
      <c r="D83" s="293"/>
      <c r="E83" s="293"/>
      <c r="F83" s="293"/>
      <c r="G83" s="293"/>
      <c r="H83" s="294"/>
      <c r="I83" s="293"/>
      <c r="J83" s="293"/>
    </row>
    <row r="84" spans="1:10" x14ac:dyDescent="0.25">
      <c r="B84" s="19"/>
      <c r="C84" s="19"/>
      <c r="D84" s="19"/>
      <c r="E84" s="19"/>
      <c r="F84" s="19"/>
      <c r="G84" s="19"/>
    </row>
    <row r="85" spans="1:10" ht="25.5" customHeight="1" x14ac:dyDescent="0.25">
      <c r="B85" s="990" t="str">
        <f>Translations!$B$25</f>
        <v>If your competent authority requires you to hand in a signed paper copy of the monitoring plan, please use the space below for signature:</v>
      </c>
      <c r="C85" s="990"/>
      <c r="D85" s="990"/>
      <c r="E85" s="990"/>
      <c r="F85" s="990"/>
      <c r="G85" s="990"/>
      <c r="H85" s="990"/>
      <c r="I85" s="990"/>
    </row>
    <row r="86" spans="1:10" x14ac:dyDescent="0.25">
      <c r="B86" s="19"/>
      <c r="C86" s="19"/>
      <c r="D86" s="19"/>
      <c r="E86" s="19"/>
      <c r="F86" s="19"/>
      <c r="G86" s="19"/>
    </row>
    <row r="92" spans="1:10" ht="13.8" thickBot="1" x14ac:dyDescent="0.3">
      <c r="F92" s="183"/>
      <c r="G92" s="183"/>
    </row>
    <row r="93" spans="1:10" x14ac:dyDescent="0.25">
      <c r="B93" s="989" t="str">
        <f>Translations!$B$26</f>
        <v>Date</v>
      </c>
      <c r="C93" s="989"/>
      <c r="D93" s="989"/>
      <c r="F93" s="987" t="str">
        <f>Translations!$B$27</f>
        <v>Name and Signature of 
legally responsible person</v>
      </c>
      <c r="G93" s="987"/>
      <c r="H93" s="987"/>
      <c r="I93" s="987"/>
    </row>
    <row r="94" spans="1:10" x14ac:dyDescent="0.25">
      <c r="F94" s="988"/>
      <c r="G94" s="988"/>
      <c r="H94" s="988"/>
      <c r="I94" s="988"/>
    </row>
    <row r="98" spans="1:9" ht="13.8" thickBot="1" x14ac:dyDescent="0.3">
      <c r="A98" s="174"/>
      <c r="B98" s="992" t="str">
        <f>Translations!$B$28</f>
        <v>Template version information:</v>
      </c>
      <c r="C98" s="976"/>
      <c r="D98" s="976"/>
      <c r="E98" s="976"/>
      <c r="F98" s="976"/>
      <c r="G98" s="976"/>
      <c r="H98" s="976"/>
      <c r="I98" s="976"/>
    </row>
    <row r="99" spans="1:9" ht="12.75" customHeight="1" x14ac:dyDescent="0.25">
      <c r="B99" s="184" t="str">
        <f>Translations!$B$29</f>
        <v>Template provided by:</v>
      </c>
      <c r="C99" s="185"/>
      <c r="D99" s="296"/>
      <c r="E99" s="983" t="str">
        <f>VersionDocumentation!B4</f>
        <v>European Commission</v>
      </c>
      <c r="F99" s="983"/>
      <c r="G99" s="983"/>
      <c r="H99" s="984"/>
    </row>
    <row r="100" spans="1:9" x14ac:dyDescent="0.25">
      <c r="B100" s="186" t="str">
        <f>Translations!$B$30</f>
        <v>Publication date:</v>
      </c>
      <c r="C100" s="187"/>
      <c r="D100" s="297"/>
      <c r="E100" s="991">
        <f>VersionDocumentation!B3</f>
        <v>45680</v>
      </c>
      <c r="F100" s="985"/>
      <c r="G100" s="985"/>
      <c r="H100" s="986"/>
    </row>
    <row r="101" spans="1:9" x14ac:dyDescent="0.25">
      <c r="B101" s="186" t="str">
        <f>Translations!$B$31</f>
        <v>Language version:</v>
      </c>
      <c r="C101" s="188"/>
      <c r="D101" s="297"/>
      <c r="E101" s="985" t="str">
        <f>VersionDocumentation!B5</f>
        <v>English</v>
      </c>
      <c r="F101" s="985"/>
      <c r="G101" s="985"/>
      <c r="H101" s="986"/>
    </row>
    <row r="102" spans="1:9" ht="13.8" thickBot="1" x14ac:dyDescent="0.3">
      <c r="B102" s="189" t="str">
        <f>Translations!$B$32</f>
        <v>Reference filename:</v>
      </c>
      <c r="C102" s="190"/>
      <c r="D102" s="298"/>
      <c r="E102" s="977" t="str">
        <f>VersionDocumentation!C3</f>
        <v>AER AO 2024_COM_en_230125.xls</v>
      </c>
      <c r="F102" s="977"/>
      <c r="G102" s="977"/>
      <c r="H102" s="978"/>
    </row>
  </sheetData>
  <sheetProtection sheet="1" objects="1" scenarios="1" formatCells="0" formatColumns="0" formatRows="0" insertColumns="0" insertRows="0"/>
  <mergeCells count="61">
    <mergeCell ref="B18:F18"/>
    <mergeCell ref="B21:F21"/>
    <mergeCell ref="B22:F22"/>
    <mergeCell ref="B13:F13"/>
    <mergeCell ref="B14:F14"/>
    <mergeCell ref="B15:F15"/>
    <mergeCell ref="B16:F16"/>
    <mergeCell ref="B17:F17"/>
    <mergeCell ref="B19:F19"/>
    <mergeCell ref="B20:F20"/>
    <mergeCell ref="B54:F54"/>
    <mergeCell ref="G54:H54"/>
    <mergeCell ref="B55:I55"/>
    <mergeCell ref="B34:F34"/>
    <mergeCell ref="G43:H43"/>
    <mergeCell ref="B35:I35"/>
    <mergeCell ref="G45:H45"/>
    <mergeCell ref="G47:H47"/>
    <mergeCell ref="G49:H49"/>
    <mergeCell ref="G51:H51"/>
    <mergeCell ref="G39:H39"/>
    <mergeCell ref="G41:H41"/>
    <mergeCell ref="G37:H37"/>
    <mergeCell ref="B29:E29"/>
    <mergeCell ref="B31:E31"/>
    <mergeCell ref="B27:I27"/>
    <mergeCell ref="G34:H34"/>
    <mergeCell ref="B28:E28"/>
    <mergeCell ref="B30:E30"/>
    <mergeCell ref="B32:E32"/>
    <mergeCell ref="E102:H102"/>
    <mergeCell ref="G79:H79"/>
    <mergeCell ref="B77:F77"/>
    <mergeCell ref="B79:F79"/>
    <mergeCell ref="B81:F81"/>
    <mergeCell ref="G81:H81"/>
    <mergeCell ref="E99:H99"/>
    <mergeCell ref="E101:H101"/>
    <mergeCell ref="F93:I94"/>
    <mergeCell ref="B93:D93"/>
    <mergeCell ref="B85:I85"/>
    <mergeCell ref="G77:H77"/>
    <mergeCell ref="E100:H100"/>
    <mergeCell ref="B98:I98"/>
    <mergeCell ref="B9:F9"/>
    <mergeCell ref="B10:F10"/>
    <mergeCell ref="B11:F11"/>
    <mergeCell ref="B12:F12"/>
    <mergeCell ref="B2:I2"/>
    <mergeCell ref="B6:I6"/>
    <mergeCell ref="B3:I3"/>
    <mergeCell ref="B7:F7"/>
    <mergeCell ref="B8:F8"/>
    <mergeCell ref="G57:H57"/>
    <mergeCell ref="G69:H69"/>
    <mergeCell ref="G71:H71"/>
    <mergeCell ref="G59:H59"/>
    <mergeCell ref="G61:H61"/>
    <mergeCell ref="G63:H63"/>
    <mergeCell ref="G65:H65"/>
    <mergeCell ref="G67:H67"/>
  </mergeCells>
  <phoneticPr fontId="12" type="noConversion"/>
  <hyperlinks>
    <hyperlink ref="B7" location="'Guidelines and conditions'!A1" display="Guidelines and conditions" xr:uid="{00000000-0004-0000-0000-000000000000}"/>
    <hyperlink ref="B9" location="'Identification and description'!H6" display="Identification of the aircraft operator" xr:uid="{00000000-0004-0000-0000-000001000000}"/>
    <hyperlink ref="B10" location="'Identification and description'!H145" display="Contact details" xr:uid="{00000000-0004-0000-0000-000002000000}"/>
    <hyperlink ref="B10:C10" location="'Identification and description'!A1" display="Contact details" xr:uid="{00000000-0004-0000-0000-000003000000}"/>
    <hyperlink ref="B9:C9" location="'Identification and description'!A1" display="Identification of the aircraft operator" xr:uid="{00000000-0004-0000-0000-000004000000}"/>
    <hyperlink ref="B8" location="'Identification and description'!H6" display="Identification of the aircraft operator" xr:uid="{00000000-0004-0000-0000-000005000000}"/>
    <hyperlink ref="B8:C8" location="'Identification and description'!A1" display="Identification of the aircraft operator" xr:uid="{00000000-0004-0000-0000-000006000000}"/>
    <hyperlink ref="B10:E10" location="JUMP_3" display="JUMP_3" xr:uid="{00000000-0004-0000-0000-000007000000}"/>
    <hyperlink ref="B11:E11" location="'Emissions overview'!A1" display="Information about the monitoring plan" xr:uid="{00000000-0004-0000-0000-000008000000}"/>
    <hyperlink ref="B12:E12" location="JUMP_5" display="JUMP_5" xr:uid="{00000000-0004-0000-0000-000009000000}"/>
    <hyperlink ref="B13:E13" location="JUMP_6" display="JUMP_6" xr:uid="{00000000-0004-0000-0000-00000A000000}"/>
    <hyperlink ref="B14:E14" location="JUMP_7" display="JUMP_7" xr:uid="{00000000-0004-0000-0000-00000B000000}"/>
    <hyperlink ref="B15:E15" location="'Emissions Data'!A1" display="Detailed emissions data" xr:uid="{00000000-0004-0000-0000-00000C000000}"/>
    <hyperlink ref="B17:E17" location="'Aircraft Data'!A1" display="Aircraft data" xr:uid="{00000000-0004-0000-0000-00000D000000}"/>
    <hyperlink ref="B18:E18" location="'MS specific content'!A1" display="Member State specific further information" xr:uid="{00000000-0004-0000-0000-00000E000000}"/>
    <hyperlink ref="B21:E21" location="Annex!A1" display="Annex: Emissions per airodrome pair" xr:uid="{00000000-0004-0000-0000-00000F000000}"/>
    <hyperlink ref="B22:E22" location="'CORSIA emissions'!A1" display="CORSIA emissions data" xr:uid="{00000000-0004-0000-0000-000010000000}"/>
    <hyperlink ref="B9:E9" location="JUMP_2" display="JUMP_2" xr:uid="{00000000-0004-0000-0000-000011000000}"/>
    <hyperlink ref="B16:E16" location="Jump_8b" display="Detailed emissions data – CH ETS" xr:uid="{00000000-0004-0000-0000-000012000000}"/>
    <hyperlink ref="B19:F19" location="'Annex Aerodromes'!B2" display="Proportional fuel attribution at airports" xr:uid="{00000000-0004-0000-0000-000013000000}"/>
    <hyperlink ref="B20:F20" location="'FEETS Application'!B2" display="Support under Article 3c(6) of the EU ETS Directive" xr:uid="{00000000-0004-0000-0000-000014000000}"/>
    <hyperlink ref="B8:F8" location="'Identification and description'!B2" display="'Identification and description'!B2" xr:uid="{00000000-0004-0000-0000-000015000000}"/>
    <hyperlink ref="B11:F11" location="'Emissions overview'!B2" display="'Emissions overview'!B2" xr:uid="{00000000-0004-0000-0000-000016000000}"/>
  </hyperlinks>
  <pageMargins left="0.78740157480314965" right="0.78740157480314965" top="0.78740157480314965" bottom="0.78740157480314965" header="0.39370078740157483" footer="0.39370078740157483"/>
  <pageSetup paperSize="9" scale="55"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
    <pageSetUpPr fitToPage="1"/>
  </sheetPr>
  <dimension ref="A1:J517"/>
  <sheetViews>
    <sheetView showGridLines="0" zoomScale="115" zoomScaleNormal="115" workbookViewId="0">
      <selection activeCell="G117" sqref="G117"/>
    </sheetView>
  </sheetViews>
  <sheetFormatPr defaultColWidth="11.44140625" defaultRowHeight="13.2" x14ac:dyDescent="0.25"/>
  <cols>
    <col min="1" max="1" width="4" style="56" customWidth="1"/>
    <col min="2" max="2" width="4.5546875" style="56" customWidth="1"/>
    <col min="3" max="8" width="17.5546875" style="56" customWidth="1"/>
    <col min="9" max="10" width="4" style="56" customWidth="1"/>
    <col min="11" max="16384" width="11.44140625" style="56"/>
  </cols>
  <sheetData>
    <row r="1" spans="1:10" x14ac:dyDescent="0.25">
      <c r="B1" s="106"/>
      <c r="E1" s="115"/>
      <c r="F1" s="115"/>
      <c r="G1" s="115"/>
    </row>
    <row r="2" spans="1:10" ht="22.5" customHeight="1" x14ac:dyDescent="0.25">
      <c r="B2" s="1047" t="str">
        <f>Translations!$B$1246</f>
        <v>Annex: Emissions per aerodrome pair – EU ETS and CH ETS</v>
      </c>
      <c r="C2" s="1047"/>
      <c r="D2" s="1047"/>
      <c r="E2" s="1047"/>
      <c r="F2" s="1047"/>
      <c r="G2" s="1047"/>
      <c r="H2" s="1047"/>
    </row>
    <row r="3" spans="1:10" x14ac:dyDescent="0.25">
      <c r="B3" s="106"/>
      <c r="E3" s="115"/>
      <c r="F3" s="115"/>
      <c r="G3" s="115"/>
    </row>
    <row r="4" spans="1:10" ht="15.6" x14ac:dyDescent="0.3">
      <c r="A4" s="490"/>
      <c r="B4" s="85">
        <v>11</v>
      </c>
      <c r="C4" s="85" t="str">
        <f>Translations!$B$1291</f>
        <v>Additional emissions data – EU ETS and CH ETS</v>
      </c>
      <c r="D4" s="85"/>
      <c r="E4" s="85"/>
      <c r="F4" s="85"/>
      <c r="G4" s="85"/>
      <c r="H4" s="85"/>
      <c r="J4" s="490"/>
    </row>
    <row r="5" spans="1:10" s="68" customFormat="1" ht="25.5" customHeight="1" x14ac:dyDescent="0.25">
      <c r="A5" s="483"/>
      <c r="B5" s="60"/>
      <c r="C5" s="1269" t="str">
        <f>Translations!$B$1292</f>
        <v>For reducing administrative burden, this Annex should include both flights covered by the EU ETS and CH ETS</v>
      </c>
      <c r="D5" s="1270"/>
      <c r="E5" s="1270"/>
      <c r="F5" s="1270"/>
      <c r="G5" s="1270"/>
      <c r="H5" s="1270"/>
      <c r="I5" s="56"/>
      <c r="J5" s="483"/>
    </row>
    <row r="6" spans="1:10" s="68" customFormat="1" ht="12.75" customHeight="1" x14ac:dyDescent="0.25">
      <c r="A6" s="483"/>
      <c r="B6" s="60"/>
      <c r="C6" s="1051" t="str">
        <f>Translations!$B$1357</f>
        <v>This annex to the annual emissions report is used for consistency and compliance checking of data in the previous sections.</v>
      </c>
      <c r="D6" s="972"/>
      <c r="E6" s="972"/>
      <c r="F6" s="972"/>
      <c r="G6" s="972"/>
      <c r="H6" s="972"/>
      <c r="I6" s="56"/>
      <c r="J6" s="483"/>
    </row>
    <row r="7" spans="1:10" s="68" customFormat="1" ht="39.6" customHeight="1" x14ac:dyDescent="0.25">
      <c r="A7" s="483"/>
      <c r="B7" s="60"/>
      <c r="C7" s="1063" t="str">
        <f>Translations!$B$1358</f>
        <v>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v>
      </c>
      <c r="D7" s="1002"/>
      <c r="E7" s="1002"/>
      <c r="F7" s="1002"/>
      <c r="G7" s="1002"/>
      <c r="H7" s="1002"/>
      <c r="I7" s="56"/>
      <c r="J7" s="483"/>
    </row>
    <row r="8" spans="1:10" s="68" customFormat="1" ht="25.5" customHeight="1" x14ac:dyDescent="0.25">
      <c r="A8" s="483"/>
      <c r="B8" s="60"/>
      <c r="C8" s="1051" t="str">
        <f>Translations!$B$1359</f>
        <v>That article also specifies that in particular situations aircraft operators may request that some data are treated as confidential, i.e. that the publication of data is done at a higher aggregated level. For such request, the Directive specifies:</v>
      </c>
      <c r="D8" s="972"/>
      <c r="E8" s="972"/>
      <c r="F8" s="972"/>
      <c r="G8" s="972"/>
      <c r="H8" s="972"/>
      <c r="I8" s="56"/>
      <c r="J8" s="483"/>
    </row>
    <row r="9" spans="1:10" s="68" customFormat="1" ht="63.75" customHeight="1" x14ac:dyDescent="0.25">
      <c r="A9" s="483"/>
      <c r="B9" s="60"/>
      <c r="C9" s="1051"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9" s="972"/>
      <c r="E9" s="972"/>
      <c r="F9" s="972"/>
      <c r="G9" s="972"/>
      <c r="H9" s="972"/>
      <c r="I9" s="56"/>
      <c r="J9" s="483"/>
    </row>
    <row r="10" spans="1:10" s="68" customFormat="1" ht="5.0999999999999996" customHeight="1" x14ac:dyDescent="0.25">
      <c r="A10" s="483"/>
      <c r="B10" s="60"/>
      <c r="C10" s="1051"/>
      <c r="D10" s="972"/>
      <c r="E10" s="972"/>
      <c r="F10" s="972"/>
      <c r="G10" s="972"/>
      <c r="H10" s="972"/>
      <c r="I10" s="56"/>
      <c r="J10" s="483"/>
    </row>
    <row r="11" spans="1:10" x14ac:dyDescent="0.25">
      <c r="A11" s="490"/>
      <c r="B11" s="60" t="s">
        <v>25</v>
      </c>
      <c r="C11" s="74" t="str">
        <f>Translations!$B$1015</f>
        <v>Please indicate if the data in this annex is considered confidential:</v>
      </c>
      <c r="D11" s="69"/>
      <c r="E11" s="69"/>
      <c r="F11" s="69"/>
      <c r="G11" s="69"/>
      <c r="H11" s="172" t="b">
        <v>0</v>
      </c>
      <c r="J11" s="490"/>
    </row>
    <row r="12" spans="1:10" s="68" customFormat="1" ht="5.0999999999999996" customHeight="1" x14ac:dyDescent="0.25">
      <c r="A12" s="483"/>
      <c r="B12" s="113"/>
      <c r="G12" s="112"/>
      <c r="H12" s="112"/>
      <c r="I12" s="56"/>
      <c r="J12" s="483"/>
    </row>
    <row r="13" spans="1:10" s="68" customFormat="1" ht="39.450000000000003" customHeight="1" x14ac:dyDescent="0.25">
      <c r="A13" s="483"/>
      <c r="B13" s="60" t="s">
        <v>236</v>
      </c>
      <c r="C13" s="1095" t="str">
        <f>Translations!$B$1627</f>
        <v>Please, provide a description of how you meet the specific circumstances defined as well as a comprehensive and detailed explenation why disclosure of data would be considered to harm your commercial interests.</v>
      </c>
      <c r="D13" s="972"/>
      <c r="E13" s="972"/>
      <c r="F13" s="972"/>
      <c r="G13" s="972"/>
      <c r="H13" s="972"/>
      <c r="I13" s="56"/>
      <c r="J13" s="483"/>
    </row>
    <row r="14" spans="1:10" s="68" customFormat="1" ht="25.5" customHeight="1" x14ac:dyDescent="0.25">
      <c r="A14" s="483"/>
      <c r="B14" s="60"/>
      <c r="C14" s="1271"/>
      <c r="D14" s="1272"/>
      <c r="E14" s="1272"/>
      <c r="F14" s="1272"/>
      <c r="G14" s="1272"/>
      <c r="H14" s="1273"/>
      <c r="I14" s="56"/>
      <c r="J14" s="483"/>
    </row>
    <row r="15" spans="1:10" s="68" customFormat="1" ht="25.5" customHeight="1" x14ac:dyDescent="0.25">
      <c r="A15" s="483"/>
      <c r="B15" s="60"/>
      <c r="C15" s="1280"/>
      <c r="D15" s="1281"/>
      <c r="E15" s="1281"/>
      <c r="F15" s="1281"/>
      <c r="G15" s="1281"/>
      <c r="H15" s="1282"/>
      <c r="I15" s="56"/>
      <c r="J15" s="483"/>
    </row>
    <row r="16" spans="1:10" s="68" customFormat="1" ht="25.5" customHeight="1" x14ac:dyDescent="0.25">
      <c r="A16" s="483"/>
      <c r="B16" s="60"/>
      <c r="C16" s="1280"/>
      <c r="D16" s="1281"/>
      <c r="E16" s="1281"/>
      <c r="F16" s="1281"/>
      <c r="G16" s="1281"/>
      <c r="H16" s="1282"/>
      <c r="I16" s="56"/>
      <c r="J16" s="483"/>
    </row>
    <row r="17" spans="1:10" s="68" customFormat="1" ht="25.5" customHeight="1" x14ac:dyDescent="0.25">
      <c r="A17" s="483"/>
      <c r="B17" s="60"/>
      <c r="C17" s="1280"/>
      <c r="D17" s="1281"/>
      <c r="E17" s="1281"/>
      <c r="F17" s="1281"/>
      <c r="G17" s="1281"/>
      <c r="H17" s="1282"/>
      <c r="I17" s="56"/>
      <c r="J17" s="483"/>
    </row>
    <row r="18" spans="1:10" s="68" customFormat="1" ht="25.5" customHeight="1" x14ac:dyDescent="0.25">
      <c r="A18" s="483"/>
      <c r="B18" s="60"/>
      <c r="C18" s="1274"/>
      <c r="D18" s="1275"/>
      <c r="E18" s="1275"/>
      <c r="F18" s="1275"/>
      <c r="G18" s="1275"/>
      <c r="H18" s="1276"/>
      <c r="I18" s="56"/>
      <c r="J18" s="483"/>
    </row>
    <row r="19" spans="1:10" s="68" customFormat="1" ht="25.5" customHeight="1" x14ac:dyDescent="0.25">
      <c r="A19" s="483"/>
      <c r="B19" s="60"/>
      <c r="C19" s="1051" t="str">
        <f>Translations!$B$1362</f>
        <v>Note that the request will be granted only if both the administering Member State and the Commission deem the reasons for not publishing data satisfactory.</v>
      </c>
      <c r="D19" s="972"/>
      <c r="E19" s="972"/>
      <c r="F19" s="972"/>
      <c r="G19" s="972"/>
      <c r="H19" s="972"/>
      <c r="I19" s="56"/>
      <c r="J19" s="483"/>
    </row>
    <row r="20" spans="1:10" s="68" customFormat="1" ht="25.5" customHeight="1" x14ac:dyDescent="0.25">
      <c r="A20" s="483"/>
      <c r="B20" s="60" t="s">
        <v>237</v>
      </c>
      <c r="C20" s="1051" t="str">
        <f>Translations!$B$1363</f>
        <v>In case the space above under point (a1) is not sufficient for explaining your reasons, you may attach a comprehensive explanation in a separate file. In this case, please enter here the filename of the attached file:</v>
      </c>
      <c r="D20" s="972"/>
      <c r="E20" s="972"/>
      <c r="F20" s="972"/>
      <c r="G20" s="972"/>
      <c r="H20" s="972"/>
      <c r="I20" s="56"/>
      <c r="J20" s="483"/>
    </row>
    <row r="21" spans="1:10" s="68" customFormat="1" ht="13.35" customHeight="1" x14ac:dyDescent="0.25">
      <c r="A21" s="483"/>
      <c r="B21" s="60"/>
      <c r="C21" s="74" t="str">
        <f>Translations!$B$1364</f>
        <v>Filename of attachment, if applicable:</v>
      </c>
      <c r="D21" s="313"/>
      <c r="E21" s="1277"/>
      <c r="F21" s="1278"/>
      <c r="G21" s="1278"/>
      <c r="H21" s="1279"/>
      <c r="I21" s="56"/>
      <c r="J21" s="483"/>
    </row>
    <row r="22" spans="1:10" s="68" customFormat="1" ht="13.35" customHeight="1" x14ac:dyDescent="0.25">
      <c r="A22" s="483"/>
      <c r="B22" s="60"/>
      <c r="C22" s="1051"/>
      <c r="D22" s="972"/>
      <c r="E22" s="972"/>
      <c r="F22" s="972"/>
      <c r="G22" s="972"/>
      <c r="H22" s="972"/>
      <c r="I22" s="56"/>
      <c r="J22" s="483"/>
    </row>
    <row r="23" spans="1:10" s="68" customFormat="1" ht="30" customHeight="1" x14ac:dyDescent="0.25">
      <c r="A23" s="483"/>
      <c r="B23" s="60" t="s">
        <v>26</v>
      </c>
      <c r="C23" s="1163" t="str">
        <f>Translations!$B$1016</f>
        <v>Please provide the data (totals during the reporting period, related to the reduced scope) in the table below per aerodrome pair.</v>
      </c>
      <c r="D23" s="1146"/>
      <c r="E23" s="1146"/>
      <c r="F23" s="1146"/>
      <c r="G23" s="1146"/>
      <c r="H23" s="1146"/>
      <c r="I23" s="56"/>
      <c r="J23" s="483"/>
    </row>
    <row r="24" spans="1:10" s="68" customFormat="1" ht="13.2" customHeight="1" x14ac:dyDescent="0.25">
      <c r="A24" s="483"/>
      <c r="B24" s="60"/>
      <c r="C24" s="1080" t="str">
        <f>Translations!$B$1017</f>
        <v xml:space="preserve">Please fill in the table below. If you need additional rows, please insert them above the "end of list" row. In that case the formula for the totals will work correctly. </v>
      </c>
      <c r="D24" s="1146"/>
      <c r="E24" s="1146"/>
      <c r="F24" s="1146"/>
      <c r="G24" s="1146"/>
      <c r="H24" s="1146"/>
      <c r="I24" s="56"/>
      <c r="J24" s="483"/>
    </row>
    <row r="25" spans="1:10" s="68" customFormat="1" ht="13.2" customHeight="1" x14ac:dyDescent="0.25">
      <c r="A25" s="483"/>
      <c r="B25" s="60"/>
      <c r="C25" s="1285" t="str">
        <f>Translations!$B$1628</f>
        <v>The addition of further rows must be done by copying an empty row and inserting it thereafter. A simple "insert row" command will NOT be sufficent.</v>
      </c>
      <c r="D25" s="1286"/>
      <c r="E25" s="1286"/>
      <c r="F25" s="1286"/>
      <c r="G25" s="1286"/>
      <c r="H25" s="1286"/>
      <c r="I25" s="56"/>
      <c r="J25" s="483"/>
    </row>
    <row r="26" spans="1:10" s="68" customFormat="1" ht="26.4" customHeight="1" x14ac:dyDescent="0.25">
      <c r="A26" s="483"/>
      <c r="B26" s="60"/>
      <c r="C26" s="1080"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26" s="1146"/>
      <c r="E26" s="1146"/>
      <c r="F26" s="1146"/>
      <c r="G26" s="1146"/>
      <c r="H26" s="1146"/>
      <c r="I26" s="56"/>
      <c r="J26" s="483"/>
    </row>
    <row r="27" spans="1:10" s="68" customFormat="1" ht="13.2" customHeight="1" x14ac:dyDescent="0.25">
      <c r="A27" s="483"/>
      <c r="B27" s="60"/>
      <c r="C27" s="1285" t="str">
        <f>Translations!$B$1546</f>
        <v>Note: Unlike in earler versions of this template, you have to enter tonnes of neat fuel consumed in this sheet, not emissions!</v>
      </c>
      <c r="D27" s="1286"/>
      <c r="E27" s="1286"/>
      <c r="F27" s="1286"/>
      <c r="G27" s="1286"/>
      <c r="H27" s="1286"/>
      <c r="I27" s="56"/>
      <c r="J27" s="483"/>
    </row>
    <row r="28" spans="1:10" s="68" customFormat="1" ht="13.2" customHeight="1" x14ac:dyDescent="0.25">
      <c r="A28" s="483"/>
      <c r="B28" s="60"/>
      <c r="C28" s="1109" t="str">
        <f>Translations!$B$1629</f>
        <v>If you used more than one (neat) fuel per aerodrome pair, please report the same pair in a separate line for each fuel.</v>
      </c>
      <c r="D28" s="1163"/>
      <c r="E28" s="1163"/>
      <c r="F28" s="1163"/>
      <c r="G28" s="1163"/>
      <c r="H28" s="1163"/>
      <c r="I28" s="56"/>
      <c r="J28" s="483"/>
    </row>
    <row r="29" spans="1:10" s="68" customFormat="1" ht="66.150000000000006" customHeight="1" x14ac:dyDescent="0.25">
      <c r="A29" s="483"/>
      <c r="B29" s="60"/>
      <c r="C29" s="1051" t="str">
        <f>Translations!$B$1630</f>
        <v>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v>
      </c>
      <c r="D29" s="972"/>
      <c r="E29" s="972"/>
      <c r="F29" s="972"/>
      <c r="G29" s="972"/>
      <c r="H29" s="972"/>
      <c r="I29" s="56"/>
      <c r="J29" s="483"/>
    </row>
    <row r="30" spans="1:10" s="68" customFormat="1" ht="4.95" customHeight="1" x14ac:dyDescent="0.25">
      <c r="A30" s="483"/>
      <c r="B30" s="60"/>
      <c r="C30" s="740"/>
      <c r="D30" s="53"/>
      <c r="E30" s="53"/>
      <c r="F30" s="53"/>
      <c r="G30" s="53"/>
      <c r="H30" s="53"/>
      <c r="I30" s="56"/>
      <c r="J30" s="483"/>
    </row>
    <row r="31" spans="1:10" s="101" customFormat="1" ht="24.75" customHeight="1" x14ac:dyDescent="0.25">
      <c r="A31" s="491"/>
      <c r="C31" s="1283" t="str">
        <f>Translations!$B$1019</f>
        <v>Aerodrome Pair (use 4-letter ICAO designator)</v>
      </c>
      <c r="D31" s="1284"/>
      <c r="E31" s="1283" t="str">
        <f>Translations!$B$1020</f>
        <v>Total number of flights per aerodrome pair</v>
      </c>
      <c r="F31" s="1283" t="str">
        <f>Translations!$B$1631</f>
        <v>Fuel name as defined in section 5</v>
      </c>
      <c r="G31" s="1283" t="str">
        <f>Translations!$B$1632</f>
        <v>Fuel consumed [tonnes]</v>
      </c>
      <c r="H31" s="1283" t="str">
        <f>Translations!$B$1021</f>
        <v>Total emissions
[t CO2]</v>
      </c>
      <c r="I31" s="56"/>
      <c r="J31" s="491"/>
    </row>
    <row r="32" spans="1:10" s="101" customFormat="1" ht="13.35" customHeight="1" x14ac:dyDescent="0.25">
      <c r="A32" s="491"/>
      <c r="C32" s="191" t="str">
        <f>Translations!$B$1022</f>
        <v>Aerodrome of departure</v>
      </c>
      <c r="D32" s="192" t="str">
        <f>Translations!$B$1023</f>
        <v>Aerodrome of arrival</v>
      </c>
      <c r="E32" s="1284"/>
      <c r="F32" s="1284"/>
      <c r="G32" s="1284"/>
      <c r="H32" s="1284"/>
      <c r="I32" s="56"/>
      <c r="J32" s="491"/>
    </row>
    <row r="33" spans="1:10" x14ac:dyDescent="0.25">
      <c r="A33" s="492"/>
      <c r="B33" s="108"/>
      <c r="C33" s="110" t="s">
        <v>2100</v>
      </c>
      <c r="D33" s="110" t="s">
        <v>2101</v>
      </c>
      <c r="E33" s="109">
        <v>1</v>
      </c>
      <c r="F33" s="783" t="s">
        <v>70</v>
      </c>
      <c r="G33" s="109">
        <v>1.0349999999999999</v>
      </c>
      <c r="H33" s="774">
        <f t="shared" ref="H33:H96" si="0">IF(AND(F33&lt;&gt;"",ISNUMBER(G33)),IFERROR(G33*INDEX(CNTR_FuelListEFprelimInclStd,MATCH(F33,CNTR_FuelListNamesInclStd,0))*IF(INDEX(CNTR_FuelListIsZeroInclStd,MATCH(F33,CNTR_FuelListNamesInclStd,0))=TRUE,0,1),"--"),"")</f>
        <v>3.2706</v>
      </c>
      <c r="J33" s="492"/>
    </row>
    <row r="34" spans="1:10" x14ac:dyDescent="0.25">
      <c r="A34" s="492"/>
      <c r="B34" s="108"/>
      <c r="C34" s="110" t="s">
        <v>2100</v>
      </c>
      <c r="D34" s="110" t="s">
        <v>2102</v>
      </c>
      <c r="E34" s="109">
        <v>1</v>
      </c>
      <c r="F34" s="783" t="s">
        <v>70</v>
      </c>
      <c r="G34" s="109">
        <v>2.1040000000000001</v>
      </c>
      <c r="H34" s="774">
        <f t="shared" si="0"/>
        <v>6.6486400000000003</v>
      </c>
      <c r="J34" s="492"/>
    </row>
    <row r="35" spans="1:10" x14ac:dyDescent="0.25">
      <c r="A35" s="492"/>
      <c r="B35" s="108"/>
      <c r="C35" s="110" t="s">
        <v>2103</v>
      </c>
      <c r="D35" s="110" t="s">
        <v>2104</v>
      </c>
      <c r="E35" s="109">
        <v>1</v>
      </c>
      <c r="F35" s="783" t="s">
        <v>70</v>
      </c>
      <c r="G35" s="109">
        <v>1.474</v>
      </c>
      <c r="H35" s="774">
        <f t="shared" si="0"/>
        <v>4.6578400000000002</v>
      </c>
      <c r="J35" s="492"/>
    </row>
    <row r="36" spans="1:10" x14ac:dyDescent="0.25">
      <c r="A36" s="492"/>
      <c r="B36" s="108"/>
      <c r="C36" s="110" t="s">
        <v>2103</v>
      </c>
      <c r="D36" s="110" t="s">
        <v>2105</v>
      </c>
      <c r="E36" s="109">
        <v>1</v>
      </c>
      <c r="F36" s="783" t="s">
        <v>70</v>
      </c>
      <c r="G36" s="109">
        <v>1.288</v>
      </c>
      <c r="H36" s="774">
        <f t="shared" si="0"/>
        <v>4.0700799999999999</v>
      </c>
      <c r="J36" s="492"/>
    </row>
    <row r="37" spans="1:10" x14ac:dyDescent="0.25">
      <c r="A37" s="492"/>
      <c r="B37" s="108"/>
      <c r="C37" s="110" t="s">
        <v>2103</v>
      </c>
      <c r="D37" s="110" t="s">
        <v>2106</v>
      </c>
      <c r="E37" s="109">
        <v>1</v>
      </c>
      <c r="F37" s="783" t="s">
        <v>70</v>
      </c>
      <c r="G37" s="109">
        <v>1.5940000000000001</v>
      </c>
      <c r="H37" s="774">
        <f t="shared" si="0"/>
        <v>5.0370400000000002</v>
      </c>
      <c r="J37" s="492"/>
    </row>
    <row r="38" spans="1:10" x14ac:dyDescent="0.25">
      <c r="A38" s="492"/>
      <c r="B38" s="108"/>
      <c r="C38" s="110" t="s">
        <v>2103</v>
      </c>
      <c r="D38" s="110" t="s">
        <v>2101</v>
      </c>
      <c r="E38" s="109">
        <v>2</v>
      </c>
      <c r="F38" s="783" t="s">
        <v>70</v>
      </c>
      <c r="G38" s="109">
        <v>6.3739999999999997</v>
      </c>
      <c r="H38" s="774">
        <f t="shared" si="0"/>
        <v>20.141839999999998</v>
      </c>
      <c r="J38" s="492"/>
    </row>
    <row r="39" spans="1:10" x14ac:dyDescent="0.25">
      <c r="A39" s="492"/>
      <c r="B39" s="108"/>
      <c r="C39" s="110" t="s">
        <v>2103</v>
      </c>
      <c r="D39" s="110" t="s">
        <v>2107</v>
      </c>
      <c r="E39" s="109">
        <v>1</v>
      </c>
      <c r="F39" s="783" t="s">
        <v>70</v>
      </c>
      <c r="G39" s="109">
        <v>1.4079999999999999</v>
      </c>
      <c r="H39" s="774">
        <f t="shared" si="0"/>
        <v>4.4492799999999999</v>
      </c>
      <c r="J39" s="492"/>
    </row>
    <row r="40" spans="1:10" x14ac:dyDescent="0.25">
      <c r="A40" s="492"/>
      <c r="B40" s="108"/>
      <c r="C40" s="110" t="s">
        <v>2103</v>
      </c>
      <c r="D40" s="110" t="s">
        <v>2108</v>
      </c>
      <c r="E40" s="109">
        <v>2</v>
      </c>
      <c r="F40" s="783" t="s">
        <v>70</v>
      </c>
      <c r="G40" s="109">
        <v>3.0470000000000002</v>
      </c>
      <c r="H40" s="774">
        <f t="shared" si="0"/>
        <v>9.6285200000000017</v>
      </c>
      <c r="J40" s="492"/>
    </row>
    <row r="41" spans="1:10" x14ac:dyDescent="0.25">
      <c r="A41" s="492"/>
      <c r="B41" s="108"/>
      <c r="C41" s="110" t="s">
        <v>2103</v>
      </c>
      <c r="D41" s="110" t="s">
        <v>2109</v>
      </c>
      <c r="E41" s="109">
        <v>8</v>
      </c>
      <c r="F41" s="783" t="s">
        <v>70</v>
      </c>
      <c r="G41" s="109">
        <v>18.475999999999999</v>
      </c>
      <c r="H41" s="774">
        <f t="shared" si="0"/>
        <v>58.384160000000001</v>
      </c>
      <c r="J41" s="492"/>
    </row>
    <row r="42" spans="1:10" x14ac:dyDescent="0.25">
      <c r="A42" s="492"/>
      <c r="B42" s="108"/>
      <c r="C42" s="110" t="s">
        <v>2103</v>
      </c>
      <c r="D42" s="110" t="s">
        <v>2110</v>
      </c>
      <c r="E42" s="109">
        <v>1</v>
      </c>
      <c r="F42" s="783" t="s">
        <v>70</v>
      </c>
      <c r="G42" s="109">
        <v>4.0179999999999998</v>
      </c>
      <c r="H42" s="774">
        <f t="shared" si="0"/>
        <v>12.69688</v>
      </c>
      <c r="J42" s="492"/>
    </row>
    <row r="43" spans="1:10" x14ac:dyDescent="0.25">
      <c r="A43" s="492"/>
      <c r="B43" s="108"/>
      <c r="C43" s="110" t="s">
        <v>2103</v>
      </c>
      <c r="D43" s="110" t="s">
        <v>2111</v>
      </c>
      <c r="E43" s="109">
        <v>1</v>
      </c>
      <c r="F43" s="783" t="s">
        <v>70</v>
      </c>
      <c r="G43" s="109">
        <v>3.661</v>
      </c>
      <c r="H43" s="774">
        <f t="shared" si="0"/>
        <v>11.568760000000001</v>
      </c>
      <c r="J43" s="492"/>
    </row>
    <row r="44" spans="1:10" x14ac:dyDescent="0.25">
      <c r="A44" s="492"/>
      <c r="B44" s="108"/>
      <c r="C44" s="110" t="s">
        <v>2103</v>
      </c>
      <c r="D44" s="110" t="s">
        <v>2112</v>
      </c>
      <c r="E44" s="109">
        <v>1</v>
      </c>
      <c r="F44" s="783" t="s">
        <v>70</v>
      </c>
      <c r="G44" s="109">
        <v>3.82</v>
      </c>
      <c r="H44" s="774">
        <f t="shared" si="0"/>
        <v>12.071199999999999</v>
      </c>
      <c r="J44" s="492"/>
    </row>
    <row r="45" spans="1:10" x14ac:dyDescent="0.25">
      <c r="A45" s="492"/>
      <c r="B45" s="108"/>
      <c r="C45" s="110" t="s">
        <v>2103</v>
      </c>
      <c r="D45" s="110" t="s">
        <v>2113</v>
      </c>
      <c r="E45" s="109">
        <v>2</v>
      </c>
      <c r="F45" s="783" t="s">
        <v>70</v>
      </c>
      <c r="G45" s="109">
        <v>4.8</v>
      </c>
      <c r="H45" s="774">
        <f t="shared" si="0"/>
        <v>15.167999999999999</v>
      </c>
      <c r="J45" s="492"/>
    </row>
    <row r="46" spans="1:10" x14ac:dyDescent="0.25">
      <c r="A46" s="492"/>
      <c r="B46" s="108"/>
      <c r="C46" s="110" t="s">
        <v>2103</v>
      </c>
      <c r="D46" s="110" t="s">
        <v>2114</v>
      </c>
      <c r="E46" s="109">
        <v>3</v>
      </c>
      <c r="F46" s="783" t="s">
        <v>70</v>
      </c>
      <c r="G46" s="109">
        <v>9.7720000000000002</v>
      </c>
      <c r="H46" s="774">
        <f t="shared" si="0"/>
        <v>30.879520000000003</v>
      </c>
      <c r="J46" s="492"/>
    </row>
    <row r="47" spans="1:10" x14ac:dyDescent="0.25">
      <c r="A47" s="492"/>
      <c r="B47" s="108"/>
      <c r="C47" s="110" t="s">
        <v>2103</v>
      </c>
      <c r="D47" s="110" t="s">
        <v>2115</v>
      </c>
      <c r="E47" s="109">
        <v>2</v>
      </c>
      <c r="F47" s="783" t="s">
        <v>70</v>
      </c>
      <c r="G47" s="109">
        <v>4.1349999999999998</v>
      </c>
      <c r="H47" s="774">
        <f t="shared" si="0"/>
        <v>13.066599999999999</v>
      </c>
      <c r="J47" s="492"/>
    </row>
    <row r="48" spans="1:10" x14ac:dyDescent="0.25">
      <c r="A48" s="492"/>
      <c r="B48" s="108"/>
      <c r="C48" s="110" t="s">
        <v>2103</v>
      </c>
      <c r="D48" s="110" t="s">
        <v>2116</v>
      </c>
      <c r="E48" s="109">
        <v>1</v>
      </c>
      <c r="F48" s="783" t="s">
        <v>70</v>
      </c>
      <c r="G48" s="109">
        <v>2.21</v>
      </c>
      <c r="H48" s="774">
        <f t="shared" si="0"/>
        <v>6.9836</v>
      </c>
      <c r="J48" s="492"/>
    </row>
    <row r="49" spans="1:10" x14ac:dyDescent="0.25">
      <c r="A49" s="492"/>
      <c r="B49" s="108"/>
      <c r="C49" s="110" t="s">
        <v>2103</v>
      </c>
      <c r="D49" s="110" t="s">
        <v>2117</v>
      </c>
      <c r="E49" s="109">
        <v>1</v>
      </c>
      <c r="F49" s="783" t="s">
        <v>70</v>
      </c>
      <c r="G49" s="109">
        <v>1.5069999999999999</v>
      </c>
      <c r="H49" s="774">
        <f t="shared" si="0"/>
        <v>4.7621199999999995</v>
      </c>
      <c r="J49" s="492"/>
    </row>
    <row r="50" spans="1:10" x14ac:dyDescent="0.25">
      <c r="A50" s="492"/>
      <c r="B50" s="108"/>
      <c r="C50" s="110" t="s">
        <v>2103</v>
      </c>
      <c r="D50" s="110" t="s">
        <v>2118</v>
      </c>
      <c r="E50" s="109">
        <v>2</v>
      </c>
      <c r="F50" s="783" t="s">
        <v>70</v>
      </c>
      <c r="G50" s="109">
        <v>3.4540000000000002</v>
      </c>
      <c r="H50" s="774">
        <f t="shared" si="0"/>
        <v>10.91464</v>
      </c>
      <c r="J50" s="492"/>
    </row>
    <row r="51" spans="1:10" x14ac:dyDescent="0.25">
      <c r="A51" s="492"/>
      <c r="B51" s="108"/>
      <c r="C51" s="110" t="s">
        <v>2103</v>
      </c>
      <c r="D51" s="110" t="s">
        <v>2119</v>
      </c>
      <c r="E51" s="109">
        <v>1</v>
      </c>
      <c r="F51" s="783" t="s">
        <v>70</v>
      </c>
      <c r="G51" s="109">
        <v>2.4060000000000001</v>
      </c>
      <c r="H51" s="774">
        <f t="shared" si="0"/>
        <v>7.6029600000000004</v>
      </c>
      <c r="J51" s="492"/>
    </row>
    <row r="52" spans="1:10" x14ac:dyDescent="0.25">
      <c r="A52" s="492"/>
      <c r="B52" s="108"/>
      <c r="C52" s="110" t="s">
        <v>2103</v>
      </c>
      <c r="D52" s="110" t="s">
        <v>2120</v>
      </c>
      <c r="E52" s="109">
        <v>2</v>
      </c>
      <c r="F52" s="783" t="s">
        <v>70</v>
      </c>
      <c r="G52" s="109">
        <v>4.1520000000000001</v>
      </c>
      <c r="H52" s="774">
        <f t="shared" si="0"/>
        <v>13.120320000000001</v>
      </c>
      <c r="J52" s="492"/>
    </row>
    <row r="53" spans="1:10" x14ac:dyDescent="0.25">
      <c r="A53" s="492"/>
      <c r="B53" s="108"/>
      <c r="C53" s="110" t="s">
        <v>2103</v>
      </c>
      <c r="D53" s="110" t="s">
        <v>2121</v>
      </c>
      <c r="E53" s="109">
        <v>3</v>
      </c>
      <c r="F53" s="783" t="s">
        <v>70</v>
      </c>
      <c r="G53" s="109">
        <v>8.4369999999999994</v>
      </c>
      <c r="H53" s="774">
        <f t="shared" si="0"/>
        <v>26.660920000000001</v>
      </c>
      <c r="J53" s="492"/>
    </row>
    <row r="54" spans="1:10" x14ac:dyDescent="0.25">
      <c r="A54" s="492"/>
      <c r="B54" s="108"/>
      <c r="C54" s="110" t="s">
        <v>2103</v>
      </c>
      <c r="D54" s="110" t="s">
        <v>2122</v>
      </c>
      <c r="E54" s="109">
        <v>1</v>
      </c>
      <c r="F54" s="783" t="s">
        <v>70</v>
      </c>
      <c r="G54" s="109">
        <v>2.3109999999999999</v>
      </c>
      <c r="H54" s="774">
        <f t="shared" si="0"/>
        <v>7.3027600000000001</v>
      </c>
      <c r="J54" s="492"/>
    </row>
    <row r="55" spans="1:10" x14ac:dyDescent="0.25">
      <c r="A55" s="492"/>
      <c r="B55" s="108"/>
      <c r="C55" s="110" t="s">
        <v>2103</v>
      </c>
      <c r="D55" s="110" t="s">
        <v>2123</v>
      </c>
      <c r="E55" s="109">
        <v>5</v>
      </c>
      <c r="F55" s="783" t="s">
        <v>70</v>
      </c>
      <c r="G55" s="109">
        <v>12.69</v>
      </c>
      <c r="H55" s="774">
        <f t="shared" si="0"/>
        <v>40.1004</v>
      </c>
      <c r="J55" s="492"/>
    </row>
    <row r="56" spans="1:10" x14ac:dyDescent="0.25">
      <c r="A56" s="492"/>
      <c r="B56" s="108"/>
      <c r="C56" s="110" t="s">
        <v>2103</v>
      </c>
      <c r="D56" s="110" t="s">
        <v>2124</v>
      </c>
      <c r="E56" s="109">
        <v>1</v>
      </c>
      <c r="F56" s="783" t="s">
        <v>70</v>
      </c>
      <c r="G56" s="109">
        <v>1.1599999999999999</v>
      </c>
      <c r="H56" s="774">
        <f t="shared" si="0"/>
        <v>3.6656</v>
      </c>
      <c r="J56" s="492"/>
    </row>
    <row r="57" spans="1:10" x14ac:dyDescent="0.25">
      <c r="A57" s="492"/>
      <c r="B57" s="108"/>
      <c r="C57" s="110" t="s">
        <v>2103</v>
      </c>
      <c r="D57" s="110" t="s">
        <v>2125</v>
      </c>
      <c r="E57" s="109">
        <v>1</v>
      </c>
      <c r="F57" s="783" t="s">
        <v>70</v>
      </c>
      <c r="G57" s="109">
        <v>1.6379999999999999</v>
      </c>
      <c r="H57" s="774">
        <f t="shared" si="0"/>
        <v>5.1760799999999998</v>
      </c>
      <c r="J57" s="492"/>
    </row>
    <row r="58" spans="1:10" x14ac:dyDescent="0.25">
      <c r="A58" s="492"/>
      <c r="B58" s="108"/>
      <c r="C58" s="110" t="s">
        <v>2103</v>
      </c>
      <c r="D58" s="110" t="s">
        <v>2126</v>
      </c>
      <c r="E58" s="109">
        <v>3</v>
      </c>
      <c r="F58" s="783" t="s">
        <v>70</v>
      </c>
      <c r="G58" s="109">
        <v>5.173</v>
      </c>
      <c r="H58" s="774">
        <f t="shared" si="0"/>
        <v>16.346679999999999</v>
      </c>
      <c r="J58" s="492"/>
    </row>
    <row r="59" spans="1:10" x14ac:dyDescent="0.25">
      <c r="A59" s="492"/>
      <c r="B59" s="108"/>
      <c r="C59" s="110" t="s">
        <v>2103</v>
      </c>
      <c r="D59" s="110" t="s">
        <v>2127</v>
      </c>
      <c r="E59" s="109">
        <v>5</v>
      </c>
      <c r="F59" s="783" t="s">
        <v>70</v>
      </c>
      <c r="G59" s="109">
        <v>12.01</v>
      </c>
      <c r="H59" s="774">
        <f t="shared" si="0"/>
        <v>37.951599999999999</v>
      </c>
      <c r="J59" s="492"/>
    </row>
    <row r="60" spans="1:10" x14ac:dyDescent="0.25">
      <c r="A60" s="492"/>
      <c r="B60" s="108"/>
      <c r="C60" s="110" t="s">
        <v>2104</v>
      </c>
      <c r="D60" s="110" t="s">
        <v>2101</v>
      </c>
      <c r="E60" s="109">
        <v>1</v>
      </c>
      <c r="F60" s="783" t="s">
        <v>70</v>
      </c>
      <c r="G60" s="109">
        <v>1.4910000000000001</v>
      </c>
      <c r="H60" s="774">
        <f t="shared" si="0"/>
        <v>4.7115600000000004</v>
      </c>
      <c r="J60" s="492"/>
    </row>
    <row r="61" spans="1:10" x14ac:dyDescent="0.25">
      <c r="A61" s="492"/>
      <c r="B61" s="108"/>
      <c r="C61" s="110" t="s">
        <v>2104</v>
      </c>
      <c r="D61" s="110" t="s">
        <v>2109</v>
      </c>
      <c r="E61" s="109">
        <v>4</v>
      </c>
      <c r="F61" s="783" t="s">
        <v>70</v>
      </c>
      <c r="G61" s="109">
        <v>9.1129999999999995</v>
      </c>
      <c r="H61" s="774">
        <f t="shared" si="0"/>
        <v>28.797080000000001</v>
      </c>
      <c r="J61" s="492"/>
    </row>
    <row r="62" spans="1:10" x14ac:dyDescent="0.25">
      <c r="A62" s="492"/>
      <c r="B62" s="108"/>
      <c r="C62" s="110" t="s">
        <v>2104</v>
      </c>
      <c r="D62" s="110" t="s">
        <v>2128</v>
      </c>
      <c r="E62" s="109">
        <v>1</v>
      </c>
      <c r="F62" s="783" t="s">
        <v>70</v>
      </c>
      <c r="G62" s="109">
        <v>1.7849999999999999</v>
      </c>
      <c r="H62" s="774">
        <f t="shared" si="0"/>
        <v>5.6406000000000001</v>
      </c>
      <c r="J62" s="492"/>
    </row>
    <row r="63" spans="1:10" x14ac:dyDescent="0.25">
      <c r="A63" s="492"/>
      <c r="B63" s="108"/>
      <c r="C63" s="110" t="s">
        <v>2104</v>
      </c>
      <c r="D63" s="110" t="s">
        <v>2114</v>
      </c>
      <c r="E63" s="109">
        <v>1</v>
      </c>
      <c r="F63" s="783" t="s">
        <v>70</v>
      </c>
      <c r="G63" s="109">
        <v>1.498</v>
      </c>
      <c r="H63" s="774">
        <f t="shared" si="0"/>
        <v>4.7336800000000006</v>
      </c>
      <c r="J63" s="492"/>
    </row>
    <row r="64" spans="1:10" x14ac:dyDescent="0.25">
      <c r="A64" s="492"/>
      <c r="B64" s="108"/>
      <c r="C64" s="110" t="s">
        <v>2129</v>
      </c>
      <c r="D64" s="110" t="s">
        <v>2110</v>
      </c>
      <c r="E64" s="109">
        <v>1</v>
      </c>
      <c r="F64" s="783" t="s">
        <v>70</v>
      </c>
      <c r="G64" s="109">
        <v>4.2839999999999998</v>
      </c>
      <c r="H64" s="774">
        <f t="shared" si="0"/>
        <v>13.53744</v>
      </c>
      <c r="J64" s="492"/>
    </row>
    <row r="65" spans="1:10" x14ac:dyDescent="0.25">
      <c r="A65" s="492"/>
      <c r="B65" s="108"/>
      <c r="C65" s="110" t="s">
        <v>2105</v>
      </c>
      <c r="D65" s="110" t="s">
        <v>2103</v>
      </c>
      <c r="E65" s="109">
        <v>1</v>
      </c>
      <c r="F65" s="783" t="s">
        <v>70</v>
      </c>
      <c r="G65" s="109">
        <v>1.2070000000000001</v>
      </c>
      <c r="H65" s="774">
        <f t="shared" si="0"/>
        <v>3.8141200000000004</v>
      </c>
      <c r="J65" s="492"/>
    </row>
    <row r="66" spans="1:10" x14ac:dyDescent="0.25">
      <c r="A66" s="492"/>
      <c r="B66" s="108"/>
      <c r="C66" s="110" t="s">
        <v>2105</v>
      </c>
      <c r="D66" s="110" t="s">
        <v>2130</v>
      </c>
      <c r="E66" s="109">
        <v>1</v>
      </c>
      <c r="F66" s="783" t="s">
        <v>70</v>
      </c>
      <c r="G66" s="109">
        <v>0.872</v>
      </c>
      <c r="H66" s="774">
        <f t="shared" si="0"/>
        <v>2.7555200000000002</v>
      </c>
      <c r="J66" s="492"/>
    </row>
    <row r="67" spans="1:10" x14ac:dyDescent="0.25">
      <c r="A67" s="492"/>
      <c r="B67" s="108"/>
      <c r="C67" s="110" t="s">
        <v>2105</v>
      </c>
      <c r="D67" s="110" t="s">
        <v>2131</v>
      </c>
      <c r="E67" s="109">
        <v>1</v>
      </c>
      <c r="F67" s="783" t="s">
        <v>70</v>
      </c>
      <c r="G67" s="109">
        <v>1.5880000000000001</v>
      </c>
      <c r="H67" s="774">
        <f t="shared" si="0"/>
        <v>5.0180800000000003</v>
      </c>
      <c r="J67" s="492"/>
    </row>
    <row r="68" spans="1:10" x14ac:dyDescent="0.25">
      <c r="A68" s="492"/>
      <c r="B68" s="108"/>
      <c r="C68" s="110" t="s">
        <v>2105</v>
      </c>
      <c r="D68" s="110" t="s">
        <v>2132</v>
      </c>
      <c r="E68" s="109">
        <v>1</v>
      </c>
      <c r="F68" s="783" t="s">
        <v>70</v>
      </c>
      <c r="G68" s="109">
        <v>3.1339999999999999</v>
      </c>
      <c r="H68" s="774">
        <f t="shared" si="0"/>
        <v>9.9034399999999998</v>
      </c>
      <c r="J68" s="492"/>
    </row>
    <row r="69" spans="1:10" x14ac:dyDescent="0.25">
      <c r="A69" s="492"/>
      <c r="B69" s="108"/>
      <c r="C69" s="110" t="s">
        <v>2133</v>
      </c>
      <c r="D69" s="110" t="s">
        <v>2134</v>
      </c>
      <c r="E69" s="109">
        <v>1</v>
      </c>
      <c r="F69" s="783" t="s">
        <v>70</v>
      </c>
      <c r="G69" s="109">
        <v>2.0049999999999999</v>
      </c>
      <c r="H69" s="774">
        <f t="shared" si="0"/>
        <v>6.3357999999999999</v>
      </c>
      <c r="J69" s="492"/>
    </row>
    <row r="70" spans="1:10" x14ac:dyDescent="0.25">
      <c r="A70" s="492"/>
      <c r="B70" s="108"/>
      <c r="C70" s="110" t="s">
        <v>2133</v>
      </c>
      <c r="D70" s="110" t="s">
        <v>2135</v>
      </c>
      <c r="E70" s="109">
        <v>1</v>
      </c>
      <c r="F70" s="783" t="s">
        <v>70</v>
      </c>
      <c r="G70" s="109">
        <v>0.86299999999999999</v>
      </c>
      <c r="H70" s="774">
        <f t="shared" si="0"/>
        <v>2.7270799999999999</v>
      </c>
      <c r="J70" s="492"/>
    </row>
    <row r="71" spans="1:10" x14ac:dyDescent="0.25">
      <c r="A71" s="492"/>
      <c r="B71" s="108"/>
      <c r="C71" s="110" t="s">
        <v>2133</v>
      </c>
      <c r="D71" s="110" t="s">
        <v>2109</v>
      </c>
      <c r="E71" s="109">
        <v>1</v>
      </c>
      <c r="F71" s="783" t="s">
        <v>70</v>
      </c>
      <c r="G71" s="109">
        <v>1.98</v>
      </c>
      <c r="H71" s="774">
        <f t="shared" si="0"/>
        <v>6.2568000000000001</v>
      </c>
      <c r="J71" s="492"/>
    </row>
    <row r="72" spans="1:10" x14ac:dyDescent="0.25">
      <c r="A72" s="492"/>
      <c r="B72" s="108"/>
      <c r="C72" s="110" t="s">
        <v>2133</v>
      </c>
      <c r="D72" s="110" t="s">
        <v>2102</v>
      </c>
      <c r="E72" s="109">
        <v>1</v>
      </c>
      <c r="F72" s="783" t="s">
        <v>70</v>
      </c>
      <c r="G72" s="109">
        <v>1.8069999999999999</v>
      </c>
      <c r="H72" s="774">
        <f t="shared" si="0"/>
        <v>5.7101199999999999</v>
      </c>
      <c r="J72" s="492"/>
    </row>
    <row r="73" spans="1:10" x14ac:dyDescent="0.25">
      <c r="A73" s="492"/>
      <c r="B73" s="108"/>
      <c r="C73" s="110" t="s">
        <v>2133</v>
      </c>
      <c r="D73" s="110" t="s">
        <v>2115</v>
      </c>
      <c r="E73" s="109">
        <v>1</v>
      </c>
      <c r="F73" s="783" t="s">
        <v>70</v>
      </c>
      <c r="G73" s="109">
        <v>0.64300000000000002</v>
      </c>
      <c r="H73" s="774">
        <f t="shared" si="0"/>
        <v>2.0318800000000001</v>
      </c>
      <c r="J73" s="492"/>
    </row>
    <row r="74" spans="1:10" x14ac:dyDescent="0.25">
      <c r="A74" s="492"/>
      <c r="B74" s="108"/>
      <c r="C74" s="110" t="s">
        <v>2133</v>
      </c>
      <c r="D74" s="110" t="s">
        <v>2126</v>
      </c>
      <c r="E74" s="109">
        <v>1</v>
      </c>
      <c r="F74" s="783" t="s">
        <v>70</v>
      </c>
      <c r="G74" s="109">
        <v>0.82899999999999996</v>
      </c>
      <c r="H74" s="774">
        <f t="shared" si="0"/>
        <v>2.61964</v>
      </c>
      <c r="J74" s="492"/>
    </row>
    <row r="75" spans="1:10" x14ac:dyDescent="0.25">
      <c r="A75" s="492"/>
      <c r="B75" s="108"/>
      <c r="C75" s="110" t="s">
        <v>2136</v>
      </c>
      <c r="D75" s="110" t="s">
        <v>2104</v>
      </c>
      <c r="E75" s="109">
        <v>1</v>
      </c>
      <c r="F75" s="783" t="s">
        <v>70</v>
      </c>
      <c r="G75" s="109">
        <v>0.76500000000000001</v>
      </c>
      <c r="H75" s="774">
        <f t="shared" si="0"/>
        <v>2.4174000000000002</v>
      </c>
      <c r="J75" s="492"/>
    </row>
    <row r="76" spans="1:10" x14ac:dyDescent="0.25">
      <c r="A76" s="492"/>
      <c r="B76" s="108"/>
      <c r="C76" s="110" t="s">
        <v>2136</v>
      </c>
      <c r="D76" s="110" t="s">
        <v>2106</v>
      </c>
      <c r="E76" s="109">
        <v>1</v>
      </c>
      <c r="F76" s="783" t="s">
        <v>70</v>
      </c>
      <c r="G76" s="109">
        <v>1.208</v>
      </c>
      <c r="H76" s="774">
        <f t="shared" si="0"/>
        <v>3.8172800000000002</v>
      </c>
      <c r="J76" s="492"/>
    </row>
    <row r="77" spans="1:10" x14ac:dyDescent="0.25">
      <c r="A77" s="492"/>
      <c r="B77" s="108"/>
      <c r="C77" s="110" t="s">
        <v>2136</v>
      </c>
      <c r="D77" s="110" t="s">
        <v>2110</v>
      </c>
      <c r="E77" s="109">
        <v>1</v>
      </c>
      <c r="F77" s="783" t="s">
        <v>70</v>
      </c>
      <c r="G77" s="109">
        <v>4.26</v>
      </c>
      <c r="H77" s="774">
        <f t="shared" si="0"/>
        <v>13.461600000000001</v>
      </c>
      <c r="J77" s="492"/>
    </row>
    <row r="78" spans="1:10" x14ac:dyDescent="0.25">
      <c r="A78" s="492"/>
      <c r="B78" s="108"/>
      <c r="C78" s="110" t="s">
        <v>2136</v>
      </c>
      <c r="D78" s="110" t="s">
        <v>2114</v>
      </c>
      <c r="E78" s="109">
        <v>1</v>
      </c>
      <c r="F78" s="783" t="s">
        <v>70</v>
      </c>
      <c r="G78" s="109">
        <v>1.802</v>
      </c>
      <c r="H78" s="774">
        <f t="shared" si="0"/>
        <v>5.6943200000000003</v>
      </c>
      <c r="J78" s="492"/>
    </row>
    <row r="79" spans="1:10" x14ac:dyDescent="0.25">
      <c r="A79" s="492"/>
      <c r="B79" s="108"/>
      <c r="C79" s="110" t="s">
        <v>2136</v>
      </c>
      <c r="D79" s="110" t="s">
        <v>2123</v>
      </c>
      <c r="E79" s="109">
        <v>1</v>
      </c>
      <c r="F79" s="783" t="s">
        <v>70</v>
      </c>
      <c r="G79" s="109">
        <v>2.4569999999999999</v>
      </c>
      <c r="H79" s="774">
        <f t="shared" si="0"/>
        <v>7.7641200000000001</v>
      </c>
      <c r="J79" s="492"/>
    </row>
    <row r="80" spans="1:10" x14ac:dyDescent="0.25">
      <c r="A80" s="492"/>
      <c r="B80" s="108"/>
      <c r="C80" s="110" t="s">
        <v>2106</v>
      </c>
      <c r="D80" s="110" t="s">
        <v>2136</v>
      </c>
      <c r="E80" s="109">
        <v>2</v>
      </c>
      <c r="F80" s="783" t="s">
        <v>70</v>
      </c>
      <c r="G80" s="109">
        <v>2.3809999999999998</v>
      </c>
      <c r="H80" s="774">
        <f t="shared" si="0"/>
        <v>7.5239599999999998</v>
      </c>
      <c r="J80" s="492"/>
    </row>
    <row r="81" spans="1:10" x14ac:dyDescent="0.25">
      <c r="A81" s="492"/>
      <c r="B81" s="108"/>
      <c r="C81" s="110" t="s">
        <v>2106</v>
      </c>
      <c r="D81" s="110" t="s">
        <v>2137</v>
      </c>
      <c r="E81" s="109">
        <v>1</v>
      </c>
      <c r="F81" s="783" t="s">
        <v>70</v>
      </c>
      <c r="G81" s="109">
        <v>0.94299999999999995</v>
      </c>
      <c r="H81" s="774">
        <f t="shared" si="0"/>
        <v>2.9798800000000001</v>
      </c>
      <c r="J81" s="492"/>
    </row>
    <row r="82" spans="1:10" x14ac:dyDescent="0.25">
      <c r="A82" s="492"/>
      <c r="B82" s="108"/>
      <c r="C82" s="110" t="s">
        <v>2106</v>
      </c>
      <c r="D82" s="110" t="s">
        <v>2138</v>
      </c>
      <c r="E82" s="109">
        <v>1</v>
      </c>
      <c r="F82" s="783" t="s">
        <v>70</v>
      </c>
      <c r="G82" s="109">
        <v>1.6259999999999999</v>
      </c>
      <c r="H82" s="774">
        <f t="shared" si="0"/>
        <v>5.1381600000000001</v>
      </c>
      <c r="J82" s="492"/>
    </row>
    <row r="83" spans="1:10" x14ac:dyDescent="0.25">
      <c r="A83" s="492"/>
      <c r="B83" s="108"/>
      <c r="C83" s="110" t="s">
        <v>2106</v>
      </c>
      <c r="D83" s="110" t="s">
        <v>2109</v>
      </c>
      <c r="E83" s="109">
        <v>1</v>
      </c>
      <c r="F83" s="783" t="s">
        <v>70</v>
      </c>
      <c r="G83" s="109">
        <v>2.2770000000000001</v>
      </c>
      <c r="H83" s="774">
        <f t="shared" si="0"/>
        <v>7.1953200000000006</v>
      </c>
      <c r="J83" s="492"/>
    </row>
    <row r="84" spans="1:10" x14ac:dyDescent="0.25">
      <c r="A84" s="492"/>
      <c r="B84" s="108"/>
      <c r="C84" s="110" t="s">
        <v>2106</v>
      </c>
      <c r="D84" s="110" t="s">
        <v>2110</v>
      </c>
      <c r="E84" s="109">
        <v>1</v>
      </c>
      <c r="F84" s="783" t="s">
        <v>70</v>
      </c>
      <c r="G84" s="109">
        <v>3.633</v>
      </c>
      <c r="H84" s="774">
        <f t="shared" si="0"/>
        <v>11.48028</v>
      </c>
      <c r="J84" s="492"/>
    </row>
    <row r="85" spans="1:10" x14ac:dyDescent="0.25">
      <c r="A85" s="492"/>
      <c r="B85" s="108"/>
      <c r="C85" s="110" t="s">
        <v>2106</v>
      </c>
      <c r="D85" s="110" t="s">
        <v>2114</v>
      </c>
      <c r="E85" s="109">
        <v>1</v>
      </c>
      <c r="F85" s="783" t="s">
        <v>70</v>
      </c>
      <c r="G85" s="109">
        <v>2.5550000000000002</v>
      </c>
      <c r="H85" s="774">
        <f t="shared" si="0"/>
        <v>8.0738000000000003</v>
      </c>
      <c r="J85" s="492"/>
    </row>
    <row r="86" spans="1:10" x14ac:dyDescent="0.25">
      <c r="A86" s="492"/>
      <c r="B86" s="108"/>
      <c r="C86" s="110" t="s">
        <v>2106</v>
      </c>
      <c r="D86" s="110" t="s">
        <v>2115</v>
      </c>
      <c r="E86" s="109">
        <v>1</v>
      </c>
      <c r="F86" s="783" t="s">
        <v>70</v>
      </c>
      <c r="G86" s="109">
        <v>1.498</v>
      </c>
      <c r="H86" s="774">
        <f t="shared" si="0"/>
        <v>4.7336800000000006</v>
      </c>
      <c r="J86" s="492"/>
    </row>
    <row r="87" spans="1:10" x14ac:dyDescent="0.25">
      <c r="A87" s="492"/>
      <c r="B87" s="108"/>
      <c r="C87" s="110" t="s">
        <v>2106</v>
      </c>
      <c r="D87" s="110" t="s">
        <v>2123</v>
      </c>
      <c r="E87" s="109">
        <v>1</v>
      </c>
      <c r="F87" s="783" t="s">
        <v>70</v>
      </c>
      <c r="G87" s="109">
        <v>1.7649999999999999</v>
      </c>
      <c r="H87" s="774">
        <f t="shared" si="0"/>
        <v>5.5773999999999999</v>
      </c>
      <c r="J87" s="492"/>
    </row>
    <row r="88" spans="1:10" x14ac:dyDescent="0.25">
      <c r="A88" s="492"/>
      <c r="B88" s="108"/>
      <c r="C88" s="110" t="s">
        <v>2106</v>
      </c>
      <c r="D88" s="110" t="s">
        <v>2139</v>
      </c>
      <c r="E88" s="109">
        <v>1</v>
      </c>
      <c r="F88" s="783" t="s">
        <v>70</v>
      </c>
      <c r="G88" s="109">
        <v>1.552</v>
      </c>
      <c r="H88" s="774">
        <f t="shared" si="0"/>
        <v>4.9043200000000002</v>
      </c>
      <c r="J88" s="492"/>
    </row>
    <row r="89" spans="1:10" x14ac:dyDescent="0.25">
      <c r="A89" s="492"/>
      <c r="B89" s="108"/>
      <c r="C89" s="110" t="s">
        <v>2140</v>
      </c>
      <c r="D89" s="110" t="s">
        <v>2104</v>
      </c>
      <c r="E89" s="109">
        <v>1</v>
      </c>
      <c r="F89" s="783" t="s">
        <v>70</v>
      </c>
      <c r="G89" s="109">
        <v>0.92200000000000004</v>
      </c>
      <c r="H89" s="774">
        <f t="shared" si="0"/>
        <v>2.9135200000000001</v>
      </c>
      <c r="J89" s="492"/>
    </row>
    <row r="90" spans="1:10" x14ac:dyDescent="0.25">
      <c r="A90" s="492"/>
      <c r="B90" s="108"/>
      <c r="C90" s="110" t="s">
        <v>2141</v>
      </c>
      <c r="D90" s="110" t="s">
        <v>2101</v>
      </c>
      <c r="E90" s="109">
        <v>1</v>
      </c>
      <c r="F90" s="783" t="s">
        <v>70</v>
      </c>
      <c r="G90" s="109">
        <v>1.738</v>
      </c>
      <c r="H90" s="774">
        <f t="shared" si="0"/>
        <v>5.4920800000000005</v>
      </c>
      <c r="J90" s="492"/>
    </row>
    <row r="91" spans="1:10" x14ac:dyDescent="0.25">
      <c r="A91" s="492"/>
      <c r="B91" s="108"/>
      <c r="C91" s="110" t="s">
        <v>2141</v>
      </c>
      <c r="D91" s="110" t="s">
        <v>2142</v>
      </c>
      <c r="E91" s="109">
        <v>1</v>
      </c>
      <c r="F91" s="783" t="s">
        <v>70</v>
      </c>
      <c r="G91" s="109">
        <v>2.8639999999999999</v>
      </c>
      <c r="H91" s="774">
        <f t="shared" si="0"/>
        <v>9.0502400000000005</v>
      </c>
      <c r="J91" s="492"/>
    </row>
    <row r="92" spans="1:10" x14ac:dyDescent="0.25">
      <c r="A92" s="492"/>
      <c r="B92" s="108"/>
      <c r="C92" s="110" t="s">
        <v>2137</v>
      </c>
      <c r="D92" s="110" t="s">
        <v>2106</v>
      </c>
      <c r="E92" s="109">
        <v>1</v>
      </c>
      <c r="F92" s="783" t="s">
        <v>70</v>
      </c>
      <c r="G92" s="109">
        <v>0.96099999999999997</v>
      </c>
      <c r="H92" s="774">
        <f t="shared" si="0"/>
        <v>3.0367600000000001</v>
      </c>
      <c r="J92" s="492"/>
    </row>
    <row r="93" spans="1:10" x14ac:dyDescent="0.25">
      <c r="A93" s="492"/>
      <c r="B93" s="108"/>
      <c r="C93" s="110" t="s">
        <v>2143</v>
      </c>
      <c r="D93" s="110" t="s">
        <v>2133</v>
      </c>
      <c r="E93" s="109">
        <v>1</v>
      </c>
      <c r="F93" s="783" t="s">
        <v>70</v>
      </c>
      <c r="G93" s="109">
        <v>0.93300000000000005</v>
      </c>
      <c r="H93" s="774">
        <f t="shared" si="0"/>
        <v>2.9482800000000005</v>
      </c>
      <c r="J93" s="492"/>
    </row>
    <row r="94" spans="1:10" x14ac:dyDescent="0.25">
      <c r="A94" s="492"/>
      <c r="B94" s="108"/>
      <c r="C94" s="110" t="s">
        <v>2130</v>
      </c>
      <c r="D94" s="110" t="s">
        <v>2118</v>
      </c>
      <c r="E94" s="109">
        <v>1</v>
      </c>
      <c r="F94" s="783" t="s">
        <v>70</v>
      </c>
      <c r="G94" s="109">
        <v>2.2069999999999999</v>
      </c>
      <c r="H94" s="774">
        <f t="shared" si="0"/>
        <v>6.9741200000000001</v>
      </c>
      <c r="J94" s="492"/>
    </row>
    <row r="95" spans="1:10" x14ac:dyDescent="0.25">
      <c r="A95" s="492"/>
      <c r="B95" s="108"/>
      <c r="C95" s="110" t="s">
        <v>2130</v>
      </c>
      <c r="D95" s="110" t="s">
        <v>2144</v>
      </c>
      <c r="E95" s="109">
        <v>1</v>
      </c>
      <c r="F95" s="783" t="s">
        <v>70</v>
      </c>
      <c r="G95" s="109">
        <v>2.0699999999999998</v>
      </c>
      <c r="H95" s="774">
        <f t="shared" si="0"/>
        <v>6.5411999999999999</v>
      </c>
      <c r="J95" s="492"/>
    </row>
    <row r="96" spans="1:10" x14ac:dyDescent="0.25">
      <c r="A96" s="492"/>
      <c r="B96" s="108"/>
      <c r="C96" s="110" t="s">
        <v>2130</v>
      </c>
      <c r="D96" s="110" t="s">
        <v>2123</v>
      </c>
      <c r="E96" s="109">
        <v>1</v>
      </c>
      <c r="F96" s="783" t="s">
        <v>70</v>
      </c>
      <c r="G96" s="109">
        <v>2.5640000000000001</v>
      </c>
      <c r="H96" s="774">
        <f t="shared" si="0"/>
        <v>8.1022400000000001</v>
      </c>
      <c r="J96" s="492"/>
    </row>
    <row r="97" spans="1:10" x14ac:dyDescent="0.25">
      <c r="A97" s="492"/>
      <c r="B97" s="108"/>
      <c r="C97" s="110" t="s">
        <v>2145</v>
      </c>
      <c r="D97" s="110" t="s">
        <v>2101</v>
      </c>
      <c r="E97" s="109">
        <v>1</v>
      </c>
      <c r="F97" s="783" t="s">
        <v>70</v>
      </c>
      <c r="G97" s="109">
        <v>3.0129999999999999</v>
      </c>
      <c r="H97" s="774">
        <f t="shared" ref="H97:H160" si="1">IF(AND(F97&lt;&gt;"",ISNUMBER(G97)),IFERROR(G97*INDEX(CNTR_FuelListEFprelimInclStd,MATCH(F97,CNTR_FuelListNamesInclStd,0))*IF(INDEX(CNTR_FuelListIsZeroInclStd,MATCH(F97,CNTR_FuelListNamesInclStd,0))=TRUE,0,1),"--"),"")</f>
        <v>9.5210799999999995</v>
      </c>
      <c r="J97" s="492"/>
    </row>
    <row r="98" spans="1:10" x14ac:dyDescent="0.25">
      <c r="A98" s="492"/>
      <c r="B98" s="108"/>
      <c r="C98" s="110" t="s">
        <v>2145</v>
      </c>
      <c r="D98" s="110" t="s">
        <v>2146</v>
      </c>
      <c r="E98" s="109">
        <v>1</v>
      </c>
      <c r="F98" s="783" t="s">
        <v>70</v>
      </c>
      <c r="G98" s="109">
        <v>2.3860000000000001</v>
      </c>
      <c r="H98" s="774">
        <f t="shared" si="1"/>
        <v>7.5397600000000011</v>
      </c>
      <c r="J98" s="492"/>
    </row>
    <row r="99" spans="1:10" x14ac:dyDescent="0.25">
      <c r="A99" s="492"/>
      <c r="B99" s="108"/>
      <c r="C99" s="110" t="s">
        <v>2147</v>
      </c>
      <c r="D99" s="110" t="s">
        <v>2144</v>
      </c>
      <c r="E99" s="109">
        <v>1</v>
      </c>
      <c r="F99" s="783" t="s">
        <v>70</v>
      </c>
      <c r="G99" s="109">
        <v>1.5960000000000001</v>
      </c>
      <c r="H99" s="774">
        <f t="shared" si="1"/>
        <v>5.0433600000000007</v>
      </c>
      <c r="J99" s="492"/>
    </row>
    <row r="100" spans="1:10" x14ac:dyDescent="0.25">
      <c r="A100" s="492"/>
      <c r="B100" s="108"/>
      <c r="C100" s="110" t="s">
        <v>2148</v>
      </c>
      <c r="D100" s="110" t="s">
        <v>2109</v>
      </c>
      <c r="E100" s="109">
        <v>1</v>
      </c>
      <c r="F100" s="783" t="s">
        <v>70</v>
      </c>
      <c r="G100" s="109">
        <v>2.4689999999999999</v>
      </c>
      <c r="H100" s="774">
        <f t="shared" si="1"/>
        <v>7.8020399999999999</v>
      </c>
      <c r="J100" s="492"/>
    </row>
    <row r="101" spans="1:10" x14ac:dyDescent="0.25">
      <c r="A101" s="492"/>
      <c r="B101" s="108"/>
      <c r="C101" s="110" t="s">
        <v>2149</v>
      </c>
      <c r="D101" s="110" t="s">
        <v>2148</v>
      </c>
      <c r="E101" s="109">
        <v>1</v>
      </c>
      <c r="F101" s="783" t="s">
        <v>70</v>
      </c>
      <c r="G101" s="109">
        <v>2.6850000000000001</v>
      </c>
      <c r="H101" s="774">
        <f t="shared" si="1"/>
        <v>8.4846000000000004</v>
      </c>
      <c r="J101" s="492"/>
    </row>
    <row r="102" spans="1:10" x14ac:dyDescent="0.25">
      <c r="A102" s="492"/>
      <c r="B102" s="108"/>
      <c r="C102" s="110" t="s">
        <v>2149</v>
      </c>
      <c r="D102" s="110" t="s">
        <v>2150</v>
      </c>
      <c r="E102" s="109">
        <v>1</v>
      </c>
      <c r="F102" s="783" t="s">
        <v>70</v>
      </c>
      <c r="G102" s="109">
        <v>0.54200000000000004</v>
      </c>
      <c r="H102" s="774">
        <f t="shared" si="1"/>
        <v>1.7127200000000002</v>
      </c>
      <c r="J102" s="492"/>
    </row>
    <row r="103" spans="1:10" x14ac:dyDescent="0.25">
      <c r="A103" s="492"/>
      <c r="B103" s="108"/>
      <c r="C103" s="110" t="s">
        <v>2149</v>
      </c>
      <c r="D103" s="110" t="s">
        <v>2109</v>
      </c>
      <c r="E103" s="109">
        <v>4</v>
      </c>
      <c r="F103" s="783" t="s">
        <v>70</v>
      </c>
      <c r="G103" s="109">
        <v>3.375</v>
      </c>
      <c r="H103" s="774">
        <f t="shared" si="1"/>
        <v>10.665000000000001</v>
      </c>
      <c r="J103" s="492"/>
    </row>
    <row r="104" spans="1:10" x14ac:dyDescent="0.25">
      <c r="A104" s="492"/>
      <c r="B104" s="108"/>
      <c r="C104" s="110" t="s">
        <v>2149</v>
      </c>
      <c r="D104" s="110" t="s">
        <v>2151</v>
      </c>
      <c r="E104" s="109">
        <v>3</v>
      </c>
      <c r="F104" s="783" t="s">
        <v>70</v>
      </c>
      <c r="G104" s="109">
        <v>13.677</v>
      </c>
      <c r="H104" s="774">
        <f t="shared" si="1"/>
        <v>43.219320000000003</v>
      </c>
      <c r="J104" s="492"/>
    </row>
    <row r="105" spans="1:10" x14ac:dyDescent="0.25">
      <c r="A105" s="492"/>
      <c r="B105" s="108"/>
      <c r="C105" s="110" t="s">
        <v>2149</v>
      </c>
      <c r="D105" s="110" t="s">
        <v>2152</v>
      </c>
      <c r="E105" s="109">
        <v>1</v>
      </c>
      <c r="F105" s="783" t="s">
        <v>70</v>
      </c>
      <c r="G105" s="109">
        <v>4.4829999999999997</v>
      </c>
      <c r="H105" s="774">
        <f t="shared" si="1"/>
        <v>14.166279999999999</v>
      </c>
      <c r="J105" s="492"/>
    </row>
    <row r="106" spans="1:10" x14ac:dyDescent="0.25">
      <c r="A106" s="492"/>
      <c r="B106" s="108"/>
      <c r="C106" s="110" t="s">
        <v>2153</v>
      </c>
      <c r="D106" s="110" t="s">
        <v>2109</v>
      </c>
      <c r="E106" s="109">
        <v>1</v>
      </c>
      <c r="F106" s="783" t="s">
        <v>70</v>
      </c>
      <c r="G106" s="109">
        <v>1.087</v>
      </c>
      <c r="H106" s="774">
        <f t="shared" si="1"/>
        <v>3.43492</v>
      </c>
      <c r="J106" s="492"/>
    </row>
    <row r="107" spans="1:10" x14ac:dyDescent="0.25">
      <c r="A107" s="492"/>
      <c r="B107" s="108"/>
      <c r="C107" s="110" t="s">
        <v>2150</v>
      </c>
      <c r="D107" s="110" t="s">
        <v>2109</v>
      </c>
      <c r="E107" s="109">
        <v>1</v>
      </c>
      <c r="F107" s="783" t="s">
        <v>70</v>
      </c>
      <c r="G107" s="109">
        <v>1.423</v>
      </c>
      <c r="H107" s="774">
        <f t="shared" si="1"/>
        <v>4.4966800000000005</v>
      </c>
      <c r="J107" s="492"/>
    </row>
    <row r="108" spans="1:10" x14ac:dyDescent="0.25">
      <c r="A108" s="492"/>
      <c r="B108" s="108"/>
      <c r="C108" s="110" t="s">
        <v>2154</v>
      </c>
      <c r="D108" s="110" t="s">
        <v>2155</v>
      </c>
      <c r="E108" s="109">
        <v>1</v>
      </c>
      <c r="F108" s="783" t="s">
        <v>70</v>
      </c>
      <c r="G108" s="109">
        <v>0.57999999999999996</v>
      </c>
      <c r="H108" s="774">
        <f t="shared" si="1"/>
        <v>1.8328</v>
      </c>
      <c r="J108" s="492"/>
    </row>
    <row r="109" spans="1:10" x14ac:dyDescent="0.25">
      <c r="A109" s="492"/>
      <c r="B109" s="108"/>
      <c r="C109" s="110" t="s">
        <v>2154</v>
      </c>
      <c r="D109" s="110" t="s">
        <v>2115</v>
      </c>
      <c r="E109" s="109">
        <v>1</v>
      </c>
      <c r="F109" s="783" t="s">
        <v>70</v>
      </c>
      <c r="G109" s="109">
        <v>3.8660000000000001</v>
      </c>
      <c r="H109" s="774">
        <f t="shared" si="1"/>
        <v>12.216560000000001</v>
      </c>
      <c r="J109" s="492"/>
    </row>
    <row r="110" spans="1:10" x14ac:dyDescent="0.25">
      <c r="A110" s="492"/>
      <c r="B110" s="108"/>
      <c r="C110" s="110" t="s">
        <v>2156</v>
      </c>
      <c r="D110" s="110" t="s">
        <v>2157</v>
      </c>
      <c r="E110" s="109">
        <v>1</v>
      </c>
      <c r="F110" s="783" t="s">
        <v>70</v>
      </c>
      <c r="G110" s="109">
        <v>4.07</v>
      </c>
      <c r="H110" s="774">
        <f t="shared" si="1"/>
        <v>12.861200000000002</v>
      </c>
      <c r="J110" s="492"/>
    </row>
    <row r="111" spans="1:10" x14ac:dyDescent="0.25">
      <c r="A111" s="492"/>
      <c r="B111" s="108"/>
      <c r="C111" s="110" t="s">
        <v>2155</v>
      </c>
      <c r="D111" s="110" t="s">
        <v>2154</v>
      </c>
      <c r="E111" s="109">
        <v>2</v>
      </c>
      <c r="F111" s="783" t="s">
        <v>70</v>
      </c>
      <c r="G111" s="109">
        <v>1.196</v>
      </c>
      <c r="H111" s="774">
        <f t="shared" si="1"/>
        <v>3.7793600000000001</v>
      </c>
      <c r="J111" s="492"/>
    </row>
    <row r="112" spans="1:10" x14ac:dyDescent="0.25">
      <c r="A112" s="492"/>
      <c r="B112" s="108"/>
      <c r="C112" s="110" t="s">
        <v>2155</v>
      </c>
      <c r="D112" s="110" t="s">
        <v>2158</v>
      </c>
      <c r="E112" s="109">
        <v>1</v>
      </c>
      <c r="F112" s="783" t="s">
        <v>70</v>
      </c>
      <c r="G112" s="109">
        <v>3.64</v>
      </c>
      <c r="H112" s="774">
        <f t="shared" si="1"/>
        <v>11.502400000000002</v>
      </c>
      <c r="J112" s="492"/>
    </row>
    <row r="113" spans="1:10" x14ac:dyDescent="0.25">
      <c r="A113" s="492"/>
      <c r="B113" s="108"/>
      <c r="C113" s="110" t="s">
        <v>2159</v>
      </c>
      <c r="D113" s="110" t="s">
        <v>2109</v>
      </c>
      <c r="E113" s="109">
        <v>1</v>
      </c>
      <c r="F113" s="783" t="s">
        <v>70</v>
      </c>
      <c r="G113" s="109">
        <v>1.6519999999999999</v>
      </c>
      <c r="H113" s="774">
        <f t="shared" si="1"/>
        <v>5.2203200000000001</v>
      </c>
      <c r="J113" s="492"/>
    </row>
    <row r="114" spans="1:10" x14ac:dyDescent="0.25">
      <c r="A114" s="492"/>
      <c r="B114" s="108"/>
      <c r="C114" s="110" t="s">
        <v>2160</v>
      </c>
      <c r="D114" s="110" t="s">
        <v>2109</v>
      </c>
      <c r="E114" s="109">
        <v>1</v>
      </c>
      <c r="F114" s="783" t="s">
        <v>70</v>
      </c>
      <c r="G114" s="109">
        <v>1.89</v>
      </c>
      <c r="H114" s="774">
        <f t="shared" si="1"/>
        <v>5.9724000000000004</v>
      </c>
      <c r="J114" s="492"/>
    </row>
    <row r="115" spans="1:10" x14ac:dyDescent="0.25">
      <c r="A115" s="492"/>
      <c r="B115" s="108"/>
      <c r="C115" s="110" t="s">
        <v>2160</v>
      </c>
      <c r="D115" s="110" t="s">
        <v>2161</v>
      </c>
      <c r="E115" s="109">
        <v>1</v>
      </c>
      <c r="F115" s="783" t="s">
        <v>70</v>
      </c>
      <c r="G115" s="109">
        <v>3.6259999999999999</v>
      </c>
      <c r="H115" s="774">
        <f t="shared" si="1"/>
        <v>11.458159999999999</v>
      </c>
      <c r="J115" s="492"/>
    </row>
    <row r="116" spans="1:10" x14ac:dyDescent="0.25">
      <c r="A116" s="492"/>
      <c r="B116" s="108"/>
      <c r="C116" s="110" t="s">
        <v>2135</v>
      </c>
      <c r="D116" s="110" t="s">
        <v>2146</v>
      </c>
      <c r="E116" s="109">
        <v>2</v>
      </c>
      <c r="F116" s="783" t="s">
        <v>70</v>
      </c>
      <c r="G116" s="109">
        <v>4.5490000000000004</v>
      </c>
      <c r="H116" s="774">
        <f t="shared" si="1"/>
        <v>14.374840000000003</v>
      </c>
      <c r="J116" s="492"/>
    </row>
    <row r="117" spans="1:10" x14ac:dyDescent="0.25">
      <c r="A117" s="492"/>
      <c r="B117" s="108"/>
      <c r="C117" s="110" t="s">
        <v>2135</v>
      </c>
      <c r="D117" s="110" t="s">
        <v>2110</v>
      </c>
      <c r="E117" s="109">
        <v>1</v>
      </c>
      <c r="F117" s="783" t="s">
        <v>70</v>
      </c>
      <c r="G117" s="109">
        <v>4.5519999999999996</v>
      </c>
      <c r="H117" s="774">
        <f t="shared" si="1"/>
        <v>14.384319999999999</v>
      </c>
      <c r="J117" s="492"/>
    </row>
    <row r="118" spans="1:10" x14ac:dyDescent="0.25">
      <c r="A118" s="492"/>
      <c r="B118" s="108"/>
      <c r="C118" s="110" t="s">
        <v>2162</v>
      </c>
      <c r="D118" s="110" t="s">
        <v>2163</v>
      </c>
      <c r="E118" s="109">
        <v>1</v>
      </c>
      <c r="F118" s="783" t="s">
        <v>70</v>
      </c>
      <c r="G118" s="109">
        <v>0.90800000000000003</v>
      </c>
      <c r="H118" s="774">
        <f t="shared" si="1"/>
        <v>2.8692800000000003</v>
      </c>
      <c r="J118" s="492"/>
    </row>
    <row r="119" spans="1:10" x14ac:dyDescent="0.25">
      <c r="A119" s="492"/>
      <c r="B119" s="108"/>
      <c r="C119" s="110" t="s">
        <v>2162</v>
      </c>
      <c r="D119" s="110" t="s">
        <v>2164</v>
      </c>
      <c r="E119" s="109">
        <v>1</v>
      </c>
      <c r="F119" s="783" t="s">
        <v>70</v>
      </c>
      <c r="G119" s="109">
        <v>1.018</v>
      </c>
      <c r="H119" s="774">
        <f t="shared" si="1"/>
        <v>3.2168800000000002</v>
      </c>
      <c r="J119" s="492"/>
    </row>
    <row r="120" spans="1:10" x14ac:dyDescent="0.25">
      <c r="A120" s="492"/>
      <c r="B120" s="108"/>
      <c r="C120" s="110" t="s">
        <v>2162</v>
      </c>
      <c r="D120" s="110" t="s">
        <v>2165</v>
      </c>
      <c r="E120" s="109">
        <v>1</v>
      </c>
      <c r="F120" s="783" t="s">
        <v>70</v>
      </c>
      <c r="G120" s="109">
        <v>2.5790000000000002</v>
      </c>
      <c r="H120" s="774">
        <f t="shared" si="1"/>
        <v>8.1496400000000015</v>
      </c>
      <c r="J120" s="492"/>
    </row>
    <row r="121" spans="1:10" x14ac:dyDescent="0.25">
      <c r="A121" s="492"/>
      <c r="B121" s="108"/>
      <c r="C121" s="110" t="s">
        <v>2166</v>
      </c>
      <c r="D121" s="110" t="s">
        <v>2101</v>
      </c>
      <c r="E121" s="109">
        <v>1</v>
      </c>
      <c r="F121" s="783" t="s">
        <v>70</v>
      </c>
      <c r="G121" s="109">
        <v>1.9</v>
      </c>
      <c r="H121" s="774">
        <f t="shared" si="1"/>
        <v>6.0039999999999996</v>
      </c>
      <c r="J121" s="492"/>
    </row>
    <row r="122" spans="1:10" x14ac:dyDescent="0.25">
      <c r="A122" s="492"/>
      <c r="B122" s="108"/>
      <c r="C122" s="110" t="s">
        <v>2167</v>
      </c>
      <c r="D122" s="110" t="s">
        <v>2149</v>
      </c>
      <c r="E122" s="109">
        <v>1</v>
      </c>
      <c r="F122" s="783" t="s">
        <v>70</v>
      </c>
      <c r="G122" s="109">
        <v>0.92900000000000005</v>
      </c>
      <c r="H122" s="774">
        <f t="shared" si="1"/>
        <v>2.9356400000000002</v>
      </c>
      <c r="J122" s="492"/>
    </row>
    <row r="123" spans="1:10" x14ac:dyDescent="0.25">
      <c r="A123" s="492"/>
      <c r="B123" s="108"/>
      <c r="C123" s="110" t="s">
        <v>2168</v>
      </c>
      <c r="D123" s="110" t="s">
        <v>2138</v>
      </c>
      <c r="E123" s="109">
        <v>1</v>
      </c>
      <c r="F123" s="783" t="s">
        <v>70</v>
      </c>
      <c r="G123" s="109">
        <v>1.1659999999999999</v>
      </c>
      <c r="H123" s="774">
        <f t="shared" si="1"/>
        <v>3.6845599999999998</v>
      </c>
      <c r="J123" s="492"/>
    </row>
    <row r="124" spans="1:10" x14ac:dyDescent="0.25">
      <c r="A124" s="492"/>
      <c r="B124" s="108"/>
      <c r="C124" s="110" t="s">
        <v>2169</v>
      </c>
      <c r="D124" s="110" t="s">
        <v>2109</v>
      </c>
      <c r="E124" s="109">
        <v>1</v>
      </c>
      <c r="F124" s="783" t="s">
        <v>70</v>
      </c>
      <c r="G124" s="109">
        <v>2.1059999999999999</v>
      </c>
      <c r="H124" s="774">
        <f t="shared" si="1"/>
        <v>6.65496</v>
      </c>
      <c r="J124" s="492"/>
    </row>
    <row r="125" spans="1:10" x14ac:dyDescent="0.25">
      <c r="A125" s="492"/>
      <c r="B125" s="108"/>
      <c r="C125" s="110" t="s">
        <v>2170</v>
      </c>
      <c r="D125" s="110" t="s">
        <v>2109</v>
      </c>
      <c r="E125" s="109">
        <v>1</v>
      </c>
      <c r="F125" s="783" t="s">
        <v>70</v>
      </c>
      <c r="G125" s="109">
        <v>2.008</v>
      </c>
      <c r="H125" s="774">
        <f t="shared" si="1"/>
        <v>6.3452800000000007</v>
      </c>
      <c r="J125" s="492"/>
    </row>
    <row r="126" spans="1:10" x14ac:dyDescent="0.25">
      <c r="A126" s="492"/>
      <c r="B126" s="108"/>
      <c r="C126" s="110" t="s">
        <v>2171</v>
      </c>
      <c r="D126" s="110" t="s">
        <v>2170</v>
      </c>
      <c r="E126" s="109">
        <v>1</v>
      </c>
      <c r="F126" s="783" t="s">
        <v>70</v>
      </c>
      <c r="G126" s="109">
        <v>0.39900000000000002</v>
      </c>
      <c r="H126" s="774">
        <f t="shared" si="1"/>
        <v>1.2608400000000002</v>
      </c>
      <c r="J126" s="492"/>
    </row>
    <row r="127" spans="1:10" x14ac:dyDescent="0.25">
      <c r="A127" s="492"/>
      <c r="B127" s="108"/>
      <c r="C127" s="110" t="s">
        <v>2172</v>
      </c>
      <c r="D127" s="110" t="s">
        <v>2110</v>
      </c>
      <c r="E127" s="109">
        <v>1</v>
      </c>
      <c r="F127" s="783" t="s">
        <v>70</v>
      </c>
      <c r="G127" s="109">
        <v>4.9870000000000001</v>
      </c>
      <c r="H127" s="774">
        <f t="shared" si="1"/>
        <v>15.758920000000002</v>
      </c>
      <c r="J127" s="492"/>
    </row>
    <row r="128" spans="1:10" x14ac:dyDescent="0.25">
      <c r="A128" s="492"/>
      <c r="B128" s="108"/>
      <c r="C128" s="110" t="s">
        <v>2108</v>
      </c>
      <c r="D128" s="110" t="s">
        <v>2103</v>
      </c>
      <c r="E128" s="109">
        <v>2</v>
      </c>
      <c r="F128" s="783" t="s">
        <v>70</v>
      </c>
      <c r="G128" s="109">
        <v>3.3519999999999999</v>
      </c>
      <c r="H128" s="774">
        <f t="shared" si="1"/>
        <v>10.592320000000001</v>
      </c>
      <c r="J128" s="492"/>
    </row>
    <row r="129" spans="1:10" x14ac:dyDescent="0.25">
      <c r="A129" s="492"/>
      <c r="B129" s="108"/>
      <c r="C129" s="110" t="s">
        <v>2138</v>
      </c>
      <c r="D129" s="110" t="s">
        <v>2141</v>
      </c>
      <c r="E129" s="109">
        <v>1</v>
      </c>
      <c r="F129" s="783" t="s">
        <v>70</v>
      </c>
      <c r="G129" s="109">
        <v>1.256</v>
      </c>
      <c r="H129" s="774">
        <f t="shared" si="1"/>
        <v>3.96896</v>
      </c>
      <c r="J129" s="492"/>
    </row>
    <row r="130" spans="1:10" x14ac:dyDescent="0.25">
      <c r="A130" s="492"/>
      <c r="B130" s="108"/>
      <c r="C130" s="110" t="s">
        <v>2173</v>
      </c>
      <c r="D130" s="110" t="s">
        <v>2174</v>
      </c>
      <c r="E130" s="109">
        <v>1</v>
      </c>
      <c r="F130" s="783" t="s">
        <v>70</v>
      </c>
      <c r="G130" s="109">
        <v>3.355</v>
      </c>
      <c r="H130" s="774">
        <f t="shared" si="1"/>
        <v>10.601800000000001</v>
      </c>
      <c r="J130" s="492"/>
    </row>
    <row r="131" spans="1:10" x14ac:dyDescent="0.25">
      <c r="A131" s="492"/>
      <c r="B131" s="108"/>
      <c r="C131" s="110" t="s">
        <v>2175</v>
      </c>
      <c r="D131" s="110" t="s">
        <v>2101</v>
      </c>
      <c r="E131" s="109">
        <v>1</v>
      </c>
      <c r="F131" s="783" t="s">
        <v>70</v>
      </c>
      <c r="G131" s="109">
        <v>2.5790000000000002</v>
      </c>
      <c r="H131" s="774">
        <f t="shared" si="1"/>
        <v>8.1496400000000015</v>
      </c>
      <c r="J131" s="492"/>
    </row>
    <row r="132" spans="1:10" x14ac:dyDescent="0.25">
      <c r="A132" s="492"/>
      <c r="B132" s="108"/>
      <c r="C132" s="110" t="s">
        <v>2175</v>
      </c>
      <c r="D132" s="110" t="s">
        <v>2117</v>
      </c>
      <c r="E132" s="109">
        <v>1</v>
      </c>
      <c r="F132" s="783" t="s">
        <v>70</v>
      </c>
      <c r="G132" s="109">
        <v>1.0209999999999999</v>
      </c>
      <c r="H132" s="774">
        <f t="shared" si="1"/>
        <v>3.2263599999999997</v>
      </c>
      <c r="J132" s="492"/>
    </row>
    <row r="133" spans="1:10" x14ac:dyDescent="0.25">
      <c r="A133" s="492"/>
      <c r="B133" s="108"/>
      <c r="C133" s="110" t="s">
        <v>2176</v>
      </c>
      <c r="D133" s="110" t="s">
        <v>2109</v>
      </c>
      <c r="E133" s="109">
        <v>1</v>
      </c>
      <c r="F133" s="783" t="s">
        <v>70</v>
      </c>
      <c r="G133" s="109">
        <v>1.512</v>
      </c>
      <c r="H133" s="774">
        <f t="shared" si="1"/>
        <v>4.7779199999999999</v>
      </c>
      <c r="J133" s="492"/>
    </row>
    <row r="134" spans="1:10" x14ac:dyDescent="0.25">
      <c r="A134" s="492"/>
      <c r="B134" s="108"/>
      <c r="C134" s="110" t="s">
        <v>2177</v>
      </c>
      <c r="D134" s="110" t="s">
        <v>2109</v>
      </c>
      <c r="E134" s="109">
        <v>1</v>
      </c>
      <c r="F134" s="783" t="s">
        <v>70</v>
      </c>
      <c r="G134" s="109">
        <v>1.36</v>
      </c>
      <c r="H134" s="774">
        <f t="shared" si="1"/>
        <v>4.2976000000000001</v>
      </c>
      <c r="J134" s="492"/>
    </row>
    <row r="135" spans="1:10" x14ac:dyDescent="0.25">
      <c r="A135" s="492"/>
      <c r="B135" s="108"/>
      <c r="C135" s="110" t="s">
        <v>2178</v>
      </c>
      <c r="D135" s="110" t="s">
        <v>2109</v>
      </c>
      <c r="E135" s="109">
        <v>1</v>
      </c>
      <c r="F135" s="783" t="s">
        <v>70</v>
      </c>
      <c r="G135" s="109">
        <v>1.4239999999999999</v>
      </c>
      <c r="H135" s="774">
        <f t="shared" si="1"/>
        <v>4.4998399999999998</v>
      </c>
      <c r="J135" s="492"/>
    </row>
    <row r="136" spans="1:10" x14ac:dyDescent="0.25">
      <c r="A136" s="492"/>
      <c r="B136" s="108"/>
      <c r="C136" s="110" t="s">
        <v>2179</v>
      </c>
      <c r="D136" s="110" t="s">
        <v>2150</v>
      </c>
      <c r="E136" s="109">
        <v>1</v>
      </c>
      <c r="F136" s="783" t="s">
        <v>70</v>
      </c>
      <c r="G136" s="109">
        <v>1.998</v>
      </c>
      <c r="H136" s="774">
        <f t="shared" si="1"/>
        <v>6.3136800000000006</v>
      </c>
      <c r="J136" s="492"/>
    </row>
    <row r="137" spans="1:10" x14ac:dyDescent="0.25">
      <c r="A137" s="492"/>
      <c r="B137" s="108"/>
      <c r="C137" s="110" t="s">
        <v>2109</v>
      </c>
      <c r="D137" s="110" t="s">
        <v>2180</v>
      </c>
      <c r="E137" s="109">
        <v>1</v>
      </c>
      <c r="F137" s="783" t="s">
        <v>70</v>
      </c>
      <c r="G137" s="109">
        <v>3.2629999999999999</v>
      </c>
      <c r="H137" s="774">
        <f t="shared" si="1"/>
        <v>10.31108</v>
      </c>
      <c r="J137" s="492"/>
    </row>
    <row r="138" spans="1:10" x14ac:dyDescent="0.25">
      <c r="A138" s="492"/>
      <c r="B138" s="108"/>
      <c r="C138" s="110" t="s">
        <v>2109</v>
      </c>
      <c r="D138" s="110" t="s">
        <v>2103</v>
      </c>
      <c r="E138" s="109">
        <v>12</v>
      </c>
      <c r="F138" s="783" t="s">
        <v>70</v>
      </c>
      <c r="G138" s="109">
        <v>27.193000000000001</v>
      </c>
      <c r="H138" s="774">
        <f t="shared" si="1"/>
        <v>85.929880000000011</v>
      </c>
      <c r="J138" s="492"/>
    </row>
    <row r="139" spans="1:10" x14ac:dyDescent="0.25">
      <c r="A139" s="492"/>
      <c r="B139" s="108"/>
      <c r="C139" s="110" t="s">
        <v>2109</v>
      </c>
      <c r="D139" s="110" t="s">
        <v>2104</v>
      </c>
      <c r="E139" s="109">
        <v>2</v>
      </c>
      <c r="F139" s="783" t="s">
        <v>70</v>
      </c>
      <c r="G139" s="109">
        <v>4.5510000000000002</v>
      </c>
      <c r="H139" s="774">
        <f t="shared" si="1"/>
        <v>14.381160000000001</v>
      </c>
      <c r="J139" s="492"/>
    </row>
    <row r="140" spans="1:10" x14ac:dyDescent="0.25">
      <c r="A140" s="492"/>
      <c r="B140" s="108"/>
      <c r="C140" s="110" t="s">
        <v>2109</v>
      </c>
      <c r="D140" s="110" t="s">
        <v>2106</v>
      </c>
      <c r="E140" s="109">
        <v>1</v>
      </c>
      <c r="F140" s="783" t="s">
        <v>70</v>
      </c>
      <c r="G140" s="109">
        <v>2.218</v>
      </c>
      <c r="H140" s="774">
        <f t="shared" si="1"/>
        <v>7.0088800000000004</v>
      </c>
      <c r="J140" s="492"/>
    </row>
    <row r="141" spans="1:10" x14ac:dyDescent="0.25">
      <c r="A141" s="492"/>
      <c r="B141" s="108"/>
      <c r="C141" s="110" t="s">
        <v>2109</v>
      </c>
      <c r="D141" s="110" t="s">
        <v>2149</v>
      </c>
      <c r="E141" s="109">
        <v>5</v>
      </c>
      <c r="F141" s="783" t="s">
        <v>70</v>
      </c>
      <c r="G141" s="109">
        <v>4.3719999999999999</v>
      </c>
      <c r="H141" s="774">
        <f t="shared" si="1"/>
        <v>13.815520000000001</v>
      </c>
      <c r="J141" s="492"/>
    </row>
    <row r="142" spans="1:10" x14ac:dyDescent="0.25">
      <c r="A142" s="492"/>
      <c r="B142" s="108"/>
      <c r="C142" s="110" t="s">
        <v>2109</v>
      </c>
      <c r="D142" s="110" t="s">
        <v>2153</v>
      </c>
      <c r="E142" s="109">
        <v>1</v>
      </c>
      <c r="F142" s="783" t="s">
        <v>70</v>
      </c>
      <c r="G142" s="109">
        <v>1.0820000000000001</v>
      </c>
      <c r="H142" s="774">
        <f t="shared" si="1"/>
        <v>3.4191200000000004</v>
      </c>
      <c r="J142" s="492"/>
    </row>
    <row r="143" spans="1:10" x14ac:dyDescent="0.25">
      <c r="A143" s="492"/>
      <c r="B143" s="108"/>
      <c r="C143" s="110" t="s">
        <v>2109</v>
      </c>
      <c r="D143" s="110" t="s">
        <v>2150</v>
      </c>
      <c r="E143" s="109">
        <v>1</v>
      </c>
      <c r="F143" s="783" t="s">
        <v>70</v>
      </c>
      <c r="G143" s="109">
        <v>1.0589999999999999</v>
      </c>
      <c r="H143" s="774">
        <f t="shared" si="1"/>
        <v>3.3464399999999999</v>
      </c>
      <c r="J143" s="492"/>
    </row>
    <row r="144" spans="1:10" x14ac:dyDescent="0.25">
      <c r="A144" s="492"/>
      <c r="B144" s="108"/>
      <c r="C144" s="110" t="s">
        <v>2109</v>
      </c>
      <c r="D144" s="110" t="s">
        <v>2156</v>
      </c>
      <c r="E144" s="109">
        <v>1</v>
      </c>
      <c r="F144" s="783" t="s">
        <v>70</v>
      </c>
      <c r="G144" s="109">
        <v>1.895</v>
      </c>
      <c r="H144" s="774">
        <f t="shared" si="1"/>
        <v>5.9882</v>
      </c>
      <c r="J144" s="492"/>
    </row>
    <row r="145" spans="1:10" x14ac:dyDescent="0.25">
      <c r="A145" s="492"/>
      <c r="B145" s="108"/>
      <c r="C145" s="110" t="s">
        <v>2109</v>
      </c>
      <c r="D145" s="110" t="s">
        <v>2159</v>
      </c>
      <c r="E145" s="109">
        <v>1</v>
      </c>
      <c r="F145" s="783" t="s">
        <v>70</v>
      </c>
      <c r="G145" s="109">
        <v>1.7</v>
      </c>
      <c r="H145" s="774">
        <f t="shared" si="1"/>
        <v>5.3719999999999999</v>
      </c>
      <c r="J145" s="492"/>
    </row>
    <row r="146" spans="1:10" x14ac:dyDescent="0.25">
      <c r="A146" s="492"/>
      <c r="B146" s="108"/>
      <c r="C146" s="110" t="s">
        <v>2109</v>
      </c>
      <c r="D146" s="110" t="s">
        <v>2160</v>
      </c>
      <c r="E146" s="109">
        <v>1</v>
      </c>
      <c r="F146" s="783" t="s">
        <v>70</v>
      </c>
      <c r="G146" s="109">
        <v>1.99</v>
      </c>
      <c r="H146" s="774">
        <f t="shared" si="1"/>
        <v>6.2884000000000002</v>
      </c>
      <c r="J146" s="492"/>
    </row>
    <row r="147" spans="1:10" x14ac:dyDescent="0.25">
      <c r="A147" s="492"/>
      <c r="B147" s="108"/>
      <c r="C147" s="110" t="s">
        <v>2109</v>
      </c>
      <c r="D147" s="110" t="s">
        <v>2181</v>
      </c>
      <c r="E147" s="109">
        <v>1</v>
      </c>
      <c r="F147" s="783" t="s">
        <v>70</v>
      </c>
      <c r="G147" s="109">
        <v>5.0709999999999997</v>
      </c>
      <c r="H147" s="774">
        <f t="shared" si="1"/>
        <v>16.024360000000001</v>
      </c>
      <c r="J147" s="492"/>
    </row>
    <row r="148" spans="1:10" x14ac:dyDescent="0.25">
      <c r="A148" s="492"/>
      <c r="B148" s="108"/>
      <c r="C148" s="110" t="s">
        <v>2109</v>
      </c>
      <c r="D148" s="110" t="s">
        <v>2171</v>
      </c>
      <c r="E148" s="109">
        <v>1</v>
      </c>
      <c r="F148" s="783" t="s">
        <v>70</v>
      </c>
      <c r="G148" s="109">
        <v>2.0550000000000002</v>
      </c>
      <c r="H148" s="774">
        <f t="shared" si="1"/>
        <v>6.4938000000000011</v>
      </c>
      <c r="J148" s="492"/>
    </row>
    <row r="149" spans="1:10" x14ac:dyDescent="0.25">
      <c r="A149" s="492"/>
      <c r="B149" s="108"/>
      <c r="C149" s="110" t="s">
        <v>2109</v>
      </c>
      <c r="D149" s="110" t="s">
        <v>2172</v>
      </c>
      <c r="E149" s="109">
        <v>1</v>
      </c>
      <c r="F149" s="783" t="s">
        <v>70</v>
      </c>
      <c r="G149" s="109">
        <v>1.954</v>
      </c>
      <c r="H149" s="774">
        <f t="shared" si="1"/>
        <v>6.1746400000000001</v>
      </c>
      <c r="J149" s="492"/>
    </row>
    <row r="150" spans="1:10" x14ac:dyDescent="0.25">
      <c r="A150" s="492"/>
      <c r="B150" s="108"/>
      <c r="C150" s="110" t="s">
        <v>2109</v>
      </c>
      <c r="D150" s="110" t="s">
        <v>2178</v>
      </c>
      <c r="E150" s="109">
        <v>1</v>
      </c>
      <c r="F150" s="783" t="s">
        <v>70</v>
      </c>
      <c r="G150" s="109">
        <v>1.488</v>
      </c>
      <c r="H150" s="774">
        <f t="shared" si="1"/>
        <v>4.7020800000000005</v>
      </c>
      <c r="J150" s="492"/>
    </row>
    <row r="151" spans="1:10" x14ac:dyDescent="0.25">
      <c r="A151" s="492"/>
      <c r="B151" s="108"/>
      <c r="C151" s="110" t="s">
        <v>2109</v>
      </c>
      <c r="D151" s="110" t="s">
        <v>2146</v>
      </c>
      <c r="E151" s="109">
        <v>13</v>
      </c>
      <c r="F151" s="783" t="s">
        <v>70</v>
      </c>
      <c r="G151" s="109">
        <v>9.5060000000000002</v>
      </c>
      <c r="H151" s="774">
        <f t="shared" si="1"/>
        <v>30.038960000000003</v>
      </c>
      <c r="J151" s="492"/>
    </row>
    <row r="152" spans="1:10" x14ac:dyDescent="0.25">
      <c r="A152" s="492"/>
      <c r="B152" s="108"/>
      <c r="C152" s="110" t="s">
        <v>2109</v>
      </c>
      <c r="D152" s="110" t="s">
        <v>2182</v>
      </c>
      <c r="E152" s="109">
        <v>1</v>
      </c>
      <c r="F152" s="783" t="s">
        <v>70</v>
      </c>
      <c r="G152" s="109">
        <v>0.79700000000000004</v>
      </c>
      <c r="H152" s="774">
        <f t="shared" si="1"/>
        <v>2.5185200000000001</v>
      </c>
      <c r="J152" s="492"/>
    </row>
    <row r="153" spans="1:10" x14ac:dyDescent="0.25">
      <c r="A153" s="492"/>
      <c r="B153" s="108"/>
      <c r="C153" s="110" t="s">
        <v>2109</v>
      </c>
      <c r="D153" s="110" t="s">
        <v>2110</v>
      </c>
      <c r="E153" s="109">
        <v>2</v>
      </c>
      <c r="F153" s="783" t="s">
        <v>70</v>
      </c>
      <c r="G153" s="109">
        <v>10.26</v>
      </c>
      <c r="H153" s="774">
        <f t="shared" si="1"/>
        <v>32.421599999999998</v>
      </c>
      <c r="J153" s="492"/>
    </row>
    <row r="154" spans="1:10" x14ac:dyDescent="0.25">
      <c r="A154" s="492"/>
      <c r="B154" s="108"/>
      <c r="C154" s="110" t="s">
        <v>2109</v>
      </c>
      <c r="D154" s="110" t="s">
        <v>2151</v>
      </c>
      <c r="E154" s="109">
        <v>2</v>
      </c>
      <c r="F154" s="783" t="s">
        <v>70</v>
      </c>
      <c r="G154" s="109">
        <v>8.7789999999999999</v>
      </c>
      <c r="H154" s="774">
        <f t="shared" si="1"/>
        <v>27.74164</v>
      </c>
      <c r="J154" s="492"/>
    </row>
    <row r="155" spans="1:10" x14ac:dyDescent="0.25">
      <c r="A155" s="492"/>
      <c r="B155" s="108"/>
      <c r="C155" s="110" t="s">
        <v>2109</v>
      </c>
      <c r="D155" s="110" t="s">
        <v>2128</v>
      </c>
      <c r="E155" s="109">
        <v>1</v>
      </c>
      <c r="F155" s="783" t="s">
        <v>70</v>
      </c>
      <c r="G155" s="109">
        <v>2.5550000000000002</v>
      </c>
      <c r="H155" s="774">
        <f t="shared" si="1"/>
        <v>8.0738000000000003</v>
      </c>
      <c r="J155" s="492"/>
    </row>
    <row r="156" spans="1:10" x14ac:dyDescent="0.25">
      <c r="A156" s="492"/>
      <c r="B156" s="108"/>
      <c r="C156" s="110" t="s">
        <v>2109</v>
      </c>
      <c r="D156" s="110" t="s">
        <v>2102</v>
      </c>
      <c r="E156" s="109">
        <v>1</v>
      </c>
      <c r="F156" s="783" t="s">
        <v>70</v>
      </c>
      <c r="G156" s="109">
        <v>2.6259999999999999</v>
      </c>
      <c r="H156" s="774">
        <f t="shared" si="1"/>
        <v>8.2981599999999993</v>
      </c>
      <c r="J156" s="492"/>
    </row>
    <row r="157" spans="1:10" x14ac:dyDescent="0.25">
      <c r="A157" s="492"/>
      <c r="B157" s="108"/>
      <c r="C157" s="110" t="s">
        <v>2109</v>
      </c>
      <c r="D157" s="110" t="s">
        <v>2183</v>
      </c>
      <c r="E157" s="109">
        <v>1</v>
      </c>
      <c r="F157" s="783" t="s">
        <v>70</v>
      </c>
      <c r="G157" s="109">
        <v>4.1319999999999997</v>
      </c>
      <c r="H157" s="774">
        <f t="shared" si="1"/>
        <v>13.057119999999999</v>
      </c>
      <c r="J157" s="492"/>
    </row>
    <row r="158" spans="1:10" x14ac:dyDescent="0.25">
      <c r="A158" s="492"/>
      <c r="B158" s="108"/>
      <c r="C158" s="110" t="s">
        <v>2109</v>
      </c>
      <c r="D158" s="110" t="s">
        <v>2184</v>
      </c>
      <c r="E158" s="109">
        <v>1</v>
      </c>
      <c r="F158" s="783" t="s">
        <v>70</v>
      </c>
      <c r="G158" s="109">
        <v>4.6230000000000002</v>
      </c>
      <c r="H158" s="774">
        <f t="shared" si="1"/>
        <v>14.608680000000001</v>
      </c>
      <c r="J158" s="492"/>
    </row>
    <row r="159" spans="1:10" x14ac:dyDescent="0.25">
      <c r="A159" s="492"/>
      <c r="B159" s="108"/>
      <c r="C159" s="110" t="s">
        <v>2109</v>
      </c>
      <c r="D159" s="110" t="s">
        <v>2114</v>
      </c>
      <c r="E159" s="109">
        <v>2</v>
      </c>
      <c r="F159" s="783" t="s">
        <v>70</v>
      </c>
      <c r="G159" s="109">
        <v>8.6859999999999999</v>
      </c>
      <c r="H159" s="774">
        <f t="shared" si="1"/>
        <v>27.447760000000002</v>
      </c>
      <c r="J159" s="492"/>
    </row>
    <row r="160" spans="1:10" x14ac:dyDescent="0.25">
      <c r="A160" s="492"/>
      <c r="B160" s="108"/>
      <c r="C160" s="110" t="s">
        <v>2109</v>
      </c>
      <c r="D160" s="110" t="s">
        <v>2118</v>
      </c>
      <c r="E160" s="109">
        <v>1</v>
      </c>
      <c r="F160" s="783" t="s">
        <v>70</v>
      </c>
      <c r="G160" s="109">
        <v>2.9420000000000002</v>
      </c>
      <c r="H160" s="774">
        <f t="shared" si="1"/>
        <v>9.2967200000000005</v>
      </c>
      <c r="J160" s="492"/>
    </row>
    <row r="161" spans="1:10" x14ac:dyDescent="0.25">
      <c r="A161" s="492"/>
      <c r="B161" s="108"/>
      <c r="C161" s="110" t="s">
        <v>2109</v>
      </c>
      <c r="D161" s="110" t="s">
        <v>2165</v>
      </c>
      <c r="E161" s="109">
        <v>1</v>
      </c>
      <c r="F161" s="783" t="s">
        <v>70</v>
      </c>
      <c r="G161" s="109">
        <v>3.87</v>
      </c>
      <c r="H161" s="774">
        <f t="shared" ref="H161:H224" si="2">IF(AND(F161&lt;&gt;"",ISNUMBER(G161)),IFERROR(G161*INDEX(CNTR_FuelListEFprelimInclStd,MATCH(F161,CNTR_FuelListNamesInclStd,0))*IF(INDEX(CNTR_FuelListIsZeroInclStd,MATCH(F161,CNTR_FuelListNamesInclStd,0))=TRUE,0,1),"--"),"")</f>
        <v>12.229200000000001</v>
      </c>
      <c r="J161" s="492"/>
    </row>
    <row r="162" spans="1:10" x14ac:dyDescent="0.25">
      <c r="A162" s="492"/>
      <c r="B162" s="108"/>
      <c r="C162" s="110" t="s">
        <v>2109</v>
      </c>
      <c r="D162" s="110" t="s">
        <v>2120</v>
      </c>
      <c r="E162" s="109">
        <v>1</v>
      </c>
      <c r="F162" s="783" t="s">
        <v>70</v>
      </c>
      <c r="G162" s="109">
        <v>3.8260000000000001</v>
      </c>
      <c r="H162" s="774">
        <f t="shared" si="2"/>
        <v>12.090160000000001</v>
      </c>
      <c r="J162" s="492"/>
    </row>
    <row r="163" spans="1:10" x14ac:dyDescent="0.25">
      <c r="A163" s="492"/>
      <c r="B163" s="108"/>
      <c r="C163" s="110" t="s">
        <v>2109</v>
      </c>
      <c r="D163" s="110" t="s">
        <v>2121</v>
      </c>
      <c r="E163" s="109">
        <v>1</v>
      </c>
      <c r="F163" s="783" t="s">
        <v>70</v>
      </c>
      <c r="G163" s="109">
        <v>3.718</v>
      </c>
      <c r="H163" s="774">
        <f t="shared" si="2"/>
        <v>11.74888</v>
      </c>
      <c r="J163" s="492"/>
    </row>
    <row r="164" spans="1:10" x14ac:dyDescent="0.25">
      <c r="A164" s="492"/>
      <c r="B164" s="108"/>
      <c r="C164" s="110" t="s">
        <v>2109</v>
      </c>
      <c r="D164" s="110" t="s">
        <v>2185</v>
      </c>
      <c r="E164" s="109">
        <v>2</v>
      </c>
      <c r="F164" s="783" t="s">
        <v>70</v>
      </c>
      <c r="G164" s="109">
        <v>6.2539999999999996</v>
      </c>
      <c r="H164" s="774">
        <f t="shared" si="2"/>
        <v>19.762640000000001</v>
      </c>
      <c r="J164" s="492"/>
    </row>
    <row r="165" spans="1:10" x14ac:dyDescent="0.25">
      <c r="A165" s="492"/>
      <c r="B165" s="108"/>
      <c r="C165" s="110" t="s">
        <v>2109</v>
      </c>
      <c r="D165" s="110" t="s">
        <v>2186</v>
      </c>
      <c r="E165" s="109">
        <v>2</v>
      </c>
      <c r="F165" s="783" t="s">
        <v>70</v>
      </c>
      <c r="G165" s="109">
        <v>6.04</v>
      </c>
      <c r="H165" s="774">
        <f t="shared" si="2"/>
        <v>19.086400000000001</v>
      </c>
      <c r="J165" s="492"/>
    </row>
    <row r="166" spans="1:10" x14ac:dyDescent="0.25">
      <c r="A166" s="492"/>
      <c r="B166" s="108"/>
      <c r="C166" s="110" t="s">
        <v>2109</v>
      </c>
      <c r="D166" s="110" t="s">
        <v>2123</v>
      </c>
      <c r="E166" s="109">
        <v>1</v>
      </c>
      <c r="F166" s="783" t="s">
        <v>70</v>
      </c>
      <c r="G166" s="109">
        <v>2.8679999999999999</v>
      </c>
      <c r="H166" s="774">
        <f t="shared" si="2"/>
        <v>9.0628799999999998</v>
      </c>
      <c r="J166" s="492"/>
    </row>
    <row r="167" spans="1:10" x14ac:dyDescent="0.25">
      <c r="A167" s="492"/>
      <c r="B167" s="108"/>
      <c r="C167" s="110" t="s">
        <v>2109</v>
      </c>
      <c r="D167" s="110" t="s">
        <v>2187</v>
      </c>
      <c r="E167" s="109">
        <v>1</v>
      </c>
      <c r="F167" s="783" t="s">
        <v>70</v>
      </c>
      <c r="G167" s="109">
        <v>2.367</v>
      </c>
      <c r="H167" s="774">
        <f t="shared" si="2"/>
        <v>7.4797200000000004</v>
      </c>
      <c r="J167" s="492"/>
    </row>
    <row r="168" spans="1:10" x14ac:dyDescent="0.25">
      <c r="A168" s="492"/>
      <c r="B168" s="108"/>
      <c r="C168" s="110" t="s">
        <v>2109</v>
      </c>
      <c r="D168" s="110" t="s">
        <v>2139</v>
      </c>
      <c r="E168" s="109">
        <v>1</v>
      </c>
      <c r="F168" s="783" t="s">
        <v>70</v>
      </c>
      <c r="G168" s="109">
        <v>2.294</v>
      </c>
      <c r="H168" s="774">
        <f t="shared" si="2"/>
        <v>7.2490400000000008</v>
      </c>
      <c r="J168" s="492"/>
    </row>
    <row r="169" spans="1:10" x14ac:dyDescent="0.25">
      <c r="A169" s="492"/>
      <c r="B169" s="108"/>
      <c r="C169" s="110" t="s">
        <v>2109</v>
      </c>
      <c r="D169" s="110" t="s">
        <v>2126</v>
      </c>
      <c r="E169" s="109">
        <v>1</v>
      </c>
      <c r="F169" s="783" t="s">
        <v>70</v>
      </c>
      <c r="G169" s="109">
        <v>3.5489999999999999</v>
      </c>
      <c r="H169" s="774">
        <f t="shared" si="2"/>
        <v>11.214840000000001</v>
      </c>
      <c r="J169" s="492"/>
    </row>
    <row r="170" spans="1:10" x14ac:dyDescent="0.25">
      <c r="A170" s="492"/>
      <c r="B170" s="108"/>
      <c r="C170" s="110" t="s">
        <v>2109</v>
      </c>
      <c r="D170" s="110" t="s">
        <v>2188</v>
      </c>
      <c r="E170" s="109">
        <v>1</v>
      </c>
      <c r="F170" s="783" t="s">
        <v>70</v>
      </c>
      <c r="G170" s="109">
        <v>6.0369999999999999</v>
      </c>
      <c r="H170" s="774">
        <f t="shared" si="2"/>
        <v>19.076920000000001</v>
      </c>
      <c r="J170" s="492"/>
    </row>
    <row r="171" spans="1:10" x14ac:dyDescent="0.25">
      <c r="A171" s="492"/>
      <c r="B171" s="108"/>
      <c r="C171" s="110" t="s">
        <v>2109</v>
      </c>
      <c r="D171" s="110" t="s">
        <v>2158</v>
      </c>
      <c r="E171" s="109">
        <v>1</v>
      </c>
      <c r="F171" s="783" t="s">
        <v>70</v>
      </c>
      <c r="G171" s="109">
        <v>2.5070000000000001</v>
      </c>
      <c r="H171" s="774">
        <f t="shared" si="2"/>
        <v>7.9221200000000005</v>
      </c>
      <c r="J171" s="492"/>
    </row>
    <row r="172" spans="1:10" x14ac:dyDescent="0.25">
      <c r="A172" s="492"/>
      <c r="B172" s="108"/>
      <c r="C172" s="110" t="s">
        <v>2146</v>
      </c>
      <c r="D172" s="110" t="s">
        <v>2103</v>
      </c>
      <c r="E172" s="109">
        <v>1</v>
      </c>
      <c r="F172" s="783" t="s">
        <v>70</v>
      </c>
      <c r="G172" s="109">
        <v>1.5309999999999999</v>
      </c>
      <c r="H172" s="774">
        <f t="shared" si="2"/>
        <v>4.8379599999999998</v>
      </c>
      <c r="J172" s="492"/>
    </row>
    <row r="173" spans="1:10" x14ac:dyDescent="0.25">
      <c r="A173" s="492"/>
      <c r="B173" s="108"/>
      <c r="C173" s="110" t="s">
        <v>2146</v>
      </c>
      <c r="D173" s="110" t="s">
        <v>2105</v>
      </c>
      <c r="E173" s="109">
        <v>1</v>
      </c>
      <c r="F173" s="783" t="s">
        <v>70</v>
      </c>
      <c r="G173" s="109">
        <v>1.766</v>
      </c>
      <c r="H173" s="774">
        <f t="shared" si="2"/>
        <v>5.5805600000000002</v>
      </c>
      <c r="J173" s="492"/>
    </row>
    <row r="174" spans="1:10" x14ac:dyDescent="0.25">
      <c r="A174" s="492"/>
      <c r="B174" s="108"/>
      <c r="C174" s="110" t="s">
        <v>2146</v>
      </c>
      <c r="D174" s="110" t="s">
        <v>2145</v>
      </c>
      <c r="E174" s="109">
        <v>1</v>
      </c>
      <c r="F174" s="783" t="s">
        <v>70</v>
      </c>
      <c r="G174" s="109">
        <v>2.2890000000000001</v>
      </c>
      <c r="H174" s="774">
        <f t="shared" si="2"/>
        <v>7.2332400000000012</v>
      </c>
      <c r="J174" s="492"/>
    </row>
    <row r="175" spans="1:10" x14ac:dyDescent="0.25">
      <c r="A175" s="492"/>
      <c r="B175" s="108"/>
      <c r="C175" s="110" t="s">
        <v>2146</v>
      </c>
      <c r="D175" s="110" t="s">
        <v>2189</v>
      </c>
      <c r="E175" s="109">
        <v>1</v>
      </c>
      <c r="F175" s="783" t="s">
        <v>70</v>
      </c>
      <c r="G175" s="109">
        <v>2.94</v>
      </c>
      <c r="H175" s="774">
        <f t="shared" si="2"/>
        <v>9.2904</v>
      </c>
      <c r="J175" s="492"/>
    </row>
    <row r="176" spans="1:10" x14ac:dyDescent="0.25">
      <c r="A176" s="492"/>
      <c r="B176" s="108"/>
      <c r="C176" s="110" t="s">
        <v>2146</v>
      </c>
      <c r="D176" s="110" t="s">
        <v>2101</v>
      </c>
      <c r="E176" s="109">
        <v>2</v>
      </c>
      <c r="F176" s="783" t="s">
        <v>70</v>
      </c>
      <c r="G176" s="109">
        <v>5.5750000000000002</v>
      </c>
      <c r="H176" s="774">
        <f t="shared" si="2"/>
        <v>17.617000000000001</v>
      </c>
      <c r="J176" s="492"/>
    </row>
    <row r="177" spans="1:10" x14ac:dyDescent="0.25">
      <c r="A177" s="492"/>
      <c r="B177" s="108"/>
      <c r="C177" s="110" t="s">
        <v>2146</v>
      </c>
      <c r="D177" s="110" t="s">
        <v>2190</v>
      </c>
      <c r="E177" s="109">
        <v>1</v>
      </c>
      <c r="F177" s="783" t="s">
        <v>70</v>
      </c>
      <c r="G177" s="109">
        <v>2.6970000000000001</v>
      </c>
      <c r="H177" s="774">
        <f t="shared" si="2"/>
        <v>8.5225200000000001</v>
      </c>
      <c r="J177" s="492"/>
    </row>
    <row r="178" spans="1:10" x14ac:dyDescent="0.25">
      <c r="A178" s="492"/>
      <c r="B178" s="108"/>
      <c r="C178" s="110" t="s">
        <v>2146</v>
      </c>
      <c r="D178" s="110" t="s">
        <v>2109</v>
      </c>
      <c r="E178" s="109">
        <v>8</v>
      </c>
      <c r="F178" s="783" t="s">
        <v>70</v>
      </c>
      <c r="G178" s="109">
        <v>5.9610000000000003</v>
      </c>
      <c r="H178" s="774">
        <f t="shared" si="2"/>
        <v>18.836760000000002</v>
      </c>
      <c r="J178" s="492"/>
    </row>
    <row r="179" spans="1:10" x14ac:dyDescent="0.25">
      <c r="A179" s="492"/>
      <c r="B179" s="108"/>
      <c r="C179" s="110" t="s">
        <v>2146</v>
      </c>
      <c r="D179" s="110" t="s">
        <v>2182</v>
      </c>
      <c r="E179" s="109">
        <v>1</v>
      </c>
      <c r="F179" s="783" t="s">
        <v>70</v>
      </c>
      <c r="G179" s="109">
        <v>0.47199999999999998</v>
      </c>
      <c r="H179" s="774">
        <f t="shared" si="2"/>
        <v>1.49152</v>
      </c>
      <c r="J179" s="492"/>
    </row>
    <row r="180" spans="1:10" x14ac:dyDescent="0.25">
      <c r="A180" s="492"/>
      <c r="B180" s="108"/>
      <c r="C180" s="110" t="s">
        <v>2146</v>
      </c>
      <c r="D180" s="110" t="s">
        <v>2110</v>
      </c>
      <c r="E180" s="109">
        <v>1</v>
      </c>
      <c r="F180" s="783" t="s">
        <v>70</v>
      </c>
      <c r="G180" s="109">
        <v>3.92</v>
      </c>
      <c r="H180" s="774">
        <f t="shared" si="2"/>
        <v>12.3872</v>
      </c>
      <c r="J180" s="492"/>
    </row>
    <row r="181" spans="1:10" x14ac:dyDescent="0.25">
      <c r="A181" s="492"/>
      <c r="B181" s="108"/>
      <c r="C181" s="110" t="s">
        <v>2146</v>
      </c>
      <c r="D181" s="110" t="s">
        <v>2191</v>
      </c>
      <c r="E181" s="109">
        <v>1</v>
      </c>
      <c r="F181" s="783" t="s">
        <v>70</v>
      </c>
      <c r="G181" s="109">
        <v>2.4</v>
      </c>
      <c r="H181" s="774">
        <f t="shared" si="2"/>
        <v>7.5839999999999996</v>
      </c>
      <c r="J181" s="492"/>
    </row>
    <row r="182" spans="1:10" x14ac:dyDescent="0.25">
      <c r="A182" s="492"/>
      <c r="B182" s="108"/>
      <c r="C182" s="110" t="s">
        <v>2146</v>
      </c>
      <c r="D182" s="110" t="s">
        <v>2128</v>
      </c>
      <c r="E182" s="109">
        <v>2</v>
      </c>
      <c r="F182" s="783" t="s">
        <v>70</v>
      </c>
      <c r="G182" s="109">
        <v>4.5910000000000002</v>
      </c>
      <c r="H182" s="774">
        <f t="shared" si="2"/>
        <v>14.507560000000002</v>
      </c>
      <c r="J182" s="492"/>
    </row>
    <row r="183" spans="1:10" x14ac:dyDescent="0.25">
      <c r="A183" s="492"/>
      <c r="B183" s="108"/>
      <c r="C183" s="110" t="s">
        <v>2146</v>
      </c>
      <c r="D183" s="110" t="s">
        <v>2192</v>
      </c>
      <c r="E183" s="109">
        <v>1</v>
      </c>
      <c r="F183" s="783" t="s">
        <v>70</v>
      </c>
      <c r="G183" s="109">
        <v>4.07</v>
      </c>
      <c r="H183" s="774">
        <f t="shared" si="2"/>
        <v>12.861200000000002</v>
      </c>
      <c r="J183" s="492"/>
    </row>
    <row r="184" spans="1:10" x14ac:dyDescent="0.25">
      <c r="A184" s="492"/>
      <c r="B184" s="108"/>
      <c r="C184" s="110" t="s">
        <v>2146</v>
      </c>
      <c r="D184" s="110" t="s">
        <v>2184</v>
      </c>
      <c r="E184" s="109">
        <v>1</v>
      </c>
      <c r="F184" s="783" t="s">
        <v>70</v>
      </c>
      <c r="G184" s="109">
        <v>4.4569999999999999</v>
      </c>
      <c r="H184" s="774">
        <f t="shared" si="2"/>
        <v>14.08412</v>
      </c>
      <c r="J184" s="492"/>
    </row>
    <row r="185" spans="1:10" x14ac:dyDescent="0.25">
      <c r="A185" s="492"/>
      <c r="B185" s="108"/>
      <c r="C185" s="110" t="s">
        <v>2146</v>
      </c>
      <c r="D185" s="110" t="s">
        <v>2193</v>
      </c>
      <c r="E185" s="109">
        <v>1</v>
      </c>
      <c r="F185" s="783" t="s">
        <v>70</v>
      </c>
      <c r="G185" s="109">
        <v>3.4950000000000001</v>
      </c>
      <c r="H185" s="774">
        <f t="shared" si="2"/>
        <v>11.0442</v>
      </c>
      <c r="J185" s="492"/>
    </row>
    <row r="186" spans="1:10" x14ac:dyDescent="0.25">
      <c r="A186" s="492"/>
      <c r="B186" s="108"/>
      <c r="C186" s="110" t="s">
        <v>2146</v>
      </c>
      <c r="D186" s="110" t="s">
        <v>2115</v>
      </c>
      <c r="E186" s="109">
        <v>1</v>
      </c>
      <c r="F186" s="783" t="s">
        <v>70</v>
      </c>
      <c r="G186" s="109">
        <v>2.6659999999999999</v>
      </c>
      <c r="H186" s="774">
        <f t="shared" si="2"/>
        <v>8.4245599999999996</v>
      </c>
      <c r="J186" s="492"/>
    </row>
    <row r="187" spans="1:10" x14ac:dyDescent="0.25">
      <c r="A187" s="492"/>
      <c r="B187" s="108"/>
      <c r="C187" s="110" t="s">
        <v>2146</v>
      </c>
      <c r="D187" s="110" t="s">
        <v>2126</v>
      </c>
      <c r="E187" s="109">
        <v>2</v>
      </c>
      <c r="F187" s="783" t="s">
        <v>70</v>
      </c>
      <c r="G187" s="109">
        <v>3.5329999999999999</v>
      </c>
      <c r="H187" s="774">
        <f t="shared" si="2"/>
        <v>11.16428</v>
      </c>
      <c r="J187" s="492"/>
    </row>
    <row r="188" spans="1:10" x14ac:dyDescent="0.25">
      <c r="A188" s="492"/>
      <c r="B188" s="108"/>
      <c r="C188" s="110" t="s">
        <v>2146</v>
      </c>
      <c r="D188" s="110" t="s">
        <v>2194</v>
      </c>
      <c r="E188" s="109">
        <v>1</v>
      </c>
      <c r="F188" s="783" t="s">
        <v>70</v>
      </c>
      <c r="G188" s="109">
        <v>4.8179999999999996</v>
      </c>
      <c r="H188" s="774">
        <f t="shared" si="2"/>
        <v>15.224879999999999</v>
      </c>
      <c r="J188" s="492"/>
    </row>
    <row r="189" spans="1:10" x14ac:dyDescent="0.25">
      <c r="A189" s="492"/>
      <c r="B189" s="108"/>
      <c r="C189" s="110" t="s">
        <v>2146</v>
      </c>
      <c r="D189" s="110" t="s">
        <v>2195</v>
      </c>
      <c r="E189" s="109">
        <v>1</v>
      </c>
      <c r="F189" s="783" t="s">
        <v>70</v>
      </c>
      <c r="G189" s="109">
        <v>4.5190000000000001</v>
      </c>
      <c r="H189" s="774">
        <f t="shared" si="2"/>
        <v>14.280040000000001</v>
      </c>
      <c r="J189" s="492"/>
    </row>
    <row r="190" spans="1:10" x14ac:dyDescent="0.25">
      <c r="A190" s="492"/>
      <c r="B190" s="108"/>
      <c r="C190" s="110" t="s">
        <v>2146</v>
      </c>
      <c r="D190" s="110" t="s">
        <v>2158</v>
      </c>
      <c r="E190" s="109">
        <v>2</v>
      </c>
      <c r="F190" s="783" t="s">
        <v>70</v>
      </c>
      <c r="G190" s="109">
        <v>4.6349999999999998</v>
      </c>
      <c r="H190" s="774">
        <f t="shared" si="2"/>
        <v>14.646599999999999</v>
      </c>
      <c r="J190" s="492"/>
    </row>
    <row r="191" spans="1:10" x14ac:dyDescent="0.25">
      <c r="A191" s="492"/>
      <c r="B191" s="108"/>
      <c r="C191" s="110" t="s">
        <v>2131</v>
      </c>
      <c r="D191" s="110" t="s">
        <v>2109</v>
      </c>
      <c r="E191" s="109">
        <v>1</v>
      </c>
      <c r="F191" s="783" t="s">
        <v>70</v>
      </c>
      <c r="G191" s="109">
        <v>0.748</v>
      </c>
      <c r="H191" s="774">
        <f t="shared" si="2"/>
        <v>2.36368</v>
      </c>
      <c r="J191" s="492"/>
    </row>
    <row r="192" spans="1:10" x14ac:dyDescent="0.25">
      <c r="A192" s="492"/>
      <c r="B192" s="108"/>
      <c r="C192" s="110" t="s">
        <v>2182</v>
      </c>
      <c r="D192" s="110" t="s">
        <v>2109</v>
      </c>
      <c r="E192" s="109">
        <v>3</v>
      </c>
      <c r="F192" s="783" t="s">
        <v>70</v>
      </c>
      <c r="G192" s="109">
        <v>2.5129999999999999</v>
      </c>
      <c r="H192" s="774">
        <f t="shared" si="2"/>
        <v>7.9410800000000004</v>
      </c>
      <c r="J192" s="492"/>
    </row>
    <row r="193" spans="1:10" x14ac:dyDescent="0.25">
      <c r="A193" s="492"/>
      <c r="B193" s="108"/>
      <c r="C193" s="110" t="s">
        <v>2182</v>
      </c>
      <c r="D193" s="110" t="s">
        <v>2158</v>
      </c>
      <c r="E193" s="109">
        <v>1</v>
      </c>
      <c r="F193" s="783" t="s">
        <v>70</v>
      </c>
      <c r="G193" s="109">
        <v>2.4529999999999998</v>
      </c>
      <c r="H193" s="774">
        <f t="shared" si="2"/>
        <v>7.7514799999999999</v>
      </c>
      <c r="J193" s="492"/>
    </row>
    <row r="194" spans="1:10" x14ac:dyDescent="0.25">
      <c r="A194" s="492"/>
      <c r="B194" s="108"/>
      <c r="C194" s="110" t="s">
        <v>2182</v>
      </c>
      <c r="D194" s="110" t="s">
        <v>2196</v>
      </c>
      <c r="E194" s="109">
        <v>1</v>
      </c>
      <c r="F194" s="783" t="s">
        <v>70</v>
      </c>
      <c r="G194" s="109">
        <v>1.7949999999999999</v>
      </c>
      <c r="H194" s="774">
        <f t="shared" si="2"/>
        <v>5.6722000000000001</v>
      </c>
      <c r="J194" s="492"/>
    </row>
    <row r="195" spans="1:10" x14ac:dyDescent="0.25">
      <c r="A195" s="492"/>
      <c r="B195" s="108"/>
      <c r="C195" s="110" t="s">
        <v>2197</v>
      </c>
      <c r="D195" s="110" t="s">
        <v>2198</v>
      </c>
      <c r="E195" s="109">
        <v>1</v>
      </c>
      <c r="F195" s="783" t="s">
        <v>70</v>
      </c>
      <c r="G195" s="109">
        <v>1.794</v>
      </c>
      <c r="H195" s="774">
        <f t="shared" si="2"/>
        <v>5.6690400000000007</v>
      </c>
      <c r="J195" s="492"/>
    </row>
    <row r="196" spans="1:10" x14ac:dyDescent="0.25">
      <c r="A196" s="492"/>
      <c r="B196" s="108"/>
      <c r="C196" s="110" t="s">
        <v>2110</v>
      </c>
      <c r="D196" s="110" t="s">
        <v>2103</v>
      </c>
      <c r="E196" s="109">
        <v>1</v>
      </c>
      <c r="F196" s="783" t="s">
        <v>70</v>
      </c>
      <c r="G196" s="109">
        <v>7.4640000000000004</v>
      </c>
      <c r="H196" s="774">
        <f t="shared" si="2"/>
        <v>23.586240000000004</v>
      </c>
      <c r="J196" s="492"/>
    </row>
    <row r="197" spans="1:10" x14ac:dyDescent="0.25">
      <c r="A197" s="492"/>
      <c r="B197" s="108"/>
      <c r="C197" s="110" t="s">
        <v>2110</v>
      </c>
      <c r="D197" s="110" t="s">
        <v>2136</v>
      </c>
      <c r="E197" s="109">
        <v>1</v>
      </c>
      <c r="F197" s="783" t="s">
        <v>70</v>
      </c>
      <c r="G197" s="109">
        <v>4.4480000000000004</v>
      </c>
      <c r="H197" s="774">
        <f t="shared" si="2"/>
        <v>14.055680000000002</v>
      </c>
      <c r="J197" s="492"/>
    </row>
    <row r="198" spans="1:10" x14ac:dyDescent="0.25">
      <c r="A198" s="492"/>
      <c r="B198" s="108"/>
      <c r="C198" s="110" t="s">
        <v>2110</v>
      </c>
      <c r="D198" s="110" t="s">
        <v>2106</v>
      </c>
      <c r="E198" s="109">
        <v>2</v>
      </c>
      <c r="F198" s="783" t="s">
        <v>70</v>
      </c>
      <c r="G198" s="109">
        <v>10.055999999999999</v>
      </c>
      <c r="H198" s="774">
        <f t="shared" si="2"/>
        <v>31.776959999999999</v>
      </c>
      <c r="J198" s="492"/>
    </row>
    <row r="199" spans="1:10" x14ac:dyDescent="0.25">
      <c r="A199" s="492"/>
      <c r="B199" s="108"/>
      <c r="C199" s="110" t="s">
        <v>2110</v>
      </c>
      <c r="D199" s="110" t="s">
        <v>2190</v>
      </c>
      <c r="E199" s="109">
        <v>1</v>
      </c>
      <c r="F199" s="783" t="s">
        <v>70</v>
      </c>
      <c r="G199" s="109">
        <v>4.806</v>
      </c>
      <c r="H199" s="774">
        <f t="shared" si="2"/>
        <v>15.186960000000001</v>
      </c>
      <c r="J199" s="492"/>
    </row>
    <row r="200" spans="1:10" x14ac:dyDescent="0.25">
      <c r="A200" s="492"/>
      <c r="B200" s="108"/>
      <c r="C200" s="110" t="s">
        <v>2110</v>
      </c>
      <c r="D200" s="110" t="s">
        <v>2174</v>
      </c>
      <c r="E200" s="109">
        <v>2</v>
      </c>
      <c r="F200" s="783" t="s">
        <v>70</v>
      </c>
      <c r="G200" s="109">
        <v>11.840999999999999</v>
      </c>
      <c r="H200" s="774">
        <f t="shared" si="2"/>
        <v>37.417560000000002</v>
      </c>
      <c r="J200" s="492"/>
    </row>
    <row r="201" spans="1:10" x14ac:dyDescent="0.25">
      <c r="A201" s="492"/>
      <c r="B201" s="108"/>
      <c r="C201" s="110" t="s">
        <v>2110</v>
      </c>
      <c r="D201" s="110" t="s">
        <v>2135</v>
      </c>
      <c r="E201" s="109">
        <v>1</v>
      </c>
      <c r="F201" s="783" t="s">
        <v>70</v>
      </c>
      <c r="G201" s="109">
        <v>4.4690000000000003</v>
      </c>
      <c r="H201" s="774">
        <f t="shared" si="2"/>
        <v>14.122040000000002</v>
      </c>
      <c r="J201" s="492"/>
    </row>
    <row r="202" spans="1:10" x14ac:dyDescent="0.25">
      <c r="A202" s="492"/>
      <c r="B202" s="108"/>
      <c r="C202" s="110" t="s">
        <v>2110</v>
      </c>
      <c r="D202" s="110" t="s">
        <v>2109</v>
      </c>
      <c r="E202" s="109">
        <v>1</v>
      </c>
      <c r="F202" s="783" t="s">
        <v>70</v>
      </c>
      <c r="G202" s="109">
        <v>4.1669999999999998</v>
      </c>
      <c r="H202" s="774">
        <f t="shared" si="2"/>
        <v>13.167719999999999</v>
      </c>
      <c r="J202" s="492"/>
    </row>
    <row r="203" spans="1:10" x14ac:dyDescent="0.25">
      <c r="A203" s="492"/>
      <c r="B203" s="108"/>
      <c r="C203" s="110" t="s">
        <v>2110</v>
      </c>
      <c r="D203" s="110" t="s">
        <v>2182</v>
      </c>
      <c r="E203" s="109">
        <v>1</v>
      </c>
      <c r="F203" s="783" t="s">
        <v>70</v>
      </c>
      <c r="G203" s="109">
        <v>3.98</v>
      </c>
      <c r="H203" s="774">
        <f t="shared" si="2"/>
        <v>12.5768</v>
      </c>
      <c r="J203" s="492"/>
    </row>
    <row r="204" spans="1:10" x14ac:dyDescent="0.25">
      <c r="A204" s="492"/>
      <c r="B204" s="108"/>
      <c r="C204" s="110" t="s">
        <v>2110</v>
      </c>
      <c r="D204" s="110" t="s">
        <v>2197</v>
      </c>
      <c r="E204" s="109">
        <v>1</v>
      </c>
      <c r="F204" s="783" t="s">
        <v>70</v>
      </c>
      <c r="G204" s="109">
        <v>2.2890000000000001</v>
      </c>
      <c r="H204" s="774">
        <f t="shared" si="2"/>
        <v>7.2332400000000012</v>
      </c>
      <c r="J204" s="492"/>
    </row>
    <row r="205" spans="1:10" x14ac:dyDescent="0.25">
      <c r="A205" s="492"/>
      <c r="B205" s="108"/>
      <c r="C205" s="110" t="s">
        <v>2110</v>
      </c>
      <c r="D205" s="110" t="s">
        <v>2151</v>
      </c>
      <c r="E205" s="109">
        <v>2</v>
      </c>
      <c r="F205" s="783" t="s">
        <v>70</v>
      </c>
      <c r="G205" s="109">
        <v>0.94</v>
      </c>
      <c r="H205" s="774">
        <f t="shared" si="2"/>
        <v>2.9704000000000002</v>
      </c>
      <c r="J205" s="492"/>
    </row>
    <row r="206" spans="1:10" x14ac:dyDescent="0.25">
      <c r="A206" s="492"/>
      <c r="B206" s="108"/>
      <c r="C206" s="110" t="s">
        <v>2110</v>
      </c>
      <c r="D206" s="110" t="s">
        <v>2199</v>
      </c>
      <c r="E206" s="109">
        <v>1</v>
      </c>
      <c r="F206" s="783" t="s">
        <v>70</v>
      </c>
      <c r="G206" s="109">
        <v>2.6930000000000001</v>
      </c>
      <c r="H206" s="774">
        <f t="shared" si="2"/>
        <v>8.5098800000000008</v>
      </c>
      <c r="J206" s="492"/>
    </row>
    <row r="207" spans="1:10" x14ac:dyDescent="0.25">
      <c r="A207" s="492"/>
      <c r="B207" s="108"/>
      <c r="C207" s="110" t="s">
        <v>2110</v>
      </c>
      <c r="D207" s="110" t="s">
        <v>2128</v>
      </c>
      <c r="E207" s="109">
        <v>1</v>
      </c>
      <c r="F207" s="783" t="s">
        <v>70</v>
      </c>
      <c r="G207" s="109">
        <v>2.9039999999999999</v>
      </c>
      <c r="H207" s="774">
        <f t="shared" si="2"/>
        <v>9.1766400000000008</v>
      </c>
      <c r="J207" s="492"/>
    </row>
    <row r="208" spans="1:10" x14ac:dyDescent="0.25">
      <c r="A208" s="492"/>
      <c r="B208" s="108"/>
      <c r="C208" s="110" t="s">
        <v>2110</v>
      </c>
      <c r="D208" s="110" t="s">
        <v>2114</v>
      </c>
      <c r="E208" s="109">
        <v>3</v>
      </c>
      <c r="F208" s="783" t="s">
        <v>70</v>
      </c>
      <c r="G208" s="109">
        <v>11.55</v>
      </c>
      <c r="H208" s="774">
        <f t="shared" si="2"/>
        <v>36.498000000000005</v>
      </c>
      <c r="J208" s="492"/>
    </row>
    <row r="209" spans="1:10" x14ac:dyDescent="0.25">
      <c r="A209" s="492"/>
      <c r="B209" s="108"/>
      <c r="C209" s="110" t="s">
        <v>2110</v>
      </c>
      <c r="D209" s="110" t="s">
        <v>2115</v>
      </c>
      <c r="E209" s="109">
        <v>2</v>
      </c>
      <c r="F209" s="783" t="s">
        <v>70</v>
      </c>
      <c r="G209" s="109">
        <v>9.0559999999999992</v>
      </c>
      <c r="H209" s="774">
        <f t="shared" si="2"/>
        <v>28.616959999999999</v>
      </c>
      <c r="J209" s="492"/>
    </row>
    <row r="210" spans="1:10" x14ac:dyDescent="0.25">
      <c r="A210" s="492"/>
      <c r="B210" s="108"/>
      <c r="C210" s="110" t="s">
        <v>2110</v>
      </c>
      <c r="D210" s="110" t="s">
        <v>2142</v>
      </c>
      <c r="E210" s="109">
        <v>1</v>
      </c>
      <c r="F210" s="783" t="s">
        <v>70</v>
      </c>
      <c r="G210" s="109">
        <v>1.762</v>
      </c>
      <c r="H210" s="774">
        <f t="shared" si="2"/>
        <v>5.56792</v>
      </c>
      <c r="J210" s="492"/>
    </row>
    <row r="211" spans="1:10" x14ac:dyDescent="0.25">
      <c r="A211" s="492"/>
      <c r="B211" s="108"/>
      <c r="C211" s="110" t="s">
        <v>2110</v>
      </c>
      <c r="D211" s="110" t="s">
        <v>2200</v>
      </c>
      <c r="E211" s="109">
        <v>6</v>
      </c>
      <c r="F211" s="783" t="s">
        <v>70</v>
      </c>
      <c r="G211" s="109">
        <v>7.4509999999999996</v>
      </c>
      <c r="H211" s="774">
        <f t="shared" si="2"/>
        <v>23.545159999999999</v>
      </c>
      <c r="J211" s="492"/>
    </row>
    <row r="212" spans="1:10" x14ac:dyDescent="0.25">
      <c r="A212" s="492"/>
      <c r="B212" s="108"/>
      <c r="C212" s="110" t="s">
        <v>2110</v>
      </c>
      <c r="D212" s="110" t="s">
        <v>2201</v>
      </c>
      <c r="E212" s="109">
        <v>1</v>
      </c>
      <c r="F212" s="783" t="s">
        <v>70</v>
      </c>
      <c r="G212" s="109">
        <v>2.0990000000000002</v>
      </c>
      <c r="H212" s="774">
        <f t="shared" si="2"/>
        <v>6.6328400000000007</v>
      </c>
      <c r="J212" s="492"/>
    </row>
    <row r="213" spans="1:10" x14ac:dyDescent="0.25">
      <c r="A213" s="492"/>
      <c r="B213" s="108"/>
      <c r="C213" s="110" t="s">
        <v>2110</v>
      </c>
      <c r="D213" s="110" t="s">
        <v>2117</v>
      </c>
      <c r="E213" s="109">
        <v>2</v>
      </c>
      <c r="F213" s="783" t="s">
        <v>70</v>
      </c>
      <c r="G213" s="109">
        <v>6.1429999999999998</v>
      </c>
      <c r="H213" s="774">
        <f t="shared" si="2"/>
        <v>19.41188</v>
      </c>
      <c r="J213" s="492"/>
    </row>
    <row r="214" spans="1:10" x14ac:dyDescent="0.25">
      <c r="A214" s="492"/>
      <c r="B214" s="108"/>
      <c r="C214" s="110" t="s">
        <v>2110</v>
      </c>
      <c r="D214" s="110" t="s">
        <v>2118</v>
      </c>
      <c r="E214" s="109">
        <v>2</v>
      </c>
      <c r="F214" s="783" t="s">
        <v>70</v>
      </c>
      <c r="G214" s="109">
        <v>7.2119999999999997</v>
      </c>
      <c r="H214" s="774">
        <f t="shared" si="2"/>
        <v>22.789919999999999</v>
      </c>
      <c r="J214" s="492"/>
    </row>
    <row r="215" spans="1:10" x14ac:dyDescent="0.25">
      <c r="A215" s="492"/>
      <c r="B215" s="108"/>
      <c r="C215" s="110" t="s">
        <v>2110</v>
      </c>
      <c r="D215" s="110" t="s">
        <v>2120</v>
      </c>
      <c r="E215" s="109">
        <v>1</v>
      </c>
      <c r="F215" s="783" t="s">
        <v>70</v>
      </c>
      <c r="G215" s="109">
        <v>4.9669999999999996</v>
      </c>
      <c r="H215" s="774">
        <f t="shared" si="2"/>
        <v>15.69572</v>
      </c>
      <c r="J215" s="492"/>
    </row>
    <row r="216" spans="1:10" x14ac:dyDescent="0.25">
      <c r="A216" s="492"/>
      <c r="B216" s="108"/>
      <c r="C216" s="110" t="s">
        <v>2110</v>
      </c>
      <c r="D216" s="110" t="s">
        <v>2121</v>
      </c>
      <c r="E216" s="109">
        <v>1</v>
      </c>
      <c r="F216" s="783" t="s">
        <v>70</v>
      </c>
      <c r="G216" s="109">
        <v>6.0259999999999998</v>
      </c>
      <c r="H216" s="774">
        <f t="shared" si="2"/>
        <v>19.042159999999999</v>
      </c>
      <c r="J216" s="492"/>
    </row>
    <row r="217" spans="1:10" x14ac:dyDescent="0.25">
      <c r="A217" s="492"/>
      <c r="B217" s="108"/>
      <c r="C217" s="110" t="s">
        <v>2110</v>
      </c>
      <c r="D217" s="110" t="s">
        <v>2202</v>
      </c>
      <c r="E217" s="109">
        <v>1</v>
      </c>
      <c r="F217" s="783" t="s">
        <v>70</v>
      </c>
      <c r="G217" s="109">
        <v>3.2149999999999999</v>
      </c>
      <c r="H217" s="774">
        <f t="shared" si="2"/>
        <v>10.1594</v>
      </c>
      <c r="J217" s="492"/>
    </row>
    <row r="218" spans="1:10" x14ac:dyDescent="0.25">
      <c r="A218" s="492"/>
      <c r="B218" s="108"/>
      <c r="C218" s="110" t="s">
        <v>2110</v>
      </c>
      <c r="D218" s="110" t="s">
        <v>2132</v>
      </c>
      <c r="E218" s="109">
        <v>2</v>
      </c>
      <c r="F218" s="783" t="s">
        <v>70</v>
      </c>
      <c r="G218" s="109">
        <v>5.5819999999999999</v>
      </c>
      <c r="H218" s="774">
        <f t="shared" si="2"/>
        <v>17.639120000000002</v>
      </c>
      <c r="J218" s="492"/>
    </row>
    <row r="219" spans="1:10" x14ac:dyDescent="0.25">
      <c r="A219" s="492"/>
      <c r="B219" s="108"/>
      <c r="C219" s="110" t="s">
        <v>2110</v>
      </c>
      <c r="D219" s="110" t="s">
        <v>2126</v>
      </c>
      <c r="E219" s="109">
        <v>1</v>
      </c>
      <c r="F219" s="783" t="s">
        <v>70</v>
      </c>
      <c r="G219" s="109">
        <v>3.3220000000000001</v>
      </c>
      <c r="H219" s="774">
        <f t="shared" si="2"/>
        <v>10.497520000000002</v>
      </c>
      <c r="J219" s="492"/>
    </row>
    <row r="220" spans="1:10" x14ac:dyDescent="0.25">
      <c r="A220" s="492"/>
      <c r="B220" s="108"/>
      <c r="C220" s="110" t="s">
        <v>2110</v>
      </c>
      <c r="D220" s="110" t="s">
        <v>2127</v>
      </c>
      <c r="E220" s="109">
        <v>1</v>
      </c>
      <c r="F220" s="783" t="s">
        <v>70</v>
      </c>
      <c r="G220" s="109">
        <v>4.056</v>
      </c>
      <c r="H220" s="774">
        <f t="shared" si="2"/>
        <v>12.81696</v>
      </c>
      <c r="J220" s="492"/>
    </row>
    <row r="221" spans="1:10" x14ac:dyDescent="0.25">
      <c r="A221" s="492"/>
      <c r="B221" s="108"/>
      <c r="C221" s="110" t="s">
        <v>2110</v>
      </c>
      <c r="D221" s="110" t="s">
        <v>2158</v>
      </c>
      <c r="E221" s="109">
        <v>1</v>
      </c>
      <c r="F221" s="783" t="s">
        <v>70</v>
      </c>
      <c r="G221" s="109">
        <v>3.8730000000000002</v>
      </c>
      <c r="H221" s="774">
        <f t="shared" si="2"/>
        <v>12.23868</v>
      </c>
      <c r="J221" s="492"/>
    </row>
    <row r="222" spans="1:10" x14ac:dyDescent="0.25">
      <c r="A222" s="492"/>
      <c r="B222" s="108"/>
      <c r="C222" s="110" t="s">
        <v>2151</v>
      </c>
      <c r="D222" s="110" t="s">
        <v>2149</v>
      </c>
      <c r="E222" s="109">
        <v>3</v>
      </c>
      <c r="F222" s="783" t="s">
        <v>70</v>
      </c>
      <c r="G222" s="109">
        <v>13.69</v>
      </c>
      <c r="H222" s="774">
        <f t="shared" si="2"/>
        <v>43.260399999999997</v>
      </c>
      <c r="J222" s="492"/>
    </row>
    <row r="223" spans="1:10" x14ac:dyDescent="0.25">
      <c r="A223" s="492"/>
      <c r="B223" s="108"/>
      <c r="C223" s="110" t="s">
        <v>2151</v>
      </c>
      <c r="D223" s="110" t="s">
        <v>2109</v>
      </c>
      <c r="E223" s="109">
        <v>1</v>
      </c>
      <c r="F223" s="783" t="s">
        <v>70</v>
      </c>
      <c r="G223" s="109">
        <v>4.1180000000000003</v>
      </c>
      <c r="H223" s="774">
        <f t="shared" si="2"/>
        <v>13.012880000000001</v>
      </c>
      <c r="J223" s="492"/>
    </row>
    <row r="224" spans="1:10" x14ac:dyDescent="0.25">
      <c r="A224" s="492"/>
      <c r="B224" s="108"/>
      <c r="C224" s="110" t="s">
        <v>2151</v>
      </c>
      <c r="D224" s="110" t="s">
        <v>2110</v>
      </c>
      <c r="E224" s="109">
        <v>3</v>
      </c>
      <c r="F224" s="783" t="s">
        <v>70</v>
      </c>
      <c r="G224" s="109">
        <v>1.5409999999999999</v>
      </c>
      <c r="H224" s="774">
        <f t="shared" si="2"/>
        <v>4.8695599999999999</v>
      </c>
      <c r="J224" s="492"/>
    </row>
    <row r="225" spans="1:10" x14ac:dyDescent="0.25">
      <c r="A225" s="492"/>
      <c r="B225" s="108"/>
      <c r="C225" s="110" t="s">
        <v>2151</v>
      </c>
      <c r="D225" s="110" t="s">
        <v>2142</v>
      </c>
      <c r="E225" s="109">
        <v>1</v>
      </c>
      <c r="F225" s="783" t="s">
        <v>70</v>
      </c>
      <c r="G225" s="109">
        <v>1.6359999999999999</v>
      </c>
      <c r="H225" s="774">
        <f t="shared" ref="H225:H288" si="3">IF(AND(F225&lt;&gt;"",ISNUMBER(G225)),IFERROR(G225*INDEX(CNTR_FuelListEFprelimInclStd,MATCH(F225,CNTR_FuelListNamesInclStd,0))*IF(INDEX(CNTR_FuelListIsZeroInclStd,MATCH(F225,CNTR_FuelListNamesInclStd,0))=TRUE,0,1),"--"),"")</f>
        <v>5.1697600000000001</v>
      </c>
      <c r="J225" s="492"/>
    </row>
    <row r="226" spans="1:10" x14ac:dyDescent="0.25">
      <c r="A226" s="492"/>
      <c r="B226" s="108"/>
      <c r="C226" s="110" t="s">
        <v>2151</v>
      </c>
      <c r="D226" s="110" t="s">
        <v>2187</v>
      </c>
      <c r="E226" s="109">
        <v>1</v>
      </c>
      <c r="F226" s="783" t="s">
        <v>70</v>
      </c>
      <c r="G226" s="109">
        <v>3.5</v>
      </c>
      <c r="H226" s="774">
        <f t="shared" si="3"/>
        <v>11.06</v>
      </c>
      <c r="J226" s="492"/>
    </row>
    <row r="227" spans="1:10" x14ac:dyDescent="0.25">
      <c r="A227" s="492"/>
      <c r="B227" s="108"/>
      <c r="C227" s="110" t="s">
        <v>2151</v>
      </c>
      <c r="D227" s="110" t="s">
        <v>2203</v>
      </c>
      <c r="E227" s="109">
        <v>1</v>
      </c>
      <c r="F227" s="783" t="s">
        <v>70</v>
      </c>
      <c r="G227" s="109">
        <v>2.3980000000000001</v>
      </c>
      <c r="H227" s="774">
        <f t="shared" si="3"/>
        <v>7.5776800000000009</v>
      </c>
      <c r="J227" s="492"/>
    </row>
    <row r="228" spans="1:10" x14ac:dyDescent="0.25">
      <c r="A228" s="492"/>
      <c r="B228" s="108"/>
      <c r="C228" s="110" t="s">
        <v>2199</v>
      </c>
      <c r="D228" s="110" t="s">
        <v>2146</v>
      </c>
      <c r="E228" s="109">
        <v>1</v>
      </c>
      <c r="F228" s="783" t="s">
        <v>70</v>
      </c>
      <c r="G228" s="109">
        <v>2.403</v>
      </c>
      <c r="H228" s="774">
        <f t="shared" si="3"/>
        <v>7.5934800000000005</v>
      </c>
      <c r="J228" s="492"/>
    </row>
    <row r="229" spans="1:10" x14ac:dyDescent="0.25">
      <c r="A229" s="492"/>
      <c r="B229" s="108"/>
      <c r="C229" s="110" t="s">
        <v>2199</v>
      </c>
      <c r="D229" s="110" t="s">
        <v>2165</v>
      </c>
      <c r="E229" s="109">
        <v>1</v>
      </c>
      <c r="F229" s="783" t="s">
        <v>70</v>
      </c>
      <c r="G229" s="109">
        <v>1.5640000000000001</v>
      </c>
      <c r="H229" s="774">
        <f t="shared" si="3"/>
        <v>4.94224</v>
      </c>
      <c r="J229" s="492"/>
    </row>
    <row r="230" spans="1:10" x14ac:dyDescent="0.25">
      <c r="A230" s="492"/>
      <c r="B230" s="108"/>
      <c r="C230" s="110" t="s">
        <v>2191</v>
      </c>
      <c r="D230" s="110" t="s">
        <v>2132</v>
      </c>
      <c r="E230" s="109">
        <v>1</v>
      </c>
      <c r="F230" s="783" t="s">
        <v>70</v>
      </c>
      <c r="G230" s="109">
        <v>1.802</v>
      </c>
      <c r="H230" s="774">
        <f t="shared" si="3"/>
        <v>5.6943200000000003</v>
      </c>
      <c r="J230" s="492"/>
    </row>
    <row r="231" spans="1:10" x14ac:dyDescent="0.25">
      <c r="A231" s="492"/>
      <c r="B231" s="108"/>
      <c r="C231" s="110" t="s">
        <v>2128</v>
      </c>
      <c r="D231" s="110" t="s">
        <v>2146</v>
      </c>
      <c r="E231" s="109">
        <v>2</v>
      </c>
      <c r="F231" s="783" t="s">
        <v>70</v>
      </c>
      <c r="G231" s="109">
        <v>4.7060000000000004</v>
      </c>
      <c r="H231" s="774">
        <f t="shared" si="3"/>
        <v>14.870960000000002</v>
      </c>
      <c r="J231" s="492"/>
    </row>
    <row r="232" spans="1:10" x14ac:dyDescent="0.25">
      <c r="A232" s="492"/>
      <c r="B232" s="108"/>
      <c r="C232" s="110" t="s">
        <v>2128</v>
      </c>
      <c r="D232" s="110" t="s">
        <v>2102</v>
      </c>
      <c r="E232" s="109">
        <v>1</v>
      </c>
      <c r="F232" s="783" t="s">
        <v>70</v>
      </c>
      <c r="G232" s="109">
        <v>0.46800000000000003</v>
      </c>
      <c r="H232" s="774">
        <f t="shared" si="3"/>
        <v>1.4788800000000002</v>
      </c>
      <c r="J232" s="492"/>
    </row>
    <row r="233" spans="1:10" x14ac:dyDescent="0.25">
      <c r="A233" s="492"/>
      <c r="B233" s="108"/>
      <c r="C233" s="110" t="s">
        <v>2128</v>
      </c>
      <c r="D233" s="110" t="s">
        <v>2204</v>
      </c>
      <c r="E233" s="109">
        <v>2</v>
      </c>
      <c r="F233" s="783" t="s">
        <v>70</v>
      </c>
      <c r="G233" s="109">
        <v>4.2779999999999996</v>
      </c>
      <c r="H233" s="774">
        <f t="shared" si="3"/>
        <v>13.518479999999998</v>
      </c>
      <c r="J233" s="492"/>
    </row>
    <row r="234" spans="1:10" x14ac:dyDescent="0.25">
      <c r="A234" s="492"/>
      <c r="B234" s="108"/>
      <c r="C234" s="110" t="s">
        <v>2128</v>
      </c>
      <c r="D234" s="110" t="s">
        <v>2183</v>
      </c>
      <c r="E234" s="109">
        <v>1</v>
      </c>
      <c r="F234" s="783" t="s">
        <v>70</v>
      </c>
      <c r="G234" s="109">
        <v>2.4449999999999998</v>
      </c>
      <c r="H234" s="774">
        <f t="shared" si="3"/>
        <v>7.7261999999999995</v>
      </c>
      <c r="J234" s="492"/>
    </row>
    <row r="235" spans="1:10" x14ac:dyDescent="0.25">
      <c r="A235" s="492"/>
      <c r="B235" s="108"/>
      <c r="C235" s="110" t="s">
        <v>2102</v>
      </c>
      <c r="D235" s="110" t="s">
        <v>2141</v>
      </c>
      <c r="E235" s="109">
        <v>1</v>
      </c>
      <c r="F235" s="783" t="s">
        <v>70</v>
      </c>
      <c r="G235" s="109">
        <v>1.762</v>
      </c>
      <c r="H235" s="774">
        <f t="shared" si="3"/>
        <v>5.56792</v>
      </c>
      <c r="J235" s="492"/>
    </row>
    <row r="236" spans="1:10" x14ac:dyDescent="0.25">
      <c r="A236" s="492"/>
      <c r="B236" s="108"/>
      <c r="C236" s="110" t="s">
        <v>2102</v>
      </c>
      <c r="D236" s="110" t="s">
        <v>2109</v>
      </c>
      <c r="E236" s="109">
        <v>1</v>
      </c>
      <c r="F236" s="783" t="s">
        <v>70</v>
      </c>
      <c r="G236" s="109">
        <v>2.5099999999999998</v>
      </c>
      <c r="H236" s="774">
        <f t="shared" si="3"/>
        <v>7.9315999999999995</v>
      </c>
      <c r="J236" s="492"/>
    </row>
    <row r="237" spans="1:10" x14ac:dyDescent="0.25">
      <c r="A237" s="492"/>
      <c r="B237" s="108"/>
      <c r="C237" s="110" t="s">
        <v>2102</v>
      </c>
      <c r="D237" s="110" t="s">
        <v>2146</v>
      </c>
      <c r="E237" s="109">
        <v>1</v>
      </c>
      <c r="F237" s="783" t="s">
        <v>70</v>
      </c>
      <c r="G237" s="109">
        <v>2.2629999999999999</v>
      </c>
      <c r="H237" s="774">
        <f t="shared" si="3"/>
        <v>7.1510800000000003</v>
      </c>
      <c r="J237" s="492"/>
    </row>
    <row r="238" spans="1:10" x14ac:dyDescent="0.25">
      <c r="A238" s="492"/>
      <c r="B238" s="108"/>
      <c r="C238" s="110" t="s">
        <v>2102</v>
      </c>
      <c r="D238" s="110" t="s">
        <v>2110</v>
      </c>
      <c r="E238" s="109">
        <v>1</v>
      </c>
      <c r="F238" s="783" t="s">
        <v>70</v>
      </c>
      <c r="G238" s="109">
        <v>3.0009999999999999</v>
      </c>
      <c r="H238" s="774">
        <f t="shared" si="3"/>
        <v>9.4831599999999998</v>
      </c>
      <c r="J238" s="492"/>
    </row>
    <row r="239" spans="1:10" x14ac:dyDescent="0.25">
      <c r="A239" s="492"/>
      <c r="B239" s="108"/>
      <c r="C239" s="110" t="s">
        <v>2192</v>
      </c>
      <c r="D239" s="110" t="s">
        <v>2146</v>
      </c>
      <c r="E239" s="109">
        <v>1</v>
      </c>
      <c r="F239" s="783" t="s">
        <v>70</v>
      </c>
      <c r="G239" s="109">
        <v>3.968</v>
      </c>
      <c r="H239" s="774">
        <f t="shared" si="3"/>
        <v>12.538880000000001</v>
      </c>
      <c r="J239" s="492"/>
    </row>
    <row r="240" spans="1:10" x14ac:dyDescent="0.25">
      <c r="A240" s="492"/>
      <c r="B240" s="108"/>
      <c r="C240" s="110" t="s">
        <v>2192</v>
      </c>
      <c r="D240" s="110" t="s">
        <v>2205</v>
      </c>
      <c r="E240" s="109">
        <v>1</v>
      </c>
      <c r="F240" s="783" t="s">
        <v>70</v>
      </c>
      <c r="G240" s="109">
        <v>1.206</v>
      </c>
      <c r="H240" s="774">
        <f t="shared" si="3"/>
        <v>3.8109600000000001</v>
      </c>
      <c r="J240" s="492"/>
    </row>
    <row r="241" spans="1:10" x14ac:dyDescent="0.25">
      <c r="A241" s="492"/>
      <c r="B241" s="108"/>
      <c r="C241" s="110" t="s">
        <v>2111</v>
      </c>
      <c r="D241" s="110" t="s">
        <v>2103</v>
      </c>
      <c r="E241" s="109">
        <v>1</v>
      </c>
      <c r="F241" s="783" t="s">
        <v>70</v>
      </c>
      <c r="G241" s="109">
        <v>4.7519999999999998</v>
      </c>
      <c r="H241" s="774">
        <f t="shared" si="3"/>
        <v>15.01632</v>
      </c>
      <c r="J241" s="492"/>
    </row>
    <row r="242" spans="1:10" x14ac:dyDescent="0.25">
      <c r="A242" s="492"/>
      <c r="B242" s="108"/>
      <c r="C242" s="110" t="s">
        <v>2205</v>
      </c>
      <c r="D242" s="110" t="s">
        <v>2183</v>
      </c>
      <c r="E242" s="109">
        <v>1</v>
      </c>
      <c r="F242" s="783" t="s">
        <v>70</v>
      </c>
      <c r="G242" s="109">
        <v>1.1679999999999999</v>
      </c>
      <c r="H242" s="774">
        <f t="shared" si="3"/>
        <v>3.6908799999999999</v>
      </c>
      <c r="J242" s="492"/>
    </row>
    <row r="243" spans="1:10" x14ac:dyDescent="0.25">
      <c r="A243" s="492"/>
      <c r="B243" s="108"/>
      <c r="C243" s="110" t="s">
        <v>2206</v>
      </c>
      <c r="D243" s="110" t="s">
        <v>2207</v>
      </c>
      <c r="E243" s="109">
        <v>1</v>
      </c>
      <c r="F243" s="783" t="s">
        <v>70</v>
      </c>
      <c r="G243" s="109">
        <v>3.032</v>
      </c>
      <c r="H243" s="774">
        <f t="shared" si="3"/>
        <v>9.5811200000000003</v>
      </c>
      <c r="J243" s="492"/>
    </row>
    <row r="244" spans="1:10" x14ac:dyDescent="0.25">
      <c r="A244" s="492"/>
      <c r="B244" s="108"/>
      <c r="C244" s="110" t="s">
        <v>2204</v>
      </c>
      <c r="D244" s="110" t="s">
        <v>2174</v>
      </c>
      <c r="E244" s="109">
        <v>1</v>
      </c>
      <c r="F244" s="783" t="s">
        <v>70</v>
      </c>
      <c r="G244" s="109">
        <v>1.992</v>
      </c>
      <c r="H244" s="774">
        <f t="shared" si="3"/>
        <v>6.2947199999999999</v>
      </c>
      <c r="J244" s="492"/>
    </row>
    <row r="245" spans="1:10" x14ac:dyDescent="0.25">
      <c r="A245" s="492"/>
      <c r="B245" s="108"/>
      <c r="C245" s="110" t="s">
        <v>2204</v>
      </c>
      <c r="D245" s="110" t="s">
        <v>2102</v>
      </c>
      <c r="E245" s="109">
        <v>1</v>
      </c>
      <c r="F245" s="783" t="s">
        <v>70</v>
      </c>
      <c r="G245" s="109">
        <v>2.032</v>
      </c>
      <c r="H245" s="774">
        <f t="shared" si="3"/>
        <v>6.4211200000000002</v>
      </c>
      <c r="J245" s="492"/>
    </row>
    <row r="246" spans="1:10" x14ac:dyDescent="0.25">
      <c r="A246" s="492"/>
      <c r="B246" s="108"/>
      <c r="C246" s="110" t="s">
        <v>2204</v>
      </c>
      <c r="D246" s="110" t="s">
        <v>2201</v>
      </c>
      <c r="E246" s="109">
        <v>1</v>
      </c>
      <c r="F246" s="783" t="s">
        <v>70</v>
      </c>
      <c r="G246" s="109">
        <v>2.7989999999999999</v>
      </c>
      <c r="H246" s="774">
        <f t="shared" si="3"/>
        <v>8.8448399999999996</v>
      </c>
      <c r="J246" s="492"/>
    </row>
    <row r="247" spans="1:10" x14ac:dyDescent="0.25">
      <c r="A247" s="492"/>
      <c r="B247" s="108"/>
      <c r="C247" s="110" t="s">
        <v>2208</v>
      </c>
      <c r="D247" s="110" t="s">
        <v>2114</v>
      </c>
      <c r="E247" s="109">
        <v>1</v>
      </c>
      <c r="F247" s="783" t="s">
        <v>70</v>
      </c>
      <c r="G247" s="109">
        <v>2.6680000000000001</v>
      </c>
      <c r="H247" s="774">
        <f t="shared" si="3"/>
        <v>8.4308800000000002</v>
      </c>
      <c r="J247" s="492"/>
    </row>
    <row r="248" spans="1:10" x14ac:dyDescent="0.25">
      <c r="A248" s="492"/>
      <c r="B248" s="108"/>
      <c r="C248" s="110" t="s">
        <v>2208</v>
      </c>
      <c r="D248" s="110" t="s">
        <v>2202</v>
      </c>
      <c r="E248" s="109">
        <v>1</v>
      </c>
      <c r="F248" s="783" t="s">
        <v>70</v>
      </c>
      <c r="G248" s="109">
        <v>1.8540000000000001</v>
      </c>
      <c r="H248" s="774">
        <f t="shared" si="3"/>
        <v>5.8586400000000003</v>
      </c>
      <c r="J248" s="492"/>
    </row>
    <row r="249" spans="1:10" x14ac:dyDescent="0.25">
      <c r="A249" s="492"/>
      <c r="B249" s="108"/>
      <c r="C249" s="110" t="s">
        <v>2183</v>
      </c>
      <c r="D249" s="110" t="s">
        <v>2103</v>
      </c>
      <c r="E249" s="109">
        <v>2</v>
      </c>
      <c r="F249" s="783" t="s">
        <v>70</v>
      </c>
      <c r="G249" s="109">
        <v>6.093</v>
      </c>
      <c r="H249" s="774">
        <f t="shared" si="3"/>
        <v>19.253880000000002</v>
      </c>
      <c r="J249" s="492"/>
    </row>
    <row r="250" spans="1:10" x14ac:dyDescent="0.25">
      <c r="A250" s="492"/>
      <c r="B250" s="108"/>
      <c r="C250" s="110" t="s">
        <v>2183</v>
      </c>
      <c r="D250" s="110" t="s">
        <v>2181</v>
      </c>
      <c r="E250" s="109">
        <v>1</v>
      </c>
      <c r="F250" s="783" t="s">
        <v>70</v>
      </c>
      <c r="G250" s="109">
        <v>2.5049999999999999</v>
      </c>
      <c r="H250" s="774">
        <f t="shared" si="3"/>
        <v>7.9157999999999999</v>
      </c>
      <c r="J250" s="492"/>
    </row>
    <row r="251" spans="1:10" x14ac:dyDescent="0.25">
      <c r="A251" s="492"/>
      <c r="B251" s="108"/>
      <c r="C251" s="110" t="s">
        <v>2183</v>
      </c>
      <c r="D251" s="110" t="s">
        <v>2192</v>
      </c>
      <c r="E251" s="109">
        <v>1</v>
      </c>
      <c r="F251" s="783" t="s">
        <v>70</v>
      </c>
      <c r="G251" s="109">
        <v>1.044</v>
      </c>
      <c r="H251" s="774">
        <f t="shared" si="3"/>
        <v>3.2990400000000002</v>
      </c>
      <c r="J251" s="492"/>
    </row>
    <row r="252" spans="1:10" x14ac:dyDescent="0.25">
      <c r="A252" s="492"/>
      <c r="B252" s="108"/>
      <c r="C252" s="110" t="s">
        <v>2183</v>
      </c>
      <c r="D252" s="110" t="s">
        <v>2209</v>
      </c>
      <c r="E252" s="109">
        <v>1</v>
      </c>
      <c r="F252" s="783" t="s">
        <v>70</v>
      </c>
      <c r="G252" s="109">
        <v>0.46300000000000002</v>
      </c>
      <c r="H252" s="774">
        <f t="shared" si="3"/>
        <v>1.4630800000000002</v>
      </c>
      <c r="J252" s="492"/>
    </row>
    <row r="253" spans="1:10" x14ac:dyDescent="0.25">
      <c r="A253" s="492"/>
      <c r="B253" s="108"/>
      <c r="C253" s="110" t="s">
        <v>2183</v>
      </c>
      <c r="D253" s="110" t="s">
        <v>2165</v>
      </c>
      <c r="E253" s="109">
        <v>1</v>
      </c>
      <c r="F253" s="783" t="s">
        <v>70</v>
      </c>
      <c r="G253" s="109">
        <v>2.08</v>
      </c>
      <c r="H253" s="774">
        <f t="shared" si="3"/>
        <v>6.5728000000000009</v>
      </c>
      <c r="J253" s="492"/>
    </row>
    <row r="254" spans="1:10" x14ac:dyDescent="0.25">
      <c r="A254" s="492"/>
      <c r="B254" s="108"/>
      <c r="C254" s="110" t="s">
        <v>2183</v>
      </c>
      <c r="D254" s="110" t="s">
        <v>2126</v>
      </c>
      <c r="E254" s="109">
        <v>1</v>
      </c>
      <c r="F254" s="783" t="s">
        <v>70</v>
      </c>
      <c r="G254" s="109">
        <v>1.64</v>
      </c>
      <c r="H254" s="774">
        <f t="shared" si="3"/>
        <v>5.1824000000000003</v>
      </c>
      <c r="J254" s="492"/>
    </row>
    <row r="255" spans="1:10" x14ac:dyDescent="0.25">
      <c r="A255" s="492"/>
      <c r="B255" s="108"/>
      <c r="C255" s="110" t="s">
        <v>2184</v>
      </c>
      <c r="D255" s="110" t="s">
        <v>2101</v>
      </c>
      <c r="E255" s="109">
        <v>2</v>
      </c>
      <c r="F255" s="783" t="s">
        <v>70</v>
      </c>
      <c r="G255" s="109">
        <v>7.5789999999999997</v>
      </c>
      <c r="H255" s="774">
        <f t="shared" si="3"/>
        <v>23.949639999999999</v>
      </c>
      <c r="J255" s="492"/>
    </row>
    <row r="256" spans="1:10" x14ac:dyDescent="0.25">
      <c r="A256" s="492"/>
      <c r="B256" s="108"/>
      <c r="C256" s="110" t="s">
        <v>2184</v>
      </c>
      <c r="D256" s="110" t="s">
        <v>2146</v>
      </c>
      <c r="E256" s="109">
        <v>1</v>
      </c>
      <c r="F256" s="783" t="s">
        <v>70</v>
      </c>
      <c r="G256" s="109">
        <v>4.5</v>
      </c>
      <c r="H256" s="774">
        <f t="shared" si="3"/>
        <v>14.22</v>
      </c>
      <c r="J256" s="492"/>
    </row>
    <row r="257" spans="1:10" x14ac:dyDescent="0.25">
      <c r="A257" s="492"/>
      <c r="B257" s="108"/>
      <c r="C257" s="110" t="s">
        <v>2184</v>
      </c>
      <c r="D257" s="110" t="s">
        <v>2204</v>
      </c>
      <c r="E257" s="109">
        <v>1</v>
      </c>
      <c r="F257" s="783" t="s">
        <v>70</v>
      </c>
      <c r="G257" s="109">
        <v>1.6930000000000001</v>
      </c>
      <c r="H257" s="774">
        <f t="shared" si="3"/>
        <v>5.3498800000000006</v>
      </c>
      <c r="J257" s="492"/>
    </row>
    <row r="258" spans="1:10" x14ac:dyDescent="0.25">
      <c r="A258" s="492"/>
      <c r="B258" s="108"/>
      <c r="C258" s="110" t="s">
        <v>2184</v>
      </c>
      <c r="D258" s="110" t="s">
        <v>2183</v>
      </c>
      <c r="E258" s="109">
        <v>1</v>
      </c>
      <c r="F258" s="783" t="s">
        <v>70</v>
      </c>
      <c r="G258" s="109">
        <v>1.325</v>
      </c>
      <c r="H258" s="774">
        <f t="shared" si="3"/>
        <v>4.1870000000000003</v>
      </c>
      <c r="J258" s="492"/>
    </row>
    <row r="259" spans="1:10" x14ac:dyDescent="0.25">
      <c r="A259" s="492"/>
      <c r="B259" s="108"/>
      <c r="C259" s="110" t="s">
        <v>2184</v>
      </c>
      <c r="D259" s="110" t="s">
        <v>2112</v>
      </c>
      <c r="E259" s="109">
        <v>1</v>
      </c>
      <c r="F259" s="783" t="s">
        <v>70</v>
      </c>
      <c r="G259" s="109">
        <v>1.534</v>
      </c>
      <c r="H259" s="774">
        <f t="shared" si="3"/>
        <v>4.8474400000000006</v>
      </c>
      <c r="J259" s="492"/>
    </row>
    <row r="260" spans="1:10" x14ac:dyDescent="0.25">
      <c r="A260" s="492"/>
      <c r="B260" s="108"/>
      <c r="C260" s="110" t="s">
        <v>2184</v>
      </c>
      <c r="D260" s="110" t="s">
        <v>2117</v>
      </c>
      <c r="E260" s="109">
        <v>1</v>
      </c>
      <c r="F260" s="783" t="s">
        <v>70</v>
      </c>
      <c r="G260" s="109">
        <v>4.8689999999999998</v>
      </c>
      <c r="H260" s="774">
        <f t="shared" si="3"/>
        <v>15.386039999999999</v>
      </c>
      <c r="J260" s="492"/>
    </row>
    <row r="261" spans="1:10" x14ac:dyDescent="0.25">
      <c r="A261" s="492"/>
      <c r="B261" s="108"/>
      <c r="C261" s="110" t="s">
        <v>2184</v>
      </c>
      <c r="D261" s="110" t="s">
        <v>2120</v>
      </c>
      <c r="E261" s="109">
        <v>1</v>
      </c>
      <c r="F261" s="783" t="s">
        <v>70</v>
      </c>
      <c r="G261" s="109">
        <v>4.0880000000000001</v>
      </c>
      <c r="H261" s="774">
        <f t="shared" si="3"/>
        <v>12.918080000000002</v>
      </c>
      <c r="J261" s="492"/>
    </row>
    <row r="262" spans="1:10" x14ac:dyDescent="0.25">
      <c r="A262" s="492"/>
      <c r="B262" s="108"/>
      <c r="C262" s="110" t="s">
        <v>2112</v>
      </c>
      <c r="D262" s="110" t="s">
        <v>2184</v>
      </c>
      <c r="E262" s="109">
        <v>1</v>
      </c>
      <c r="F262" s="783" t="s">
        <v>70</v>
      </c>
      <c r="G262" s="109">
        <v>2.0739999999999998</v>
      </c>
      <c r="H262" s="774">
        <f t="shared" si="3"/>
        <v>6.5538400000000001</v>
      </c>
      <c r="J262" s="492"/>
    </row>
    <row r="263" spans="1:10" x14ac:dyDescent="0.25">
      <c r="A263" s="492"/>
      <c r="B263" s="108"/>
      <c r="C263" s="110" t="s">
        <v>2112</v>
      </c>
      <c r="D263" s="110" t="s">
        <v>2115</v>
      </c>
      <c r="E263" s="109">
        <v>1</v>
      </c>
      <c r="F263" s="783" t="s">
        <v>70</v>
      </c>
      <c r="G263" s="109">
        <v>2.0819999999999999</v>
      </c>
      <c r="H263" s="774">
        <f t="shared" si="3"/>
        <v>6.5791199999999996</v>
      </c>
      <c r="J263" s="492"/>
    </row>
    <row r="264" spans="1:10" x14ac:dyDescent="0.25">
      <c r="A264" s="492"/>
      <c r="B264" s="108"/>
      <c r="C264" s="110" t="s">
        <v>2210</v>
      </c>
      <c r="D264" s="110" t="s">
        <v>2174</v>
      </c>
      <c r="E264" s="109">
        <v>1</v>
      </c>
      <c r="F264" s="783" t="s">
        <v>70</v>
      </c>
      <c r="G264" s="109">
        <v>1.83</v>
      </c>
      <c r="H264" s="774">
        <f t="shared" si="3"/>
        <v>5.7828000000000008</v>
      </c>
      <c r="J264" s="492"/>
    </row>
    <row r="265" spans="1:10" x14ac:dyDescent="0.25">
      <c r="A265" s="492"/>
      <c r="B265" s="108"/>
      <c r="C265" s="110" t="s">
        <v>2193</v>
      </c>
      <c r="D265" s="110" t="s">
        <v>2146</v>
      </c>
      <c r="E265" s="109">
        <v>1</v>
      </c>
      <c r="F265" s="783" t="s">
        <v>70</v>
      </c>
      <c r="G265" s="109">
        <v>3.5830000000000002</v>
      </c>
      <c r="H265" s="774">
        <f t="shared" si="3"/>
        <v>11.322280000000001</v>
      </c>
      <c r="J265" s="492"/>
    </row>
    <row r="266" spans="1:10" x14ac:dyDescent="0.25">
      <c r="A266" s="492"/>
      <c r="B266" s="108"/>
      <c r="C266" s="110" t="s">
        <v>2113</v>
      </c>
      <c r="D266" s="110" t="s">
        <v>2103</v>
      </c>
      <c r="E266" s="109">
        <v>2</v>
      </c>
      <c r="F266" s="783" t="s">
        <v>70</v>
      </c>
      <c r="G266" s="109">
        <v>4.9329999999999998</v>
      </c>
      <c r="H266" s="774">
        <f t="shared" si="3"/>
        <v>15.588280000000001</v>
      </c>
      <c r="J266" s="492"/>
    </row>
    <row r="267" spans="1:10" x14ac:dyDescent="0.25">
      <c r="A267" s="492"/>
      <c r="B267" s="108"/>
      <c r="C267" s="110" t="s">
        <v>2113</v>
      </c>
      <c r="D267" s="110" t="s">
        <v>2109</v>
      </c>
      <c r="E267" s="109">
        <v>2</v>
      </c>
      <c r="F267" s="783" t="s">
        <v>70</v>
      </c>
      <c r="G267" s="109">
        <v>7.8479999999999999</v>
      </c>
      <c r="H267" s="774">
        <f t="shared" si="3"/>
        <v>24.799680000000002</v>
      </c>
      <c r="J267" s="492"/>
    </row>
    <row r="268" spans="1:10" x14ac:dyDescent="0.25">
      <c r="A268" s="492"/>
      <c r="B268" s="108"/>
      <c r="C268" s="110" t="s">
        <v>2211</v>
      </c>
      <c r="D268" s="110" t="s">
        <v>2146</v>
      </c>
      <c r="E268" s="109">
        <v>1</v>
      </c>
      <c r="F268" s="783" t="s">
        <v>70</v>
      </c>
      <c r="G268" s="109">
        <v>2.887</v>
      </c>
      <c r="H268" s="774">
        <f t="shared" si="3"/>
        <v>9.1229200000000006</v>
      </c>
      <c r="J268" s="492"/>
    </row>
    <row r="269" spans="1:10" x14ac:dyDescent="0.25">
      <c r="A269" s="492"/>
      <c r="B269" s="108"/>
      <c r="C269" s="110" t="s">
        <v>2211</v>
      </c>
      <c r="D269" s="110" t="s">
        <v>2114</v>
      </c>
      <c r="E269" s="109">
        <v>1</v>
      </c>
      <c r="F269" s="783" t="s">
        <v>70</v>
      </c>
      <c r="G269" s="109">
        <v>1.661</v>
      </c>
      <c r="H269" s="774">
        <f t="shared" si="3"/>
        <v>5.2487600000000008</v>
      </c>
      <c r="J269" s="492"/>
    </row>
    <row r="270" spans="1:10" x14ac:dyDescent="0.25">
      <c r="A270" s="492"/>
      <c r="B270" s="108"/>
      <c r="C270" s="110" t="s">
        <v>2211</v>
      </c>
      <c r="D270" s="110" t="s">
        <v>2118</v>
      </c>
      <c r="E270" s="109">
        <v>1</v>
      </c>
      <c r="F270" s="783" t="s">
        <v>70</v>
      </c>
      <c r="G270" s="109">
        <v>1.04</v>
      </c>
      <c r="H270" s="774">
        <f t="shared" si="3"/>
        <v>3.2864000000000004</v>
      </c>
      <c r="J270" s="492"/>
    </row>
    <row r="271" spans="1:10" x14ac:dyDescent="0.25">
      <c r="A271" s="492"/>
      <c r="B271" s="108"/>
      <c r="C271" s="110" t="s">
        <v>2157</v>
      </c>
      <c r="D271" s="110" t="s">
        <v>2118</v>
      </c>
      <c r="E271" s="109">
        <v>1</v>
      </c>
      <c r="F271" s="783" t="s">
        <v>70</v>
      </c>
      <c r="G271" s="109">
        <v>0.91900000000000004</v>
      </c>
      <c r="H271" s="774">
        <f t="shared" si="3"/>
        <v>2.9040400000000002</v>
      </c>
      <c r="J271" s="492"/>
    </row>
    <row r="272" spans="1:10" x14ac:dyDescent="0.25">
      <c r="A272" s="492"/>
      <c r="B272" s="108"/>
      <c r="C272" s="110" t="s">
        <v>2157</v>
      </c>
      <c r="D272" s="110" t="s">
        <v>2120</v>
      </c>
      <c r="E272" s="109">
        <v>1</v>
      </c>
      <c r="F272" s="783" t="s">
        <v>70</v>
      </c>
      <c r="G272" s="109">
        <v>0.97499999999999998</v>
      </c>
      <c r="H272" s="774">
        <f t="shared" si="3"/>
        <v>3.081</v>
      </c>
      <c r="J272" s="492"/>
    </row>
    <row r="273" spans="1:10" x14ac:dyDescent="0.25">
      <c r="A273" s="492"/>
      <c r="B273" s="108"/>
      <c r="C273" s="110" t="s">
        <v>2114</v>
      </c>
      <c r="D273" s="110" t="s">
        <v>2134</v>
      </c>
      <c r="E273" s="109">
        <v>1</v>
      </c>
      <c r="F273" s="783" t="s">
        <v>70</v>
      </c>
      <c r="G273" s="109">
        <v>4.3840000000000003</v>
      </c>
      <c r="H273" s="774">
        <f t="shared" si="3"/>
        <v>13.853440000000001</v>
      </c>
      <c r="J273" s="492"/>
    </row>
    <row r="274" spans="1:10" x14ac:dyDescent="0.25">
      <c r="A274" s="492"/>
      <c r="B274" s="108"/>
      <c r="C274" s="110" t="s">
        <v>2114</v>
      </c>
      <c r="D274" s="110" t="s">
        <v>2103</v>
      </c>
      <c r="E274" s="109">
        <v>2</v>
      </c>
      <c r="F274" s="783" t="s">
        <v>70</v>
      </c>
      <c r="G274" s="109">
        <v>6.3319999999999999</v>
      </c>
      <c r="H274" s="774">
        <f t="shared" si="3"/>
        <v>20.009119999999999</v>
      </c>
      <c r="J274" s="492"/>
    </row>
    <row r="275" spans="1:10" x14ac:dyDescent="0.25">
      <c r="A275" s="492"/>
      <c r="B275" s="108"/>
      <c r="C275" s="110" t="s">
        <v>2114</v>
      </c>
      <c r="D275" s="110" t="s">
        <v>2104</v>
      </c>
      <c r="E275" s="109">
        <v>1</v>
      </c>
      <c r="F275" s="783" t="s">
        <v>70</v>
      </c>
      <c r="G275" s="109">
        <v>1.593</v>
      </c>
      <c r="H275" s="774">
        <f t="shared" si="3"/>
        <v>5.0338799999999999</v>
      </c>
      <c r="J275" s="492"/>
    </row>
    <row r="276" spans="1:10" x14ac:dyDescent="0.25">
      <c r="A276" s="492"/>
      <c r="B276" s="108"/>
      <c r="C276" s="110" t="s">
        <v>2114</v>
      </c>
      <c r="D276" s="110" t="s">
        <v>2136</v>
      </c>
      <c r="E276" s="109">
        <v>1</v>
      </c>
      <c r="F276" s="783" t="s">
        <v>70</v>
      </c>
      <c r="G276" s="109">
        <v>1.7050000000000001</v>
      </c>
      <c r="H276" s="774">
        <f t="shared" si="3"/>
        <v>5.3878000000000004</v>
      </c>
      <c r="J276" s="492"/>
    </row>
    <row r="277" spans="1:10" x14ac:dyDescent="0.25">
      <c r="A277" s="492"/>
      <c r="B277" s="108"/>
      <c r="C277" s="110" t="s">
        <v>2114</v>
      </c>
      <c r="D277" s="110" t="s">
        <v>2101</v>
      </c>
      <c r="E277" s="109">
        <v>2</v>
      </c>
      <c r="F277" s="783" t="s">
        <v>70</v>
      </c>
      <c r="G277" s="109">
        <v>7.0720000000000001</v>
      </c>
      <c r="H277" s="774">
        <f t="shared" si="3"/>
        <v>22.347520000000003</v>
      </c>
      <c r="J277" s="492"/>
    </row>
    <row r="278" spans="1:10" x14ac:dyDescent="0.25">
      <c r="A278" s="492"/>
      <c r="B278" s="108"/>
      <c r="C278" s="110" t="s">
        <v>2114</v>
      </c>
      <c r="D278" s="110" t="s">
        <v>2174</v>
      </c>
      <c r="E278" s="109">
        <v>1</v>
      </c>
      <c r="F278" s="783" t="s">
        <v>70</v>
      </c>
      <c r="G278" s="109">
        <v>3.3610000000000002</v>
      </c>
      <c r="H278" s="774">
        <f t="shared" si="3"/>
        <v>10.620760000000001</v>
      </c>
      <c r="J278" s="492"/>
    </row>
    <row r="279" spans="1:10" x14ac:dyDescent="0.25">
      <c r="A279" s="492"/>
      <c r="B279" s="108"/>
      <c r="C279" s="110" t="s">
        <v>2114</v>
      </c>
      <c r="D279" s="110" t="s">
        <v>2212</v>
      </c>
      <c r="E279" s="109">
        <v>2</v>
      </c>
      <c r="F279" s="783" t="s">
        <v>70</v>
      </c>
      <c r="G279" s="109">
        <v>2.3180000000000001</v>
      </c>
      <c r="H279" s="774">
        <f t="shared" si="3"/>
        <v>7.3248800000000003</v>
      </c>
      <c r="J279" s="492"/>
    </row>
    <row r="280" spans="1:10" x14ac:dyDescent="0.25">
      <c r="A280" s="492"/>
      <c r="B280" s="108"/>
      <c r="C280" s="110" t="s">
        <v>2114</v>
      </c>
      <c r="D280" s="110" t="s">
        <v>2109</v>
      </c>
      <c r="E280" s="109">
        <v>3</v>
      </c>
      <c r="F280" s="783" t="s">
        <v>70</v>
      </c>
      <c r="G280" s="109">
        <v>11.718</v>
      </c>
      <c r="H280" s="774">
        <f t="shared" si="3"/>
        <v>37.028880000000001</v>
      </c>
      <c r="J280" s="492"/>
    </row>
    <row r="281" spans="1:10" x14ac:dyDescent="0.25">
      <c r="A281" s="492"/>
      <c r="B281" s="108"/>
      <c r="C281" s="110" t="s">
        <v>2114</v>
      </c>
      <c r="D281" s="110" t="s">
        <v>2110</v>
      </c>
      <c r="E281" s="109">
        <v>2</v>
      </c>
      <c r="F281" s="783" t="s">
        <v>70</v>
      </c>
      <c r="G281" s="109">
        <v>10.535</v>
      </c>
      <c r="H281" s="774">
        <f t="shared" si="3"/>
        <v>33.290600000000005</v>
      </c>
      <c r="J281" s="492"/>
    </row>
    <row r="282" spans="1:10" x14ac:dyDescent="0.25">
      <c r="A282" s="492"/>
      <c r="B282" s="108"/>
      <c r="C282" s="110" t="s">
        <v>2114</v>
      </c>
      <c r="D282" s="110" t="s">
        <v>2204</v>
      </c>
      <c r="E282" s="109">
        <v>1</v>
      </c>
      <c r="F282" s="783" t="s">
        <v>70</v>
      </c>
      <c r="G282" s="109">
        <v>1.123</v>
      </c>
      <c r="H282" s="774">
        <f t="shared" si="3"/>
        <v>3.5486800000000001</v>
      </c>
      <c r="J282" s="492"/>
    </row>
    <row r="283" spans="1:10" x14ac:dyDescent="0.25">
      <c r="A283" s="492"/>
      <c r="B283" s="108"/>
      <c r="C283" s="110" t="s">
        <v>2114</v>
      </c>
      <c r="D283" s="110" t="s">
        <v>2208</v>
      </c>
      <c r="E283" s="109">
        <v>1</v>
      </c>
      <c r="F283" s="783" t="s">
        <v>70</v>
      </c>
      <c r="G283" s="109">
        <v>1.631</v>
      </c>
      <c r="H283" s="774">
        <f t="shared" si="3"/>
        <v>5.1539600000000005</v>
      </c>
      <c r="J283" s="492"/>
    </row>
    <row r="284" spans="1:10" x14ac:dyDescent="0.25">
      <c r="A284" s="492"/>
      <c r="B284" s="108"/>
      <c r="C284" s="110" t="s">
        <v>2114</v>
      </c>
      <c r="D284" s="110" t="s">
        <v>2115</v>
      </c>
      <c r="E284" s="109">
        <v>4</v>
      </c>
      <c r="F284" s="783" t="s">
        <v>70</v>
      </c>
      <c r="G284" s="109">
        <v>6.9950000000000001</v>
      </c>
      <c r="H284" s="774">
        <f t="shared" si="3"/>
        <v>22.104200000000002</v>
      </c>
      <c r="J284" s="492"/>
    </row>
    <row r="285" spans="1:10" x14ac:dyDescent="0.25">
      <c r="A285" s="492"/>
      <c r="B285" s="108"/>
      <c r="C285" s="110" t="s">
        <v>2114</v>
      </c>
      <c r="D285" s="110" t="s">
        <v>2142</v>
      </c>
      <c r="E285" s="109">
        <v>1</v>
      </c>
      <c r="F285" s="783" t="s">
        <v>70</v>
      </c>
      <c r="G285" s="109">
        <v>2.714</v>
      </c>
      <c r="H285" s="774">
        <f t="shared" si="3"/>
        <v>8.5762400000000003</v>
      </c>
      <c r="J285" s="492"/>
    </row>
    <row r="286" spans="1:10" x14ac:dyDescent="0.25">
      <c r="A286" s="492"/>
      <c r="B286" s="108"/>
      <c r="C286" s="110" t="s">
        <v>2114</v>
      </c>
      <c r="D286" s="110" t="s">
        <v>2213</v>
      </c>
      <c r="E286" s="109">
        <v>1</v>
      </c>
      <c r="F286" s="783" t="s">
        <v>70</v>
      </c>
      <c r="G286" s="109">
        <v>1.173</v>
      </c>
      <c r="H286" s="774">
        <f t="shared" si="3"/>
        <v>3.7066800000000004</v>
      </c>
      <c r="J286" s="492"/>
    </row>
    <row r="287" spans="1:10" x14ac:dyDescent="0.25">
      <c r="A287" s="492"/>
      <c r="B287" s="108"/>
      <c r="C287" s="110" t="s">
        <v>2114</v>
      </c>
      <c r="D287" s="110" t="s">
        <v>2214</v>
      </c>
      <c r="E287" s="109">
        <v>1</v>
      </c>
      <c r="F287" s="783" t="s">
        <v>70</v>
      </c>
      <c r="G287" s="109">
        <v>1.744</v>
      </c>
      <c r="H287" s="774">
        <f t="shared" si="3"/>
        <v>5.5110400000000004</v>
      </c>
      <c r="J287" s="492"/>
    </row>
    <row r="288" spans="1:10" x14ac:dyDescent="0.25">
      <c r="A288" s="492"/>
      <c r="B288" s="108"/>
      <c r="C288" s="110" t="s">
        <v>2114</v>
      </c>
      <c r="D288" s="110" t="s">
        <v>2165</v>
      </c>
      <c r="E288" s="109">
        <v>1</v>
      </c>
      <c r="F288" s="783" t="s">
        <v>70</v>
      </c>
      <c r="G288" s="109">
        <v>1.002</v>
      </c>
      <c r="H288" s="774">
        <f t="shared" si="3"/>
        <v>3.1663200000000002</v>
      </c>
      <c r="J288" s="492"/>
    </row>
    <row r="289" spans="1:10" x14ac:dyDescent="0.25">
      <c r="A289" s="492"/>
      <c r="B289" s="108"/>
      <c r="C289" s="110" t="s">
        <v>2114</v>
      </c>
      <c r="D289" s="110" t="s">
        <v>2120</v>
      </c>
      <c r="E289" s="109">
        <v>1</v>
      </c>
      <c r="F289" s="783" t="s">
        <v>70</v>
      </c>
      <c r="G289" s="109">
        <v>0.82099999999999995</v>
      </c>
      <c r="H289" s="774">
        <f t="shared" ref="H289:H352" si="4">IF(AND(F289&lt;&gt;"",ISNUMBER(G289)),IFERROR(G289*INDEX(CNTR_FuelListEFprelimInclStd,MATCH(F289,CNTR_FuelListNamesInclStd,0))*IF(INDEX(CNTR_FuelListIsZeroInclStd,MATCH(F289,CNTR_FuelListNamesInclStd,0))=TRUE,0,1),"--"),"")</f>
        <v>2.59436</v>
      </c>
      <c r="J289" s="492"/>
    </row>
    <row r="290" spans="1:10" x14ac:dyDescent="0.25">
      <c r="A290" s="492"/>
      <c r="B290" s="108"/>
      <c r="C290" s="110" t="s">
        <v>2114</v>
      </c>
      <c r="D290" s="110" t="s">
        <v>2121</v>
      </c>
      <c r="E290" s="109">
        <v>1</v>
      </c>
      <c r="F290" s="783" t="s">
        <v>70</v>
      </c>
      <c r="G290" s="109">
        <v>1.6779999999999999</v>
      </c>
      <c r="H290" s="774">
        <f t="shared" si="4"/>
        <v>5.3024800000000001</v>
      </c>
      <c r="J290" s="492"/>
    </row>
    <row r="291" spans="1:10" x14ac:dyDescent="0.25">
      <c r="A291" s="492"/>
      <c r="B291" s="108"/>
      <c r="C291" s="110" t="s">
        <v>2114</v>
      </c>
      <c r="D291" s="110" t="s">
        <v>2123</v>
      </c>
      <c r="E291" s="109">
        <v>1</v>
      </c>
      <c r="F291" s="783" t="s">
        <v>70</v>
      </c>
      <c r="G291" s="109">
        <v>1.5960000000000001</v>
      </c>
      <c r="H291" s="774">
        <f t="shared" si="4"/>
        <v>5.0433600000000007</v>
      </c>
      <c r="J291" s="492"/>
    </row>
    <row r="292" spans="1:10" x14ac:dyDescent="0.25">
      <c r="A292" s="492"/>
      <c r="B292" s="108"/>
      <c r="C292" s="110" t="s">
        <v>2114</v>
      </c>
      <c r="D292" s="110" t="s">
        <v>2215</v>
      </c>
      <c r="E292" s="109">
        <v>2</v>
      </c>
      <c r="F292" s="783" t="s">
        <v>70</v>
      </c>
      <c r="G292" s="109">
        <v>1.9119999999999999</v>
      </c>
      <c r="H292" s="774">
        <f t="shared" si="4"/>
        <v>6.0419200000000002</v>
      </c>
      <c r="J292" s="492"/>
    </row>
    <row r="293" spans="1:10" x14ac:dyDescent="0.25">
      <c r="A293" s="492"/>
      <c r="B293" s="108"/>
      <c r="C293" s="110" t="s">
        <v>2114</v>
      </c>
      <c r="D293" s="110" t="s">
        <v>2126</v>
      </c>
      <c r="E293" s="109">
        <v>1</v>
      </c>
      <c r="F293" s="783" t="s">
        <v>70</v>
      </c>
      <c r="G293" s="109">
        <v>2.9430000000000001</v>
      </c>
      <c r="H293" s="774">
        <f t="shared" si="4"/>
        <v>9.2998799999999999</v>
      </c>
      <c r="J293" s="492"/>
    </row>
    <row r="294" spans="1:10" x14ac:dyDescent="0.25">
      <c r="A294" s="492"/>
      <c r="B294" s="108"/>
      <c r="C294" s="110" t="s">
        <v>2114</v>
      </c>
      <c r="D294" s="110" t="s">
        <v>2127</v>
      </c>
      <c r="E294" s="109">
        <v>1</v>
      </c>
      <c r="F294" s="783" t="s">
        <v>70</v>
      </c>
      <c r="G294" s="109">
        <v>1.0089999999999999</v>
      </c>
      <c r="H294" s="774">
        <f t="shared" si="4"/>
        <v>3.1884399999999999</v>
      </c>
      <c r="J294" s="492"/>
    </row>
    <row r="295" spans="1:10" x14ac:dyDescent="0.25">
      <c r="A295" s="492"/>
      <c r="B295" s="108"/>
      <c r="C295" s="110" t="s">
        <v>2114</v>
      </c>
      <c r="D295" s="110" t="s">
        <v>2158</v>
      </c>
      <c r="E295" s="109">
        <v>1</v>
      </c>
      <c r="F295" s="783" t="s">
        <v>70</v>
      </c>
      <c r="G295" s="109">
        <v>1.258</v>
      </c>
      <c r="H295" s="774">
        <f t="shared" si="4"/>
        <v>3.9752800000000001</v>
      </c>
      <c r="J295" s="492"/>
    </row>
    <row r="296" spans="1:10" x14ac:dyDescent="0.25">
      <c r="A296" s="492"/>
      <c r="B296" s="108"/>
      <c r="C296" s="110" t="s">
        <v>2115</v>
      </c>
      <c r="D296" s="110" t="s">
        <v>2103</v>
      </c>
      <c r="E296" s="109">
        <v>1</v>
      </c>
      <c r="F296" s="783" t="s">
        <v>70</v>
      </c>
      <c r="G296" s="109">
        <v>2.3650000000000002</v>
      </c>
      <c r="H296" s="774">
        <f t="shared" si="4"/>
        <v>7.4734000000000007</v>
      </c>
      <c r="J296" s="492"/>
    </row>
    <row r="297" spans="1:10" x14ac:dyDescent="0.25">
      <c r="A297" s="492"/>
      <c r="B297" s="108"/>
      <c r="C297" s="110" t="s">
        <v>2115</v>
      </c>
      <c r="D297" s="110" t="s">
        <v>2106</v>
      </c>
      <c r="E297" s="109">
        <v>1</v>
      </c>
      <c r="F297" s="783" t="s">
        <v>70</v>
      </c>
      <c r="G297" s="109">
        <v>1.4410000000000001</v>
      </c>
      <c r="H297" s="774">
        <f t="shared" si="4"/>
        <v>4.5535600000000001</v>
      </c>
      <c r="J297" s="492"/>
    </row>
    <row r="298" spans="1:10" x14ac:dyDescent="0.25">
      <c r="A298" s="492"/>
      <c r="B298" s="108"/>
      <c r="C298" s="110" t="s">
        <v>2115</v>
      </c>
      <c r="D298" s="110" t="s">
        <v>2155</v>
      </c>
      <c r="E298" s="109">
        <v>1</v>
      </c>
      <c r="F298" s="783" t="s">
        <v>70</v>
      </c>
      <c r="G298" s="109">
        <v>3.6709999999999998</v>
      </c>
      <c r="H298" s="774">
        <f t="shared" si="4"/>
        <v>11.60036</v>
      </c>
      <c r="J298" s="492"/>
    </row>
    <row r="299" spans="1:10" x14ac:dyDescent="0.25">
      <c r="A299" s="492"/>
      <c r="B299" s="108"/>
      <c r="C299" s="110" t="s">
        <v>2115</v>
      </c>
      <c r="D299" s="110" t="s">
        <v>2101</v>
      </c>
      <c r="E299" s="109">
        <v>1</v>
      </c>
      <c r="F299" s="783" t="s">
        <v>70</v>
      </c>
      <c r="G299" s="109">
        <v>1.194</v>
      </c>
      <c r="H299" s="774">
        <f t="shared" si="4"/>
        <v>3.7730399999999999</v>
      </c>
      <c r="J299" s="492"/>
    </row>
    <row r="300" spans="1:10" x14ac:dyDescent="0.25">
      <c r="A300" s="492"/>
      <c r="B300" s="108"/>
      <c r="C300" s="110" t="s">
        <v>2115</v>
      </c>
      <c r="D300" s="110" t="s">
        <v>2176</v>
      </c>
      <c r="E300" s="109">
        <v>1</v>
      </c>
      <c r="F300" s="783" t="s">
        <v>70</v>
      </c>
      <c r="G300" s="109">
        <v>1.883</v>
      </c>
      <c r="H300" s="774">
        <f t="shared" si="4"/>
        <v>5.9502800000000002</v>
      </c>
      <c r="J300" s="492"/>
    </row>
    <row r="301" spans="1:10" x14ac:dyDescent="0.25">
      <c r="A301" s="492"/>
      <c r="B301" s="108"/>
      <c r="C301" s="110" t="s">
        <v>2115</v>
      </c>
      <c r="D301" s="110" t="s">
        <v>2109</v>
      </c>
      <c r="E301" s="109">
        <v>2</v>
      </c>
      <c r="F301" s="783" t="s">
        <v>70</v>
      </c>
      <c r="G301" s="109">
        <v>7.6840000000000002</v>
      </c>
      <c r="H301" s="774">
        <f t="shared" si="4"/>
        <v>24.28144</v>
      </c>
      <c r="J301" s="492"/>
    </row>
    <row r="302" spans="1:10" x14ac:dyDescent="0.25">
      <c r="A302" s="492"/>
      <c r="B302" s="108"/>
      <c r="C302" s="110" t="s">
        <v>2115</v>
      </c>
      <c r="D302" s="110" t="s">
        <v>2146</v>
      </c>
      <c r="E302" s="109">
        <v>1</v>
      </c>
      <c r="F302" s="783" t="s">
        <v>70</v>
      </c>
      <c r="G302" s="109">
        <v>2.74</v>
      </c>
      <c r="H302" s="774">
        <f t="shared" si="4"/>
        <v>8.6584000000000003</v>
      </c>
      <c r="J302" s="492"/>
    </row>
    <row r="303" spans="1:10" x14ac:dyDescent="0.25">
      <c r="A303" s="492"/>
      <c r="B303" s="108"/>
      <c r="C303" s="110" t="s">
        <v>2115</v>
      </c>
      <c r="D303" s="110" t="s">
        <v>2113</v>
      </c>
      <c r="E303" s="109">
        <v>1</v>
      </c>
      <c r="F303" s="783" t="s">
        <v>70</v>
      </c>
      <c r="G303" s="109">
        <v>1.613</v>
      </c>
      <c r="H303" s="774">
        <f t="shared" si="4"/>
        <v>5.0970800000000001</v>
      </c>
      <c r="J303" s="492"/>
    </row>
    <row r="304" spans="1:10" x14ac:dyDescent="0.25">
      <c r="A304" s="492"/>
      <c r="B304" s="108"/>
      <c r="C304" s="110" t="s">
        <v>2115</v>
      </c>
      <c r="D304" s="110" t="s">
        <v>2114</v>
      </c>
      <c r="E304" s="109">
        <v>3</v>
      </c>
      <c r="F304" s="783" t="s">
        <v>70</v>
      </c>
      <c r="G304" s="109">
        <v>3.718</v>
      </c>
      <c r="H304" s="774">
        <f t="shared" si="4"/>
        <v>11.74888</v>
      </c>
      <c r="J304" s="492"/>
    </row>
    <row r="305" spans="1:10" x14ac:dyDescent="0.25">
      <c r="A305" s="492"/>
      <c r="B305" s="108"/>
      <c r="C305" s="110" t="s">
        <v>2115</v>
      </c>
      <c r="D305" s="110" t="s">
        <v>2216</v>
      </c>
      <c r="E305" s="109">
        <v>1</v>
      </c>
      <c r="F305" s="783" t="s">
        <v>70</v>
      </c>
      <c r="G305" s="109">
        <v>3.6139999999999999</v>
      </c>
      <c r="H305" s="774">
        <f t="shared" si="4"/>
        <v>11.42024</v>
      </c>
      <c r="J305" s="492"/>
    </row>
    <row r="306" spans="1:10" x14ac:dyDescent="0.25">
      <c r="A306" s="492"/>
      <c r="B306" s="108"/>
      <c r="C306" s="110" t="s">
        <v>2115</v>
      </c>
      <c r="D306" s="110" t="s">
        <v>2217</v>
      </c>
      <c r="E306" s="109">
        <v>1</v>
      </c>
      <c r="F306" s="783" t="s">
        <v>70</v>
      </c>
      <c r="G306" s="109">
        <v>2.552</v>
      </c>
      <c r="H306" s="774">
        <f t="shared" si="4"/>
        <v>8.0643200000000004</v>
      </c>
      <c r="J306" s="492"/>
    </row>
    <row r="307" spans="1:10" x14ac:dyDescent="0.25">
      <c r="A307" s="492"/>
      <c r="B307" s="108"/>
      <c r="C307" s="110" t="s">
        <v>2115</v>
      </c>
      <c r="D307" s="110" t="s">
        <v>2120</v>
      </c>
      <c r="E307" s="109">
        <v>2</v>
      </c>
      <c r="F307" s="783" t="s">
        <v>70</v>
      </c>
      <c r="G307" s="109">
        <v>2.343</v>
      </c>
      <c r="H307" s="774">
        <f t="shared" si="4"/>
        <v>7.40388</v>
      </c>
      <c r="J307" s="492"/>
    </row>
    <row r="308" spans="1:10" x14ac:dyDescent="0.25">
      <c r="A308" s="492"/>
      <c r="B308" s="108"/>
      <c r="C308" s="110" t="s">
        <v>2115</v>
      </c>
      <c r="D308" s="110" t="s">
        <v>2122</v>
      </c>
      <c r="E308" s="109">
        <v>1</v>
      </c>
      <c r="F308" s="783" t="s">
        <v>70</v>
      </c>
      <c r="G308" s="109">
        <v>1.6120000000000001</v>
      </c>
      <c r="H308" s="774">
        <f t="shared" si="4"/>
        <v>5.0939200000000007</v>
      </c>
      <c r="J308" s="492"/>
    </row>
    <row r="309" spans="1:10" x14ac:dyDescent="0.25">
      <c r="A309" s="492"/>
      <c r="B309" s="108"/>
      <c r="C309" s="110" t="s">
        <v>2115</v>
      </c>
      <c r="D309" s="110" t="s">
        <v>2202</v>
      </c>
      <c r="E309" s="109">
        <v>1</v>
      </c>
      <c r="F309" s="783" t="s">
        <v>70</v>
      </c>
      <c r="G309" s="109">
        <v>2.0299999999999998</v>
      </c>
      <c r="H309" s="774">
        <f t="shared" si="4"/>
        <v>6.4147999999999996</v>
      </c>
      <c r="J309" s="492"/>
    </row>
    <row r="310" spans="1:10" x14ac:dyDescent="0.25">
      <c r="A310" s="492"/>
      <c r="B310" s="108"/>
      <c r="C310" s="110" t="s">
        <v>2115</v>
      </c>
      <c r="D310" s="110" t="s">
        <v>2144</v>
      </c>
      <c r="E310" s="109">
        <v>1</v>
      </c>
      <c r="F310" s="783" t="s">
        <v>70</v>
      </c>
      <c r="G310" s="109">
        <v>4.1029999999999998</v>
      </c>
      <c r="H310" s="774">
        <f t="shared" si="4"/>
        <v>12.965479999999999</v>
      </c>
      <c r="J310" s="492"/>
    </row>
    <row r="311" spans="1:10" x14ac:dyDescent="0.25">
      <c r="A311" s="492"/>
      <c r="B311" s="108"/>
      <c r="C311" s="110" t="s">
        <v>2115</v>
      </c>
      <c r="D311" s="110" t="s">
        <v>2186</v>
      </c>
      <c r="E311" s="109">
        <v>1</v>
      </c>
      <c r="F311" s="783" t="s">
        <v>70</v>
      </c>
      <c r="G311" s="109">
        <v>0.92800000000000005</v>
      </c>
      <c r="H311" s="774">
        <f t="shared" si="4"/>
        <v>2.9324800000000004</v>
      </c>
      <c r="J311" s="492"/>
    </row>
    <row r="312" spans="1:10" x14ac:dyDescent="0.25">
      <c r="A312" s="492"/>
      <c r="B312" s="108"/>
      <c r="C312" s="110" t="s">
        <v>2115</v>
      </c>
      <c r="D312" s="110" t="s">
        <v>2123</v>
      </c>
      <c r="E312" s="109">
        <v>1</v>
      </c>
      <c r="F312" s="783" t="s">
        <v>70</v>
      </c>
      <c r="G312" s="109">
        <v>1.821</v>
      </c>
      <c r="H312" s="774">
        <f t="shared" si="4"/>
        <v>5.7543600000000001</v>
      </c>
      <c r="J312" s="492"/>
    </row>
    <row r="313" spans="1:10" x14ac:dyDescent="0.25">
      <c r="A313" s="492"/>
      <c r="B313" s="108"/>
      <c r="C313" s="110" t="s">
        <v>2115</v>
      </c>
      <c r="D313" s="110" t="s">
        <v>2215</v>
      </c>
      <c r="E313" s="109">
        <v>1</v>
      </c>
      <c r="F313" s="783" t="s">
        <v>70</v>
      </c>
      <c r="G313" s="109">
        <v>1.8660000000000001</v>
      </c>
      <c r="H313" s="774">
        <f t="shared" si="4"/>
        <v>5.8965600000000009</v>
      </c>
      <c r="J313" s="492"/>
    </row>
    <row r="314" spans="1:10" x14ac:dyDescent="0.25">
      <c r="A314" s="492"/>
      <c r="B314" s="108"/>
      <c r="C314" s="110" t="s">
        <v>2115</v>
      </c>
      <c r="D314" s="110" t="s">
        <v>2218</v>
      </c>
      <c r="E314" s="109">
        <v>1</v>
      </c>
      <c r="F314" s="783" t="s">
        <v>70</v>
      </c>
      <c r="G314" s="109">
        <v>1.6970000000000001</v>
      </c>
      <c r="H314" s="774">
        <f t="shared" si="4"/>
        <v>5.3625200000000008</v>
      </c>
      <c r="J314" s="492"/>
    </row>
    <row r="315" spans="1:10" x14ac:dyDescent="0.25">
      <c r="A315" s="492"/>
      <c r="B315" s="108"/>
      <c r="C315" s="110" t="s">
        <v>2115</v>
      </c>
      <c r="D315" s="110" t="s">
        <v>2126</v>
      </c>
      <c r="E315" s="109">
        <v>2</v>
      </c>
      <c r="F315" s="783" t="s">
        <v>70</v>
      </c>
      <c r="G315" s="109">
        <v>4.7080000000000002</v>
      </c>
      <c r="H315" s="774">
        <f t="shared" si="4"/>
        <v>14.877280000000001</v>
      </c>
      <c r="J315" s="492"/>
    </row>
    <row r="316" spans="1:10" x14ac:dyDescent="0.25">
      <c r="A316" s="492"/>
      <c r="B316" s="108"/>
      <c r="C316" s="110" t="s">
        <v>2115</v>
      </c>
      <c r="D316" s="110" t="s">
        <v>2127</v>
      </c>
      <c r="E316" s="109">
        <v>1</v>
      </c>
      <c r="F316" s="783" t="s">
        <v>70</v>
      </c>
      <c r="G316" s="109">
        <v>1.175</v>
      </c>
      <c r="H316" s="774">
        <f t="shared" si="4"/>
        <v>3.7130000000000005</v>
      </c>
      <c r="J316" s="492"/>
    </row>
    <row r="317" spans="1:10" x14ac:dyDescent="0.25">
      <c r="A317" s="492"/>
      <c r="B317" s="108"/>
      <c r="C317" s="110" t="s">
        <v>2115</v>
      </c>
      <c r="D317" s="110" t="s">
        <v>2158</v>
      </c>
      <c r="E317" s="109">
        <v>2</v>
      </c>
      <c r="F317" s="783" t="s">
        <v>70</v>
      </c>
      <c r="G317" s="109">
        <v>2.3039999999999998</v>
      </c>
      <c r="H317" s="774">
        <f t="shared" si="4"/>
        <v>7.28064</v>
      </c>
      <c r="J317" s="492"/>
    </row>
    <row r="318" spans="1:10" x14ac:dyDescent="0.25">
      <c r="A318" s="492"/>
      <c r="B318" s="108"/>
      <c r="C318" s="110" t="s">
        <v>2116</v>
      </c>
      <c r="D318" s="110" t="s">
        <v>2158</v>
      </c>
      <c r="E318" s="109">
        <v>1</v>
      </c>
      <c r="F318" s="783" t="s">
        <v>70</v>
      </c>
      <c r="G318" s="109">
        <v>0.95199999999999996</v>
      </c>
      <c r="H318" s="774">
        <f t="shared" si="4"/>
        <v>3.0083199999999999</v>
      </c>
      <c r="J318" s="492"/>
    </row>
    <row r="319" spans="1:10" x14ac:dyDescent="0.25">
      <c r="A319" s="492"/>
      <c r="B319" s="108"/>
      <c r="C319" s="110" t="s">
        <v>2219</v>
      </c>
      <c r="D319" s="110" t="s">
        <v>2101</v>
      </c>
      <c r="E319" s="109">
        <v>1</v>
      </c>
      <c r="F319" s="783" t="s">
        <v>70</v>
      </c>
      <c r="G319" s="109">
        <v>2.149</v>
      </c>
      <c r="H319" s="774">
        <f t="shared" si="4"/>
        <v>6.7908400000000002</v>
      </c>
      <c r="J319" s="492"/>
    </row>
    <row r="320" spans="1:10" x14ac:dyDescent="0.25">
      <c r="A320" s="492"/>
      <c r="B320" s="108"/>
      <c r="C320" s="110" t="s">
        <v>2219</v>
      </c>
      <c r="D320" s="110" t="s">
        <v>2174</v>
      </c>
      <c r="E320" s="109">
        <v>1</v>
      </c>
      <c r="F320" s="783" t="s">
        <v>70</v>
      </c>
      <c r="G320" s="109">
        <v>1.99</v>
      </c>
      <c r="H320" s="774">
        <f t="shared" si="4"/>
        <v>6.2884000000000002</v>
      </c>
      <c r="J320" s="492"/>
    </row>
    <row r="321" spans="1:10" x14ac:dyDescent="0.25">
      <c r="A321" s="492"/>
      <c r="B321" s="108"/>
      <c r="C321" s="110" t="s">
        <v>2219</v>
      </c>
      <c r="D321" s="110" t="s">
        <v>2115</v>
      </c>
      <c r="E321" s="109">
        <v>1</v>
      </c>
      <c r="F321" s="783" t="s">
        <v>70</v>
      </c>
      <c r="G321" s="109">
        <v>1.536</v>
      </c>
      <c r="H321" s="774">
        <f t="shared" si="4"/>
        <v>4.8537600000000003</v>
      </c>
      <c r="J321" s="492"/>
    </row>
    <row r="322" spans="1:10" x14ac:dyDescent="0.25">
      <c r="A322" s="492"/>
      <c r="B322" s="108"/>
      <c r="C322" s="110" t="s">
        <v>2219</v>
      </c>
      <c r="D322" s="110" t="s">
        <v>2213</v>
      </c>
      <c r="E322" s="109">
        <v>1</v>
      </c>
      <c r="F322" s="783" t="s">
        <v>70</v>
      </c>
      <c r="G322" s="109">
        <v>1.2130000000000001</v>
      </c>
      <c r="H322" s="774">
        <f t="shared" si="4"/>
        <v>3.8330800000000003</v>
      </c>
      <c r="J322" s="492"/>
    </row>
    <row r="323" spans="1:10" x14ac:dyDescent="0.25">
      <c r="A323" s="492"/>
      <c r="B323" s="108"/>
      <c r="C323" s="110" t="s">
        <v>2142</v>
      </c>
      <c r="D323" s="110" t="s">
        <v>2101</v>
      </c>
      <c r="E323" s="109">
        <v>1</v>
      </c>
      <c r="F323" s="783" t="s">
        <v>70</v>
      </c>
      <c r="G323" s="109">
        <v>3.7850000000000001</v>
      </c>
      <c r="H323" s="774">
        <f t="shared" si="4"/>
        <v>11.960600000000001</v>
      </c>
      <c r="J323" s="492"/>
    </row>
    <row r="324" spans="1:10" x14ac:dyDescent="0.25">
      <c r="A324" s="492"/>
      <c r="B324" s="108"/>
      <c r="C324" s="110" t="s">
        <v>2142</v>
      </c>
      <c r="D324" s="110" t="s">
        <v>2114</v>
      </c>
      <c r="E324" s="109">
        <v>1</v>
      </c>
      <c r="F324" s="783" t="s">
        <v>70</v>
      </c>
      <c r="G324" s="109">
        <v>2.5430000000000001</v>
      </c>
      <c r="H324" s="774">
        <f t="shared" si="4"/>
        <v>8.0358800000000006</v>
      </c>
      <c r="J324" s="492"/>
    </row>
    <row r="325" spans="1:10" x14ac:dyDescent="0.25">
      <c r="A325" s="492"/>
      <c r="B325" s="108"/>
      <c r="C325" s="110" t="s">
        <v>2142</v>
      </c>
      <c r="D325" s="110" t="s">
        <v>2201</v>
      </c>
      <c r="E325" s="109">
        <v>2</v>
      </c>
      <c r="F325" s="783" t="s">
        <v>70</v>
      </c>
      <c r="G325" s="109">
        <v>1.796</v>
      </c>
      <c r="H325" s="774">
        <f t="shared" si="4"/>
        <v>5.6753600000000004</v>
      </c>
      <c r="J325" s="492"/>
    </row>
    <row r="326" spans="1:10" x14ac:dyDescent="0.25">
      <c r="A326" s="492"/>
      <c r="B326" s="108"/>
      <c r="C326" s="110" t="s">
        <v>2142</v>
      </c>
      <c r="D326" s="110" t="s">
        <v>2214</v>
      </c>
      <c r="E326" s="109">
        <v>1</v>
      </c>
      <c r="F326" s="783" t="s">
        <v>70</v>
      </c>
      <c r="G326" s="109">
        <v>2.9889999999999999</v>
      </c>
      <c r="H326" s="774">
        <f t="shared" si="4"/>
        <v>9.4452400000000001</v>
      </c>
      <c r="J326" s="492"/>
    </row>
    <row r="327" spans="1:10" x14ac:dyDescent="0.25">
      <c r="A327" s="492"/>
      <c r="B327" s="108"/>
      <c r="C327" s="110" t="s">
        <v>2142</v>
      </c>
      <c r="D327" s="110" t="s">
        <v>2120</v>
      </c>
      <c r="E327" s="109">
        <v>1</v>
      </c>
      <c r="F327" s="783" t="s">
        <v>70</v>
      </c>
      <c r="G327" s="109">
        <v>2.476</v>
      </c>
      <c r="H327" s="774">
        <f t="shared" si="4"/>
        <v>7.82416</v>
      </c>
      <c r="J327" s="492"/>
    </row>
    <row r="328" spans="1:10" x14ac:dyDescent="0.25">
      <c r="A328" s="492"/>
      <c r="B328" s="108"/>
      <c r="C328" s="110" t="s">
        <v>2220</v>
      </c>
      <c r="D328" s="110" t="s">
        <v>2221</v>
      </c>
      <c r="E328" s="109">
        <v>1</v>
      </c>
      <c r="F328" s="783" t="s">
        <v>70</v>
      </c>
      <c r="G328" s="109">
        <v>1.407</v>
      </c>
      <c r="H328" s="774">
        <f t="shared" si="4"/>
        <v>4.4461200000000005</v>
      </c>
      <c r="J328" s="492"/>
    </row>
    <row r="329" spans="1:10" x14ac:dyDescent="0.25">
      <c r="A329" s="492"/>
      <c r="B329" s="108"/>
      <c r="C329" s="110" t="s">
        <v>2222</v>
      </c>
      <c r="D329" s="110" t="s">
        <v>2110</v>
      </c>
      <c r="E329" s="109">
        <v>1</v>
      </c>
      <c r="F329" s="783" t="s">
        <v>70</v>
      </c>
      <c r="G329" s="109">
        <v>1.498</v>
      </c>
      <c r="H329" s="774">
        <f t="shared" si="4"/>
        <v>4.7336800000000006</v>
      </c>
      <c r="J329" s="492"/>
    </row>
    <row r="330" spans="1:10" x14ac:dyDescent="0.25">
      <c r="A330" s="492"/>
      <c r="B330" s="108"/>
      <c r="C330" s="110" t="s">
        <v>2223</v>
      </c>
      <c r="D330" s="110" t="s">
        <v>2114</v>
      </c>
      <c r="E330" s="109">
        <v>1</v>
      </c>
      <c r="F330" s="783" t="s">
        <v>70</v>
      </c>
      <c r="G330" s="109">
        <v>2.085</v>
      </c>
      <c r="H330" s="774">
        <f t="shared" si="4"/>
        <v>6.5886000000000005</v>
      </c>
      <c r="J330" s="492"/>
    </row>
    <row r="331" spans="1:10" x14ac:dyDescent="0.25">
      <c r="A331" s="492"/>
      <c r="B331" s="108"/>
      <c r="C331" s="110" t="s">
        <v>2223</v>
      </c>
      <c r="D331" s="110" t="s">
        <v>2127</v>
      </c>
      <c r="E331" s="109">
        <v>1</v>
      </c>
      <c r="F331" s="783" t="s">
        <v>70</v>
      </c>
      <c r="G331" s="109">
        <v>2.3719999999999999</v>
      </c>
      <c r="H331" s="774">
        <f t="shared" si="4"/>
        <v>7.49552</v>
      </c>
      <c r="J331" s="492"/>
    </row>
    <row r="332" spans="1:10" x14ac:dyDescent="0.25">
      <c r="A332" s="492"/>
      <c r="B332" s="108"/>
      <c r="C332" s="110" t="s">
        <v>2200</v>
      </c>
      <c r="D332" s="110" t="s">
        <v>2110</v>
      </c>
      <c r="E332" s="109">
        <v>5</v>
      </c>
      <c r="F332" s="783" t="s">
        <v>70</v>
      </c>
      <c r="G332" s="109">
        <v>7.5949999999999998</v>
      </c>
      <c r="H332" s="774">
        <f t="shared" si="4"/>
        <v>24.0002</v>
      </c>
      <c r="J332" s="492"/>
    </row>
    <row r="333" spans="1:10" x14ac:dyDescent="0.25">
      <c r="A333" s="492"/>
      <c r="B333" s="108"/>
      <c r="C333" s="110" t="s">
        <v>2200</v>
      </c>
      <c r="D333" s="110" t="s">
        <v>2151</v>
      </c>
      <c r="E333" s="109">
        <v>1</v>
      </c>
      <c r="F333" s="783" t="s">
        <v>70</v>
      </c>
      <c r="G333" s="109">
        <v>1.1990000000000001</v>
      </c>
      <c r="H333" s="774">
        <f t="shared" si="4"/>
        <v>3.7888400000000004</v>
      </c>
      <c r="J333" s="492"/>
    </row>
    <row r="334" spans="1:10" x14ac:dyDescent="0.25">
      <c r="A334" s="492"/>
      <c r="B334" s="108"/>
      <c r="C334" s="110" t="s">
        <v>2221</v>
      </c>
      <c r="D334" s="110" t="s">
        <v>2142</v>
      </c>
      <c r="E334" s="109">
        <v>1</v>
      </c>
      <c r="F334" s="783" t="s">
        <v>70</v>
      </c>
      <c r="G334" s="109">
        <v>0.76500000000000001</v>
      </c>
      <c r="H334" s="774">
        <f t="shared" si="4"/>
        <v>2.4174000000000002</v>
      </c>
      <c r="J334" s="492"/>
    </row>
    <row r="335" spans="1:10" x14ac:dyDescent="0.25">
      <c r="A335" s="492"/>
      <c r="B335" s="108"/>
      <c r="C335" s="110" t="s">
        <v>2221</v>
      </c>
      <c r="D335" s="110" t="s">
        <v>2220</v>
      </c>
      <c r="E335" s="109">
        <v>1</v>
      </c>
      <c r="F335" s="783" t="s">
        <v>70</v>
      </c>
      <c r="G335" s="109">
        <v>1.353</v>
      </c>
      <c r="H335" s="774">
        <f t="shared" si="4"/>
        <v>4.2754799999999999</v>
      </c>
      <c r="J335" s="492"/>
    </row>
    <row r="336" spans="1:10" x14ac:dyDescent="0.25">
      <c r="A336" s="492"/>
      <c r="B336" s="108"/>
      <c r="C336" s="110" t="s">
        <v>2201</v>
      </c>
      <c r="D336" s="110" t="s">
        <v>2110</v>
      </c>
      <c r="E336" s="109">
        <v>1</v>
      </c>
      <c r="F336" s="783" t="s">
        <v>70</v>
      </c>
      <c r="G336" s="109">
        <v>2.089</v>
      </c>
      <c r="H336" s="774">
        <f t="shared" si="4"/>
        <v>6.6012399999999998</v>
      </c>
      <c r="J336" s="492"/>
    </row>
    <row r="337" spans="1:10" x14ac:dyDescent="0.25">
      <c r="A337" s="492"/>
      <c r="B337" s="108"/>
      <c r="C337" s="110" t="s">
        <v>2201</v>
      </c>
      <c r="D337" s="110" t="s">
        <v>2114</v>
      </c>
      <c r="E337" s="109">
        <v>1</v>
      </c>
      <c r="F337" s="783" t="s">
        <v>70</v>
      </c>
      <c r="G337" s="109">
        <v>3.9849999999999999</v>
      </c>
      <c r="H337" s="774">
        <f t="shared" si="4"/>
        <v>12.592600000000001</v>
      </c>
      <c r="J337" s="492"/>
    </row>
    <row r="338" spans="1:10" x14ac:dyDescent="0.25">
      <c r="A338" s="492"/>
      <c r="B338" s="108"/>
      <c r="C338" s="110" t="s">
        <v>2201</v>
      </c>
      <c r="D338" s="110" t="s">
        <v>2142</v>
      </c>
      <c r="E338" s="109">
        <v>1</v>
      </c>
      <c r="F338" s="783" t="s">
        <v>70</v>
      </c>
      <c r="G338" s="109">
        <v>1.002</v>
      </c>
      <c r="H338" s="774">
        <f t="shared" si="4"/>
        <v>3.1663200000000002</v>
      </c>
      <c r="J338" s="492"/>
    </row>
    <row r="339" spans="1:10" x14ac:dyDescent="0.25">
      <c r="A339" s="492"/>
      <c r="B339" s="108"/>
      <c r="C339" s="110" t="s">
        <v>2201</v>
      </c>
      <c r="D339" s="110" t="s">
        <v>2221</v>
      </c>
      <c r="E339" s="109">
        <v>1</v>
      </c>
      <c r="F339" s="783" t="s">
        <v>70</v>
      </c>
      <c r="G339" s="109">
        <v>1.234</v>
      </c>
      <c r="H339" s="774">
        <f t="shared" si="4"/>
        <v>3.8994400000000002</v>
      </c>
      <c r="J339" s="492"/>
    </row>
    <row r="340" spans="1:10" x14ac:dyDescent="0.25">
      <c r="A340" s="492"/>
      <c r="B340" s="108"/>
      <c r="C340" s="110" t="s">
        <v>2201</v>
      </c>
      <c r="D340" s="110" t="s">
        <v>2123</v>
      </c>
      <c r="E340" s="109">
        <v>1</v>
      </c>
      <c r="F340" s="783" t="s">
        <v>70</v>
      </c>
      <c r="G340" s="109">
        <v>2.6150000000000002</v>
      </c>
      <c r="H340" s="774">
        <f t="shared" si="4"/>
        <v>8.2634000000000007</v>
      </c>
      <c r="J340" s="492"/>
    </row>
    <row r="341" spans="1:10" x14ac:dyDescent="0.25">
      <c r="A341" s="492"/>
      <c r="B341" s="108"/>
      <c r="C341" s="110" t="s">
        <v>2201</v>
      </c>
      <c r="D341" s="110" t="s">
        <v>2132</v>
      </c>
      <c r="E341" s="109">
        <v>1</v>
      </c>
      <c r="F341" s="783" t="s">
        <v>70</v>
      </c>
      <c r="G341" s="109">
        <v>1.6950000000000001</v>
      </c>
      <c r="H341" s="774">
        <f t="shared" si="4"/>
        <v>5.3562000000000003</v>
      </c>
      <c r="J341" s="492"/>
    </row>
    <row r="342" spans="1:10" x14ac:dyDescent="0.25">
      <c r="A342" s="492"/>
      <c r="B342" s="108"/>
      <c r="C342" s="110" t="s">
        <v>2117</v>
      </c>
      <c r="D342" s="110" t="s">
        <v>2103</v>
      </c>
      <c r="E342" s="109">
        <v>1</v>
      </c>
      <c r="F342" s="783" t="s">
        <v>70</v>
      </c>
      <c r="G342" s="109">
        <v>1.448</v>
      </c>
      <c r="H342" s="774">
        <f t="shared" si="4"/>
        <v>4.5756800000000002</v>
      </c>
      <c r="J342" s="492"/>
    </row>
    <row r="343" spans="1:10" x14ac:dyDescent="0.25">
      <c r="A343" s="492"/>
      <c r="B343" s="108"/>
      <c r="C343" s="110" t="s">
        <v>2117</v>
      </c>
      <c r="D343" s="110" t="s">
        <v>2106</v>
      </c>
      <c r="E343" s="109">
        <v>1</v>
      </c>
      <c r="F343" s="783" t="s">
        <v>70</v>
      </c>
      <c r="G343" s="109">
        <v>1.32</v>
      </c>
      <c r="H343" s="774">
        <f t="shared" si="4"/>
        <v>4.1712000000000007</v>
      </c>
      <c r="J343" s="492"/>
    </row>
    <row r="344" spans="1:10" x14ac:dyDescent="0.25">
      <c r="A344" s="492"/>
      <c r="B344" s="108"/>
      <c r="C344" s="110" t="s">
        <v>2117</v>
      </c>
      <c r="D344" s="110" t="s">
        <v>2174</v>
      </c>
      <c r="E344" s="109">
        <v>1</v>
      </c>
      <c r="F344" s="783" t="s">
        <v>70</v>
      </c>
      <c r="G344" s="109">
        <v>2.6659999999999999</v>
      </c>
      <c r="H344" s="774">
        <f t="shared" si="4"/>
        <v>8.4245599999999996</v>
      </c>
      <c r="J344" s="492"/>
    </row>
    <row r="345" spans="1:10" x14ac:dyDescent="0.25">
      <c r="A345" s="492"/>
      <c r="B345" s="108"/>
      <c r="C345" s="110" t="s">
        <v>2117</v>
      </c>
      <c r="D345" s="110" t="s">
        <v>2109</v>
      </c>
      <c r="E345" s="109">
        <v>2</v>
      </c>
      <c r="F345" s="783" t="s">
        <v>70</v>
      </c>
      <c r="G345" s="109">
        <v>6.218</v>
      </c>
      <c r="H345" s="774">
        <f t="shared" si="4"/>
        <v>19.648880000000002</v>
      </c>
      <c r="J345" s="492"/>
    </row>
    <row r="346" spans="1:10" x14ac:dyDescent="0.25">
      <c r="A346" s="492"/>
      <c r="B346" s="108"/>
      <c r="C346" s="110" t="s">
        <v>2117</v>
      </c>
      <c r="D346" s="110" t="s">
        <v>2110</v>
      </c>
      <c r="E346" s="109">
        <v>2</v>
      </c>
      <c r="F346" s="783" t="s">
        <v>70</v>
      </c>
      <c r="G346" s="109">
        <v>6.1740000000000004</v>
      </c>
      <c r="H346" s="774">
        <f t="shared" si="4"/>
        <v>19.509840000000001</v>
      </c>
      <c r="J346" s="492"/>
    </row>
    <row r="347" spans="1:10" x14ac:dyDescent="0.25">
      <c r="A347" s="492"/>
      <c r="B347" s="108"/>
      <c r="C347" s="110" t="s">
        <v>2117</v>
      </c>
      <c r="D347" s="110" t="s">
        <v>2219</v>
      </c>
      <c r="E347" s="109">
        <v>1</v>
      </c>
      <c r="F347" s="783" t="s">
        <v>70</v>
      </c>
      <c r="G347" s="109">
        <v>2.0129999999999999</v>
      </c>
      <c r="H347" s="774">
        <f t="shared" si="4"/>
        <v>6.3610800000000003</v>
      </c>
      <c r="J347" s="492"/>
    </row>
    <row r="348" spans="1:10" x14ac:dyDescent="0.25">
      <c r="A348" s="492"/>
      <c r="B348" s="108"/>
      <c r="C348" s="110" t="s">
        <v>2117</v>
      </c>
      <c r="D348" s="110" t="s">
        <v>2118</v>
      </c>
      <c r="E348" s="109">
        <v>1</v>
      </c>
      <c r="F348" s="783" t="s">
        <v>70</v>
      </c>
      <c r="G348" s="109">
        <v>1.6639999999999999</v>
      </c>
      <c r="H348" s="774">
        <f t="shared" si="4"/>
        <v>5.2582399999999998</v>
      </c>
      <c r="J348" s="492"/>
    </row>
    <row r="349" spans="1:10" x14ac:dyDescent="0.25">
      <c r="A349" s="492"/>
      <c r="B349" s="108"/>
      <c r="C349" s="110" t="s">
        <v>2117</v>
      </c>
      <c r="D349" s="110" t="s">
        <v>2195</v>
      </c>
      <c r="E349" s="109">
        <v>1</v>
      </c>
      <c r="F349" s="783" t="s">
        <v>70</v>
      </c>
      <c r="G349" s="109">
        <v>3.8370000000000002</v>
      </c>
      <c r="H349" s="774">
        <f t="shared" si="4"/>
        <v>12.124920000000001</v>
      </c>
      <c r="J349" s="492"/>
    </row>
    <row r="350" spans="1:10" x14ac:dyDescent="0.25">
      <c r="A350" s="492"/>
      <c r="B350" s="108"/>
      <c r="C350" s="110" t="s">
        <v>2224</v>
      </c>
      <c r="D350" s="110" t="s">
        <v>2132</v>
      </c>
      <c r="E350" s="109">
        <v>1</v>
      </c>
      <c r="F350" s="783" t="s">
        <v>70</v>
      </c>
      <c r="G350" s="109">
        <v>1.5669999999999999</v>
      </c>
      <c r="H350" s="774">
        <f t="shared" si="4"/>
        <v>4.9517199999999999</v>
      </c>
      <c r="J350" s="492"/>
    </row>
    <row r="351" spans="1:10" x14ac:dyDescent="0.25">
      <c r="A351" s="492"/>
      <c r="B351" s="108"/>
      <c r="C351" s="110" t="s">
        <v>2225</v>
      </c>
      <c r="D351" s="110" t="s">
        <v>2126</v>
      </c>
      <c r="E351" s="109">
        <v>1</v>
      </c>
      <c r="F351" s="783" t="s">
        <v>70</v>
      </c>
      <c r="G351" s="109">
        <v>2.0510000000000002</v>
      </c>
      <c r="H351" s="774">
        <f t="shared" si="4"/>
        <v>6.4811600000000009</v>
      </c>
      <c r="J351" s="492"/>
    </row>
    <row r="352" spans="1:10" x14ac:dyDescent="0.25">
      <c r="A352" s="492"/>
      <c r="B352" s="108"/>
      <c r="C352" s="110" t="s">
        <v>2207</v>
      </c>
      <c r="D352" s="110" t="s">
        <v>2225</v>
      </c>
      <c r="E352" s="109">
        <v>1</v>
      </c>
      <c r="F352" s="783" t="s">
        <v>70</v>
      </c>
      <c r="G352" s="109">
        <v>0.69199999999999995</v>
      </c>
      <c r="H352" s="774">
        <f t="shared" si="4"/>
        <v>2.1867199999999998</v>
      </c>
      <c r="J352" s="492"/>
    </row>
    <row r="353" spans="1:10" x14ac:dyDescent="0.25">
      <c r="A353" s="492"/>
      <c r="B353" s="108"/>
      <c r="C353" s="110" t="s">
        <v>2217</v>
      </c>
      <c r="D353" s="110" t="s">
        <v>2114</v>
      </c>
      <c r="E353" s="109">
        <v>1</v>
      </c>
      <c r="F353" s="783" t="s">
        <v>70</v>
      </c>
      <c r="G353" s="109">
        <v>1.6240000000000001</v>
      </c>
      <c r="H353" s="774">
        <f t="shared" ref="H353:H416" si="5">IF(AND(F353&lt;&gt;"",ISNUMBER(G353)),IFERROR(G353*INDEX(CNTR_FuelListEFprelimInclStd,MATCH(F353,CNTR_FuelListNamesInclStd,0))*IF(INDEX(CNTR_FuelListIsZeroInclStd,MATCH(F353,CNTR_FuelListNamesInclStd,0))=TRUE,0,1),"--"),"")</f>
        <v>5.1318400000000004</v>
      </c>
      <c r="J353" s="492"/>
    </row>
    <row r="354" spans="1:10" x14ac:dyDescent="0.25">
      <c r="A354" s="492"/>
      <c r="B354" s="108"/>
      <c r="C354" s="110" t="s">
        <v>2213</v>
      </c>
      <c r="D354" s="110" t="s">
        <v>2136</v>
      </c>
      <c r="E354" s="109">
        <v>1</v>
      </c>
      <c r="F354" s="783" t="s">
        <v>70</v>
      </c>
      <c r="G354" s="109">
        <v>2.4289999999999998</v>
      </c>
      <c r="H354" s="774">
        <f t="shared" si="5"/>
        <v>7.6756399999999996</v>
      </c>
      <c r="J354" s="492"/>
    </row>
    <row r="355" spans="1:10" x14ac:dyDescent="0.25">
      <c r="A355" s="492"/>
      <c r="B355" s="108"/>
      <c r="C355" s="110" t="s">
        <v>2213</v>
      </c>
      <c r="D355" s="110" t="s">
        <v>2146</v>
      </c>
      <c r="E355" s="109">
        <v>1</v>
      </c>
      <c r="F355" s="783" t="s">
        <v>70</v>
      </c>
      <c r="G355" s="109">
        <v>3.3290000000000002</v>
      </c>
      <c r="H355" s="774">
        <f t="shared" si="5"/>
        <v>10.519640000000001</v>
      </c>
      <c r="J355" s="492"/>
    </row>
    <row r="356" spans="1:10" x14ac:dyDescent="0.25">
      <c r="A356" s="492"/>
      <c r="B356" s="108"/>
      <c r="C356" s="110" t="s">
        <v>2213</v>
      </c>
      <c r="D356" s="110" t="s">
        <v>2118</v>
      </c>
      <c r="E356" s="109">
        <v>1</v>
      </c>
      <c r="F356" s="783" t="s">
        <v>70</v>
      </c>
      <c r="G356" s="109">
        <v>1.583</v>
      </c>
      <c r="H356" s="774">
        <f t="shared" si="5"/>
        <v>5.0022799999999998</v>
      </c>
      <c r="J356" s="492"/>
    </row>
    <row r="357" spans="1:10" x14ac:dyDescent="0.25">
      <c r="A357" s="492"/>
      <c r="B357" s="108"/>
      <c r="C357" s="110" t="s">
        <v>2214</v>
      </c>
      <c r="D357" s="110" t="s">
        <v>2109</v>
      </c>
      <c r="E357" s="109">
        <v>1</v>
      </c>
      <c r="F357" s="783" t="s">
        <v>70</v>
      </c>
      <c r="G357" s="109">
        <v>3.3029999999999999</v>
      </c>
      <c r="H357" s="774">
        <f t="shared" si="5"/>
        <v>10.437480000000001</v>
      </c>
      <c r="J357" s="492"/>
    </row>
    <row r="358" spans="1:10" x14ac:dyDescent="0.25">
      <c r="A358" s="492"/>
      <c r="B358" s="108"/>
      <c r="C358" s="110" t="s">
        <v>2118</v>
      </c>
      <c r="D358" s="110" t="s">
        <v>2103</v>
      </c>
      <c r="E358" s="109">
        <v>3</v>
      </c>
      <c r="F358" s="783" t="s">
        <v>70</v>
      </c>
      <c r="G358" s="109">
        <v>6.3689999999999998</v>
      </c>
      <c r="H358" s="774">
        <f t="shared" si="5"/>
        <v>20.12604</v>
      </c>
      <c r="J358" s="492"/>
    </row>
    <row r="359" spans="1:10" x14ac:dyDescent="0.25">
      <c r="A359" s="492"/>
      <c r="B359" s="108"/>
      <c r="C359" s="110" t="s">
        <v>2118</v>
      </c>
      <c r="D359" s="110" t="s">
        <v>2181</v>
      </c>
      <c r="E359" s="109">
        <v>1</v>
      </c>
      <c r="F359" s="783" t="s">
        <v>70</v>
      </c>
      <c r="G359" s="109">
        <v>2.8519999999999999</v>
      </c>
      <c r="H359" s="774">
        <f t="shared" si="5"/>
        <v>9.0123200000000008</v>
      </c>
      <c r="J359" s="492"/>
    </row>
    <row r="360" spans="1:10" x14ac:dyDescent="0.25">
      <c r="A360" s="492"/>
      <c r="B360" s="108"/>
      <c r="C360" s="110" t="s">
        <v>2118</v>
      </c>
      <c r="D360" s="110" t="s">
        <v>2174</v>
      </c>
      <c r="E360" s="109">
        <v>4</v>
      </c>
      <c r="F360" s="783" t="s">
        <v>70</v>
      </c>
      <c r="G360" s="109">
        <v>7.258</v>
      </c>
      <c r="H360" s="774">
        <f t="shared" si="5"/>
        <v>22.935280000000002</v>
      </c>
      <c r="J360" s="492"/>
    </row>
    <row r="361" spans="1:10" x14ac:dyDescent="0.25">
      <c r="A361" s="492"/>
      <c r="B361" s="108"/>
      <c r="C361" s="110" t="s">
        <v>2118</v>
      </c>
      <c r="D361" s="110" t="s">
        <v>2198</v>
      </c>
      <c r="E361" s="109">
        <v>1</v>
      </c>
      <c r="F361" s="783" t="s">
        <v>70</v>
      </c>
      <c r="G361" s="109">
        <v>1.819</v>
      </c>
      <c r="H361" s="774">
        <f t="shared" si="5"/>
        <v>5.7480400000000005</v>
      </c>
      <c r="J361" s="492"/>
    </row>
    <row r="362" spans="1:10" x14ac:dyDescent="0.25">
      <c r="A362" s="492"/>
      <c r="B362" s="108"/>
      <c r="C362" s="110" t="s">
        <v>2118</v>
      </c>
      <c r="D362" s="110" t="s">
        <v>2110</v>
      </c>
      <c r="E362" s="109">
        <v>2</v>
      </c>
      <c r="F362" s="783" t="s">
        <v>70</v>
      </c>
      <c r="G362" s="109">
        <v>7.0579999999999998</v>
      </c>
      <c r="H362" s="774">
        <f t="shared" si="5"/>
        <v>22.303280000000001</v>
      </c>
      <c r="J362" s="492"/>
    </row>
    <row r="363" spans="1:10" x14ac:dyDescent="0.25">
      <c r="A363" s="492"/>
      <c r="B363" s="108"/>
      <c r="C363" s="110" t="s">
        <v>2118</v>
      </c>
      <c r="D363" s="110" t="s">
        <v>2183</v>
      </c>
      <c r="E363" s="109">
        <v>2</v>
      </c>
      <c r="F363" s="783" t="s">
        <v>70</v>
      </c>
      <c r="G363" s="109">
        <v>4.2690000000000001</v>
      </c>
      <c r="H363" s="774">
        <f t="shared" si="5"/>
        <v>13.49004</v>
      </c>
      <c r="J363" s="492"/>
    </row>
    <row r="364" spans="1:10" x14ac:dyDescent="0.25">
      <c r="A364" s="492"/>
      <c r="B364" s="108"/>
      <c r="C364" s="110" t="s">
        <v>2118</v>
      </c>
      <c r="D364" s="110" t="s">
        <v>2184</v>
      </c>
      <c r="E364" s="109">
        <v>1</v>
      </c>
      <c r="F364" s="783" t="s">
        <v>70</v>
      </c>
      <c r="G364" s="109">
        <v>3.516</v>
      </c>
      <c r="H364" s="774">
        <f t="shared" si="5"/>
        <v>11.110560000000001</v>
      </c>
      <c r="J364" s="492"/>
    </row>
    <row r="365" spans="1:10" x14ac:dyDescent="0.25">
      <c r="A365" s="492"/>
      <c r="B365" s="108"/>
      <c r="C365" s="110" t="s">
        <v>2118</v>
      </c>
      <c r="D365" s="110" t="s">
        <v>2157</v>
      </c>
      <c r="E365" s="109">
        <v>1</v>
      </c>
      <c r="F365" s="783" t="s">
        <v>70</v>
      </c>
      <c r="G365" s="109">
        <v>0.86</v>
      </c>
      <c r="H365" s="774">
        <f t="shared" si="5"/>
        <v>2.7176</v>
      </c>
      <c r="J365" s="492"/>
    </row>
    <row r="366" spans="1:10" x14ac:dyDescent="0.25">
      <c r="A366" s="492"/>
      <c r="B366" s="108"/>
      <c r="C366" s="110" t="s">
        <v>2118</v>
      </c>
      <c r="D366" s="110" t="s">
        <v>2213</v>
      </c>
      <c r="E366" s="109">
        <v>1</v>
      </c>
      <c r="F366" s="783" t="s">
        <v>70</v>
      </c>
      <c r="G366" s="109">
        <v>1.5569999999999999</v>
      </c>
      <c r="H366" s="774">
        <f t="shared" si="5"/>
        <v>4.9201199999999998</v>
      </c>
      <c r="J366" s="492"/>
    </row>
    <row r="367" spans="1:10" x14ac:dyDescent="0.25">
      <c r="A367" s="492"/>
      <c r="B367" s="108"/>
      <c r="C367" s="110" t="s">
        <v>2118</v>
      </c>
      <c r="D367" s="110" t="s">
        <v>2214</v>
      </c>
      <c r="E367" s="109">
        <v>1</v>
      </c>
      <c r="F367" s="783" t="s">
        <v>70</v>
      </c>
      <c r="G367" s="109">
        <v>1.37</v>
      </c>
      <c r="H367" s="774">
        <f t="shared" si="5"/>
        <v>4.3292000000000002</v>
      </c>
      <c r="J367" s="492"/>
    </row>
    <row r="368" spans="1:10" x14ac:dyDescent="0.25">
      <c r="A368" s="492"/>
      <c r="B368" s="108"/>
      <c r="C368" s="110" t="s">
        <v>2118</v>
      </c>
      <c r="D368" s="110" t="s">
        <v>2121</v>
      </c>
      <c r="E368" s="109">
        <v>1</v>
      </c>
      <c r="F368" s="783" t="s">
        <v>70</v>
      </c>
      <c r="G368" s="109">
        <v>1.5129999999999999</v>
      </c>
      <c r="H368" s="774">
        <f t="shared" si="5"/>
        <v>4.7810800000000002</v>
      </c>
      <c r="J368" s="492"/>
    </row>
    <row r="369" spans="1:10" x14ac:dyDescent="0.25">
      <c r="A369" s="492"/>
      <c r="B369" s="108"/>
      <c r="C369" s="110" t="s">
        <v>2118</v>
      </c>
      <c r="D369" s="110" t="s">
        <v>2226</v>
      </c>
      <c r="E369" s="109">
        <v>1</v>
      </c>
      <c r="F369" s="783" t="s">
        <v>70</v>
      </c>
      <c r="G369" s="109">
        <v>0.92200000000000004</v>
      </c>
      <c r="H369" s="774">
        <f t="shared" si="5"/>
        <v>2.9135200000000001</v>
      </c>
      <c r="J369" s="492"/>
    </row>
    <row r="370" spans="1:10" x14ac:dyDescent="0.25">
      <c r="A370" s="492"/>
      <c r="B370" s="108"/>
      <c r="C370" s="110" t="s">
        <v>2118</v>
      </c>
      <c r="D370" s="110" t="s">
        <v>2186</v>
      </c>
      <c r="E370" s="109">
        <v>3</v>
      </c>
      <c r="F370" s="783" t="s">
        <v>70</v>
      </c>
      <c r="G370" s="109">
        <v>2.673</v>
      </c>
      <c r="H370" s="774">
        <f t="shared" si="5"/>
        <v>8.4466800000000006</v>
      </c>
      <c r="J370" s="492"/>
    </row>
    <row r="371" spans="1:10" x14ac:dyDescent="0.25">
      <c r="A371" s="492"/>
      <c r="B371" s="108"/>
      <c r="C371" s="110" t="s">
        <v>2118</v>
      </c>
      <c r="D371" s="110" t="s">
        <v>2127</v>
      </c>
      <c r="E371" s="109">
        <v>2</v>
      </c>
      <c r="F371" s="783" t="s">
        <v>70</v>
      </c>
      <c r="G371" s="109">
        <v>1.476</v>
      </c>
      <c r="H371" s="774">
        <f t="shared" si="5"/>
        <v>4.6641599999999999</v>
      </c>
      <c r="J371" s="492"/>
    </row>
    <row r="372" spans="1:10" x14ac:dyDescent="0.25">
      <c r="A372" s="492"/>
      <c r="B372" s="108"/>
      <c r="C372" s="110" t="s">
        <v>2118</v>
      </c>
      <c r="D372" s="110" t="s">
        <v>2158</v>
      </c>
      <c r="E372" s="109">
        <v>1</v>
      </c>
      <c r="F372" s="783" t="s">
        <v>70</v>
      </c>
      <c r="G372" s="109">
        <v>0.83499999999999996</v>
      </c>
      <c r="H372" s="774">
        <f t="shared" si="5"/>
        <v>2.6385999999999998</v>
      </c>
      <c r="J372" s="492"/>
    </row>
    <row r="373" spans="1:10" x14ac:dyDescent="0.25">
      <c r="A373" s="492"/>
      <c r="B373" s="108"/>
      <c r="C373" s="110" t="s">
        <v>2119</v>
      </c>
      <c r="D373" s="110" t="s">
        <v>2118</v>
      </c>
      <c r="E373" s="109">
        <v>1</v>
      </c>
      <c r="F373" s="783" t="s">
        <v>70</v>
      </c>
      <c r="G373" s="109">
        <v>0.98399999999999999</v>
      </c>
      <c r="H373" s="774">
        <f t="shared" si="5"/>
        <v>3.1094400000000002</v>
      </c>
      <c r="J373" s="492"/>
    </row>
    <row r="374" spans="1:10" x14ac:dyDescent="0.25">
      <c r="A374" s="492"/>
      <c r="B374" s="108"/>
      <c r="C374" s="110" t="s">
        <v>2165</v>
      </c>
      <c r="D374" s="110" t="s">
        <v>2109</v>
      </c>
      <c r="E374" s="109">
        <v>1</v>
      </c>
      <c r="F374" s="783" t="s">
        <v>70</v>
      </c>
      <c r="G374" s="109">
        <v>3.0249999999999999</v>
      </c>
      <c r="H374" s="774">
        <f t="shared" si="5"/>
        <v>9.5589999999999993</v>
      </c>
      <c r="J374" s="492"/>
    </row>
    <row r="375" spans="1:10" x14ac:dyDescent="0.25">
      <c r="A375" s="492"/>
      <c r="B375" s="108"/>
      <c r="C375" s="110" t="s">
        <v>2165</v>
      </c>
      <c r="D375" s="110" t="s">
        <v>2114</v>
      </c>
      <c r="E375" s="109">
        <v>1</v>
      </c>
      <c r="F375" s="783" t="s">
        <v>70</v>
      </c>
      <c r="G375" s="109">
        <v>1.1499999999999999</v>
      </c>
      <c r="H375" s="774">
        <f t="shared" si="5"/>
        <v>3.6339999999999999</v>
      </c>
      <c r="J375" s="492"/>
    </row>
    <row r="376" spans="1:10" x14ac:dyDescent="0.25">
      <c r="A376" s="492"/>
      <c r="B376" s="108"/>
      <c r="C376" s="110" t="s">
        <v>2165</v>
      </c>
      <c r="D376" s="110" t="s">
        <v>2213</v>
      </c>
      <c r="E376" s="109">
        <v>1</v>
      </c>
      <c r="F376" s="783" t="s">
        <v>70</v>
      </c>
      <c r="G376" s="109">
        <v>1.3580000000000001</v>
      </c>
      <c r="H376" s="774">
        <f t="shared" si="5"/>
        <v>4.2912800000000004</v>
      </c>
      <c r="J376" s="492"/>
    </row>
    <row r="377" spans="1:10" x14ac:dyDescent="0.25">
      <c r="A377" s="492"/>
      <c r="B377" s="108"/>
      <c r="C377" s="110" t="s">
        <v>2165</v>
      </c>
      <c r="D377" s="110" t="s">
        <v>2118</v>
      </c>
      <c r="E377" s="109">
        <v>1</v>
      </c>
      <c r="F377" s="783" t="s">
        <v>70</v>
      </c>
      <c r="G377" s="109">
        <v>0.629</v>
      </c>
      <c r="H377" s="774">
        <f t="shared" si="5"/>
        <v>1.9876400000000001</v>
      </c>
      <c r="J377" s="492"/>
    </row>
    <row r="378" spans="1:10" x14ac:dyDescent="0.25">
      <c r="A378" s="492"/>
      <c r="B378" s="108"/>
      <c r="C378" s="110" t="s">
        <v>2120</v>
      </c>
      <c r="D378" s="110" t="s">
        <v>2100</v>
      </c>
      <c r="E378" s="109">
        <v>1</v>
      </c>
      <c r="F378" s="783" t="s">
        <v>70</v>
      </c>
      <c r="G378" s="109">
        <v>1.5169999999999999</v>
      </c>
      <c r="H378" s="774">
        <f t="shared" si="5"/>
        <v>4.7937199999999995</v>
      </c>
      <c r="J378" s="492"/>
    </row>
    <row r="379" spans="1:10" x14ac:dyDescent="0.25">
      <c r="A379" s="492"/>
      <c r="B379" s="108"/>
      <c r="C379" s="110" t="s">
        <v>2120</v>
      </c>
      <c r="D379" s="110" t="s">
        <v>2103</v>
      </c>
      <c r="E379" s="109">
        <v>2</v>
      </c>
      <c r="F379" s="783" t="s">
        <v>70</v>
      </c>
      <c r="G379" s="109">
        <v>4.62</v>
      </c>
      <c r="H379" s="774">
        <f t="shared" si="5"/>
        <v>14.599200000000002</v>
      </c>
      <c r="J379" s="492"/>
    </row>
    <row r="380" spans="1:10" x14ac:dyDescent="0.25">
      <c r="A380" s="492"/>
      <c r="B380" s="108"/>
      <c r="C380" s="110" t="s">
        <v>2120</v>
      </c>
      <c r="D380" s="110" t="s">
        <v>2147</v>
      </c>
      <c r="E380" s="109">
        <v>1</v>
      </c>
      <c r="F380" s="783" t="s">
        <v>70</v>
      </c>
      <c r="G380" s="109">
        <v>1.054</v>
      </c>
      <c r="H380" s="774">
        <f t="shared" si="5"/>
        <v>3.3306400000000003</v>
      </c>
      <c r="J380" s="492"/>
    </row>
    <row r="381" spans="1:10" x14ac:dyDescent="0.25">
      <c r="A381" s="492"/>
      <c r="B381" s="108"/>
      <c r="C381" s="110" t="s">
        <v>2120</v>
      </c>
      <c r="D381" s="110" t="s">
        <v>2227</v>
      </c>
      <c r="E381" s="109">
        <v>1</v>
      </c>
      <c r="F381" s="783" t="s">
        <v>70</v>
      </c>
      <c r="G381" s="109">
        <v>1.8660000000000001</v>
      </c>
      <c r="H381" s="774">
        <f t="shared" si="5"/>
        <v>5.8965600000000009</v>
      </c>
      <c r="J381" s="492"/>
    </row>
    <row r="382" spans="1:10" x14ac:dyDescent="0.25">
      <c r="A382" s="492"/>
      <c r="B382" s="108"/>
      <c r="C382" s="110" t="s">
        <v>2120</v>
      </c>
      <c r="D382" s="110" t="s">
        <v>2174</v>
      </c>
      <c r="E382" s="109">
        <v>1</v>
      </c>
      <c r="F382" s="783" t="s">
        <v>70</v>
      </c>
      <c r="G382" s="109">
        <v>2.0579999999999998</v>
      </c>
      <c r="H382" s="774">
        <f t="shared" si="5"/>
        <v>6.5032800000000002</v>
      </c>
      <c r="J382" s="492"/>
    </row>
    <row r="383" spans="1:10" x14ac:dyDescent="0.25">
      <c r="A383" s="492"/>
      <c r="B383" s="108"/>
      <c r="C383" s="110" t="s">
        <v>2120</v>
      </c>
      <c r="D383" s="110" t="s">
        <v>2212</v>
      </c>
      <c r="E383" s="109">
        <v>1</v>
      </c>
      <c r="F383" s="783" t="s">
        <v>70</v>
      </c>
      <c r="G383" s="109">
        <v>1.1040000000000001</v>
      </c>
      <c r="H383" s="774">
        <f t="shared" si="5"/>
        <v>3.4886400000000006</v>
      </c>
      <c r="J383" s="492"/>
    </row>
    <row r="384" spans="1:10" x14ac:dyDescent="0.25">
      <c r="A384" s="492"/>
      <c r="B384" s="108"/>
      <c r="C384" s="110" t="s">
        <v>2120</v>
      </c>
      <c r="D384" s="110" t="s">
        <v>2109</v>
      </c>
      <c r="E384" s="109">
        <v>1</v>
      </c>
      <c r="F384" s="783" t="s">
        <v>70</v>
      </c>
      <c r="G384" s="109">
        <v>2.7879999999999998</v>
      </c>
      <c r="H384" s="774">
        <f t="shared" si="5"/>
        <v>8.8100799999999992</v>
      </c>
      <c r="J384" s="492"/>
    </row>
    <row r="385" spans="1:10" x14ac:dyDescent="0.25">
      <c r="A385" s="492"/>
      <c r="B385" s="108"/>
      <c r="C385" s="110" t="s">
        <v>2120</v>
      </c>
      <c r="D385" s="110" t="s">
        <v>2115</v>
      </c>
      <c r="E385" s="109">
        <v>2</v>
      </c>
      <c r="F385" s="783" t="s">
        <v>70</v>
      </c>
      <c r="G385" s="109">
        <v>2.74</v>
      </c>
      <c r="H385" s="774">
        <f t="shared" si="5"/>
        <v>8.6584000000000003</v>
      </c>
      <c r="J385" s="492"/>
    </row>
    <row r="386" spans="1:10" x14ac:dyDescent="0.25">
      <c r="A386" s="492"/>
      <c r="B386" s="108"/>
      <c r="C386" s="110" t="s">
        <v>2120</v>
      </c>
      <c r="D386" s="110" t="s">
        <v>2213</v>
      </c>
      <c r="E386" s="109">
        <v>1</v>
      </c>
      <c r="F386" s="783" t="s">
        <v>70</v>
      </c>
      <c r="G386" s="109">
        <v>1.5169999999999999</v>
      </c>
      <c r="H386" s="774">
        <f t="shared" si="5"/>
        <v>4.7937199999999995</v>
      </c>
      <c r="J386" s="492"/>
    </row>
    <row r="387" spans="1:10" x14ac:dyDescent="0.25">
      <c r="A387" s="492"/>
      <c r="B387" s="108"/>
      <c r="C387" s="110" t="s">
        <v>2120</v>
      </c>
      <c r="D387" s="110" t="s">
        <v>2228</v>
      </c>
      <c r="E387" s="109">
        <v>1</v>
      </c>
      <c r="F387" s="783" t="s">
        <v>70</v>
      </c>
      <c r="G387" s="109">
        <v>1.091</v>
      </c>
      <c r="H387" s="774">
        <f t="shared" si="5"/>
        <v>3.4475600000000002</v>
      </c>
      <c r="J387" s="492"/>
    </row>
    <row r="388" spans="1:10" x14ac:dyDescent="0.25">
      <c r="A388" s="492"/>
      <c r="B388" s="108"/>
      <c r="C388" s="110" t="s">
        <v>2120</v>
      </c>
      <c r="D388" s="110" t="s">
        <v>2121</v>
      </c>
      <c r="E388" s="109">
        <v>1</v>
      </c>
      <c r="F388" s="783" t="s">
        <v>70</v>
      </c>
      <c r="G388" s="109">
        <v>1.0009999999999999</v>
      </c>
      <c r="H388" s="774">
        <f t="shared" si="5"/>
        <v>3.16316</v>
      </c>
      <c r="J388" s="492"/>
    </row>
    <row r="389" spans="1:10" x14ac:dyDescent="0.25">
      <c r="A389" s="492"/>
      <c r="B389" s="108"/>
      <c r="C389" s="110" t="s">
        <v>2120</v>
      </c>
      <c r="D389" s="110" t="s">
        <v>2186</v>
      </c>
      <c r="E389" s="109">
        <v>3</v>
      </c>
      <c r="F389" s="783" t="s">
        <v>70</v>
      </c>
      <c r="G389" s="109">
        <v>2.5550000000000002</v>
      </c>
      <c r="H389" s="774">
        <f t="shared" si="5"/>
        <v>8.0738000000000003</v>
      </c>
      <c r="J389" s="492"/>
    </row>
    <row r="390" spans="1:10" x14ac:dyDescent="0.25">
      <c r="A390" s="492"/>
      <c r="B390" s="108"/>
      <c r="C390" s="110" t="s">
        <v>2120</v>
      </c>
      <c r="D390" s="110" t="s">
        <v>2127</v>
      </c>
      <c r="E390" s="109">
        <v>1</v>
      </c>
      <c r="F390" s="783" t="s">
        <v>70</v>
      </c>
      <c r="G390" s="109">
        <v>1.28</v>
      </c>
      <c r="H390" s="774">
        <f t="shared" si="5"/>
        <v>4.0448000000000004</v>
      </c>
      <c r="J390" s="492"/>
    </row>
    <row r="391" spans="1:10" x14ac:dyDescent="0.25">
      <c r="A391" s="492"/>
      <c r="B391" s="108"/>
      <c r="C391" s="110" t="s">
        <v>2228</v>
      </c>
      <c r="D391" s="110" t="s">
        <v>2120</v>
      </c>
      <c r="E391" s="109">
        <v>1</v>
      </c>
      <c r="F391" s="783" t="s">
        <v>70</v>
      </c>
      <c r="G391" s="109">
        <v>1.052</v>
      </c>
      <c r="H391" s="774">
        <f t="shared" si="5"/>
        <v>3.3243200000000002</v>
      </c>
      <c r="J391" s="492"/>
    </row>
    <row r="392" spans="1:10" x14ac:dyDescent="0.25">
      <c r="A392" s="492"/>
      <c r="B392" s="108"/>
      <c r="C392" s="110" t="s">
        <v>2121</v>
      </c>
      <c r="D392" s="110" t="s">
        <v>2103</v>
      </c>
      <c r="E392" s="109">
        <v>1</v>
      </c>
      <c r="F392" s="783" t="s">
        <v>70</v>
      </c>
      <c r="G392" s="109">
        <v>2.2959999999999998</v>
      </c>
      <c r="H392" s="774">
        <f t="shared" si="5"/>
        <v>7.2553599999999996</v>
      </c>
      <c r="J392" s="492"/>
    </row>
    <row r="393" spans="1:10" x14ac:dyDescent="0.25">
      <c r="A393" s="492"/>
      <c r="B393" s="108"/>
      <c r="C393" s="110" t="s">
        <v>2121</v>
      </c>
      <c r="D393" s="110" t="s">
        <v>2106</v>
      </c>
      <c r="E393" s="109">
        <v>2</v>
      </c>
      <c r="F393" s="783" t="s">
        <v>70</v>
      </c>
      <c r="G393" s="109">
        <v>3.4889999999999999</v>
      </c>
      <c r="H393" s="774">
        <f t="shared" si="5"/>
        <v>11.02524</v>
      </c>
      <c r="J393" s="492"/>
    </row>
    <row r="394" spans="1:10" x14ac:dyDescent="0.25">
      <c r="A394" s="492"/>
      <c r="B394" s="108"/>
      <c r="C394" s="110" t="s">
        <v>2121</v>
      </c>
      <c r="D394" s="110" t="s">
        <v>2110</v>
      </c>
      <c r="E394" s="109">
        <v>1</v>
      </c>
      <c r="F394" s="783" t="s">
        <v>70</v>
      </c>
      <c r="G394" s="109">
        <v>6.1</v>
      </c>
      <c r="H394" s="774">
        <f t="shared" si="5"/>
        <v>19.276</v>
      </c>
      <c r="J394" s="492"/>
    </row>
    <row r="395" spans="1:10" x14ac:dyDescent="0.25">
      <c r="A395" s="492"/>
      <c r="B395" s="108"/>
      <c r="C395" s="110" t="s">
        <v>2121</v>
      </c>
      <c r="D395" s="110" t="s">
        <v>2114</v>
      </c>
      <c r="E395" s="109">
        <v>1</v>
      </c>
      <c r="F395" s="783" t="s">
        <v>70</v>
      </c>
      <c r="G395" s="109">
        <v>1.7869999999999999</v>
      </c>
      <c r="H395" s="774">
        <f t="shared" si="5"/>
        <v>5.6469199999999997</v>
      </c>
      <c r="J395" s="492"/>
    </row>
    <row r="396" spans="1:10" x14ac:dyDescent="0.25">
      <c r="A396" s="492"/>
      <c r="B396" s="108"/>
      <c r="C396" s="110" t="s">
        <v>2121</v>
      </c>
      <c r="D396" s="110" t="s">
        <v>2115</v>
      </c>
      <c r="E396" s="109">
        <v>1</v>
      </c>
      <c r="F396" s="783" t="s">
        <v>70</v>
      </c>
      <c r="G396" s="109">
        <v>2.2989999999999999</v>
      </c>
      <c r="H396" s="774">
        <f t="shared" si="5"/>
        <v>7.2648400000000004</v>
      </c>
      <c r="J396" s="492"/>
    </row>
    <row r="397" spans="1:10" x14ac:dyDescent="0.25">
      <c r="A397" s="492"/>
      <c r="B397" s="108"/>
      <c r="C397" s="110" t="s">
        <v>2121</v>
      </c>
      <c r="D397" s="110" t="s">
        <v>2118</v>
      </c>
      <c r="E397" s="109">
        <v>1</v>
      </c>
      <c r="F397" s="783" t="s">
        <v>70</v>
      </c>
      <c r="G397" s="109">
        <v>1.3169999999999999</v>
      </c>
      <c r="H397" s="774">
        <f t="shared" si="5"/>
        <v>4.1617199999999999</v>
      </c>
      <c r="J397" s="492"/>
    </row>
    <row r="398" spans="1:10" x14ac:dyDescent="0.25">
      <c r="A398" s="492"/>
      <c r="B398" s="108"/>
      <c r="C398" s="110" t="s">
        <v>2185</v>
      </c>
      <c r="D398" s="110" t="s">
        <v>2110</v>
      </c>
      <c r="E398" s="109">
        <v>1</v>
      </c>
      <c r="F398" s="783" t="s">
        <v>70</v>
      </c>
      <c r="G398" s="109">
        <v>3.5859999999999999</v>
      </c>
      <c r="H398" s="774">
        <f t="shared" si="5"/>
        <v>11.331759999999999</v>
      </c>
      <c r="J398" s="492"/>
    </row>
    <row r="399" spans="1:10" x14ac:dyDescent="0.25">
      <c r="A399" s="492"/>
      <c r="B399" s="108"/>
      <c r="C399" s="110" t="s">
        <v>2185</v>
      </c>
      <c r="D399" s="110" t="s">
        <v>2126</v>
      </c>
      <c r="E399" s="109">
        <v>1</v>
      </c>
      <c r="F399" s="783" t="s">
        <v>70</v>
      </c>
      <c r="G399" s="109">
        <v>1.282</v>
      </c>
      <c r="H399" s="774">
        <f t="shared" si="5"/>
        <v>4.0511200000000001</v>
      </c>
      <c r="J399" s="492"/>
    </row>
    <row r="400" spans="1:10" x14ac:dyDescent="0.25">
      <c r="A400" s="492"/>
      <c r="B400" s="108"/>
      <c r="C400" s="110" t="s">
        <v>2122</v>
      </c>
      <c r="D400" s="110" t="s">
        <v>2149</v>
      </c>
      <c r="E400" s="109">
        <v>1</v>
      </c>
      <c r="F400" s="783" t="s">
        <v>70</v>
      </c>
      <c r="G400" s="109">
        <v>2.8919999999999999</v>
      </c>
      <c r="H400" s="774">
        <f t="shared" si="5"/>
        <v>9.1387199999999993</v>
      </c>
      <c r="J400" s="492"/>
    </row>
    <row r="401" spans="1:10" x14ac:dyDescent="0.25">
      <c r="A401" s="492"/>
      <c r="B401" s="108"/>
      <c r="C401" s="110" t="s">
        <v>2122</v>
      </c>
      <c r="D401" s="110" t="s">
        <v>2109</v>
      </c>
      <c r="E401" s="109">
        <v>1</v>
      </c>
      <c r="F401" s="783" t="s">
        <v>70</v>
      </c>
      <c r="G401" s="109">
        <v>2.6190000000000002</v>
      </c>
      <c r="H401" s="774">
        <f t="shared" si="5"/>
        <v>8.2760400000000018</v>
      </c>
      <c r="J401" s="492"/>
    </row>
    <row r="402" spans="1:10" x14ac:dyDescent="0.25">
      <c r="A402" s="492"/>
      <c r="B402" s="108"/>
      <c r="C402" s="110" t="s">
        <v>2226</v>
      </c>
      <c r="D402" s="110" t="s">
        <v>2109</v>
      </c>
      <c r="E402" s="109">
        <v>1</v>
      </c>
      <c r="F402" s="783" t="s">
        <v>70</v>
      </c>
      <c r="G402" s="109">
        <v>2.6379999999999999</v>
      </c>
      <c r="H402" s="774">
        <f t="shared" si="5"/>
        <v>8.3360800000000008</v>
      </c>
      <c r="J402" s="492"/>
    </row>
    <row r="403" spans="1:10" x14ac:dyDescent="0.25">
      <c r="A403" s="492"/>
      <c r="B403" s="108"/>
      <c r="C403" s="110" t="s">
        <v>2226</v>
      </c>
      <c r="D403" s="110" t="s">
        <v>2114</v>
      </c>
      <c r="E403" s="109">
        <v>1</v>
      </c>
      <c r="F403" s="783" t="s">
        <v>70</v>
      </c>
      <c r="G403" s="109">
        <v>1.2490000000000001</v>
      </c>
      <c r="H403" s="774">
        <f t="shared" si="5"/>
        <v>3.9468400000000003</v>
      </c>
      <c r="J403" s="492"/>
    </row>
    <row r="404" spans="1:10" x14ac:dyDescent="0.25">
      <c r="A404" s="492"/>
      <c r="B404" s="108"/>
      <c r="C404" s="110" t="s">
        <v>2226</v>
      </c>
      <c r="D404" s="110" t="s">
        <v>2115</v>
      </c>
      <c r="E404" s="109">
        <v>1</v>
      </c>
      <c r="F404" s="783" t="s">
        <v>70</v>
      </c>
      <c r="G404" s="109">
        <v>2.3460000000000001</v>
      </c>
      <c r="H404" s="774">
        <f t="shared" si="5"/>
        <v>7.4133600000000008</v>
      </c>
      <c r="J404" s="492"/>
    </row>
    <row r="405" spans="1:10" x14ac:dyDescent="0.25">
      <c r="A405" s="492"/>
      <c r="B405" s="108"/>
      <c r="C405" s="110" t="s">
        <v>2226</v>
      </c>
      <c r="D405" s="110" t="s">
        <v>2158</v>
      </c>
      <c r="E405" s="109">
        <v>1</v>
      </c>
      <c r="F405" s="783" t="s">
        <v>70</v>
      </c>
      <c r="G405" s="109">
        <v>1.1579999999999999</v>
      </c>
      <c r="H405" s="774">
        <f t="shared" si="5"/>
        <v>3.6592799999999999</v>
      </c>
      <c r="J405" s="492"/>
    </row>
    <row r="406" spans="1:10" x14ac:dyDescent="0.25">
      <c r="A406" s="492"/>
      <c r="B406" s="108"/>
      <c r="C406" s="110" t="s">
        <v>2202</v>
      </c>
      <c r="D406" s="110" t="s">
        <v>2110</v>
      </c>
      <c r="E406" s="109">
        <v>1</v>
      </c>
      <c r="F406" s="783" t="s">
        <v>70</v>
      </c>
      <c r="G406" s="109">
        <v>3.1509999999999998</v>
      </c>
      <c r="H406" s="774">
        <f t="shared" si="5"/>
        <v>9.95716</v>
      </c>
      <c r="J406" s="492"/>
    </row>
    <row r="407" spans="1:10" x14ac:dyDescent="0.25">
      <c r="A407" s="492"/>
      <c r="B407" s="108"/>
      <c r="C407" s="110" t="s">
        <v>2202</v>
      </c>
      <c r="D407" s="110" t="s">
        <v>2183</v>
      </c>
      <c r="E407" s="109">
        <v>1</v>
      </c>
      <c r="F407" s="783" t="s">
        <v>70</v>
      </c>
      <c r="G407" s="109">
        <v>2.3170000000000002</v>
      </c>
      <c r="H407" s="774">
        <f t="shared" si="5"/>
        <v>7.3217200000000009</v>
      </c>
      <c r="J407" s="492"/>
    </row>
    <row r="408" spans="1:10" x14ac:dyDescent="0.25">
      <c r="A408" s="492"/>
      <c r="B408" s="108"/>
      <c r="C408" s="110" t="s">
        <v>2202</v>
      </c>
      <c r="D408" s="110" t="s">
        <v>2219</v>
      </c>
      <c r="E408" s="109">
        <v>1</v>
      </c>
      <c r="F408" s="783" t="s">
        <v>70</v>
      </c>
      <c r="G408" s="109">
        <v>1.244</v>
      </c>
      <c r="H408" s="774">
        <f t="shared" si="5"/>
        <v>3.9310400000000003</v>
      </c>
      <c r="J408" s="492"/>
    </row>
    <row r="409" spans="1:10" x14ac:dyDescent="0.25">
      <c r="A409" s="492"/>
      <c r="B409" s="108"/>
      <c r="C409" s="110" t="s">
        <v>2202</v>
      </c>
      <c r="D409" s="110" t="s">
        <v>2201</v>
      </c>
      <c r="E409" s="109">
        <v>2</v>
      </c>
      <c r="F409" s="783" t="s">
        <v>70</v>
      </c>
      <c r="G409" s="109">
        <v>4.0529999999999999</v>
      </c>
      <c r="H409" s="774">
        <f t="shared" si="5"/>
        <v>12.80748</v>
      </c>
      <c r="J409" s="492"/>
    </row>
    <row r="410" spans="1:10" x14ac:dyDescent="0.25">
      <c r="A410" s="492"/>
      <c r="B410" s="108"/>
      <c r="C410" s="110" t="s">
        <v>2202</v>
      </c>
      <c r="D410" s="110" t="s">
        <v>2229</v>
      </c>
      <c r="E410" s="109">
        <v>1</v>
      </c>
      <c r="F410" s="783" t="s">
        <v>70</v>
      </c>
      <c r="G410" s="109">
        <v>0.86</v>
      </c>
      <c r="H410" s="774">
        <f t="shared" si="5"/>
        <v>2.7176</v>
      </c>
      <c r="J410" s="492"/>
    </row>
    <row r="411" spans="1:10" x14ac:dyDescent="0.25">
      <c r="A411" s="492"/>
      <c r="B411" s="108"/>
      <c r="C411" s="110" t="s">
        <v>2202</v>
      </c>
      <c r="D411" s="110" t="s">
        <v>2144</v>
      </c>
      <c r="E411" s="109">
        <v>1</v>
      </c>
      <c r="F411" s="783" t="s">
        <v>70</v>
      </c>
      <c r="G411" s="109">
        <v>0.75700000000000001</v>
      </c>
      <c r="H411" s="774">
        <f t="shared" si="5"/>
        <v>2.3921200000000002</v>
      </c>
      <c r="J411" s="492"/>
    </row>
    <row r="412" spans="1:10" x14ac:dyDescent="0.25">
      <c r="A412" s="492"/>
      <c r="B412" s="108"/>
      <c r="C412" s="110" t="s">
        <v>2202</v>
      </c>
      <c r="D412" s="110" t="s">
        <v>2126</v>
      </c>
      <c r="E412" s="109">
        <v>1</v>
      </c>
      <c r="F412" s="783" t="s">
        <v>70</v>
      </c>
      <c r="G412" s="109">
        <v>2.1819999999999999</v>
      </c>
      <c r="H412" s="774">
        <f t="shared" si="5"/>
        <v>6.8951200000000004</v>
      </c>
      <c r="J412" s="492"/>
    </row>
    <row r="413" spans="1:10" x14ac:dyDescent="0.25">
      <c r="A413" s="492"/>
      <c r="B413" s="108"/>
      <c r="C413" s="110" t="s">
        <v>2229</v>
      </c>
      <c r="D413" s="110" t="s">
        <v>2130</v>
      </c>
      <c r="E413" s="109">
        <v>1</v>
      </c>
      <c r="F413" s="783" t="s">
        <v>70</v>
      </c>
      <c r="G413" s="109">
        <v>3.2469999999999999</v>
      </c>
      <c r="H413" s="774">
        <f t="shared" si="5"/>
        <v>10.26052</v>
      </c>
      <c r="J413" s="492"/>
    </row>
    <row r="414" spans="1:10" x14ac:dyDescent="0.25">
      <c r="A414" s="492"/>
      <c r="B414" s="108"/>
      <c r="C414" s="110" t="s">
        <v>2229</v>
      </c>
      <c r="D414" s="110" t="s">
        <v>2226</v>
      </c>
      <c r="E414" s="109">
        <v>1</v>
      </c>
      <c r="F414" s="783" t="s">
        <v>70</v>
      </c>
      <c r="G414" s="109">
        <v>1.325</v>
      </c>
      <c r="H414" s="774">
        <f t="shared" si="5"/>
        <v>4.1870000000000003</v>
      </c>
      <c r="J414" s="492"/>
    </row>
    <row r="415" spans="1:10" x14ac:dyDescent="0.25">
      <c r="A415" s="492"/>
      <c r="B415" s="108"/>
      <c r="C415" s="110" t="s">
        <v>2144</v>
      </c>
      <c r="D415" s="110" t="s">
        <v>2133</v>
      </c>
      <c r="E415" s="109">
        <v>1</v>
      </c>
      <c r="F415" s="783" t="s">
        <v>70</v>
      </c>
      <c r="G415" s="109">
        <v>3.7759999999999998</v>
      </c>
      <c r="H415" s="774">
        <f t="shared" si="5"/>
        <v>11.93216</v>
      </c>
      <c r="J415" s="492"/>
    </row>
    <row r="416" spans="1:10" x14ac:dyDescent="0.25">
      <c r="A416" s="492"/>
      <c r="B416" s="108"/>
      <c r="C416" s="110" t="s">
        <v>2144</v>
      </c>
      <c r="D416" s="110" t="s">
        <v>2130</v>
      </c>
      <c r="E416" s="109">
        <v>1</v>
      </c>
      <c r="F416" s="783" t="s">
        <v>70</v>
      </c>
      <c r="G416" s="109">
        <v>1.9910000000000001</v>
      </c>
      <c r="H416" s="774">
        <f t="shared" si="5"/>
        <v>6.2915600000000005</v>
      </c>
      <c r="J416" s="492"/>
    </row>
    <row r="417" spans="1:10" x14ac:dyDescent="0.25">
      <c r="A417" s="492"/>
      <c r="B417" s="108"/>
      <c r="C417" s="110" t="s">
        <v>2144</v>
      </c>
      <c r="D417" s="110" t="s">
        <v>2147</v>
      </c>
      <c r="E417" s="109">
        <v>1</v>
      </c>
      <c r="F417" s="783" t="s">
        <v>70</v>
      </c>
      <c r="G417" s="109">
        <v>1.679</v>
      </c>
      <c r="H417" s="774">
        <f t="shared" ref="H417:H480" si="6">IF(AND(F417&lt;&gt;"",ISNUMBER(G417)),IFERROR(G417*INDEX(CNTR_FuelListEFprelimInclStd,MATCH(F417,CNTR_FuelListNamesInclStd,0))*IF(INDEX(CNTR_FuelListIsZeroInclStd,MATCH(F417,CNTR_FuelListNamesInclStd,0))=TRUE,0,1),"--"),"")</f>
        <v>5.3056400000000004</v>
      </c>
      <c r="J417" s="492"/>
    </row>
    <row r="418" spans="1:10" x14ac:dyDescent="0.25">
      <c r="A418" s="492"/>
      <c r="B418" s="108"/>
      <c r="C418" s="110" t="s">
        <v>2144</v>
      </c>
      <c r="D418" s="110" t="s">
        <v>2118</v>
      </c>
      <c r="E418" s="109">
        <v>1</v>
      </c>
      <c r="F418" s="783" t="s">
        <v>70</v>
      </c>
      <c r="G418" s="109">
        <v>1.3340000000000001</v>
      </c>
      <c r="H418" s="774">
        <f t="shared" si="6"/>
        <v>4.2154400000000001</v>
      </c>
      <c r="J418" s="492"/>
    </row>
    <row r="419" spans="1:10" x14ac:dyDescent="0.25">
      <c r="A419" s="492"/>
      <c r="B419" s="108"/>
      <c r="C419" s="110" t="s">
        <v>2144</v>
      </c>
      <c r="D419" s="110" t="s">
        <v>2202</v>
      </c>
      <c r="E419" s="109">
        <v>1</v>
      </c>
      <c r="F419" s="783" t="s">
        <v>70</v>
      </c>
      <c r="G419" s="109">
        <v>0.70699999999999996</v>
      </c>
      <c r="H419" s="774">
        <f t="shared" si="6"/>
        <v>2.2341199999999999</v>
      </c>
      <c r="J419" s="492"/>
    </row>
    <row r="420" spans="1:10" x14ac:dyDescent="0.25">
      <c r="A420" s="492"/>
      <c r="B420" s="108"/>
      <c r="C420" s="110" t="s">
        <v>2186</v>
      </c>
      <c r="D420" s="110" t="s">
        <v>2103</v>
      </c>
      <c r="E420" s="109">
        <v>1</v>
      </c>
      <c r="F420" s="783" t="s">
        <v>70</v>
      </c>
      <c r="G420" s="109">
        <v>1.9470000000000001</v>
      </c>
      <c r="H420" s="774">
        <f t="shared" si="6"/>
        <v>6.1525200000000009</v>
      </c>
      <c r="J420" s="492"/>
    </row>
    <row r="421" spans="1:10" x14ac:dyDescent="0.25">
      <c r="A421" s="492"/>
      <c r="B421" s="108"/>
      <c r="C421" s="110" t="s">
        <v>2186</v>
      </c>
      <c r="D421" s="110" t="s">
        <v>2190</v>
      </c>
      <c r="E421" s="109">
        <v>1</v>
      </c>
      <c r="F421" s="783" t="s">
        <v>70</v>
      </c>
      <c r="G421" s="109">
        <v>2.077</v>
      </c>
      <c r="H421" s="774">
        <f t="shared" si="6"/>
        <v>6.56332</v>
      </c>
      <c r="J421" s="492"/>
    </row>
    <row r="422" spans="1:10" x14ac:dyDescent="0.25">
      <c r="A422" s="492"/>
      <c r="B422" s="108"/>
      <c r="C422" s="110" t="s">
        <v>2186</v>
      </c>
      <c r="D422" s="110" t="s">
        <v>2211</v>
      </c>
      <c r="E422" s="109">
        <v>1</v>
      </c>
      <c r="F422" s="783" t="s">
        <v>70</v>
      </c>
      <c r="G422" s="109">
        <v>1.1659999999999999</v>
      </c>
      <c r="H422" s="774">
        <f t="shared" si="6"/>
        <v>3.6845599999999998</v>
      </c>
      <c r="J422" s="492"/>
    </row>
    <row r="423" spans="1:10" x14ac:dyDescent="0.25">
      <c r="A423" s="492"/>
      <c r="B423" s="108"/>
      <c r="C423" s="110" t="s">
        <v>2186</v>
      </c>
      <c r="D423" s="110" t="s">
        <v>2114</v>
      </c>
      <c r="E423" s="109">
        <v>1</v>
      </c>
      <c r="F423" s="783" t="s">
        <v>70</v>
      </c>
      <c r="G423" s="109">
        <v>0.47199999999999998</v>
      </c>
      <c r="H423" s="774">
        <f t="shared" si="6"/>
        <v>1.49152</v>
      </c>
      <c r="J423" s="492"/>
    </row>
    <row r="424" spans="1:10" x14ac:dyDescent="0.25">
      <c r="A424" s="492"/>
      <c r="B424" s="108"/>
      <c r="C424" s="110" t="s">
        <v>2186</v>
      </c>
      <c r="D424" s="110" t="s">
        <v>2118</v>
      </c>
      <c r="E424" s="109">
        <v>2</v>
      </c>
      <c r="F424" s="783" t="s">
        <v>70</v>
      </c>
      <c r="G424" s="109">
        <v>1.667</v>
      </c>
      <c r="H424" s="774">
        <f t="shared" si="6"/>
        <v>5.2677200000000006</v>
      </c>
      <c r="J424" s="492"/>
    </row>
    <row r="425" spans="1:10" x14ac:dyDescent="0.25">
      <c r="A425" s="492"/>
      <c r="B425" s="108"/>
      <c r="C425" s="110" t="s">
        <v>2186</v>
      </c>
      <c r="D425" s="110" t="s">
        <v>2165</v>
      </c>
      <c r="E425" s="109">
        <v>1</v>
      </c>
      <c r="F425" s="783" t="s">
        <v>70</v>
      </c>
      <c r="G425" s="109">
        <v>0.58699999999999997</v>
      </c>
      <c r="H425" s="774">
        <f t="shared" si="6"/>
        <v>1.8549199999999999</v>
      </c>
      <c r="J425" s="492"/>
    </row>
    <row r="426" spans="1:10" x14ac:dyDescent="0.25">
      <c r="A426" s="492"/>
      <c r="B426" s="108"/>
      <c r="C426" s="110" t="s">
        <v>2186</v>
      </c>
      <c r="D426" s="110" t="s">
        <v>2120</v>
      </c>
      <c r="E426" s="109">
        <v>2</v>
      </c>
      <c r="F426" s="783" t="s">
        <v>70</v>
      </c>
      <c r="G426" s="109">
        <v>1.161</v>
      </c>
      <c r="H426" s="774">
        <f t="shared" si="6"/>
        <v>3.6687600000000002</v>
      </c>
      <c r="J426" s="492"/>
    </row>
    <row r="427" spans="1:10" x14ac:dyDescent="0.25">
      <c r="A427" s="492"/>
      <c r="B427" s="108"/>
      <c r="C427" s="110" t="s">
        <v>2123</v>
      </c>
      <c r="D427" s="110" t="s">
        <v>2103</v>
      </c>
      <c r="E427" s="109">
        <v>4</v>
      </c>
      <c r="F427" s="783" t="s">
        <v>70</v>
      </c>
      <c r="G427" s="109">
        <v>10.978999999999999</v>
      </c>
      <c r="H427" s="774">
        <f t="shared" si="6"/>
        <v>34.693640000000002</v>
      </c>
      <c r="J427" s="492"/>
    </row>
    <row r="428" spans="1:10" x14ac:dyDescent="0.25">
      <c r="A428" s="492"/>
      <c r="B428" s="108"/>
      <c r="C428" s="110" t="s">
        <v>2123</v>
      </c>
      <c r="D428" s="110" t="s">
        <v>2109</v>
      </c>
      <c r="E428" s="109">
        <v>1</v>
      </c>
      <c r="F428" s="783" t="s">
        <v>70</v>
      </c>
      <c r="G428" s="109">
        <v>3.9329999999999998</v>
      </c>
      <c r="H428" s="774">
        <f t="shared" si="6"/>
        <v>12.428280000000001</v>
      </c>
      <c r="J428" s="492"/>
    </row>
    <row r="429" spans="1:10" x14ac:dyDescent="0.25">
      <c r="A429" s="492"/>
      <c r="B429" s="108"/>
      <c r="C429" s="110" t="s">
        <v>2123</v>
      </c>
      <c r="D429" s="110" t="s">
        <v>2113</v>
      </c>
      <c r="E429" s="109">
        <v>1</v>
      </c>
      <c r="F429" s="783" t="s">
        <v>70</v>
      </c>
      <c r="G429" s="109">
        <v>1.6850000000000001</v>
      </c>
      <c r="H429" s="774">
        <f t="shared" si="6"/>
        <v>5.3246000000000002</v>
      </c>
      <c r="J429" s="492"/>
    </row>
    <row r="430" spans="1:10" x14ac:dyDescent="0.25">
      <c r="A430" s="492"/>
      <c r="B430" s="108"/>
      <c r="C430" s="110" t="s">
        <v>2123</v>
      </c>
      <c r="D430" s="110" t="s">
        <v>2114</v>
      </c>
      <c r="E430" s="109">
        <v>2</v>
      </c>
      <c r="F430" s="783" t="s">
        <v>70</v>
      </c>
      <c r="G430" s="109">
        <v>3.1339999999999999</v>
      </c>
      <c r="H430" s="774">
        <f t="shared" si="6"/>
        <v>9.9034399999999998</v>
      </c>
      <c r="J430" s="492"/>
    </row>
    <row r="431" spans="1:10" x14ac:dyDescent="0.25">
      <c r="A431" s="492"/>
      <c r="B431" s="108"/>
      <c r="C431" s="110" t="s">
        <v>2123</v>
      </c>
      <c r="D431" s="110" t="s">
        <v>2115</v>
      </c>
      <c r="E431" s="109">
        <v>1</v>
      </c>
      <c r="F431" s="783" t="s">
        <v>70</v>
      </c>
      <c r="G431" s="109">
        <v>1.681</v>
      </c>
      <c r="H431" s="774">
        <f t="shared" si="6"/>
        <v>5.31196</v>
      </c>
      <c r="J431" s="492"/>
    </row>
    <row r="432" spans="1:10" x14ac:dyDescent="0.25">
      <c r="A432" s="492"/>
      <c r="B432" s="108"/>
      <c r="C432" s="110" t="s">
        <v>2123</v>
      </c>
      <c r="D432" s="110" t="s">
        <v>2201</v>
      </c>
      <c r="E432" s="109">
        <v>1</v>
      </c>
      <c r="F432" s="783" t="s">
        <v>70</v>
      </c>
      <c r="G432" s="109">
        <v>2.5640000000000001</v>
      </c>
      <c r="H432" s="774">
        <f t="shared" si="6"/>
        <v>8.1022400000000001</v>
      </c>
      <c r="J432" s="492"/>
    </row>
    <row r="433" spans="1:10" x14ac:dyDescent="0.25">
      <c r="A433" s="492"/>
      <c r="B433" s="108"/>
      <c r="C433" s="110" t="s">
        <v>2123</v>
      </c>
      <c r="D433" s="110" t="s">
        <v>2118</v>
      </c>
      <c r="E433" s="109">
        <v>1</v>
      </c>
      <c r="F433" s="783" t="s">
        <v>70</v>
      </c>
      <c r="G433" s="109">
        <v>0.84899999999999998</v>
      </c>
      <c r="H433" s="774">
        <f t="shared" si="6"/>
        <v>2.6828400000000001</v>
      </c>
      <c r="J433" s="492"/>
    </row>
    <row r="434" spans="1:10" x14ac:dyDescent="0.25">
      <c r="A434" s="492"/>
      <c r="B434" s="108"/>
      <c r="C434" s="110" t="s">
        <v>2123</v>
      </c>
      <c r="D434" s="110" t="s">
        <v>2120</v>
      </c>
      <c r="E434" s="109">
        <v>2</v>
      </c>
      <c r="F434" s="783" t="s">
        <v>70</v>
      </c>
      <c r="G434" s="109">
        <v>1.8420000000000001</v>
      </c>
      <c r="H434" s="774">
        <f t="shared" si="6"/>
        <v>5.8207200000000006</v>
      </c>
      <c r="J434" s="492"/>
    </row>
    <row r="435" spans="1:10" x14ac:dyDescent="0.25">
      <c r="A435" s="492"/>
      <c r="B435" s="108"/>
      <c r="C435" s="110" t="s">
        <v>2123</v>
      </c>
      <c r="D435" s="110" t="s">
        <v>2202</v>
      </c>
      <c r="E435" s="109">
        <v>1</v>
      </c>
      <c r="F435" s="783" t="s">
        <v>70</v>
      </c>
      <c r="G435" s="109">
        <v>0.81799999999999995</v>
      </c>
      <c r="H435" s="774">
        <f t="shared" si="6"/>
        <v>2.5848800000000001</v>
      </c>
      <c r="J435" s="492"/>
    </row>
    <row r="436" spans="1:10" x14ac:dyDescent="0.25">
      <c r="A436" s="492"/>
      <c r="B436" s="108"/>
      <c r="C436" s="110" t="s">
        <v>2215</v>
      </c>
      <c r="D436" s="110" t="s">
        <v>2230</v>
      </c>
      <c r="E436" s="109">
        <v>1</v>
      </c>
      <c r="F436" s="783" t="s">
        <v>70</v>
      </c>
      <c r="G436" s="109">
        <v>2.327</v>
      </c>
      <c r="H436" s="774">
        <f t="shared" si="6"/>
        <v>7.3533200000000001</v>
      </c>
      <c r="J436" s="492"/>
    </row>
    <row r="437" spans="1:10" x14ac:dyDescent="0.25">
      <c r="A437" s="492"/>
      <c r="B437" s="108"/>
      <c r="C437" s="110" t="s">
        <v>2215</v>
      </c>
      <c r="D437" s="110" t="s">
        <v>2169</v>
      </c>
      <c r="E437" s="109">
        <v>1</v>
      </c>
      <c r="F437" s="783" t="s">
        <v>70</v>
      </c>
      <c r="G437" s="109">
        <v>3.4689999999999999</v>
      </c>
      <c r="H437" s="774">
        <f t="shared" si="6"/>
        <v>10.96204</v>
      </c>
      <c r="J437" s="492"/>
    </row>
    <row r="438" spans="1:10" x14ac:dyDescent="0.25">
      <c r="A438" s="492"/>
      <c r="B438" s="108"/>
      <c r="C438" s="110" t="s">
        <v>2215</v>
      </c>
      <c r="D438" s="110" t="s">
        <v>2120</v>
      </c>
      <c r="E438" s="109">
        <v>1</v>
      </c>
      <c r="F438" s="783" t="s">
        <v>70</v>
      </c>
      <c r="G438" s="109">
        <v>1.2669999999999999</v>
      </c>
      <c r="H438" s="774">
        <f t="shared" si="6"/>
        <v>4.0037199999999995</v>
      </c>
      <c r="J438" s="492"/>
    </row>
    <row r="439" spans="1:10" x14ac:dyDescent="0.25">
      <c r="A439" s="492"/>
      <c r="B439" s="108"/>
      <c r="C439" s="110" t="s">
        <v>2215</v>
      </c>
      <c r="D439" s="110" t="s">
        <v>2158</v>
      </c>
      <c r="E439" s="109">
        <v>1</v>
      </c>
      <c r="F439" s="783" t="s">
        <v>70</v>
      </c>
      <c r="G439" s="109">
        <v>1.353</v>
      </c>
      <c r="H439" s="774">
        <f t="shared" si="6"/>
        <v>4.2754799999999999</v>
      </c>
      <c r="J439" s="492"/>
    </row>
    <row r="440" spans="1:10" x14ac:dyDescent="0.25">
      <c r="A440" s="492"/>
      <c r="B440" s="108"/>
      <c r="C440" s="110" t="s">
        <v>2124</v>
      </c>
      <c r="D440" s="110" t="s">
        <v>2130</v>
      </c>
      <c r="E440" s="109">
        <v>1</v>
      </c>
      <c r="F440" s="783" t="s">
        <v>70</v>
      </c>
      <c r="G440" s="109">
        <v>1.3979999999999999</v>
      </c>
      <c r="H440" s="774">
        <f t="shared" si="6"/>
        <v>4.4176799999999998</v>
      </c>
      <c r="J440" s="492"/>
    </row>
    <row r="441" spans="1:10" x14ac:dyDescent="0.25">
      <c r="A441" s="492"/>
      <c r="B441" s="108"/>
      <c r="C441" s="110" t="s">
        <v>2218</v>
      </c>
      <c r="D441" s="110" t="s">
        <v>2143</v>
      </c>
      <c r="E441" s="109">
        <v>1</v>
      </c>
      <c r="F441" s="783" t="s">
        <v>70</v>
      </c>
      <c r="G441" s="109">
        <v>1.137</v>
      </c>
      <c r="H441" s="774">
        <f t="shared" si="6"/>
        <v>3.5929200000000003</v>
      </c>
      <c r="J441" s="492"/>
    </row>
    <row r="442" spans="1:10" x14ac:dyDescent="0.25">
      <c r="A442" s="492"/>
      <c r="B442" s="108"/>
      <c r="C442" s="110" t="s">
        <v>2132</v>
      </c>
      <c r="D442" s="110" t="s">
        <v>2103</v>
      </c>
      <c r="E442" s="109">
        <v>1</v>
      </c>
      <c r="F442" s="783" t="s">
        <v>70</v>
      </c>
      <c r="G442" s="109">
        <v>5.2709999999999999</v>
      </c>
      <c r="H442" s="774">
        <f t="shared" si="6"/>
        <v>16.656359999999999</v>
      </c>
      <c r="J442" s="492"/>
    </row>
    <row r="443" spans="1:10" x14ac:dyDescent="0.25">
      <c r="A443" s="492"/>
      <c r="B443" s="108"/>
      <c r="C443" s="110" t="s">
        <v>2132</v>
      </c>
      <c r="D443" s="110" t="s">
        <v>2230</v>
      </c>
      <c r="E443" s="109">
        <v>1</v>
      </c>
      <c r="F443" s="783" t="s">
        <v>70</v>
      </c>
      <c r="G443" s="109">
        <v>3.3860000000000001</v>
      </c>
      <c r="H443" s="774">
        <f t="shared" si="6"/>
        <v>10.699760000000001</v>
      </c>
      <c r="J443" s="492"/>
    </row>
    <row r="444" spans="1:10" x14ac:dyDescent="0.25">
      <c r="A444" s="492"/>
      <c r="B444" s="108"/>
      <c r="C444" s="110" t="s">
        <v>2132</v>
      </c>
      <c r="D444" s="110" t="s">
        <v>2162</v>
      </c>
      <c r="E444" s="109">
        <v>1</v>
      </c>
      <c r="F444" s="783" t="s">
        <v>70</v>
      </c>
      <c r="G444" s="109">
        <v>3.8439999999999999</v>
      </c>
      <c r="H444" s="774">
        <f t="shared" si="6"/>
        <v>12.147040000000001</v>
      </c>
      <c r="J444" s="492"/>
    </row>
    <row r="445" spans="1:10" x14ac:dyDescent="0.25">
      <c r="A445" s="492"/>
      <c r="B445" s="108"/>
      <c r="C445" s="110" t="s">
        <v>2132</v>
      </c>
      <c r="D445" s="110" t="s">
        <v>2110</v>
      </c>
      <c r="E445" s="109">
        <v>2</v>
      </c>
      <c r="F445" s="783" t="s">
        <v>70</v>
      </c>
      <c r="G445" s="109">
        <v>5.577</v>
      </c>
      <c r="H445" s="774">
        <f t="shared" si="6"/>
        <v>17.62332</v>
      </c>
      <c r="J445" s="492"/>
    </row>
    <row r="446" spans="1:10" x14ac:dyDescent="0.25">
      <c r="A446" s="492"/>
      <c r="B446" s="108"/>
      <c r="C446" s="110" t="s">
        <v>2132</v>
      </c>
      <c r="D446" s="110" t="s">
        <v>2199</v>
      </c>
      <c r="E446" s="109">
        <v>1</v>
      </c>
      <c r="F446" s="783" t="s">
        <v>70</v>
      </c>
      <c r="G446" s="109">
        <v>1.5740000000000001</v>
      </c>
      <c r="H446" s="774">
        <f t="shared" si="6"/>
        <v>4.97384</v>
      </c>
      <c r="J446" s="492"/>
    </row>
    <row r="447" spans="1:10" x14ac:dyDescent="0.25">
      <c r="A447" s="492"/>
      <c r="B447" s="108"/>
      <c r="C447" s="110" t="s">
        <v>2132</v>
      </c>
      <c r="D447" s="110" t="s">
        <v>2142</v>
      </c>
      <c r="E447" s="109">
        <v>1</v>
      </c>
      <c r="F447" s="783" t="s">
        <v>70</v>
      </c>
      <c r="G447" s="109">
        <v>1.845</v>
      </c>
      <c r="H447" s="774">
        <f t="shared" si="6"/>
        <v>5.8302000000000005</v>
      </c>
      <c r="J447" s="492"/>
    </row>
    <row r="448" spans="1:10" x14ac:dyDescent="0.25">
      <c r="A448" s="492"/>
      <c r="B448" s="108"/>
      <c r="C448" s="110" t="s">
        <v>2132</v>
      </c>
      <c r="D448" s="110" t="s">
        <v>2194</v>
      </c>
      <c r="E448" s="109">
        <v>1</v>
      </c>
      <c r="F448" s="783" t="s">
        <v>70</v>
      </c>
      <c r="G448" s="109">
        <v>5.8769999999999998</v>
      </c>
      <c r="H448" s="774">
        <f t="shared" si="6"/>
        <v>18.57132</v>
      </c>
      <c r="J448" s="492"/>
    </row>
    <row r="449" spans="1:10" x14ac:dyDescent="0.25">
      <c r="A449" s="492"/>
      <c r="B449" s="108"/>
      <c r="C449" s="110" t="s">
        <v>2132</v>
      </c>
      <c r="D449" s="110" t="s">
        <v>2195</v>
      </c>
      <c r="E449" s="109">
        <v>1</v>
      </c>
      <c r="F449" s="783" t="s">
        <v>70</v>
      </c>
      <c r="G449" s="109">
        <v>3.0870000000000002</v>
      </c>
      <c r="H449" s="774">
        <f t="shared" si="6"/>
        <v>9.7549200000000003</v>
      </c>
      <c r="J449" s="492"/>
    </row>
    <row r="450" spans="1:10" x14ac:dyDescent="0.25">
      <c r="A450" s="492"/>
      <c r="B450" s="108"/>
      <c r="C450" s="110" t="s">
        <v>2132</v>
      </c>
      <c r="D450" s="110" t="s">
        <v>2127</v>
      </c>
      <c r="E450" s="109">
        <v>1</v>
      </c>
      <c r="F450" s="783" t="s">
        <v>70</v>
      </c>
      <c r="G450" s="109">
        <v>2.3650000000000002</v>
      </c>
      <c r="H450" s="774">
        <f t="shared" si="6"/>
        <v>7.4734000000000007</v>
      </c>
      <c r="J450" s="492"/>
    </row>
    <row r="451" spans="1:10" x14ac:dyDescent="0.25">
      <c r="A451" s="492"/>
      <c r="B451" s="108"/>
      <c r="C451" s="110" t="s">
        <v>2187</v>
      </c>
      <c r="D451" s="110" t="s">
        <v>2110</v>
      </c>
      <c r="E451" s="109">
        <v>1</v>
      </c>
      <c r="F451" s="783" t="s">
        <v>70</v>
      </c>
      <c r="G451" s="109">
        <v>3.633</v>
      </c>
      <c r="H451" s="774">
        <f t="shared" si="6"/>
        <v>11.48028</v>
      </c>
      <c r="J451" s="492"/>
    </row>
    <row r="452" spans="1:10" x14ac:dyDescent="0.25">
      <c r="A452" s="492"/>
      <c r="B452" s="108"/>
      <c r="C452" s="110" t="s">
        <v>2187</v>
      </c>
      <c r="D452" s="110" t="s">
        <v>2126</v>
      </c>
      <c r="E452" s="109">
        <v>2</v>
      </c>
      <c r="F452" s="783" t="s">
        <v>70</v>
      </c>
      <c r="G452" s="109">
        <v>2.9249999999999998</v>
      </c>
      <c r="H452" s="774">
        <f t="shared" si="6"/>
        <v>9.2430000000000003</v>
      </c>
      <c r="J452" s="492"/>
    </row>
    <row r="453" spans="1:10" x14ac:dyDescent="0.25">
      <c r="A453" s="492"/>
      <c r="B453" s="108"/>
      <c r="C453" s="110" t="s">
        <v>2139</v>
      </c>
      <c r="D453" s="110" t="s">
        <v>2127</v>
      </c>
      <c r="E453" s="109">
        <v>1</v>
      </c>
      <c r="F453" s="783" t="s">
        <v>70</v>
      </c>
      <c r="G453" s="109">
        <v>1.367</v>
      </c>
      <c r="H453" s="774">
        <f t="shared" si="6"/>
        <v>4.3197200000000002</v>
      </c>
      <c r="J453" s="492"/>
    </row>
    <row r="454" spans="1:10" x14ac:dyDescent="0.25">
      <c r="A454" s="492"/>
      <c r="B454" s="108"/>
      <c r="C454" s="110" t="s">
        <v>2125</v>
      </c>
      <c r="D454" s="110" t="s">
        <v>2103</v>
      </c>
      <c r="E454" s="109">
        <v>1</v>
      </c>
      <c r="F454" s="783" t="s">
        <v>70</v>
      </c>
      <c r="G454" s="109">
        <v>1.6539999999999999</v>
      </c>
      <c r="H454" s="774">
        <f t="shared" si="6"/>
        <v>5.2266399999999997</v>
      </c>
      <c r="J454" s="492"/>
    </row>
    <row r="455" spans="1:10" x14ac:dyDescent="0.25">
      <c r="A455" s="492"/>
      <c r="B455" s="108"/>
      <c r="C455" s="110" t="s">
        <v>2125</v>
      </c>
      <c r="D455" s="110" t="s">
        <v>2133</v>
      </c>
      <c r="E455" s="109">
        <v>1</v>
      </c>
      <c r="F455" s="783" t="s">
        <v>70</v>
      </c>
      <c r="G455" s="109">
        <v>1.3149999999999999</v>
      </c>
      <c r="H455" s="774">
        <f t="shared" si="6"/>
        <v>4.1554000000000002</v>
      </c>
      <c r="J455" s="492"/>
    </row>
    <row r="456" spans="1:10" x14ac:dyDescent="0.25">
      <c r="A456" s="492"/>
      <c r="B456" s="108"/>
      <c r="C456" s="110" t="s">
        <v>2126</v>
      </c>
      <c r="D456" s="110" t="s">
        <v>2103</v>
      </c>
      <c r="E456" s="109">
        <v>3</v>
      </c>
      <c r="F456" s="783" t="s">
        <v>70</v>
      </c>
      <c r="G456" s="109">
        <v>5.5229999999999997</v>
      </c>
      <c r="H456" s="774">
        <f t="shared" si="6"/>
        <v>17.452680000000001</v>
      </c>
      <c r="J456" s="492"/>
    </row>
    <row r="457" spans="1:10" x14ac:dyDescent="0.25">
      <c r="A457" s="492"/>
      <c r="B457" s="108"/>
      <c r="C457" s="110" t="s">
        <v>2126</v>
      </c>
      <c r="D457" s="110" t="s">
        <v>2167</v>
      </c>
      <c r="E457" s="109">
        <v>1</v>
      </c>
      <c r="F457" s="783" t="s">
        <v>70</v>
      </c>
      <c r="G457" s="109">
        <v>0.93</v>
      </c>
      <c r="H457" s="774">
        <f t="shared" si="6"/>
        <v>2.9388000000000001</v>
      </c>
      <c r="J457" s="492"/>
    </row>
    <row r="458" spans="1:10" x14ac:dyDescent="0.25">
      <c r="A458" s="492"/>
      <c r="B458" s="108"/>
      <c r="C458" s="110" t="s">
        <v>2126</v>
      </c>
      <c r="D458" s="110" t="s">
        <v>2109</v>
      </c>
      <c r="E458" s="109">
        <v>1</v>
      </c>
      <c r="F458" s="783" t="s">
        <v>70</v>
      </c>
      <c r="G458" s="109">
        <v>2.8050000000000002</v>
      </c>
      <c r="H458" s="774">
        <f t="shared" si="6"/>
        <v>8.8638000000000012</v>
      </c>
      <c r="J458" s="492"/>
    </row>
    <row r="459" spans="1:10" x14ac:dyDescent="0.25">
      <c r="A459" s="492"/>
      <c r="B459" s="108"/>
      <c r="C459" s="110" t="s">
        <v>2126</v>
      </c>
      <c r="D459" s="110" t="s">
        <v>2197</v>
      </c>
      <c r="E459" s="109">
        <v>1</v>
      </c>
      <c r="F459" s="783" t="s">
        <v>70</v>
      </c>
      <c r="G459" s="109">
        <v>0.86599999999999999</v>
      </c>
      <c r="H459" s="774">
        <f t="shared" si="6"/>
        <v>2.7365599999999999</v>
      </c>
      <c r="J459" s="492"/>
    </row>
    <row r="460" spans="1:10" x14ac:dyDescent="0.25">
      <c r="A460" s="492"/>
      <c r="B460" s="108"/>
      <c r="C460" s="110" t="s">
        <v>2126</v>
      </c>
      <c r="D460" s="110" t="s">
        <v>2110</v>
      </c>
      <c r="E460" s="109">
        <v>1</v>
      </c>
      <c r="F460" s="783" t="s">
        <v>70</v>
      </c>
      <c r="G460" s="109">
        <v>3.246</v>
      </c>
      <c r="H460" s="774">
        <f t="shared" si="6"/>
        <v>10.25736</v>
      </c>
      <c r="J460" s="492"/>
    </row>
    <row r="461" spans="1:10" x14ac:dyDescent="0.25">
      <c r="A461" s="492"/>
      <c r="B461" s="108"/>
      <c r="C461" s="110" t="s">
        <v>2126</v>
      </c>
      <c r="D461" s="110" t="s">
        <v>2128</v>
      </c>
      <c r="E461" s="109">
        <v>1</v>
      </c>
      <c r="F461" s="783" t="s">
        <v>70</v>
      </c>
      <c r="G461" s="109">
        <v>1.2150000000000001</v>
      </c>
      <c r="H461" s="774">
        <f t="shared" si="6"/>
        <v>3.8394000000000004</v>
      </c>
      <c r="J461" s="492"/>
    </row>
    <row r="462" spans="1:10" x14ac:dyDescent="0.25">
      <c r="A462" s="492"/>
      <c r="B462" s="108"/>
      <c r="C462" s="110" t="s">
        <v>2126</v>
      </c>
      <c r="D462" s="110" t="s">
        <v>2114</v>
      </c>
      <c r="E462" s="109">
        <v>1</v>
      </c>
      <c r="F462" s="783" t="s">
        <v>70</v>
      </c>
      <c r="G462" s="109">
        <v>3.1829999999999998</v>
      </c>
      <c r="H462" s="774">
        <f t="shared" si="6"/>
        <v>10.05828</v>
      </c>
      <c r="J462" s="492"/>
    </row>
    <row r="463" spans="1:10" x14ac:dyDescent="0.25">
      <c r="A463" s="492"/>
      <c r="B463" s="108"/>
      <c r="C463" s="110" t="s">
        <v>2126</v>
      </c>
      <c r="D463" s="110" t="s">
        <v>2115</v>
      </c>
      <c r="E463" s="109">
        <v>3</v>
      </c>
      <c r="F463" s="783" t="s">
        <v>70</v>
      </c>
      <c r="G463" s="109">
        <v>6.5339999999999998</v>
      </c>
      <c r="H463" s="774">
        <f t="shared" si="6"/>
        <v>20.64744</v>
      </c>
      <c r="J463" s="492"/>
    </row>
    <row r="464" spans="1:10" x14ac:dyDescent="0.25">
      <c r="A464" s="492"/>
      <c r="B464" s="108"/>
      <c r="C464" s="110" t="s">
        <v>2126</v>
      </c>
      <c r="D464" s="110" t="s">
        <v>2220</v>
      </c>
      <c r="E464" s="109">
        <v>1</v>
      </c>
      <c r="F464" s="783" t="s">
        <v>70</v>
      </c>
      <c r="G464" s="109">
        <v>3.1080000000000001</v>
      </c>
      <c r="H464" s="774">
        <f t="shared" si="6"/>
        <v>9.8212800000000016</v>
      </c>
      <c r="J464" s="492"/>
    </row>
    <row r="465" spans="1:10" x14ac:dyDescent="0.25">
      <c r="A465" s="492"/>
      <c r="B465" s="108"/>
      <c r="C465" s="110" t="s">
        <v>2126</v>
      </c>
      <c r="D465" s="110" t="s">
        <v>2228</v>
      </c>
      <c r="E465" s="109">
        <v>1</v>
      </c>
      <c r="F465" s="783" t="s">
        <v>70</v>
      </c>
      <c r="G465" s="109">
        <v>1.673</v>
      </c>
      <c r="H465" s="774">
        <f t="shared" si="6"/>
        <v>5.2866800000000005</v>
      </c>
      <c r="J465" s="492"/>
    </row>
    <row r="466" spans="1:10" x14ac:dyDescent="0.25">
      <c r="A466" s="492"/>
      <c r="B466" s="108"/>
      <c r="C466" s="110" t="s">
        <v>2126</v>
      </c>
      <c r="D466" s="110" t="s">
        <v>2226</v>
      </c>
      <c r="E466" s="109">
        <v>1</v>
      </c>
      <c r="F466" s="783" t="s">
        <v>70</v>
      </c>
      <c r="G466" s="109">
        <v>1.7549999999999999</v>
      </c>
      <c r="H466" s="774">
        <f t="shared" si="6"/>
        <v>5.5457999999999998</v>
      </c>
      <c r="J466" s="492"/>
    </row>
    <row r="467" spans="1:10" x14ac:dyDescent="0.25">
      <c r="A467" s="492"/>
      <c r="B467" s="108"/>
      <c r="C467" s="110" t="s">
        <v>2126</v>
      </c>
      <c r="D467" s="110" t="s">
        <v>2202</v>
      </c>
      <c r="E467" s="109">
        <v>1</v>
      </c>
      <c r="F467" s="783" t="s">
        <v>70</v>
      </c>
      <c r="G467" s="109">
        <v>2.2229999999999999</v>
      </c>
      <c r="H467" s="774">
        <f t="shared" si="6"/>
        <v>7.02468</v>
      </c>
      <c r="J467" s="492"/>
    </row>
    <row r="468" spans="1:10" x14ac:dyDescent="0.25">
      <c r="A468" s="492"/>
      <c r="B468" s="108"/>
      <c r="C468" s="110" t="s">
        <v>2126</v>
      </c>
      <c r="D468" s="110" t="s">
        <v>2123</v>
      </c>
      <c r="E468" s="109">
        <v>1</v>
      </c>
      <c r="F468" s="783" t="s">
        <v>70</v>
      </c>
      <c r="G468" s="109">
        <v>1.919</v>
      </c>
      <c r="H468" s="774">
        <f t="shared" si="6"/>
        <v>6.0640400000000003</v>
      </c>
      <c r="J468" s="492"/>
    </row>
    <row r="469" spans="1:10" x14ac:dyDescent="0.25">
      <c r="A469" s="492"/>
      <c r="B469" s="108"/>
      <c r="C469" s="110" t="s">
        <v>2126</v>
      </c>
      <c r="D469" s="110" t="s">
        <v>2187</v>
      </c>
      <c r="E469" s="109">
        <v>1</v>
      </c>
      <c r="F469" s="783" t="s">
        <v>70</v>
      </c>
      <c r="G469" s="109">
        <v>1.5940000000000001</v>
      </c>
      <c r="H469" s="774">
        <f t="shared" si="6"/>
        <v>5.0370400000000002</v>
      </c>
      <c r="J469" s="492"/>
    </row>
    <row r="470" spans="1:10" x14ac:dyDescent="0.25">
      <c r="A470" s="492"/>
      <c r="B470" s="108"/>
      <c r="C470" s="110" t="s">
        <v>2126</v>
      </c>
      <c r="D470" s="110" t="s">
        <v>2125</v>
      </c>
      <c r="E470" s="109">
        <v>1</v>
      </c>
      <c r="F470" s="783" t="s">
        <v>70</v>
      </c>
      <c r="G470" s="109">
        <v>1.19</v>
      </c>
      <c r="H470" s="774">
        <f t="shared" si="6"/>
        <v>3.7604000000000002</v>
      </c>
      <c r="J470" s="492"/>
    </row>
    <row r="471" spans="1:10" x14ac:dyDescent="0.25">
      <c r="A471" s="492"/>
      <c r="B471" s="108"/>
      <c r="C471" s="110" t="s">
        <v>2126</v>
      </c>
      <c r="D471" s="110" t="s">
        <v>2231</v>
      </c>
      <c r="E471" s="109">
        <v>1</v>
      </c>
      <c r="F471" s="783" t="s">
        <v>70</v>
      </c>
      <c r="G471" s="109">
        <v>0.86499999999999999</v>
      </c>
      <c r="H471" s="774">
        <f t="shared" si="6"/>
        <v>2.7334000000000001</v>
      </c>
      <c r="J471" s="492"/>
    </row>
    <row r="472" spans="1:10" x14ac:dyDescent="0.25">
      <c r="A472" s="492"/>
      <c r="B472" s="108"/>
      <c r="C472" s="110" t="s">
        <v>2126</v>
      </c>
      <c r="D472" s="110" t="s">
        <v>2127</v>
      </c>
      <c r="E472" s="109">
        <v>1</v>
      </c>
      <c r="F472" s="783" t="s">
        <v>70</v>
      </c>
      <c r="G472" s="109">
        <v>1.5980000000000001</v>
      </c>
      <c r="H472" s="774">
        <f t="shared" si="6"/>
        <v>5.0496800000000004</v>
      </c>
      <c r="J472" s="492"/>
    </row>
    <row r="473" spans="1:10" x14ac:dyDescent="0.25">
      <c r="A473" s="492"/>
      <c r="B473" s="108"/>
      <c r="C473" s="110" t="s">
        <v>2126</v>
      </c>
      <c r="D473" s="110" t="s">
        <v>2158</v>
      </c>
      <c r="E473" s="109">
        <v>1</v>
      </c>
      <c r="F473" s="783" t="s">
        <v>70</v>
      </c>
      <c r="G473" s="109">
        <v>1.284</v>
      </c>
      <c r="H473" s="774">
        <f t="shared" si="6"/>
        <v>4.0574400000000006</v>
      </c>
      <c r="J473" s="492"/>
    </row>
    <row r="474" spans="1:10" x14ac:dyDescent="0.25">
      <c r="A474" s="492"/>
      <c r="B474" s="108"/>
      <c r="C474" s="110" t="s">
        <v>2194</v>
      </c>
      <c r="D474" s="110" t="s">
        <v>2146</v>
      </c>
      <c r="E474" s="109">
        <v>2</v>
      </c>
      <c r="F474" s="783" t="s">
        <v>70</v>
      </c>
      <c r="G474" s="109">
        <v>9.4350000000000005</v>
      </c>
      <c r="H474" s="774">
        <f t="shared" si="6"/>
        <v>29.814600000000002</v>
      </c>
      <c r="J474" s="492"/>
    </row>
    <row r="475" spans="1:10" x14ac:dyDescent="0.25">
      <c r="A475" s="492"/>
      <c r="B475" s="108"/>
      <c r="C475" s="110" t="s">
        <v>2194</v>
      </c>
      <c r="D475" s="110" t="s">
        <v>2195</v>
      </c>
      <c r="E475" s="109">
        <v>1</v>
      </c>
      <c r="F475" s="783" t="s">
        <v>70</v>
      </c>
      <c r="G475" s="109">
        <v>0.80900000000000005</v>
      </c>
      <c r="H475" s="774">
        <f t="shared" si="6"/>
        <v>2.5564400000000003</v>
      </c>
      <c r="J475" s="492"/>
    </row>
    <row r="476" spans="1:10" x14ac:dyDescent="0.25">
      <c r="A476" s="492"/>
      <c r="B476" s="108"/>
      <c r="C476" s="110" t="s">
        <v>2188</v>
      </c>
      <c r="D476" s="110" t="s">
        <v>2109</v>
      </c>
      <c r="E476" s="109">
        <v>1</v>
      </c>
      <c r="F476" s="783" t="s">
        <v>70</v>
      </c>
      <c r="G476" s="109">
        <v>6.8920000000000003</v>
      </c>
      <c r="H476" s="774">
        <f t="shared" si="6"/>
        <v>21.778720000000003</v>
      </c>
      <c r="J476" s="492"/>
    </row>
    <row r="477" spans="1:10" x14ac:dyDescent="0.25">
      <c r="A477" s="492"/>
      <c r="B477" s="108"/>
      <c r="C477" s="110" t="s">
        <v>2232</v>
      </c>
      <c r="D477" s="110" t="s">
        <v>2149</v>
      </c>
      <c r="E477" s="109">
        <v>1</v>
      </c>
      <c r="F477" s="783" t="s">
        <v>70</v>
      </c>
      <c r="G477" s="109">
        <v>6.4770000000000003</v>
      </c>
      <c r="H477" s="774">
        <f t="shared" si="6"/>
        <v>20.467320000000001</v>
      </c>
      <c r="J477" s="492"/>
    </row>
    <row r="478" spans="1:10" x14ac:dyDescent="0.25">
      <c r="A478" s="492"/>
      <c r="B478" s="108"/>
      <c r="C478" s="110" t="s">
        <v>2195</v>
      </c>
      <c r="D478" s="110" t="s">
        <v>2210</v>
      </c>
      <c r="E478" s="109">
        <v>1</v>
      </c>
      <c r="F478" s="783" t="s">
        <v>70</v>
      </c>
      <c r="G478" s="109">
        <v>1.417</v>
      </c>
      <c r="H478" s="774">
        <f t="shared" si="6"/>
        <v>4.4777200000000006</v>
      </c>
      <c r="J478" s="492"/>
    </row>
    <row r="479" spans="1:10" x14ac:dyDescent="0.25">
      <c r="A479" s="492"/>
      <c r="B479" s="108"/>
      <c r="C479" s="110" t="s">
        <v>2195</v>
      </c>
      <c r="D479" s="110" t="s">
        <v>2115</v>
      </c>
      <c r="E479" s="109">
        <v>1</v>
      </c>
      <c r="F479" s="783" t="s">
        <v>70</v>
      </c>
      <c r="G479" s="109">
        <v>2.306</v>
      </c>
      <c r="H479" s="774">
        <f t="shared" si="6"/>
        <v>7.2869600000000005</v>
      </c>
      <c r="J479" s="492"/>
    </row>
    <row r="480" spans="1:10" x14ac:dyDescent="0.25">
      <c r="A480" s="492"/>
      <c r="B480" s="108"/>
      <c r="C480" s="110" t="s">
        <v>2195</v>
      </c>
      <c r="D480" s="110" t="s">
        <v>2194</v>
      </c>
      <c r="E480" s="109">
        <v>2</v>
      </c>
      <c r="F480" s="783" t="s">
        <v>70</v>
      </c>
      <c r="G480" s="109">
        <v>1.4159999999999999</v>
      </c>
      <c r="H480" s="774">
        <f t="shared" si="6"/>
        <v>4.4745600000000003</v>
      </c>
      <c r="J480" s="492"/>
    </row>
    <row r="481" spans="1:10" x14ac:dyDescent="0.25">
      <c r="A481" s="492"/>
      <c r="B481" s="108"/>
      <c r="C481" s="110" t="s">
        <v>2203</v>
      </c>
      <c r="D481" s="110" t="s">
        <v>2129</v>
      </c>
      <c r="E481" s="109">
        <v>1</v>
      </c>
      <c r="F481" s="783" t="s">
        <v>70</v>
      </c>
      <c r="G481" s="109">
        <v>2.512</v>
      </c>
      <c r="H481" s="774">
        <f t="shared" ref="H481:H511" si="7">IF(AND(F481&lt;&gt;"",ISNUMBER(G481)),IFERROR(G481*INDEX(CNTR_FuelListEFprelimInclStd,MATCH(F481,CNTR_FuelListNamesInclStd,0))*IF(INDEX(CNTR_FuelListIsZeroInclStd,MATCH(F481,CNTR_FuelListNamesInclStd,0))=TRUE,0,1),"--"),"")</f>
        <v>7.9379200000000001</v>
      </c>
      <c r="J481" s="492"/>
    </row>
    <row r="482" spans="1:10" x14ac:dyDescent="0.25">
      <c r="A482" s="492"/>
      <c r="B482" s="108"/>
      <c r="C482" s="110" t="s">
        <v>2231</v>
      </c>
      <c r="D482" s="110" t="s">
        <v>2105</v>
      </c>
      <c r="E482" s="109">
        <v>1</v>
      </c>
      <c r="F482" s="783" t="s">
        <v>70</v>
      </c>
      <c r="G482" s="109">
        <v>2.5859999999999999</v>
      </c>
      <c r="H482" s="774">
        <f t="shared" si="7"/>
        <v>8.171759999999999</v>
      </c>
      <c r="J482" s="492"/>
    </row>
    <row r="483" spans="1:10" x14ac:dyDescent="0.25">
      <c r="A483" s="492"/>
      <c r="B483" s="108"/>
      <c r="C483" s="110" t="s">
        <v>2231</v>
      </c>
      <c r="D483" s="110" t="s">
        <v>2101</v>
      </c>
      <c r="E483" s="109">
        <v>1</v>
      </c>
      <c r="F483" s="783" t="s">
        <v>70</v>
      </c>
      <c r="G483" s="109">
        <v>1.8759999999999999</v>
      </c>
      <c r="H483" s="774">
        <f t="shared" si="7"/>
        <v>5.9281600000000001</v>
      </c>
      <c r="J483" s="492"/>
    </row>
    <row r="484" spans="1:10" x14ac:dyDescent="0.25">
      <c r="A484" s="492"/>
      <c r="B484" s="108"/>
      <c r="C484" s="110" t="s">
        <v>2231</v>
      </c>
      <c r="D484" s="110" t="s">
        <v>2117</v>
      </c>
      <c r="E484" s="109">
        <v>1</v>
      </c>
      <c r="F484" s="783" t="s">
        <v>70</v>
      </c>
      <c r="G484" s="109">
        <v>1.4119999999999999</v>
      </c>
      <c r="H484" s="774">
        <f t="shared" si="7"/>
        <v>4.4619200000000001</v>
      </c>
      <c r="J484" s="492"/>
    </row>
    <row r="485" spans="1:10" x14ac:dyDescent="0.25">
      <c r="A485" s="492"/>
      <c r="B485" s="108"/>
      <c r="C485" s="110" t="s">
        <v>2127</v>
      </c>
      <c r="D485" s="110" t="s">
        <v>2103</v>
      </c>
      <c r="E485" s="109">
        <v>5</v>
      </c>
      <c r="F485" s="783" t="s">
        <v>70</v>
      </c>
      <c r="G485" s="109">
        <v>13.099</v>
      </c>
      <c r="H485" s="774">
        <f t="shared" si="7"/>
        <v>41.39284</v>
      </c>
      <c r="J485" s="492"/>
    </row>
    <row r="486" spans="1:10" x14ac:dyDescent="0.25">
      <c r="A486" s="492"/>
      <c r="B486" s="108"/>
      <c r="C486" s="110" t="s">
        <v>2127</v>
      </c>
      <c r="D486" s="110" t="s">
        <v>2174</v>
      </c>
      <c r="E486" s="109">
        <v>1</v>
      </c>
      <c r="F486" s="783" t="s">
        <v>70</v>
      </c>
      <c r="G486" s="109">
        <v>1.5720000000000001</v>
      </c>
      <c r="H486" s="774">
        <f t="shared" si="7"/>
        <v>4.9675200000000004</v>
      </c>
      <c r="J486" s="492"/>
    </row>
    <row r="487" spans="1:10" x14ac:dyDescent="0.25">
      <c r="A487" s="492"/>
      <c r="B487" s="108"/>
      <c r="C487" s="110" t="s">
        <v>2127</v>
      </c>
      <c r="D487" s="110" t="s">
        <v>2109</v>
      </c>
      <c r="E487" s="109">
        <v>1</v>
      </c>
      <c r="F487" s="783" t="s">
        <v>70</v>
      </c>
      <c r="G487" s="109">
        <v>3.8860000000000001</v>
      </c>
      <c r="H487" s="774">
        <f t="shared" si="7"/>
        <v>12.279760000000001</v>
      </c>
      <c r="J487" s="492"/>
    </row>
    <row r="488" spans="1:10" x14ac:dyDescent="0.25">
      <c r="A488" s="492"/>
      <c r="B488" s="108"/>
      <c r="C488" s="110" t="s">
        <v>2127</v>
      </c>
      <c r="D488" s="110" t="s">
        <v>2110</v>
      </c>
      <c r="E488" s="109">
        <v>1</v>
      </c>
      <c r="F488" s="783" t="s">
        <v>70</v>
      </c>
      <c r="G488" s="109">
        <v>4.0129999999999999</v>
      </c>
      <c r="H488" s="774">
        <f t="shared" si="7"/>
        <v>12.68108</v>
      </c>
      <c r="J488" s="492"/>
    </row>
    <row r="489" spans="1:10" x14ac:dyDescent="0.25">
      <c r="A489" s="492"/>
      <c r="B489" s="108"/>
      <c r="C489" s="110" t="s">
        <v>2127</v>
      </c>
      <c r="D489" s="110" t="s">
        <v>2211</v>
      </c>
      <c r="E489" s="109">
        <v>1</v>
      </c>
      <c r="F489" s="783" t="s">
        <v>70</v>
      </c>
      <c r="G489" s="109">
        <v>0.54200000000000004</v>
      </c>
      <c r="H489" s="774">
        <f t="shared" si="7"/>
        <v>1.7127200000000002</v>
      </c>
      <c r="J489" s="492"/>
    </row>
    <row r="490" spans="1:10" x14ac:dyDescent="0.25">
      <c r="A490" s="492"/>
      <c r="B490" s="108"/>
      <c r="C490" s="110" t="s">
        <v>2127</v>
      </c>
      <c r="D490" s="110" t="s">
        <v>2115</v>
      </c>
      <c r="E490" s="109">
        <v>1</v>
      </c>
      <c r="F490" s="783" t="s">
        <v>70</v>
      </c>
      <c r="G490" s="109">
        <v>1.0820000000000001</v>
      </c>
      <c r="H490" s="774">
        <f t="shared" si="7"/>
        <v>3.4191200000000004</v>
      </c>
      <c r="J490" s="492"/>
    </row>
    <row r="491" spans="1:10" x14ac:dyDescent="0.25">
      <c r="A491" s="492"/>
      <c r="B491" s="108"/>
      <c r="C491" s="110" t="s">
        <v>2127</v>
      </c>
      <c r="D491" s="110" t="s">
        <v>2223</v>
      </c>
      <c r="E491" s="109">
        <v>1</v>
      </c>
      <c r="F491" s="783" t="s">
        <v>70</v>
      </c>
      <c r="G491" s="109">
        <v>2.3220000000000001</v>
      </c>
      <c r="H491" s="774">
        <f t="shared" si="7"/>
        <v>7.3375200000000005</v>
      </c>
      <c r="J491" s="492"/>
    </row>
    <row r="492" spans="1:10" x14ac:dyDescent="0.25">
      <c r="A492" s="492"/>
      <c r="B492" s="108"/>
      <c r="C492" s="110" t="s">
        <v>2127</v>
      </c>
      <c r="D492" s="110" t="s">
        <v>2118</v>
      </c>
      <c r="E492" s="109">
        <v>1</v>
      </c>
      <c r="F492" s="783" t="s">
        <v>70</v>
      </c>
      <c r="G492" s="109">
        <v>0.90500000000000003</v>
      </c>
      <c r="H492" s="774">
        <f t="shared" si="7"/>
        <v>2.8598000000000003</v>
      </c>
      <c r="J492" s="492"/>
    </row>
    <row r="493" spans="1:10" x14ac:dyDescent="0.25">
      <c r="A493" s="492"/>
      <c r="B493" s="108"/>
      <c r="C493" s="110" t="s">
        <v>2127</v>
      </c>
      <c r="D493" s="110" t="s">
        <v>2121</v>
      </c>
      <c r="E493" s="109">
        <v>1</v>
      </c>
      <c r="F493" s="783" t="s">
        <v>70</v>
      </c>
      <c r="G493" s="109">
        <v>1.708</v>
      </c>
      <c r="H493" s="774">
        <f t="shared" si="7"/>
        <v>5.3972800000000003</v>
      </c>
      <c r="J493" s="492"/>
    </row>
    <row r="494" spans="1:10" x14ac:dyDescent="0.25">
      <c r="A494" s="492"/>
      <c r="B494" s="108"/>
      <c r="C494" s="110" t="s">
        <v>2127</v>
      </c>
      <c r="D494" s="110" t="s">
        <v>2202</v>
      </c>
      <c r="E494" s="109">
        <v>1</v>
      </c>
      <c r="F494" s="783" t="s">
        <v>70</v>
      </c>
      <c r="G494" s="109">
        <v>1.4930000000000001</v>
      </c>
      <c r="H494" s="774">
        <f t="shared" si="7"/>
        <v>4.717880000000001</v>
      </c>
      <c r="J494" s="492"/>
    </row>
    <row r="495" spans="1:10" x14ac:dyDescent="0.25">
      <c r="A495" s="492"/>
      <c r="B495" s="108"/>
      <c r="C495" s="110" t="s">
        <v>2127</v>
      </c>
      <c r="D495" s="110" t="s">
        <v>2126</v>
      </c>
      <c r="E495" s="109">
        <v>1</v>
      </c>
      <c r="F495" s="783" t="s">
        <v>70</v>
      </c>
      <c r="G495" s="109">
        <v>2.226</v>
      </c>
      <c r="H495" s="774">
        <f t="shared" si="7"/>
        <v>7.03416</v>
      </c>
      <c r="J495" s="492"/>
    </row>
    <row r="496" spans="1:10" x14ac:dyDescent="0.25">
      <c r="A496" s="492"/>
      <c r="B496" s="108"/>
      <c r="C496" s="110" t="s">
        <v>2127</v>
      </c>
      <c r="D496" s="110" t="s">
        <v>2158</v>
      </c>
      <c r="E496" s="109">
        <v>2</v>
      </c>
      <c r="F496" s="783" t="s">
        <v>70</v>
      </c>
      <c r="G496" s="109">
        <v>1.5620000000000001</v>
      </c>
      <c r="H496" s="774">
        <f t="shared" si="7"/>
        <v>4.9359200000000003</v>
      </c>
      <c r="J496" s="492"/>
    </row>
    <row r="497" spans="1:10" x14ac:dyDescent="0.25">
      <c r="A497" s="492"/>
      <c r="B497" s="108"/>
      <c r="C497" s="110" t="s">
        <v>2158</v>
      </c>
      <c r="D497" s="110" t="s">
        <v>2100</v>
      </c>
      <c r="E497" s="109">
        <v>1</v>
      </c>
      <c r="F497" s="783" t="s">
        <v>70</v>
      </c>
      <c r="G497" s="109">
        <v>1.1919999999999999</v>
      </c>
      <c r="H497" s="774">
        <f t="shared" si="7"/>
        <v>3.7667199999999998</v>
      </c>
      <c r="J497" s="492"/>
    </row>
    <row r="498" spans="1:10" x14ac:dyDescent="0.25">
      <c r="A498" s="492"/>
      <c r="B498" s="108"/>
      <c r="C498" s="110" t="s">
        <v>2158</v>
      </c>
      <c r="D498" s="110" t="s">
        <v>2106</v>
      </c>
      <c r="E498" s="109">
        <v>1</v>
      </c>
      <c r="F498" s="783" t="s">
        <v>70</v>
      </c>
      <c r="G498" s="109">
        <v>0.64200000000000002</v>
      </c>
      <c r="H498" s="774">
        <f t="shared" si="7"/>
        <v>2.0287200000000003</v>
      </c>
      <c r="J498" s="492"/>
    </row>
    <row r="499" spans="1:10" x14ac:dyDescent="0.25">
      <c r="A499" s="492"/>
      <c r="B499" s="108"/>
      <c r="C499" s="110" t="s">
        <v>2158</v>
      </c>
      <c r="D499" s="110" t="s">
        <v>2155</v>
      </c>
      <c r="E499" s="109">
        <v>1</v>
      </c>
      <c r="F499" s="783" t="s">
        <v>70</v>
      </c>
      <c r="G499" s="109">
        <v>3.7109999999999999</v>
      </c>
      <c r="H499" s="774">
        <f t="shared" si="7"/>
        <v>11.726760000000001</v>
      </c>
      <c r="J499" s="492"/>
    </row>
    <row r="500" spans="1:10" x14ac:dyDescent="0.25">
      <c r="A500" s="492"/>
      <c r="B500" s="108"/>
      <c r="C500" s="110" t="s">
        <v>2158</v>
      </c>
      <c r="D500" s="110" t="s">
        <v>2212</v>
      </c>
      <c r="E500" s="109">
        <v>2</v>
      </c>
      <c r="F500" s="783" t="s">
        <v>70</v>
      </c>
      <c r="G500" s="109">
        <v>1.9219999999999999</v>
      </c>
      <c r="H500" s="774">
        <f t="shared" si="7"/>
        <v>6.0735200000000003</v>
      </c>
      <c r="J500" s="492"/>
    </row>
    <row r="501" spans="1:10" x14ac:dyDescent="0.25">
      <c r="A501" s="492"/>
      <c r="B501" s="108"/>
      <c r="C501" s="110" t="s">
        <v>2158</v>
      </c>
      <c r="D501" s="110" t="s">
        <v>2109</v>
      </c>
      <c r="E501" s="109">
        <v>4</v>
      </c>
      <c r="F501" s="783" t="s">
        <v>70</v>
      </c>
      <c r="G501" s="109">
        <v>12.215</v>
      </c>
      <c r="H501" s="774">
        <f t="shared" si="7"/>
        <v>38.599400000000003</v>
      </c>
      <c r="J501" s="492"/>
    </row>
    <row r="502" spans="1:10" x14ac:dyDescent="0.25">
      <c r="A502" s="492"/>
      <c r="B502" s="108"/>
      <c r="C502" s="110" t="s">
        <v>2158</v>
      </c>
      <c r="D502" s="110" t="s">
        <v>2146</v>
      </c>
      <c r="E502" s="109">
        <v>2</v>
      </c>
      <c r="F502" s="783" t="s">
        <v>70</v>
      </c>
      <c r="G502" s="109">
        <v>4.867</v>
      </c>
      <c r="H502" s="774">
        <f t="shared" si="7"/>
        <v>15.379720000000001</v>
      </c>
      <c r="J502" s="492"/>
    </row>
    <row r="503" spans="1:10" x14ac:dyDescent="0.25">
      <c r="A503" s="492"/>
      <c r="B503" s="108"/>
      <c r="C503" s="110" t="s">
        <v>2158</v>
      </c>
      <c r="D503" s="110" t="s">
        <v>2110</v>
      </c>
      <c r="E503" s="109">
        <v>1</v>
      </c>
      <c r="F503" s="783" t="s">
        <v>70</v>
      </c>
      <c r="G503" s="109">
        <v>3.8679999999999999</v>
      </c>
      <c r="H503" s="774">
        <f t="shared" si="7"/>
        <v>12.22288</v>
      </c>
      <c r="J503" s="492"/>
    </row>
    <row r="504" spans="1:10" x14ac:dyDescent="0.25">
      <c r="A504" s="492"/>
      <c r="B504" s="108"/>
      <c r="C504" s="110" t="s">
        <v>2158</v>
      </c>
      <c r="D504" s="110" t="s">
        <v>2128</v>
      </c>
      <c r="E504" s="109">
        <v>1</v>
      </c>
      <c r="F504" s="783" t="s">
        <v>70</v>
      </c>
      <c r="G504" s="109">
        <v>1.605</v>
      </c>
      <c r="H504" s="774">
        <f t="shared" si="7"/>
        <v>5.0718000000000005</v>
      </c>
      <c r="J504" s="492"/>
    </row>
    <row r="505" spans="1:10" x14ac:dyDescent="0.25">
      <c r="A505" s="492"/>
      <c r="B505" s="108"/>
      <c r="C505" s="110" t="s">
        <v>2158</v>
      </c>
      <c r="D505" s="110" t="s">
        <v>2184</v>
      </c>
      <c r="E505" s="109">
        <v>1</v>
      </c>
      <c r="F505" s="783" t="s">
        <v>70</v>
      </c>
      <c r="G505" s="109">
        <v>2.738</v>
      </c>
      <c r="H505" s="774">
        <f t="shared" si="7"/>
        <v>8.6520799999999998</v>
      </c>
      <c r="J505" s="492"/>
    </row>
    <row r="506" spans="1:10" x14ac:dyDescent="0.25">
      <c r="A506" s="492"/>
      <c r="B506" s="108"/>
      <c r="C506" s="110" t="s">
        <v>2158</v>
      </c>
      <c r="D506" s="110" t="s">
        <v>2114</v>
      </c>
      <c r="E506" s="109">
        <v>1</v>
      </c>
      <c r="F506" s="783" t="s">
        <v>70</v>
      </c>
      <c r="G506" s="109">
        <v>0.98199999999999998</v>
      </c>
      <c r="H506" s="774">
        <f t="shared" si="7"/>
        <v>3.1031200000000001</v>
      </c>
      <c r="J506" s="492"/>
    </row>
    <row r="507" spans="1:10" x14ac:dyDescent="0.25">
      <c r="A507" s="492"/>
      <c r="B507" s="108"/>
      <c r="C507" s="110" t="s">
        <v>2158</v>
      </c>
      <c r="D507" s="110" t="s">
        <v>2118</v>
      </c>
      <c r="E507" s="109">
        <v>1</v>
      </c>
      <c r="F507" s="783" t="s">
        <v>70</v>
      </c>
      <c r="G507" s="109">
        <v>0.67200000000000004</v>
      </c>
      <c r="H507" s="774">
        <f t="shared" si="7"/>
        <v>2.1235200000000001</v>
      </c>
      <c r="J507" s="492"/>
    </row>
    <row r="508" spans="1:10" x14ac:dyDescent="0.25">
      <c r="A508" s="492"/>
      <c r="B508" s="108"/>
      <c r="C508" s="110" t="s">
        <v>2158</v>
      </c>
      <c r="D508" s="110" t="s">
        <v>2186</v>
      </c>
      <c r="E508" s="109">
        <v>1</v>
      </c>
      <c r="F508" s="783" t="s">
        <v>70</v>
      </c>
      <c r="G508" s="109">
        <v>1.161</v>
      </c>
      <c r="H508" s="774">
        <f t="shared" si="7"/>
        <v>3.6687600000000002</v>
      </c>
      <c r="J508" s="492"/>
    </row>
    <row r="509" spans="1:10" x14ac:dyDescent="0.25">
      <c r="A509" s="492"/>
      <c r="B509" s="108"/>
      <c r="C509" s="110" t="s">
        <v>2158</v>
      </c>
      <c r="D509" s="110" t="s">
        <v>2125</v>
      </c>
      <c r="E509" s="109">
        <v>1</v>
      </c>
      <c r="F509" s="783" t="s">
        <v>70</v>
      </c>
      <c r="G509" s="109">
        <v>0.99199999999999999</v>
      </c>
      <c r="H509" s="774">
        <f t="shared" si="7"/>
        <v>3.1347200000000002</v>
      </c>
      <c r="J509" s="492"/>
    </row>
    <row r="510" spans="1:10" x14ac:dyDescent="0.25">
      <c r="A510" s="492"/>
      <c r="B510" s="108"/>
      <c r="C510" s="110" t="s">
        <v>2196</v>
      </c>
      <c r="D510" s="110" t="s">
        <v>2104</v>
      </c>
      <c r="E510" s="109">
        <v>1</v>
      </c>
      <c r="F510" s="783" t="s">
        <v>70</v>
      </c>
      <c r="G510" s="109">
        <v>1.46</v>
      </c>
      <c r="H510" s="774">
        <f t="shared" si="7"/>
        <v>4.6135999999999999</v>
      </c>
      <c r="J510" s="492"/>
    </row>
    <row r="511" spans="1:10" x14ac:dyDescent="0.25">
      <c r="A511" s="492"/>
      <c r="B511" s="108"/>
      <c r="C511" s="110" t="s">
        <v>2196</v>
      </c>
      <c r="D511" s="110" t="s">
        <v>2149</v>
      </c>
      <c r="E511" s="109">
        <v>1</v>
      </c>
      <c r="F511" s="783" t="s">
        <v>70</v>
      </c>
      <c r="G511" s="109">
        <v>1.258</v>
      </c>
      <c r="H511" s="774">
        <f t="shared" si="7"/>
        <v>3.9752800000000001</v>
      </c>
      <c r="J511" s="492"/>
    </row>
    <row r="512" spans="1:10" ht="13.35" customHeight="1" x14ac:dyDescent="0.25">
      <c r="A512" s="493"/>
      <c r="B512" s="108"/>
      <c r="C512" s="107" t="str">
        <f>Translations!$B$1024</f>
        <v>end of list</v>
      </c>
      <c r="D512" s="107" t="str">
        <f>Translations!$B$1024</f>
        <v>end of list</v>
      </c>
      <c r="E512" s="784" t="str">
        <f>Translations!$B$1024</f>
        <v>end of list</v>
      </c>
      <c r="F512" s="784" t="str">
        <f>Translations!$B$1024</f>
        <v>end of list</v>
      </c>
      <c r="G512" s="784" t="str">
        <f>Translations!$B$1024</f>
        <v>end of list</v>
      </c>
      <c r="H512" s="784" t="str">
        <f>Translations!$B$1024</f>
        <v>end of list</v>
      </c>
      <c r="J512" s="493"/>
    </row>
    <row r="513" spans="1:10" ht="13.35" customHeight="1" x14ac:dyDescent="0.25">
      <c r="A513" s="490"/>
      <c r="E513" s="105"/>
      <c r="F513" s="105"/>
      <c r="G513" s="105"/>
      <c r="H513" s="105"/>
      <c r="J513" s="490"/>
    </row>
    <row r="514" spans="1:10" ht="15.75" customHeight="1" x14ac:dyDescent="0.25">
      <c r="A514" s="483"/>
      <c r="B514" s="104"/>
      <c r="C514" s="103" t="str">
        <f>Translations!$B$1025</f>
        <v>Totals:</v>
      </c>
      <c r="D514" s="103"/>
      <c r="E514" s="103"/>
      <c r="F514" s="103"/>
      <c r="G514" s="103"/>
      <c r="H514" s="103"/>
      <c r="J514" s="483"/>
    </row>
    <row r="515" spans="1:10" ht="26.4" customHeight="1" x14ac:dyDescent="0.25">
      <c r="A515" s="491"/>
      <c r="C515" s="57"/>
      <c r="D515" s="102"/>
      <c r="E515" s="52" t="str">
        <f>Translations!$B$1026</f>
        <v>Total number of flights</v>
      </c>
      <c r="F515" s="52"/>
      <c r="G515" s="52" t="str">
        <f>Translations!$B$1633</f>
        <v>Total fuels consumed [tonnes]</v>
      </c>
      <c r="H515" s="52" t="str">
        <f>Translations!$B$1021</f>
        <v>Total emissions
[t CO2]</v>
      </c>
      <c r="J515" s="491"/>
    </row>
    <row r="516" spans="1:10" ht="12.75" customHeight="1" x14ac:dyDescent="0.25">
      <c r="A516" s="490"/>
      <c r="C516" s="100" t="str">
        <f>Translations!$B$1027</f>
        <v>Reporting year totals:</v>
      </c>
      <c r="D516" s="99"/>
      <c r="E516" s="792">
        <f>SUM(E33:E512)</f>
        <v>652</v>
      </c>
      <c r="F516" s="793"/>
      <c r="G516" s="792">
        <f>SUM(G33:G512)</f>
        <v>1434.2990000000002</v>
      </c>
      <c r="H516" s="792">
        <f>ROUND(SUM(H33:H512),0)</f>
        <v>4532</v>
      </c>
      <c r="J516" s="490"/>
    </row>
    <row r="517" spans="1:10" ht="12.75" customHeight="1" x14ac:dyDescent="0.25">
      <c r="A517" s="490"/>
      <c r="C517" s="100" t="str">
        <f>Translations!$B$1028</f>
        <v>Compare data entered in section 5:</v>
      </c>
      <c r="D517" s="99"/>
      <c r="E517" s="792">
        <f>INDICATOR_ETS_TotalFlights</f>
        <v>652</v>
      </c>
      <c r="F517" s="793"/>
      <c r="G517" s="792">
        <f>SUM('Emissions overview'!I117:I134,'Emissions overview'!I156:I173)</f>
        <v>1434.299</v>
      </c>
      <c r="H517" s="792">
        <f>SUM(INDICATOR_ETS_TotalEmissions,INDICATOR_CHETS_TotalEmissions)</f>
        <v>4532</v>
      </c>
      <c r="J517" s="490"/>
    </row>
  </sheetData>
  <sheetProtection sheet="1" objects="1" scenarios="1" formatCells="0" formatColumns="0" formatRows="0" insertColumns="0" insertRows="0"/>
  <mergeCells count="29">
    <mergeCell ref="C15:H15"/>
    <mergeCell ref="C16:H16"/>
    <mergeCell ref="C17:H17"/>
    <mergeCell ref="C20:H20"/>
    <mergeCell ref="F31:F32"/>
    <mergeCell ref="G31:G32"/>
    <mergeCell ref="C25:H25"/>
    <mergeCell ref="C27:H27"/>
    <mergeCell ref="C28:H28"/>
    <mergeCell ref="C31:D31"/>
    <mergeCell ref="E31:E32"/>
    <mergeCell ref="H31:H32"/>
    <mergeCell ref="C29:H29"/>
    <mergeCell ref="B2:H2"/>
    <mergeCell ref="C23:H23"/>
    <mergeCell ref="C24:H24"/>
    <mergeCell ref="C26:H26"/>
    <mergeCell ref="C5:H5"/>
    <mergeCell ref="C6:H6"/>
    <mergeCell ref="C7:H7"/>
    <mergeCell ref="C8:H8"/>
    <mergeCell ref="C9:H9"/>
    <mergeCell ref="C13:H13"/>
    <mergeCell ref="C14:H14"/>
    <mergeCell ref="C18:H18"/>
    <mergeCell ref="C19:H19"/>
    <mergeCell ref="C22:H22"/>
    <mergeCell ref="E21:H21"/>
    <mergeCell ref="C10:H10"/>
  </mergeCells>
  <conditionalFormatting sqref="B29:C29 B30:H118">
    <cfRule type="expression" dxfId="5" priority="1">
      <formula>CONTR_onlyCORSIA=TRUE</formula>
    </cfRule>
  </conditionalFormatting>
  <conditionalFormatting sqref="B5:H28">
    <cfRule type="expression" dxfId="4" priority="2">
      <formula>CONTR_onlyCORSIA=TRUE</formula>
    </cfRule>
  </conditionalFormatting>
  <conditionalFormatting sqref="C14:H18 E21:F21">
    <cfRule type="expression" dxfId="3" priority="7">
      <formula>AND(NOT(ISBLANK(INDICATOR_EUETSAnnexConfidential)),INDICATOR_EUETSAnnexConfidential=FALSE)</formula>
    </cfRule>
  </conditionalFormatting>
  <dataValidations disablePrompts="1" count="2">
    <dataValidation type="list" allowBlank="1" showInputMessage="1" showErrorMessage="1" sqref="H11" xr:uid="{00000000-0002-0000-0900-000000000000}">
      <formula1>TrueFalse</formula1>
    </dataValidation>
    <dataValidation type="list" allowBlank="1" showInputMessage="1" showErrorMessage="1" sqref="F33:F511" xr:uid="{00000000-0002-0000-0900-000001000000}">
      <formula1>INDIRECT(CNTR_FuelSelectionInclStd)</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
    <tabColor rgb="FFBDD7EE"/>
    <pageSetUpPr fitToPage="1"/>
  </sheetPr>
  <dimension ref="A1:Q1041"/>
  <sheetViews>
    <sheetView topLeftCell="A229" zoomScaleNormal="100" workbookViewId="0">
      <selection activeCell="V26" sqref="V26"/>
    </sheetView>
  </sheetViews>
  <sheetFormatPr defaultColWidth="11.5546875" defaultRowHeight="13.2" x14ac:dyDescent="0.25"/>
  <cols>
    <col min="1" max="1" width="4.5546875" style="333" customWidth="1"/>
    <col min="2" max="2" width="3.5546875" style="333" customWidth="1"/>
    <col min="3" max="3" width="8.5546875" style="333" customWidth="1"/>
    <col min="4" max="4" width="11.5546875" style="333" customWidth="1"/>
    <col min="5" max="5" width="3.5546875" style="333" customWidth="1"/>
    <col min="6" max="6" width="8.5546875" style="333" customWidth="1"/>
    <col min="7" max="7" width="11.5546875" style="333" customWidth="1"/>
    <col min="8" max="8" width="3.5546875" style="333" customWidth="1"/>
    <col min="9" max="9" width="11.5546875" style="333"/>
    <col min="10" max="11" width="8.5546875" style="333" customWidth="1"/>
    <col min="12" max="12" width="12.5546875" style="333" customWidth="1"/>
    <col min="13" max="13" width="11.5546875" style="333" customWidth="1"/>
    <col min="14" max="14" width="12.5546875" style="333" customWidth="1"/>
    <col min="15" max="15" width="13.5546875" style="333" customWidth="1"/>
    <col min="16" max="16" width="3.5546875" style="333" customWidth="1"/>
    <col min="17" max="17" width="4.5546875" style="333" customWidth="1"/>
    <col min="18" max="18" width="3.6640625" style="333" customWidth="1"/>
    <col min="19" max="16384" width="11.5546875" style="333"/>
  </cols>
  <sheetData>
    <row r="1" spans="1:17" x14ac:dyDescent="0.25">
      <c r="A1" s="339"/>
      <c r="B1" s="339"/>
      <c r="C1" s="339"/>
      <c r="D1" s="339"/>
      <c r="E1" s="339"/>
      <c r="F1" s="339"/>
      <c r="G1" s="339"/>
      <c r="H1" s="339"/>
      <c r="I1" s="339"/>
      <c r="J1" s="339"/>
      <c r="K1" s="339"/>
      <c r="L1" s="339"/>
      <c r="M1" s="339"/>
      <c r="N1" s="339"/>
      <c r="O1" s="339"/>
      <c r="P1" s="339"/>
      <c r="Q1" s="339"/>
    </row>
    <row r="2" spans="1:17" ht="14.4" customHeight="1" x14ac:dyDescent="0.25">
      <c r="A2" s="339"/>
      <c r="B2" s="328"/>
      <c r="C2" s="1297" t="str">
        <f>Translations!$B$1158</f>
        <v>(12) CORSIA REPORTING</v>
      </c>
      <c r="D2" s="1297"/>
      <c r="E2" s="1297"/>
      <c r="F2" s="1297"/>
      <c r="G2" s="1297"/>
      <c r="H2" s="1297"/>
      <c r="I2" s="1297"/>
      <c r="J2" s="1297"/>
      <c r="K2" s="1297"/>
      <c r="L2" s="1297"/>
      <c r="M2" s="1297"/>
      <c r="N2" s="1297"/>
      <c r="O2" s="1297"/>
      <c r="Q2" s="339"/>
    </row>
    <row r="3" spans="1:17" ht="14.4" customHeight="1" x14ac:dyDescent="0.25">
      <c r="A3" s="339"/>
      <c r="B3" s="328"/>
      <c r="C3" s="1297"/>
      <c r="D3" s="1297"/>
      <c r="E3" s="1297"/>
      <c r="F3" s="1297"/>
      <c r="G3" s="1297"/>
      <c r="H3" s="1297"/>
      <c r="I3" s="1297"/>
      <c r="J3" s="1297"/>
      <c r="K3" s="1297"/>
      <c r="L3" s="1297"/>
      <c r="M3" s="1297"/>
      <c r="N3" s="1297"/>
      <c r="O3" s="1297"/>
      <c r="Q3" s="339"/>
    </row>
    <row r="4" spans="1:17" ht="39.9" customHeight="1" x14ac:dyDescent="0.25">
      <c r="A4" s="339"/>
      <c r="B4" s="328"/>
      <c r="C4" s="1307" t="str">
        <f>Translations!$B$1634</f>
        <v>Note: This sheet only has to be filled if you have an obligation to report CORSIA-related emissions to your administering Member State. All international flights have to be reported here in accordance with the delegated act pursuant to Article 28c of the ETS Directive.</v>
      </c>
      <c r="D4" s="1000"/>
      <c r="E4" s="1000"/>
      <c r="F4" s="1000"/>
      <c r="G4" s="1000"/>
      <c r="H4" s="1000"/>
      <c r="I4" s="1000"/>
      <c r="J4" s="1000"/>
      <c r="K4" s="1000"/>
      <c r="L4" s="1000"/>
      <c r="M4" s="1000"/>
      <c r="N4" s="1000"/>
      <c r="O4" s="1000"/>
      <c r="Q4" s="339"/>
    </row>
    <row r="5" spans="1:17" ht="13.35" customHeight="1" x14ac:dyDescent="0.25">
      <c r="A5" s="339"/>
      <c r="B5" s="328"/>
      <c r="C5" s="1295" t="str">
        <f>Translations!$B$1162</f>
        <v>Explanation for the data below: Please complete the list underneath. All aerodrome pairs that were operated during the reporting year have to be reported.</v>
      </c>
      <c r="D5" s="1000"/>
      <c r="E5" s="1000"/>
      <c r="F5" s="1000"/>
      <c r="G5" s="1000"/>
      <c r="H5" s="1000"/>
      <c r="I5" s="1000"/>
      <c r="J5" s="1000"/>
      <c r="K5" s="1000"/>
      <c r="L5" s="1000"/>
      <c r="M5" s="1000"/>
      <c r="N5" s="1000"/>
      <c r="O5" s="1000"/>
      <c r="Q5" s="339"/>
    </row>
    <row r="6" spans="1:17" ht="13.35" customHeight="1" x14ac:dyDescent="0.25">
      <c r="A6" s="339"/>
      <c r="B6" s="328"/>
      <c r="C6" s="1295" t="str">
        <f>Translations!$B$1163</f>
        <v>Note I: Please report both directions between aerodrome pairs if applicable (A-B and B-A).</v>
      </c>
      <c r="D6" s="1000"/>
      <c r="E6" s="1000"/>
      <c r="F6" s="1000"/>
      <c r="G6" s="1000"/>
      <c r="H6" s="1000"/>
      <c r="I6" s="1000"/>
      <c r="J6" s="1000"/>
      <c r="K6" s="1000"/>
      <c r="L6" s="1000"/>
      <c r="M6" s="1000"/>
      <c r="N6" s="1000"/>
      <c r="O6" s="1000"/>
      <c r="Q6" s="339"/>
    </row>
    <row r="7" spans="1:17" ht="26.4" customHeight="1" x14ac:dyDescent="0.25">
      <c r="A7" s="339"/>
      <c r="B7" s="328"/>
      <c r="C7" s="1295" t="str">
        <f>Translations!$B$1635</f>
        <v>Note II: If you used different type of fuels on the same aerodrome pair with different preliminary emission factors, you need to create an identical aerodrome pair and report this portion of fuel separately.</v>
      </c>
      <c r="D7" s="1000"/>
      <c r="E7" s="1000"/>
      <c r="F7" s="1000"/>
      <c r="G7" s="1000"/>
      <c r="H7" s="1000"/>
      <c r="I7" s="1000"/>
      <c r="J7" s="1000"/>
      <c r="K7" s="1000"/>
      <c r="L7" s="1000"/>
      <c r="M7" s="1000"/>
      <c r="N7" s="1000"/>
      <c r="O7" s="1000"/>
      <c r="Q7" s="339"/>
    </row>
    <row r="8" spans="1:17" ht="26.1" customHeight="1" x14ac:dyDescent="0.25">
      <c r="A8" s="339"/>
      <c r="B8" s="328"/>
      <c r="C8" s="1295" t="str">
        <f>Translations!$B$1636</f>
        <v>Note III: Please also complete the CORSIA eligible fuels supplementary information to the Annual Emissions Report, if CORSIA eligible fuels were used during the reporting period.</v>
      </c>
      <c r="D8" s="1000"/>
      <c r="E8" s="1000"/>
      <c r="F8" s="1000"/>
      <c r="G8" s="1000"/>
      <c r="H8" s="1000"/>
      <c r="I8" s="1000"/>
      <c r="J8" s="1000"/>
      <c r="K8" s="1000"/>
      <c r="L8" s="1000"/>
      <c r="M8" s="1000"/>
      <c r="N8" s="1000"/>
      <c r="O8" s="1000"/>
      <c r="Q8" s="339"/>
    </row>
    <row r="9" spans="1:17" ht="4.95" customHeight="1" x14ac:dyDescent="0.25">
      <c r="A9" s="339"/>
      <c r="B9" s="328"/>
      <c r="C9" s="327"/>
      <c r="D9" s="327"/>
      <c r="E9" s="327"/>
      <c r="F9" s="327"/>
      <c r="G9" s="327"/>
      <c r="H9" s="327"/>
      <c r="I9" s="327"/>
      <c r="J9" s="327"/>
      <c r="K9" s="327"/>
      <c r="L9" s="327"/>
      <c r="M9" s="327"/>
      <c r="N9" s="327"/>
      <c r="O9" s="327"/>
      <c r="Q9" s="339"/>
    </row>
    <row r="10" spans="1:17" x14ac:dyDescent="0.25">
      <c r="A10" s="339"/>
      <c r="B10" s="340" t="s">
        <v>239</v>
      </c>
      <c r="C10" s="340" t="str">
        <f>Translations!$B$1166</f>
        <v>Summary of reported international flights and emissions</v>
      </c>
      <c r="Q10" s="339"/>
    </row>
    <row r="11" spans="1:17" ht="5.0999999999999996" customHeight="1" x14ac:dyDescent="0.25">
      <c r="A11" s="339"/>
      <c r="B11" s="341"/>
      <c r="C11" s="1298"/>
      <c r="D11" s="1298"/>
      <c r="E11" s="1298"/>
      <c r="F11" s="1298"/>
      <c r="G11" s="1298"/>
      <c r="H11" s="1298"/>
      <c r="I11" s="1298"/>
      <c r="J11" s="1298"/>
      <c r="K11" s="1298"/>
      <c r="L11" s="1298"/>
      <c r="M11" s="1298"/>
      <c r="Q11" s="339"/>
    </row>
    <row r="12" spans="1:17" x14ac:dyDescent="0.25">
      <c r="A12" s="339"/>
      <c r="B12" s="341"/>
      <c r="C12" s="1299" t="str">
        <f>Translations!$B$1167</f>
        <v>Total CO2 emissions from international flights (in tonnes):</v>
      </c>
      <c r="D12" s="1300"/>
      <c r="E12" s="1300"/>
      <c r="F12" s="1300"/>
      <c r="G12" s="1300"/>
      <c r="H12" s="1300"/>
      <c r="I12" s="1300"/>
      <c r="J12" s="1300"/>
      <c r="K12" s="1300"/>
      <c r="L12" s="1300"/>
      <c r="M12" s="1301">
        <f>IF(COUNT(N67:N1037)&gt;0,SUM(N67:N1037),"")</f>
        <v>17465.613880000004</v>
      </c>
      <c r="N12" s="1302"/>
      <c r="O12" s="342" t="s">
        <v>188</v>
      </c>
      <c r="Q12" s="339"/>
    </row>
    <row r="13" spans="1:17" x14ac:dyDescent="0.25">
      <c r="A13" s="339"/>
      <c r="B13" s="341"/>
      <c r="C13" s="1299" t="str">
        <f>Translations!$B$1168</f>
        <v xml:space="preserve">   Total CO2 emissions from flights subject to offsetting requirements (in tonnes):</v>
      </c>
      <c r="D13" s="1300"/>
      <c r="E13" s="1300"/>
      <c r="F13" s="1300"/>
      <c r="G13" s="1300"/>
      <c r="H13" s="1300"/>
      <c r="I13" s="1300"/>
      <c r="J13" s="1300"/>
      <c r="K13" s="1300"/>
      <c r="L13" s="1300"/>
      <c r="M13" s="1301">
        <f>IF(M12="","",SUMIF(O67:O1037,TRUE,N67:N1037))</f>
        <v>11254.355800000012</v>
      </c>
      <c r="N13" s="1302"/>
      <c r="O13" s="342" t="s">
        <v>188</v>
      </c>
      <c r="Q13" s="339"/>
    </row>
    <row r="14" spans="1:17" x14ac:dyDescent="0.25">
      <c r="A14" s="339"/>
      <c r="B14" s="341"/>
      <c r="C14" s="1299" t="str">
        <f>Translations!$B$1169</f>
        <v>Total number of international flights during reporting period:</v>
      </c>
      <c r="D14" s="1300"/>
      <c r="E14" s="1300"/>
      <c r="F14" s="1300"/>
      <c r="G14" s="1300"/>
      <c r="H14" s="1300"/>
      <c r="I14" s="1300"/>
      <c r="J14" s="1300"/>
      <c r="K14" s="1300"/>
      <c r="L14" s="1300"/>
      <c r="M14" s="1301">
        <f>IF(COUNT(J67:J1037)&gt;0,SUM(J67:J1037),"")</f>
        <v>1354</v>
      </c>
      <c r="N14" s="1302"/>
      <c r="O14" s="342"/>
      <c r="Q14" s="339"/>
    </row>
    <row r="15" spans="1:17" x14ac:dyDescent="0.25">
      <c r="A15" s="339"/>
      <c r="B15" s="341"/>
      <c r="C15" s="1299" t="str">
        <f>Translations!$B$1170</f>
        <v xml:space="preserve">   Total number of international flights subject to offsetting requirements:</v>
      </c>
      <c r="D15" s="1300"/>
      <c r="E15" s="1300"/>
      <c r="F15" s="1300"/>
      <c r="G15" s="1300"/>
      <c r="H15" s="1300"/>
      <c r="I15" s="1300"/>
      <c r="J15" s="1300"/>
      <c r="K15" s="1300"/>
      <c r="L15" s="1300"/>
      <c r="M15" s="1301">
        <f>IF(M14="","",SUMIF(O67:O1037,TRUE,J67:J1037))</f>
        <v>664</v>
      </c>
      <c r="N15" s="1302"/>
      <c r="O15" s="342"/>
      <c r="Q15" s="339"/>
    </row>
    <row r="16" spans="1:17" x14ac:dyDescent="0.25">
      <c r="A16" s="339"/>
      <c r="B16" s="341"/>
      <c r="C16" s="1299" t="str">
        <f>Translations!$B$1637</f>
        <v>Total reductions claimed from the use of CORSIA eligible fuels (in tonnes):</v>
      </c>
      <c r="D16" s="1300"/>
      <c r="E16" s="1300"/>
      <c r="F16" s="1300"/>
      <c r="G16" s="1300"/>
      <c r="H16" s="1300"/>
      <c r="I16" s="1300"/>
      <c r="J16" s="1300"/>
      <c r="K16" s="1300"/>
      <c r="L16" s="1300"/>
      <c r="M16" s="1301" t="str">
        <f>IF(L36="","",L36)</f>
        <v/>
      </c>
      <c r="N16" s="1302"/>
      <c r="O16" s="342" t="s">
        <v>188</v>
      </c>
      <c r="Q16" s="339"/>
    </row>
    <row r="17" spans="1:17" ht="48" customHeight="1" x14ac:dyDescent="0.25">
      <c r="A17" s="339"/>
      <c r="B17" s="329"/>
      <c r="C17" s="1318"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17" s="1318"/>
      <c r="E17" s="1318"/>
      <c r="F17" s="1318"/>
      <c r="G17" s="1318"/>
      <c r="H17" s="1318"/>
      <c r="I17" s="1318"/>
      <c r="J17" s="1318"/>
      <c r="K17" s="1318"/>
      <c r="L17" s="1318"/>
      <c r="M17" s="1318"/>
      <c r="N17" s="1318"/>
      <c r="O17" s="1318"/>
      <c r="Q17" s="339"/>
    </row>
    <row r="18" spans="1:17" ht="13.8" x14ac:dyDescent="0.25">
      <c r="A18" s="339"/>
      <c r="B18" s="329"/>
      <c r="C18" s="328"/>
      <c r="D18" s="328"/>
      <c r="E18" s="328"/>
      <c r="F18" s="328"/>
      <c r="G18" s="328"/>
      <c r="H18" s="328"/>
      <c r="I18" s="328"/>
      <c r="J18" s="328"/>
      <c r="K18" s="328"/>
      <c r="L18" s="328"/>
      <c r="M18" s="328"/>
      <c r="N18" s="328"/>
      <c r="O18" s="331"/>
      <c r="Q18" s="339"/>
    </row>
    <row r="19" spans="1:17" x14ac:dyDescent="0.25">
      <c r="A19" s="339"/>
      <c r="B19" s="340" t="s">
        <v>240</v>
      </c>
      <c r="C19" s="340" t="str">
        <f>Translations!$B$1173</f>
        <v>Summary of fuel quantities (in tonnes):</v>
      </c>
      <c r="O19" s="343"/>
      <c r="Q19" s="339"/>
    </row>
    <row r="20" spans="1:17" x14ac:dyDescent="0.25">
      <c r="A20" s="339"/>
      <c r="B20" s="341"/>
      <c r="C20" s="344"/>
      <c r="O20" s="343"/>
      <c r="Q20" s="339"/>
    </row>
    <row r="21" spans="1:17" x14ac:dyDescent="0.25">
      <c r="A21" s="339"/>
      <c r="B21" s="341"/>
      <c r="C21" s="1299" t="str">
        <f>Translations!$B$1151</f>
        <v>Jet-A</v>
      </c>
      <c r="D21" s="1300"/>
      <c r="E21" s="1300"/>
      <c r="F21" s="1300"/>
      <c r="G21" s="1303"/>
      <c r="H21" s="1304">
        <f>IF($M$12="","",SUMIF($K$67:$K$1037,C21,$L$67:$L$1037))</f>
        <v>5527.0929999999971</v>
      </c>
      <c r="I21" s="1305"/>
      <c r="J21" s="1305"/>
      <c r="K21" s="1305"/>
      <c r="L21" s="1305"/>
      <c r="M21" s="1305"/>
      <c r="N21" s="1306"/>
      <c r="O21" s="342" t="s">
        <v>241</v>
      </c>
      <c r="Q21" s="339"/>
    </row>
    <row r="22" spans="1:17" x14ac:dyDescent="0.25">
      <c r="A22" s="339"/>
      <c r="B22" s="341"/>
      <c r="C22" s="1299" t="str">
        <f>Translations!$B$1152</f>
        <v>Jet-A1</v>
      </c>
      <c r="D22" s="1300"/>
      <c r="E22" s="1300"/>
      <c r="F22" s="1300"/>
      <c r="G22" s="1303"/>
      <c r="H22" s="1304">
        <f>IF($M$12="","",SUMIF($K$67:$K$1037,C22,$L$67:$L$1037))</f>
        <v>0</v>
      </c>
      <c r="I22" s="1305"/>
      <c r="J22" s="1305"/>
      <c r="K22" s="1305"/>
      <c r="L22" s="1305"/>
      <c r="M22" s="1305"/>
      <c r="N22" s="1306"/>
      <c r="O22" s="342" t="s">
        <v>241</v>
      </c>
      <c r="Q22" s="339"/>
    </row>
    <row r="23" spans="1:17" x14ac:dyDescent="0.25">
      <c r="A23" s="339"/>
      <c r="B23" s="341"/>
      <c r="C23" s="1299" t="str">
        <f>Translations!$B$1153</f>
        <v>Jet-B</v>
      </c>
      <c r="D23" s="1300"/>
      <c r="E23" s="1300"/>
      <c r="F23" s="1300"/>
      <c r="G23" s="1300"/>
      <c r="H23" s="1304">
        <f>IF($M$12="","",SUMIF($K$67:$K$1037,C23,$L$67:$L$1037))</f>
        <v>0</v>
      </c>
      <c r="I23" s="1305"/>
      <c r="J23" s="1305"/>
      <c r="K23" s="1305"/>
      <c r="L23" s="1305"/>
      <c r="M23" s="1305"/>
      <c r="N23" s="1306"/>
      <c r="O23" s="342" t="s">
        <v>241</v>
      </c>
      <c r="Q23" s="339"/>
    </row>
    <row r="24" spans="1:17" x14ac:dyDescent="0.25">
      <c r="A24" s="339"/>
      <c r="B24" s="341"/>
      <c r="C24" s="1299" t="str">
        <f>Translations!$B$1154</f>
        <v>AvGas</v>
      </c>
      <c r="D24" s="1300"/>
      <c r="E24" s="1300"/>
      <c r="F24" s="1300"/>
      <c r="G24" s="1300"/>
      <c r="H24" s="1304">
        <f>IF($M$12="","",SUMIF($K$67:$K$1037,C24,$L$67:$L$1037))</f>
        <v>0</v>
      </c>
      <c r="I24" s="1305"/>
      <c r="J24" s="1305"/>
      <c r="K24" s="1305"/>
      <c r="L24" s="1305"/>
      <c r="M24" s="1305"/>
      <c r="N24" s="1306"/>
      <c r="O24" s="342" t="s">
        <v>241</v>
      </c>
      <c r="Q24" s="339"/>
    </row>
    <row r="25" spans="1:17" ht="13.8" x14ac:dyDescent="0.25">
      <c r="A25" s="339"/>
      <c r="B25" s="328"/>
      <c r="C25" s="328"/>
      <c r="D25" s="328"/>
      <c r="E25" s="328"/>
      <c r="F25" s="328"/>
      <c r="G25" s="328"/>
      <c r="H25" s="328"/>
      <c r="I25" s="328"/>
      <c r="J25" s="328"/>
      <c r="K25" s="328"/>
      <c r="L25" s="328"/>
      <c r="M25" s="328"/>
      <c r="N25" s="328"/>
      <c r="O25" s="328"/>
      <c r="Q25" s="339"/>
    </row>
    <row r="26" spans="1:17" x14ac:dyDescent="0.25">
      <c r="A26" s="339"/>
      <c r="B26" s="340" t="s">
        <v>242</v>
      </c>
      <c r="C26" s="340" t="str">
        <f>Translations!$B$1174</f>
        <v>CORSIA eligible fuels claimed (only applicable from reporting year 2021 onwards)</v>
      </c>
      <c r="Q26" s="339"/>
    </row>
    <row r="27" spans="1:17" ht="38.25" customHeight="1" thickBot="1" x14ac:dyDescent="0.3">
      <c r="A27" s="339"/>
      <c r="B27" s="345"/>
      <c r="C27" s="1295" t="str">
        <f>Translations!$B$1638</f>
        <v>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v>
      </c>
      <c r="D27" s="1295"/>
      <c r="E27" s="1295"/>
      <c r="F27" s="1295"/>
      <c r="G27" s="1295"/>
      <c r="H27" s="1295"/>
      <c r="I27" s="1295"/>
      <c r="J27" s="1295"/>
      <c r="K27" s="1295"/>
      <c r="L27" s="1295"/>
      <c r="M27" s="1295"/>
      <c r="N27" s="1296"/>
      <c r="O27" s="1296"/>
      <c r="Q27" s="339"/>
    </row>
    <row r="28" spans="1:17" x14ac:dyDescent="0.25">
      <c r="A28" s="339"/>
      <c r="B28" s="345"/>
      <c r="C28" s="1291" t="str">
        <f>Translations!$B$1121</f>
        <v>Fuel type</v>
      </c>
      <c r="D28" s="1319"/>
      <c r="E28" s="1319"/>
      <c r="F28" s="1289"/>
      <c r="G28" s="1291" t="str">
        <f>Translations!$B$1176</f>
        <v>Total mass of the neat CORSIA eligible fuel (in tonnes)</v>
      </c>
      <c r="H28" s="1319"/>
      <c r="I28" s="1289"/>
      <c r="J28" s="1291" t="str">
        <f>Translations!$B$1177</f>
        <v>Life Cycle Emissions</v>
      </c>
      <c r="K28" s="1319"/>
      <c r="L28" s="1324" t="str">
        <f>Translations!$B$1639</f>
        <v>Reductions claimed</v>
      </c>
      <c r="M28" s="1325"/>
      <c r="N28" s="1293" t="str">
        <f>Translations!$B$1179</f>
        <v>Unit</v>
      </c>
      <c r="Q28" s="339"/>
    </row>
    <row r="29" spans="1:17" x14ac:dyDescent="0.25">
      <c r="A29" s="339"/>
      <c r="B29" s="345"/>
      <c r="C29" s="1328" t="str">
        <f>Translations!$B$1121</f>
        <v>Fuel type</v>
      </c>
      <c r="D29" s="1289" t="str">
        <f>Translations!$B$1122</f>
        <v>Feedstock</v>
      </c>
      <c r="E29" s="1291" t="str">
        <f>Translations!$B$1123</f>
        <v>Conversion process</v>
      </c>
      <c r="F29" s="1289"/>
      <c r="G29" s="1320"/>
      <c r="H29" s="1321"/>
      <c r="I29" s="1322"/>
      <c r="J29" s="1320"/>
      <c r="K29" s="1321"/>
      <c r="L29" s="1326"/>
      <c r="M29" s="1322"/>
      <c r="N29" s="1294"/>
      <c r="Q29" s="339"/>
    </row>
    <row r="30" spans="1:17" x14ac:dyDescent="0.25">
      <c r="A30" s="339"/>
      <c r="B30" s="345"/>
      <c r="C30" s="1329"/>
      <c r="D30" s="1290"/>
      <c r="E30" s="1292"/>
      <c r="F30" s="1290"/>
      <c r="G30" s="1292"/>
      <c r="H30" s="1323"/>
      <c r="I30" s="1290"/>
      <c r="J30" s="1292"/>
      <c r="K30" s="1323"/>
      <c r="L30" s="1327"/>
      <c r="M30" s="1290"/>
      <c r="N30" s="1294"/>
      <c r="Q30" s="339"/>
    </row>
    <row r="31" spans="1:17" x14ac:dyDescent="0.25">
      <c r="A31" s="339"/>
      <c r="B31" s="345"/>
      <c r="C31" s="346"/>
      <c r="D31" s="347"/>
      <c r="E31" s="1310"/>
      <c r="F31" s="1312"/>
      <c r="G31" s="1310"/>
      <c r="H31" s="1311"/>
      <c r="I31" s="1312"/>
      <c r="J31" s="1310"/>
      <c r="K31" s="1311"/>
      <c r="L31" s="1313"/>
      <c r="M31" s="1312"/>
      <c r="N31" s="366" t="s">
        <v>188</v>
      </c>
      <c r="Q31" s="339"/>
    </row>
    <row r="32" spans="1:17" x14ac:dyDescent="0.25">
      <c r="A32" s="339"/>
      <c r="B32" s="345"/>
      <c r="C32" s="346"/>
      <c r="D32" s="347"/>
      <c r="E32" s="1310"/>
      <c r="F32" s="1312"/>
      <c r="G32" s="1310"/>
      <c r="H32" s="1311"/>
      <c r="I32" s="1312"/>
      <c r="J32" s="1310"/>
      <c r="K32" s="1311"/>
      <c r="L32" s="1313"/>
      <c r="M32" s="1312"/>
      <c r="N32" s="366" t="s">
        <v>188</v>
      </c>
      <c r="Q32" s="339"/>
    </row>
    <row r="33" spans="1:17" x14ac:dyDescent="0.25">
      <c r="A33" s="339"/>
      <c r="B33" s="345"/>
      <c r="C33" s="346"/>
      <c r="D33" s="347"/>
      <c r="E33" s="1310"/>
      <c r="F33" s="1312"/>
      <c r="G33" s="1310"/>
      <c r="H33" s="1311"/>
      <c r="I33" s="1312"/>
      <c r="J33" s="1310"/>
      <c r="K33" s="1311"/>
      <c r="L33" s="1313"/>
      <c r="M33" s="1312"/>
      <c r="N33" s="366" t="s">
        <v>188</v>
      </c>
      <c r="Q33" s="339"/>
    </row>
    <row r="34" spans="1:17" x14ac:dyDescent="0.25">
      <c r="A34" s="339"/>
      <c r="B34" s="345"/>
      <c r="C34" s="346"/>
      <c r="D34" s="347"/>
      <c r="E34" s="1310"/>
      <c r="F34" s="1312"/>
      <c r="G34" s="1310"/>
      <c r="H34" s="1311"/>
      <c r="I34" s="1312"/>
      <c r="J34" s="1310"/>
      <c r="K34" s="1311"/>
      <c r="L34" s="1313"/>
      <c r="M34" s="1312"/>
      <c r="N34" s="366" t="s">
        <v>188</v>
      </c>
      <c r="Q34" s="339"/>
    </row>
    <row r="35" spans="1:17" x14ac:dyDescent="0.25">
      <c r="A35" s="339"/>
      <c r="B35" s="345"/>
      <c r="C35" s="348"/>
      <c r="D35" s="349"/>
      <c r="E35" s="1308"/>
      <c r="F35" s="1309"/>
      <c r="G35" s="1310"/>
      <c r="H35" s="1311"/>
      <c r="I35" s="1312"/>
      <c r="J35" s="1310"/>
      <c r="K35" s="1311"/>
      <c r="L35" s="1313"/>
      <c r="M35" s="1312"/>
      <c r="N35" s="366" t="s">
        <v>188</v>
      </c>
      <c r="Q35" s="339"/>
    </row>
    <row r="36" spans="1:17" ht="13.8" thickBot="1" x14ac:dyDescent="0.3">
      <c r="A36" s="339"/>
      <c r="B36" s="341"/>
      <c r="C36" s="1314" t="str">
        <f>Translations!$B$1640</f>
        <v>Total reductions from the use of CORSIA eligible fuel(s) claimed:</v>
      </c>
      <c r="D36" s="1315"/>
      <c r="E36" s="1315"/>
      <c r="F36" s="1315"/>
      <c r="G36" s="1315"/>
      <c r="H36" s="1315"/>
      <c r="I36" s="1315"/>
      <c r="J36" s="1315"/>
      <c r="K36" s="1315"/>
      <c r="L36" s="1316" t="str">
        <f>IF(COUNT(L31:M35)=0,"",  SUM(L31:M35))</f>
        <v/>
      </c>
      <c r="M36" s="1317"/>
      <c r="N36" s="367" t="s">
        <v>188</v>
      </c>
      <c r="Q36" s="339"/>
    </row>
    <row r="37" spans="1:17" x14ac:dyDescent="0.25">
      <c r="A37" s="339"/>
      <c r="B37" s="341"/>
      <c r="Q37" s="339"/>
    </row>
    <row r="38" spans="1:17" ht="5.0999999999999996" customHeight="1" x14ac:dyDescent="0.25">
      <c r="A38" s="339"/>
      <c r="C38" s="338"/>
      <c r="D38" s="338"/>
      <c r="E38" s="338"/>
      <c r="F38" s="338"/>
      <c r="G38" s="338"/>
      <c r="H38" s="338"/>
      <c r="I38" s="338"/>
      <c r="J38" s="338"/>
      <c r="K38" s="338"/>
      <c r="L38" s="338"/>
      <c r="M38" s="338"/>
      <c r="N38" s="338"/>
      <c r="O38" s="338"/>
      <c r="Q38" s="339"/>
    </row>
    <row r="39" spans="1:17" x14ac:dyDescent="0.25">
      <c r="A39" s="339"/>
      <c r="B39" s="340" t="s">
        <v>243</v>
      </c>
      <c r="C39" s="340" t="str">
        <f>Translations!$B$1181</f>
        <v>Table of all aerodrome pairs</v>
      </c>
      <c r="Q39" s="339"/>
    </row>
    <row r="40" spans="1:17" ht="26.4" customHeight="1" x14ac:dyDescent="0.25">
      <c r="A40" s="339"/>
      <c r="B40" s="330"/>
      <c r="C40" s="1295" t="str">
        <f>Translations!$B$1388</f>
        <v>Please list all aerodrome pairs on which international flights were performed, whether emissions were estimated using an emission estimation tool, the number of flights, the fuel type and the amount of fuel used.</v>
      </c>
      <c r="D40" s="1296"/>
      <c r="E40" s="1296"/>
      <c r="F40" s="1296"/>
      <c r="G40" s="1296"/>
      <c r="H40" s="1296"/>
      <c r="I40" s="1296"/>
      <c r="J40" s="1296"/>
      <c r="K40" s="1296"/>
      <c r="L40" s="1296"/>
      <c r="M40" s="1296"/>
      <c r="N40" s="1296"/>
      <c r="O40" s="1296"/>
      <c r="Q40" s="339"/>
    </row>
    <row r="41" spans="1:17" ht="25.5" customHeight="1" x14ac:dyDescent="0.25">
      <c r="A41" s="339"/>
      <c r="B41" s="329"/>
      <c r="C41" s="1295" t="str">
        <f>Translations!$B$1389</f>
        <v>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v>
      </c>
      <c r="D41" s="1296"/>
      <c r="E41" s="1296"/>
      <c r="F41" s="1296"/>
      <c r="G41" s="1296"/>
      <c r="H41" s="1296"/>
      <c r="I41" s="1296"/>
      <c r="J41" s="1296"/>
      <c r="K41" s="1296"/>
      <c r="L41" s="1296"/>
      <c r="M41" s="1296"/>
      <c r="N41" s="1296"/>
      <c r="O41" s="1296"/>
      <c r="Q41" s="339"/>
    </row>
    <row r="42" spans="1:17" ht="25.5" customHeight="1" x14ac:dyDescent="0.25">
      <c r="A42" s="339"/>
      <c r="B42" s="329"/>
      <c r="C42" s="1330" t="str">
        <f>Translations!$B$1390</f>
        <v>Furthermore, flights between EU Overseas Countries and Territories and EEA States may be subject to offsetting requirements at the discretion of each EEA State according to transposition of the EU ETS Directive into national legislation.</v>
      </c>
      <c r="D42" s="1331"/>
      <c r="E42" s="1331"/>
      <c r="F42" s="1331"/>
      <c r="G42" s="1331"/>
      <c r="H42" s="1331"/>
      <c r="I42" s="1331"/>
      <c r="J42" s="1331"/>
      <c r="K42" s="1331"/>
      <c r="L42" s="1331"/>
      <c r="M42" s="1331"/>
      <c r="N42" s="1331"/>
      <c r="O42" s="1331"/>
      <c r="Q42" s="339"/>
    </row>
    <row r="43" spans="1:17" x14ac:dyDescent="0.25">
      <c r="A43" s="339"/>
      <c r="B43" s="389"/>
      <c r="C43" s="1332" t="str">
        <f>Translations!$B$1357</f>
        <v>This annex to the annual emissions report is used for consistency and compliance checking of data in the previous sections.</v>
      </c>
      <c r="D43" s="1331"/>
      <c r="E43" s="1331"/>
      <c r="F43" s="1331"/>
      <c r="G43" s="1331"/>
      <c r="H43" s="1296"/>
      <c r="I43" s="1296"/>
      <c r="J43" s="1296"/>
      <c r="K43" s="1296"/>
      <c r="L43" s="1296"/>
      <c r="M43" s="1296"/>
      <c r="N43" s="1296"/>
      <c r="O43" s="1296"/>
      <c r="Q43" s="339"/>
    </row>
    <row r="44" spans="1:17" ht="26.4" customHeight="1" x14ac:dyDescent="0.25">
      <c r="A44" s="339"/>
      <c r="B44" s="389"/>
      <c r="C44" s="1333" t="str">
        <f>Translations!$B$1391</f>
        <v xml:space="preserve">In addition, from 2023, Article 14(6) of the EU ETS Directive requires the Commission to publish annually aggregated data of flights per pair of intra-EEA aerodrome pair, and some other information per aircraft operator.  </v>
      </c>
      <c r="D44" s="1334"/>
      <c r="E44" s="1334"/>
      <c r="F44" s="1334"/>
      <c r="G44" s="1334"/>
      <c r="H44" s="1296"/>
      <c r="I44" s="1296"/>
      <c r="J44" s="1296"/>
      <c r="K44" s="1296"/>
      <c r="L44" s="1296"/>
      <c r="M44" s="1296"/>
      <c r="N44" s="1296"/>
      <c r="O44" s="1296"/>
      <c r="Q44" s="339"/>
    </row>
    <row r="45" spans="1:17" ht="26.4" customHeight="1" x14ac:dyDescent="0.25">
      <c r="A45" s="339"/>
      <c r="B45" s="389"/>
      <c r="C45" s="1332" t="str">
        <f>Translations!$B$1392</f>
        <v>However, that article also allows aircraft operators to request that some data are treated as confidential, i.e. that the publication of data is done at a higher aggregated level. For such request, the Directive specifies:</v>
      </c>
      <c r="D45" s="1331"/>
      <c r="E45" s="1331"/>
      <c r="F45" s="1331"/>
      <c r="G45" s="1331"/>
      <c r="H45" s="1296"/>
      <c r="I45" s="1296"/>
      <c r="J45" s="1296"/>
      <c r="K45" s="1296"/>
      <c r="L45" s="1296"/>
      <c r="M45" s="1296"/>
      <c r="N45" s="1296"/>
      <c r="O45" s="1296"/>
      <c r="Q45" s="339"/>
    </row>
    <row r="46" spans="1:17" ht="66.45" customHeight="1" x14ac:dyDescent="0.25">
      <c r="A46" s="339"/>
      <c r="B46" s="389"/>
      <c r="C46" s="1332"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46" s="1331"/>
      <c r="E46" s="1331"/>
      <c r="F46" s="1331"/>
      <c r="G46" s="1331"/>
      <c r="H46" s="1296"/>
      <c r="I46" s="1296"/>
      <c r="J46" s="1296"/>
      <c r="K46" s="1296"/>
      <c r="L46" s="1296"/>
      <c r="M46" s="1296"/>
      <c r="N46" s="1296"/>
      <c r="O46" s="1296"/>
      <c r="Q46" s="339"/>
    </row>
    <row r="47" spans="1:17" x14ac:dyDescent="0.25">
      <c r="A47" s="339"/>
      <c r="B47" s="389" t="s">
        <v>244</v>
      </c>
      <c r="C47" s="541" t="str">
        <f>Translations!$B$1015</f>
        <v>Please indicate if the data in this annex is considered confidential:</v>
      </c>
      <c r="D47" s="542"/>
      <c r="E47" s="542"/>
      <c r="F47" s="542"/>
      <c r="N47" s="172" t="b">
        <v>0</v>
      </c>
      <c r="Q47" s="339"/>
    </row>
    <row r="48" spans="1:17" ht="5.0999999999999996" customHeight="1" x14ac:dyDescent="0.25">
      <c r="A48" s="339"/>
      <c r="B48" s="389"/>
      <c r="C48" s="541"/>
      <c r="D48" s="542"/>
      <c r="E48" s="542"/>
      <c r="F48" s="542"/>
      <c r="G48" s="545"/>
      <c r="Q48" s="339"/>
    </row>
    <row r="49" spans="1:17" ht="25.5" customHeight="1" x14ac:dyDescent="0.25">
      <c r="A49" s="339"/>
      <c r="B49" s="389" t="s">
        <v>245</v>
      </c>
      <c r="C49" s="1335" t="str">
        <f>Translations!$B$1393</f>
        <v>If you have answered "True" under point c1, do you want to apply the same reasoning as given in section (11)(a)?</v>
      </c>
      <c r="D49" s="972"/>
      <c r="E49" s="972"/>
      <c r="F49" s="972"/>
      <c r="G49" s="972"/>
      <c r="H49" s="972"/>
      <c r="I49" s="972"/>
      <c r="J49" s="972"/>
      <c r="K49" s="972"/>
      <c r="L49" s="972"/>
      <c r="M49" s="972"/>
      <c r="N49" s="172"/>
      <c r="Q49" s="339"/>
    </row>
    <row r="50" spans="1:17" ht="5.0999999999999996" customHeight="1" x14ac:dyDescent="0.25">
      <c r="A50" s="339"/>
      <c r="B50" s="543"/>
      <c r="C50" s="388"/>
      <c r="D50" s="388"/>
      <c r="E50" s="388"/>
      <c r="F50" s="544"/>
      <c r="G50" s="544"/>
      <c r="Q50" s="339"/>
    </row>
    <row r="51" spans="1:17" ht="13.35" customHeight="1" x14ac:dyDescent="0.25">
      <c r="A51" s="339"/>
      <c r="B51" s="543"/>
      <c r="C51" s="1342" t="str">
        <f>Translations!$B$1374</f>
        <v>Click here to check content of section (11)(a)</v>
      </c>
      <c r="D51" s="1343"/>
      <c r="E51" s="1343"/>
      <c r="F51" s="1343"/>
      <c r="G51" s="1343"/>
      <c r="H51" s="1343"/>
      <c r="I51" s="1343"/>
      <c r="J51" s="547"/>
      <c r="K51" s="547"/>
      <c r="L51" s="547"/>
      <c r="M51" s="547"/>
      <c r="N51" s="547"/>
      <c r="O51" s="547"/>
      <c r="Q51" s="339"/>
    </row>
    <row r="52" spans="1:17" ht="26.4" customHeight="1" x14ac:dyDescent="0.25">
      <c r="A52" s="339"/>
      <c r="B52" s="389" t="s">
        <v>246</v>
      </c>
      <c r="C52" s="1335" t="str">
        <f>Translations!$B$1627</f>
        <v>Please, provide a description of how you meet the specific circumstances defined as well as a comprehensive and detailed explenation why disclosure of data would be considered to harm your commercial interests.</v>
      </c>
      <c r="D52" s="1032"/>
      <c r="E52" s="1032"/>
      <c r="F52" s="1032"/>
      <c r="G52" s="1032"/>
      <c r="H52" s="972"/>
      <c r="I52" s="972"/>
      <c r="J52" s="972"/>
      <c r="K52" s="972"/>
      <c r="L52" s="972"/>
      <c r="M52" s="972"/>
      <c r="N52" s="972"/>
      <c r="O52" s="972"/>
      <c r="Q52" s="339"/>
    </row>
    <row r="53" spans="1:17" ht="26.4" customHeight="1" x14ac:dyDescent="0.25">
      <c r="A53" s="339"/>
      <c r="B53" s="389"/>
      <c r="C53" s="1271"/>
      <c r="D53" s="1272"/>
      <c r="E53" s="1272"/>
      <c r="F53" s="1272"/>
      <c r="G53" s="1272"/>
      <c r="H53" s="1272"/>
      <c r="I53" s="1272"/>
      <c r="J53" s="1272"/>
      <c r="K53" s="1272"/>
      <c r="L53" s="1272"/>
      <c r="M53" s="1272"/>
      <c r="N53" s="1272"/>
      <c r="O53" s="1273"/>
      <c r="Q53" s="339"/>
    </row>
    <row r="54" spans="1:17" ht="26.4" customHeight="1" x14ac:dyDescent="0.25">
      <c r="A54" s="339"/>
      <c r="B54" s="389"/>
      <c r="C54" s="1280"/>
      <c r="D54" s="1281"/>
      <c r="E54" s="1281"/>
      <c r="F54" s="1281"/>
      <c r="G54" s="1281"/>
      <c r="H54" s="1281"/>
      <c r="I54" s="1281"/>
      <c r="J54" s="1281"/>
      <c r="K54" s="1281"/>
      <c r="L54" s="1281"/>
      <c r="M54" s="1281"/>
      <c r="N54" s="1281"/>
      <c r="O54" s="1282"/>
      <c r="Q54" s="339"/>
    </row>
    <row r="55" spans="1:17" ht="26.4" customHeight="1" x14ac:dyDescent="0.25">
      <c r="A55" s="339"/>
      <c r="B55" s="389"/>
      <c r="C55" s="1280"/>
      <c r="D55" s="1281"/>
      <c r="E55" s="1281"/>
      <c r="F55" s="1281"/>
      <c r="G55" s="1281"/>
      <c r="H55" s="1281"/>
      <c r="I55" s="1281"/>
      <c r="J55" s="1281"/>
      <c r="K55" s="1281"/>
      <c r="L55" s="1281"/>
      <c r="M55" s="1281"/>
      <c r="N55" s="1281"/>
      <c r="O55" s="1282"/>
      <c r="Q55" s="339"/>
    </row>
    <row r="56" spans="1:17" ht="26.4" customHeight="1" x14ac:dyDescent="0.25">
      <c r="A56" s="339"/>
      <c r="B56" s="389"/>
      <c r="C56" s="1280"/>
      <c r="D56" s="1281"/>
      <c r="E56" s="1281"/>
      <c r="F56" s="1281"/>
      <c r="G56" s="1281"/>
      <c r="H56" s="1281"/>
      <c r="I56" s="1281"/>
      <c r="J56" s="1281"/>
      <c r="K56" s="1281"/>
      <c r="L56" s="1281"/>
      <c r="M56" s="1281"/>
      <c r="N56" s="1281"/>
      <c r="O56" s="1282"/>
      <c r="Q56" s="339"/>
    </row>
    <row r="57" spans="1:17" ht="26.4" customHeight="1" x14ac:dyDescent="0.25">
      <c r="A57" s="339"/>
      <c r="B57" s="389"/>
      <c r="C57" s="1274"/>
      <c r="D57" s="1275"/>
      <c r="E57" s="1275"/>
      <c r="F57" s="1275"/>
      <c r="G57" s="1275"/>
      <c r="H57" s="1275"/>
      <c r="I57" s="1275"/>
      <c r="J57" s="1275"/>
      <c r="K57" s="1275"/>
      <c r="L57" s="1275"/>
      <c r="M57" s="1275"/>
      <c r="N57" s="1275"/>
      <c r="O57" s="1276"/>
      <c r="Q57" s="339"/>
    </row>
    <row r="58" spans="1:17" x14ac:dyDescent="0.25">
      <c r="A58" s="339"/>
      <c r="B58" s="389"/>
      <c r="C58" s="1336" t="str">
        <f>Translations!$B$1395</f>
        <v>Note that the administering Member State or the Commission may decide not to follow your request in case the reasons for not publishing data are not found conclusive.</v>
      </c>
      <c r="D58" s="1337"/>
      <c r="E58" s="1337"/>
      <c r="F58" s="1337"/>
      <c r="G58" s="1337"/>
      <c r="H58" s="1152"/>
      <c r="I58" s="1152"/>
      <c r="J58" s="1152"/>
      <c r="K58" s="1152"/>
      <c r="L58" s="1152"/>
      <c r="M58" s="1152"/>
      <c r="N58" s="1152"/>
      <c r="O58" s="1152"/>
      <c r="Q58" s="339"/>
    </row>
    <row r="59" spans="1:17" ht="26.4" customHeight="1" x14ac:dyDescent="0.25">
      <c r="A59" s="339"/>
      <c r="B59" s="389" t="s">
        <v>247</v>
      </c>
      <c r="C59" s="1338" t="str">
        <f>Translations!$B$1363</f>
        <v>In case the space above under point (a1) is not sufficient for explaining your reasons, you may attach a comprehensive explanation in a separate file. In this case, please enter here the filename of the attached file:</v>
      </c>
      <c r="D59" s="1032"/>
      <c r="E59" s="1032"/>
      <c r="F59" s="1032"/>
      <c r="G59" s="1032"/>
      <c r="H59" s="972"/>
      <c r="I59" s="972"/>
      <c r="J59" s="972"/>
      <c r="K59" s="972"/>
      <c r="L59" s="972"/>
      <c r="M59" s="972"/>
      <c r="N59" s="972"/>
      <c r="O59" s="972"/>
      <c r="Q59" s="339"/>
    </row>
    <row r="60" spans="1:17" x14ac:dyDescent="0.25">
      <c r="A60" s="339"/>
      <c r="B60" s="389"/>
      <c r="C60" s="541" t="str">
        <f>Translations!$B$1364</f>
        <v>Filename of attachment, if applicable:</v>
      </c>
      <c r="D60" s="539"/>
      <c r="K60" s="1339"/>
      <c r="L60" s="1340"/>
      <c r="M60" s="1340"/>
      <c r="N60" s="1341"/>
      <c r="Q60" s="339"/>
    </row>
    <row r="61" spans="1:17" x14ac:dyDescent="0.25">
      <c r="A61" s="339"/>
      <c r="B61" s="341"/>
      <c r="Q61" s="339"/>
    </row>
    <row r="62" spans="1:17" x14ac:dyDescent="0.25">
      <c r="A62" s="339"/>
      <c r="B62" s="546" t="s">
        <v>248</v>
      </c>
      <c r="C62" s="1344" t="str">
        <f>Translations!$B$1184</f>
        <v>Departure</v>
      </c>
      <c r="D62" s="1344"/>
      <c r="E62" s="1344"/>
      <c r="F62" s="1344" t="str">
        <f>Translations!$B$1185</f>
        <v>Arrival</v>
      </c>
      <c r="G62" s="1344"/>
      <c r="H62" s="1344"/>
      <c r="I62" s="1347" t="str">
        <f>Translations!$B$1186</f>
        <v>CO2 emissions estimated with a tool?</v>
      </c>
      <c r="J62" s="1344" t="str">
        <f>Translations!$B$1187</f>
        <v>Total No. of flights</v>
      </c>
      <c r="K62" s="1344" t="str">
        <f>Translations!$B$1121</f>
        <v>Fuel type</v>
      </c>
      <c r="L62" s="1344" t="str">
        <f>Translations!$B$1188</f>
        <v>Total amount of fuel used (in tonnes)</v>
      </c>
      <c r="M62" s="1344" t="str">
        <f>Translations!$B$1641</f>
        <v>Preliminary emissions factor</v>
      </c>
      <c r="N62" s="1344" t="str">
        <f>Translations!$B$1190</f>
        <v>CO2 emissions (in tonnes)</v>
      </c>
      <c r="O62" s="1345" t="str">
        <f>Translations!$B$1191</f>
        <v>Subject to offsetting requirements?</v>
      </c>
      <c r="Q62" s="339"/>
    </row>
    <row r="63" spans="1:17" x14ac:dyDescent="0.25">
      <c r="A63" s="339"/>
      <c r="C63" s="1344"/>
      <c r="D63" s="1344"/>
      <c r="E63" s="1344"/>
      <c r="F63" s="1344"/>
      <c r="G63" s="1344"/>
      <c r="H63" s="1344"/>
      <c r="I63" s="1346"/>
      <c r="J63" s="1344"/>
      <c r="K63" s="1344"/>
      <c r="L63" s="1344"/>
      <c r="M63" s="1344"/>
      <c r="N63" s="1344"/>
      <c r="O63" s="1346"/>
      <c r="Q63" s="339"/>
    </row>
    <row r="64" spans="1:17" x14ac:dyDescent="0.25">
      <c r="A64" s="339"/>
      <c r="C64" s="1344" t="str">
        <f>Translations!$B$1192</f>
        <v>ICAO airport code</v>
      </c>
      <c r="D64" s="1344" t="str">
        <f>Translations!$B$1193</f>
        <v>State</v>
      </c>
      <c r="E64" s="1344"/>
      <c r="F64" s="1344" t="str">
        <f>Translations!$B$1192</f>
        <v>ICAO airport code</v>
      </c>
      <c r="G64" s="1344" t="str">
        <f>Translations!$B$1193</f>
        <v>State</v>
      </c>
      <c r="H64" s="1344"/>
      <c r="I64" s="1346"/>
      <c r="J64" s="1344"/>
      <c r="K64" s="1344"/>
      <c r="L64" s="1344"/>
      <c r="M64" s="1344"/>
      <c r="N64" s="1344"/>
      <c r="O64" s="1346"/>
      <c r="Q64" s="339"/>
    </row>
    <row r="65" spans="1:17" x14ac:dyDescent="0.25">
      <c r="A65" s="339"/>
      <c r="C65" s="1344"/>
      <c r="D65" s="1344"/>
      <c r="E65" s="1344"/>
      <c r="F65" s="1344"/>
      <c r="G65" s="1344"/>
      <c r="H65" s="1344"/>
      <c r="I65" s="1346"/>
      <c r="J65" s="1344"/>
      <c r="K65" s="1344"/>
      <c r="L65" s="1344"/>
      <c r="M65" s="1344"/>
      <c r="N65" s="1344"/>
      <c r="O65" s="1346"/>
      <c r="Q65" s="339"/>
    </row>
    <row r="66" spans="1:17" x14ac:dyDescent="0.25">
      <c r="A66" s="339"/>
      <c r="C66" s="1345"/>
      <c r="D66" s="1345"/>
      <c r="E66" s="1345"/>
      <c r="F66" s="1345"/>
      <c r="G66" s="1345"/>
      <c r="H66" s="1345"/>
      <c r="I66" s="1346"/>
      <c r="J66" s="1345"/>
      <c r="K66" s="1345"/>
      <c r="L66" s="1345"/>
      <c r="M66" s="1345"/>
      <c r="N66" s="1345"/>
      <c r="O66" s="1346"/>
      <c r="Q66" s="339"/>
    </row>
    <row r="67" spans="1:17" x14ac:dyDescent="0.25">
      <c r="A67" s="339"/>
      <c r="C67" s="346" t="s">
        <v>2233</v>
      </c>
      <c r="D67" s="1287" t="s">
        <v>2234</v>
      </c>
      <c r="E67" s="1287"/>
      <c r="F67" s="346" t="s">
        <v>2127</v>
      </c>
      <c r="G67" s="1287" t="s">
        <v>2055</v>
      </c>
      <c r="H67" s="1287"/>
      <c r="I67" s="346" t="b">
        <v>1</v>
      </c>
      <c r="J67" s="346">
        <v>14</v>
      </c>
      <c r="K67" s="346" t="s">
        <v>145</v>
      </c>
      <c r="L67" s="352">
        <v>127.878</v>
      </c>
      <c r="M67" s="350">
        <f t="shared" ref="M67:M130" si="0">IF(K67="","",INDEX(CNTR_EFListSelected,MATCH(K67,CORSIA_FuelsList,0)))</f>
        <v>3.16</v>
      </c>
      <c r="N67" s="351">
        <f t="shared" ref="N67:N130" si="1">IF(COUNT(L67:M67)=2,L67*M67,"")</f>
        <v>404.09448000000003</v>
      </c>
      <c r="O67" s="346" t="b">
        <v>1</v>
      </c>
      <c r="Q67" s="339"/>
    </row>
    <row r="68" spans="1:17" x14ac:dyDescent="0.25">
      <c r="A68" s="339"/>
      <c r="C68" s="346" t="s">
        <v>2127</v>
      </c>
      <c r="D68" s="1287" t="s">
        <v>2055</v>
      </c>
      <c r="E68" s="1287"/>
      <c r="F68" s="346" t="s">
        <v>2233</v>
      </c>
      <c r="G68" s="1287" t="s">
        <v>2234</v>
      </c>
      <c r="H68" s="1287"/>
      <c r="I68" s="346" t="b">
        <v>1</v>
      </c>
      <c r="J68" s="346">
        <v>9</v>
      </c>
      <c r="K68" s="346" t="s">
        <v>145</v>
      </c>
      <c r="L68" s="352">
        <v>74.314999999999998</v>
      </c>
      <c r="M68" s="350">
        <f t="shared" si="0"/>
        <v>3.16</v>
      </c>
      <c r="N68" s="351">
        <f t="shared" si="1"/>
        <v>234.83539999999999</v>
      </c>
      <c r="O68" s="346" t="b">
        <v>1</v>
      </c>
      <c r="Q68" s="339"/>
    </row>
    <row r="69" spans="1:17" x14ac:dyDescent="0.25">
      <c r="A69" s="339"/>
      <c r="C69" s="346" t="s">
        <v>2235</v>
      </c>
      <c r="D69" s="1287" t="s">
        <v>2236</v>
      </c>
      <c r="E69" s="1287"/>
      <c r="F69" s="346" t="s">
        <v>2126</v>
      </c>
      <c r="G69" s="1287" t="s">
        <v>2057</v>
      </c>
      <c r="H69" s="1287"/>
      <c r="I69" s="346" t="b">
        <v>1</v>
      </c>
      <c r="J69" s="346">
        <v>6</v>
      </c>
      <c r="K69" s="346" t="s">
        <v>145</v>
      </c>
      <c r="L69" s="352">
        <v>58.121000000000002</v>
      </c>
      <c r="M69" s="350">
        <f t="shared" si="0"/>
        <v>3.16</v>
      </c>
      <c r="N69" s="351">
        <f t="shared" si="1"/>
        <v>183.66236000000001</v>
      </c>
      <c r="O69" s="346" t="b">
        <v>1</v>
      </c>
      <c r="Q69" s="339"/>
    </row>
    <row r="70" spans="1:17" x14ac:dyDescent="0.25">
      <c r="A70" s="339"/>
      <c r="C70" s="346" t="s">
        <v>2233</v>
      </c>
      <c r="D70" s="1287" t="s">
        <v>2234</v>
      </c>
      <c r="E70" s="1287"/>
      <c r="F70" s="346" t="s">
        <v>2237</v>
      </c>
      <c r="G70" s="1287" t="s">
        <v>2238</v>
      </c>
      <c r="H70" s="1287"/>
      <c r="I70" s="346" t="b">
        <v>1</v>
      </c>
      <c r="J70" s="346">
        <v>9</v>
      </c>
      <c r="K70" s="346" t="s">
        <v>145</v>
      </c>
      <c r="L70" s="352">
        <v>51.612000000000002</v>
      </c>
      <c r="M70" s="350">
        <f t="shared" si="0"/>
        <v>3.16</v>
      </c>
      <c r="N70" s="351">
        <f t="shared" si="1"/>
        <v>163.09392000000003</v>
      </c>
      <c r="O70" s="346" t="b">
        <v>1</v>
      </c>
      <c r="Q70" s="339"/>
    </row>
    <row r="71" spans="1:17" x14ac:dyDescent="0.25">
      <c r="A71" s="339"/>
      <c r="C71" s="346" t="s">
        <v>2237</v>
      </c>
      <c r="D71" s="1287" t="s">
        <v>2238</v>
      </c>
      <c r="E71" s="1287"/>
      <c r="F71" s="346" t="s">
        <v>2233</v>
      </c>
      <c r="G71" s="1287" t="s">
        <v>2234</v>
      </c>
      <c r="H71" s="1287"/>
      <c r="I71" s="346" t="b">
        <v>1</v>
      </c>
      <c r="J71" s="346">
        <v>9</v>
      </c>
      <c r="K71" s="346" t="s">
        <v>145</v>
      </c>
      <c r="L71" s="352">
        <v>50.198999999999998</v>
      </c>
      <c r="M71" s="350">
        <f t="shared" si="0"/>
        <v>3.16</v>
      </c>
      <c r="N71" s="351">
        <f t="shared" si="1"/>
        <v>158.62884</v>
      </c>
      <c r="O71" s="346" t="b">
        <v>1</v>
      </c>
      <c r="Q71" s="339"/>
    </row>
    <row r="72" spans="1:17" x14ac:dyDescent="0.25">
      <c r="A72" s="339"/>
      <c r="C72" s="346" t="s">
        <v>2126</v>
      </c>
      <c r="D72" s="1287" t="s">
        <v>2057</v>
      </c>
      <c r="E72" s="1287"/>
      <c r="F72" s="346" t="s">
        <v>2235</v>
      </c>
      <c r="G72" s="1287" t="s">
        <v>2236</v>
      </c>
      <c r="H72" s="1287"/>
      <c r="I72" s="346" t="b">
        <v>1</v>
      </c>
      <c r="J72" s="346">
        <v>5</v>
      </c>
      <c r="K72" s="346" t="s">
        <v>145</v>
      </c>
      <c r="L72" s="352">
        <v>48.015000000000001</v>
      </c>
      <c r="M72" s="350">
        <f t="shared" si="0"/>
        <v>3.16</v>
      </c>
      <c r="N72" s="351">
        <f t="shared" si="1"/>
        <v>151.72740000000002</v>
      </c>
      <c r="O72" s="346" t="b">
        <v>1</v>
      </c>
      <c r="Q72" s="339"/>
    </row>
    <row r="73" spans="1:17" x14ac:dyDescent="0.25">
      <c r="A73" s="339"/>
      <c r="C73" s="346" t="s">
        <v>2211</v>
      </c>
      <c r="D73" s="1287" t="s">
        <v>2049</v>
      </c>
      <c r="E73" s="1287"/>
      <c r="F73" s="346" t="s">
        <v>2233</v>
      </c>
      <c r="G73" s="1287" t="s">
        <v>2234</v>
      </c>
      <c r="H73" s="1287"/>
      <c r="I73" s="346" t="b">
        <v>1</v>
      </c>
      <c r="J73" s="346">
        <v>5</v>
      </c>
      <c r="K73" s="346" t="s">
        <v>145</v>
      </c>
      <c r="L73" s="352">
        <v>42.554000000000002</v>
      </c>
      <c r="M73" s="350">
        <f t="shared" si="0"/>
        <v>3.16</v>
      </c>
      <c r="N73" s="351">
        <f t="shared" si="1"/>
        <v>134.47064</v>
      </c>
      <c r="O73" s="346" t="b">
        <v>1</v>
      </c>
      <c r="Q73" s="339"/>
    </row>
    <row r="74" spans="1:17" x14ac:dyDescent="0.25">
      <c r="A74" s="339"/>
      <c r="C74" s="346" t="s">
        <v>2239</v>
      </c>
      <c r="D74" s="1287" t="s">
        <v>2236</v>
      </c>
      <c r="E74" s="1287"/>
      <c r="F74" s="346" t="s">
        <v>2103</v>
      </c>
      <c r="G74" s="1287" t="s">
        <v>2047</v>
      </c>
      <c r="H74" s="1287"/>
      <c r="I74" s="346" t="b">
        <v>1</v>
      </c>
      <c r="J74" s="346">
        <v>5</v>
      </c>
      <c r="K74" s="346" t="s">
        <v>145</v>
      </c>
      <c r="L74" s="352">
        <v>41.298999999999999</v>
      </c>
      <c r="M74" s="350">
        <f t="shared" si="0"/>
        <v>3.16</v>
      </c>
      <c r="N74" s="351">
        <f t="shared" si="1"/>
        <v>130.50484</v>
      </c>
      <c r="O74" s="346" t="b">
        <v>1</v>
      </c>
      <c r="Q74" s="339"/>
    </row>
    <row r="75" spans="1:17" x14ac:dyDescent="0.25">
      <c r="A75" s="339"/>
      <c r="C75" s="346" t="s">
        <v>2109</v>
      </c>
      <c r="D75" s="1287" t="s">
        <v>2048</v>
      </c>
      <c r="E75" s="1287"/>
      <c r="F75" s="346" t="s">
        <v>2233</v>
      </c>
      <c r="G75" s="1287" t="s">
        <v>2234</v>
      </c>
      <c r="H75" s="1287"/>
      <c r="I75" s="346" t="b">
        <v>1</v>
      </c>
      <c r="J75" s="346">
        <v>5</v>
      </c>
      <c r="K75" s="346" t="s">
        <v>145</v>
      </c>
      <c r="L75" s="352">
        <v>37.39</v>
      </c>
      <c r="M75" s="350">
        <f t="shared" si="0"/>
        <v>3.16</v>
      </c>
      <c r="N75" s="351">
        <f t="shared" si="1"/>
        <v>118.1524</v>
      </c>
      <c r="O75" s="346" t="b">
        <v>1</v>
      </c>
      <c r="Q75" s="339"/>
    </row>
    <row r="76" spans="1:17" x14ac:dyDescent="0.25">
      <c r="A76" s="339"/>
      <c r="C76" s="346" t="s">
        <v>2233</v>
      </c>
      <c r="D76" s="1287" t="s">
        <v>2234</v>
      </c>
      <c r="E76" s="1287"/>
      <c r="F76" s="346" t="s">
        <v>2211</v>
      </c>
      <c r="G76" s="1287" t="s">
        <v>2049</v>
      </c>
      <c r="H76" s="1287"/>
      <c r="I76" s="346" t="b">
        <v>1</v>
      </c>
      <c r="J76" s="346">
        <v>4</v>
      </c>
      <c r="K76" s="346" t="s">
        <v>145</v>
      </c>
      <c r="L76" s="352">
        <v>35.340000000000003</v>
      </c>
      <c r="M76" s="350">
        <f t="shared" si="0"/>
        <v>3.16</v>
      </c>
      <c r="N76" s="351">
        <f t="shared" si="1"/>
        <v>111.67440000000002</v>
      </c>
      <c r="O76" s="346" t="b">
        <v>1</v>
      </c>
      <c r="Q76" s="339"/>
    </row>
    <row r="77" spans="1:17" x14ac:dyDescent="0.25">
      <c r="A77" s="339"/>
      <c r="C77" s="346" t="s">
        <v>2123</v>
      </c>
      <c r="D77" s="1287" t="s">
        <v>2046</v>
      </c>
      <c r="E77" s="1287"/>
      <c r="F77" s="346" t="s">
        <v>2239</v>
      </c>
      <c r="G77" s="1287" t="s">
        <v>2236</v>
      </c>
      <c r="H77" s="1287"/>
      <c r="I77" s="346" t="b">
        <v>1</v>
      </c>
      <c r="J77" s="346">
        <v>4</v>
      </c>
      <c r="K77" s="346" t="s">
        <v>145</v>
      </c>
      <c r="L77" s="352">
        <v>32.840000000000003</v>
      </c>
      <c r="M77" s="350">
        <f t="shared" si="0"/>
        <v>3.16</v>
      </c>
      <c r="N77" s="351">
        <f t="shared" si="1"/>
        <v>103.77440000000001</v>
      </c>
      <c r="O77" s="346" t="b">
        <v>1</v>
      </c>
      <c r="Q77" s="339"/>
    </row>
    <row r="78" spans="1:17" x14ac:dyDescent="0.25">
      <c r="A78" s="339"/>
      <c r="C78" s="346" t="s">
        <v>2235</v>
      </c>
      <c r="D78" s="1287" t="s">
        <v>2236</v>
      </c>
      <c r="E78" s="1287"/>
      <c r="F78" s="346" t="s">
        <v>2240</v>
      </c>
      <c r="G78" s="1287" t="s">
        <v>2238</v>
      </c>
      <c r="H78" s="1287"/>
      <c r="I78" s="346" t="b">
        <v>1</v>
      </c>
      <c r="J78" s="346">
        <v>4</v>
      </c>
      <c r="K78" s="346" t="s">
        <v>145</v>
      </c>
      <c r="L78" s="352">
        <v>32.631999999999998</v>
      </c>
      <c r="M78" s="350">
        <f t="shared" si="0"/>
        <v>3.16</v>
      </c>
      <c r="N78" s="351">
        <f t="shared" si="1"/>
        <v>103.11712</v>
      </c>
      <c r="O78" s="346" t="b">
        <v>1</v>
      </c>
      <c r="Q78" s="339"/>
    </row>
    <row r="79" spans="1:17" x14ac:dyDescent="0.25">
      <c r="A79" s="339"/>
      <c r="C79" s="346" t="s">
        <v>2109</v>
      </c>
      <c r="D79" s="1287" t="s">
        <v>2048</v>
      </c>
      <c r="E79" s="1287"/>
      <c r="F79" s="346" t="s">
        <v>2241</v>
      </c>
      <c r="G79" s="1287" t="s">
        <v>2242</v>
      </c>
      <c r="H79" s="1287"/>
      <c r="I79" s="346" t="b">
        <v>1</v>
      </c>
      <c r="J79" s="346">
        <v>4</v>
      </c>
      <c r="K79" s="346" t="s">
        <v>145</v>
      </c>
      <c r="L79" s="352">
        <v>30.623999999999999</v>
      </c>
      <c r="M79" s="350">
        <f t="shared" si="0"/>
        <v>3.16</v>
      </c>
      <c r="N79" s="351">
        <f t="shared" si="1"/>
        <v>96.771839999999997</v>
      </c>
      <c r="O79" s="346" t="b">
        <v>0</v>
      </c>
      <c r="Q79" s="339"/>
    </row>
    <row r="80" spans="1:17" x14ac:dyDescent="0.25">
      <c r="A80" s="339"/>
      <c r="C80" s="346" t="s">
        <v>2230</v>
      </c>
      <c r="D80" s="1287" t="s">
        <v>2051</v>
      </c>
      <c r="E80" s="1287"/>
      <c r="F80" s="346" t="s">
        <v>2233</v>
      </c>
      <c r="G80" s="1287" t="s">
        <v>2234</v>
      </c>
      <c r="H80" s="1287"/>
      <c r="I80" s="346" t="b">
        <v>1</v>
      </c>
      <c r="J80" s="346">
        <v>2</v>
      </c>
      <c r="K80" s="346" t="s">
        <v>145</v>
      </c>
      <c r="L80" s="352">
        <v>28.346</v>
      </c>
      <c r="M80" s="350">
        <f t="shared" si="0"/>
        <v>3.16</v>
      </c>
      <c r="N80" s="351">
        <f t="shared" si="1"/>
        <v>89.573360000000008</v>
      </c>
      <c r="O80" s="346" t="b">
        <v>1</v>
      </c>
      <c r="Q80" s="339"/>
    </row>
    <row r="81" spans="1:17" x14ac:dyDescent="0.25">
      <c r="A81" s="339"/>
      <c r="C81" s="346" t="s">
        <v>2121</v>
      </c>
      <c r="D81" s="1287" t="s">
        <v>2046</v>
      </c>
      <c r="E81" s="1287"/>
      <c r="F81" s="346" t="s">
        <v>2239</v>
      </c>
      <c r="G81" s="1287" t="s">
        <v>2236</v>
      </c>
      <c r="H81" s="1287"/>
      <c r="I81" s="346" t="b">
        <v>1</v>
      </c>
      <c r="J81" s="346">
        <v>3</v>
      </c>
      <c r="K81" s="346" t="s">
        <v>145</v>
      </c>
      <c r="L81" s="352">
        <v>28.100999999999999</v>
      </c>
      <c r="M81" s="350">
        <f t="shared" si="0"/>
        <v>3.16</v>
      </c>
      <c r="N81" s="351">
        <f t="shared" si="1"/>
        <v>88.799160000000001</v>
      </c>
      <c r="O81" s="346" t="b">
        <v>1</v>
      </c>
      <c r="Q81" s="339"/>
    </row>
    <row r="82" spans="1:17" x14ac:dyDescent="0.25">
      <c r="A82" s="339"/>
      <c r="C82" s="346" t="s">
        <v>2233</v>
      </c>
      <c r="D82" s="1287" t="s">
        <v>2234</v>
      </c>
      <c r="E82" s="1287"/>
      <c r="F82" s="346" t="s">
        <v>2132</v>
      </c>
      <c r="G82" s="1287" t="s">
        <v>2060</v>
      </c>
      <c r="H82" s="1287"/>
      <c r="I82" s="346" t="b">
        <v>1</v>
      </c>
      <c r="J82" s="346">
        <v>4</v>
      </c>
      <c r="K82" s="346" t="s">
        <v>145</v>
      </c>
      <c r="L82" s="352">
        <v>27.844999999999999</v>
      </c>
      <c r="M82" s="350">
        <f t="shared" si="0"/>
        <v>3.16</v>
      </c>
      <c r="N82" s="351">
        <f t="shared" si="1"/>
        <v>87.990200000000002</v>
      </c>
      <c r="O82" s="346" t="b">
        <v>1</v>
      </c>
      <c r="Q82" s="339"/>
    </row>
    <row r="83" spans="1:17" x14ac:dyDescent="0.25">
      <c r="A83" s="339"/>
      <c r="C83" s="346" t="s">
        <v>2103</v>
      </c>
      <c r="D83" s="1287" t="s">
        <v>2047</v>
      </c>
      <c r="E83" s="1287"/>
      <c r="F83" s="346" t="s">
        <v>2239</v>
      </c>
      <c r="G83" s="1287" t="s">
        <v>2236</v>
      </c>
      <c r="H83" s="1287"/>
      <c r="I83" s="346" t="b">
        <v>1</v>
      </c>
      <c r="J83" s="346">
        <v>3</v>
      </c>
      <c r="K83" s="346" t="s">
        <v>145</v>
      </c>
      <c r="L83" s="352">
        <v>27.798999999999999</v>
      </c>
      <c r="M83" s="350">
        <f t="shared" si="0"/>
        <v>3.16</v>
      </c>
      <c r="N83" s="351">
        <f t="shared" si="1"/>
        <v>87.844840000000005</v>
      </c>
      <c r="O83" s="346" t="b">
        <v>1</v>
      </c>
      <c r="Q83" s="339"/>
    </row>
    <row r="84" spans="1:17" x14ac:dyDescent="0.25">
      <c r="A84" s="339"/>
      <c r="C84" s="346" t="s">
        <v>2109</v>
      </c>
      <c r="D84" s="1287" t="s">
        <v>2048</v>
      </c>
      <c r="E84" s="1287"/>
      <c r="F84" s="346" t="s">
        <v>2103</v>
      </c>
      <c r="G84" s="1287" t="s">
        <v>2047</v>
      </c>
      <c r="H84" s="1287"/>
      <c r="I84" s="346" t="b">
        <v>1</v>
      </c>
      <c r="J84" s="346">
        <v>12</v>
      </c>
      <c r="K84" s="346" t="s">
        <v>145</v>
      </c>
      <c r="L84" s="352">
        <v>27.193000000000001</v>
      </c>
      <c r="M84" s="350">
        <f t="shared" si="0"/>
        <v>3.16</v>
      </c>
      <c r="N84" s="351">
        <f t="shared" si="1"/>
        <v>85.929880000000011</v>
      </c>
      <c r="O84" s="346" t="b">
        <v>0</v>
      </c>
      <c r="Q84" s="339"/>
    </row>
    <row r="85" spans="1:17" x14ac:dyDescent="0.25">
      <c r="A85" s="339"/>
      <c r="C85" s="346" t="s">
        <v>2243</v>
      </c>
      <c r="D85" s="1287" t="s">
        <v>2234</v>
      </c>
      <c r="E85" s="1287"/>
      <c r="F85" s="346" t="s">
        <v>2127</v>
      </c>
      <c r="G85" s="1287" t="s">
        <v>2055</v>
      </c>
      <c r="H85" s="1287"/>
      <c r="I85" s="346" t="b">
        <v>1</v>
      </c>
      <c r="J85" s="346">
        <v>2</v>
      </c>
      <c r="K85" s="346" t="s">
        <v>145</v>
      </c>
      <c r="L85" s="352">
        <v>26.364999999999998</v>
      </c>
      <c r="M85" s="350">
        <f t="shared" si="0"/>
        <v>3.16</v>
      </c>
      <c r="N85" s="351">
        <f t="shared" si="1"/>
        <v>83.313400000000001</v>
      </c>
      <c r="O85" s="346" t="b">
        <v>1</v>
      </c>
      <c r="Q85" s="339"/>
    </row>
    <row r="86" spans="1:17" x14ac:dyDescent="0.25">
      <c r="A86" s="339"/>
      <c r="C86" s="346" t="s">
        <v>2101</v>
      </c>
      <c r="D86" s="1287" t="s">
        <v>2051</v>
      </c>
      <c r="E86" s="1287"/>
      <c r="F86" s="346" t="s">
        <v>2244</v>
      </c>
      <c r="G86" s="1287" t="s">
        <v>2234</v>
      </c>
      <c r="H86" s="1287"/>
      <c r="I86" s="346" t="b">
        <v>1</v>
      </c>
      <c r="J86" s="346">
        <v>2</v>
      </c>
      <c r="K86" s="346" t="s">
        <v>145</v>
      </c>
      <c r="L86" s="352">
        <v>25.231999999999999</v>
      </c>
      <c r="M86" s="350">
        <f t="shared" si="0"/>
        <v>3.16</v>
      </c>
      <c r="N86" s="351">
        <f t="shared" si="1"/>
        <v>79.73312</v>
      </c>
      <c r="O86" s="346" t="b">
        <v>1</v>
      </c>
      <c r="Q86" s="339"/>
    </row>
    <row r="87" spans="1:17" x14ac:dyDescent="0.25">
      <c r="A87" s="339"/>
      <c r="C87" s="346" t="s">
        <v>2241</v>
      </c>
      <c r="D87" s="1287" t="s">
        <v>2242</v>
      </c>
      <c r="E87" s="1287"/>
      <c r="F87" s="346" t="s">
        <v>2109</v>
      </c>
      <c r="G87" s="1287" t="s">
        <v>2048</v>
      </c>
      <c r="H87" s="1287"/>
      <c r="I87" s="346" t="b">
        <v>1</v>
      </c>
      <c r="J87" s="346">
        <v>3</v>
      </c>
      <c r="K87" s="346" t="s">
        <v>145</v>
      </c>
      <c r="L87" s="352">
        <v>24.838000000000001</v>
      </c>
      <c r="M87" s="350">
        <f t="shared" si="0"/>
        <v>3.16</v>
      </c>
      <c r="N87" s="351">
        <f t="shared" si="1"/>
        <v>78.488080000000011</v>
      </c>
      <c r="O87" s="346" t="b">
        <v>0</v>
      </c>
      <c r="Q87" s="339"/>
    </row>
    <row r="88" spans="1:17" x14ac:dyDescent="0.25">
      <c r="A88" s="339"/>
      <c r="C88" s="346" t="s">
        <v>2235</v>
      </c>
      <c r="D88" s="1287" t="s">
        <v>2236</v>
      </c>
      <c r="E88" s="1287"/>
      <c r="F88" s="346" t="s">
        <v>2101</v>
      </c>
      <c r="G88" s="1287" t="s">
        <v>2051</v>
      </c>
      <c r="H88" s="1287"/>
      <c r="I88" s="346" t="b">
        <v>1</v>
      </c>
      <c r="J88" s="346">
        <v>2</v>
      </c>
      <c r="K88" s="346" t="s">
        <v>145</v>
      </c>
      <c r="L88" s="352">
        <v>24.253</v>
      </c>
      <c r="M88" s="350">
        <f t="shared" si="0"/>
        <v>3.16</v>
      </c>
      <c r="N88" s="351">
        <f t="shared" si="1"/>
        <v>76.639480000000006</v>
      </c>
      <c r="O88" s="346" t="b">
        <v>1</v>
      </c>
      <c r="Q88" s="339"/>
    </row>
    <row r="89" spans="1:17" x14ac:dyDescent="0.25">
      <c r="A89" s="339"/>
      <c r="C89" s="346" t="s">
        <v>2240</v>
      </c>
      <c r="D89" s="1287" t="s">
        <v>2238</v>
      </c>
      <c r="E89" s="1287"/>
      <c r="F89" s="346" t="s">
        <v>2235</v>
      </c>
      <c r="G89" s="1287" t="s">
        <v>2236</v>
      </c>
      <c r="H89" s="1287"/>
      <c r="I89" s="346" t="b">
        <v>1</v>
      </c>
      <c r="J89" s="346">
        <v>3</v>
      </c>
      <c r="K89" s="346" t="s">
        <v>145</v>
      </c>
      <c r="L89" s="352">
        <v>24.222000000000001</v>
      </c>
      <c r="M89" s="350">
        <f t="shared" si="0"/>
        <v>3.16</v>
      </c>
      <c r="N89" s="351">
        <f t="shared" si="1"/>
        <v>76.541520000000006</v>
      </c>
      <c r="O89" s="346" t="b">
        <v>1</v>
      </c>
      <c r="Q89" s="339"/>
    </row>
    <row r="90" spans="1:17" x14ac:dyDescent="0.25">
      <c r="A90" s="339"/>
      <c r="C90" s="346" t="s">
        <v>2235</v>
      </c>
      <c r="D90" s="1287" t="s">
        <v>2236</v>
      </c>
      <c r="E90" s="1287"/>
      <c r="F90" s="346" t="s">
        <v>2174</v>
      </c>
      <c r="G90" s="1287" t="s">
        <v>2051</v>
      </c>
      <c r="H90" s="1287"/>
      <c r="I90" s="346" t="b">
        <v>1</v>
      </c>
      <c r="J90" s="346">
        <v>2</v>
      </c>
      <c r="K90" s="346" t="s">
        <v>145</v>
      </c>
      <c r="L90" s="352">
        <v>24.029</v>
      </c>
      <c r="M90" s="350">
        <f t="shared" si="0"/>
        <v>3.16</v>
      </c>
      <c r="N90" s="351">
        <f t="shared" si="1"/>
        <v>75.931640000000002</v>
      </c>
      <c r="O90" s="346" t="b">
        <v>1</v>
      </c>
      <c r="Q90" s="339"/>
    </row>
    <row r="91" spans="1:17" x14ac:dyDescent="0.25">
      <c r="A91" s="339"/>
      <c r="C91" s="346" t="s">
        <v>2174</v>
      </c>
      <c r="D91" s="1287" t="s">
        <v>2051</v>
      </c>
      <c r="E91" s="1287"/>
      <c r="F91" s="346" t="s">
        <v>2235</v>
      </c>
      <c r="G91" s="1287" t="s">
        <v>2236</v>
      </c>
      <c r="H91" s="1287"/>
      <c r="I91" s="346" t="b">
        <v>1</v>
      </c>
      <c r="J91" s="346">
        <v>2</v>
      </c>
      <c r="K91" s="346" t="s">
        <v>145</v>
      </c>
      <c r="L91" s="352">
        <v>23.776</v>
      </c>
      <c r="M91" s="350">
        <f t="shared" si="0"/>
        <v>3.16</v>
      </c>
      <c r="N91" s="351">
        <f t="shared" si="1"/>
        <v>75.132159999999999</v>
      </c>
      <c r="O91" s="346" t="b">
        <v>1</v>
      </c>
      <c r="Q91" s="339"/>
    </row>
    <row r="92" spans="1:17" x14ac:dyDescent="0.25">
      <c r="A92" s="339"/>
      <c r="C92" s="346" t="s">
        <v>2101</v>
      </c>
      <c r="D92" s="1287" t="s">
        <v>2051</v>
      </c>
      <c r="E92" s="1287"/>
      <c r="F92" s="346" t="s">
        <v>2235</v>
      </c>
      <c r="G92" s="1287" t="s">
        <v>2236</v>
      </c>
      <c r="H92" s="1287"/>
      <c r="I92" s="346" t="b">
        <v>1</v>
      </c>
      <c r="J92" s="346">
        <v>2</v>
      </c>
      <c r="K92" s="346" t="s">
        <v>145</v>
      </c>
      <c r="L92" s="352">
        <v>23.605</v>
      </c>
      <c r="M92" s="350">
        <f t="shared" si="0"/>
        <v>3.16</v>
      </c>
      <c r="N92" s="351">
        <f t="shared" si="1"/>
        <v>74.591800000000006</v>
      </c>
      <c r="O92" s="346" t="b">
        <v>1</v>
      </c>
      <c r="Q92" s="339"/>
    </row>
    <row r="93" spans="1:17" x14ac:dyDescent="0.25">
      <c r="A93" s="339"/>
      <c r="C93" s="346" t="s">
        <v>2239</v>
      </c>
      <c r="D93" s="1287" t="s">
        <v>2236</v>
      </c>
      <c r="E93" s="1287"/>
      <c r="F93" s="346" t="s">
        <v>2123</v>
      </c>
      <c r="G93" s="1287" t="s">
        <v>2046</v>
      </c>
      <c r="H93" s="1287"/>
      <c r="I93" s="346" t="b">
        <v>1</v>
      </c>
      <c r="J93" s="346">
        <v>3</v>
      </c>
      <c r="K93" s="346" t="s">
        <v>145</v>
      </c>
      <c r="L93" s="352">
        <v>22.681999999999999</v>
      </c>
      <c r="M93" s="350">
        <f t="shared" si="0"/>
        <v>3.16</v>
      </c>
      <c r="N93" s="351">
        <f t="shared" si="1"/>
        <v>71.675119999999993</v>
      </c>
      <c r="O93" s="346" t="b">
        <v>1</v>
      </c>
      <c r="Q93" s="339"/>
    </row>
    <row r="94" spans="1:17" x14ac:dyDescent="0.25">
      <c r="A94" s="339"/>
      <c r="C94" s="346" t="s">
        <v>2245</v>
      </c>
      <c r="D94" s="1287" t="s">
        <v>2238</v>
      </c>
      <c r="E94" s="1287"/>
      <c r="F94" s="346" t="s">
        <v>2235</v>
      </c>
      <c r="G94" s="1287" t="s">
        <v>2236</v>
      </c>
      <c r="H94" s="1287"/>
      <c r="I94" s="346" t="b">
        <v>1</v>
      </c>
      <c r="J94" s="346">
        <v>3</v>
      </c>
      <c r="K94" s="346" t="s">
        <v>145</v>
      </c>
      <c r="L94" s="352">
        <v>22.442</v>
      </c>
      <c r="M94" s="350">
        <f t="shared" si="0"/>
        <v>3.16</v>
      </c>
      <c r="N94" s="351">
        <f t="shared" si="1"/>
        <v>70.916719999999998</v>
      </c>
      <c r="O94" s="346" t="b">
        <v>1</v>
      </c>
      <c r="Q94" s="339"/>
    </row>
    <row r="95" spans="1:17" x14ac:dyDescent="0.25">
      <c r="A95" s="339"/>
      <c r="C95" s="346" t="s">
        <v>2235</v>
      </c>
      <c r="D95" s="1287" t="s">
        <v>2236</v>
      </c>
      <c r="E95" s="1287"/>
      <c r="F95" s="346" t="s">
        <v>2245</v>
      </c>
      <c r="G95" s="1287" t="s">
        <v>2238</v>
      </c>
      <c r="H95" s="1287"/>
      <c r="I95" s="346" t="b">
        <v>1</v>
      </c>
      <c r="J95" s="346">
        <v>3</v>
      </c>
      <c r="K95" s="346" t="s">
        <v>145</v>
      </c>
      <c r="L95" s="352">
        <v>20.405000000000001</v>
      </c>
      <c r="M95" s="350">
        <f t="shared" si="0"/>
        <v>3.16</v>
      </c>
      <c r="N95" s="351">
        <f t="shared" si="1"/>
        <v>64.479800000000012</v>
      </c>
      <c r="O95" s="346" t="b">
        <v>1</v>
      </c>
      <c r="Q95" s="339"/>
    </row>
    <row r="96" spans="1:17" x14ac:dyDescent="0.25">
      <c r="A96" s="339"/>
      <c r="C96" s="346" t="s">
        <v>2118</v>
      </c>
      <c r="D96" s="1287" t="s">
        <v>2046</v>
      </c>
      <c r="E96" s="1287"/>
      <c r="F96" s="346" t="s">
        <v>2246</v>
      </c>
      <c r="G96" s="1287" t="s">
        <v>2238</v>
      </c>
      <c r="H96" s="1287"/>
      <c r="I96" s="346" t="b">
        <v>1</v>
      </c>
      <c r="J96" s="346">
        <v>7</v>
      </c>
      <c r="K96" s="346" t="s">
        <v>145</v>
      </c>
      <c r="L96" s="352">
        <v>20.298999999999999</v>
      </c>
      <c r="M96" s="350">
        <f t="shared" si="0"/>
        <v>3.16</v>
      </c>
      <c r="N96" s="351">
        <f t="shared" si="1"/>
        <v>64.144840000000002</v>
      </c>
      <c r="O96" s="346" t="b">
        <v>1</v>
      </c>
      <c r="Q96" s="339"/>
    </row>
    <row r="97" spans="1:17" x14ac:dyDescent="0.25">
      <c r="A97" s="339"/>
      <c r="C97" s="346" t="s">
        <v>2247</v>
      </c>
      <c r="D97" s="1287" t="s">
        <v>2248</v>
      </c>
      <c r="E97" s="1287"/>
      <c r="F97" s="346" t="s">
        <v>2114</v>
      </c>
      <c r="G97" s="1287" t="s">
        <v>2049</v>
      </c>
      <c r="H97" s="1287"/>
      <c r="I97" s="346" t="b">
        <v>1</v>
      </c>
      <c r="J97" s="346">
        <v>3</v>
      </c>
      <c r="K97" s="346" t="s">
        <v>145</v>
      </c>
      <c r="L97" s="352">
        <v>19.731999999999999</v>
      </c>
      <c r="M97" s="350">
        <f t="shared" si="0"/>
        <v>3.16</v>
      </c>
      <c r="N97" s="351">
        <f t="shared" si="1"/>
        <v>62.353120000000004</v>
      </c>
      <c r="O97" s="346" t="b">
        <v>1</v>
      </c>
      <c r="Q97" s="339"/>
    </row>
    <row r="98" spans="1:17" x14ac:dyDescent="0.25">
      <c r="A98" s="339"/>
      <c r="C98" s="346" t="s">
        <v>2103</v>
      </c>
      <c r="D98" s="1287" t="s">
        <v>2047</v>
      </c>
      <c r="E98" s="1287"/>
      <c r="F98" s="346" t="s">
        <v>2109</v>
      </c>
      <c r="G98" s="1287" t="s">
        <v>2048</v>
      </c>
      <c r="H98" s="1287"/>
      <c r="I98" s="346" t="b">
        <v>1</v>
      </c>
      <c r="J98" s="346">
        <v>8</v>
      </c>
      <c r="K98" s="346" t="s">
        <v>145</v>
      </c>
      <c r="L98" s="352">
        <v>18.475999999999999</v>
      </c>
      <c r="M98" s="350">
        <f t="shared" si="0"/>
        <v>3.16</v>
      </c>
      <c r="N98" s="351">
        <f t="shared" si="1"/>
        <v>58.384160000000001</v>
      </c>
      <c r="O98" s="346" t="b">
        <v>0</v>
      </c>
      <c r="Q98" s="339"/>
    </row>
    <row r="99" spans="1:17" x14ac:dyDescent="0.25">
      <c r="A99" s="339"/>
      <c r="C99" s="346" t="s">
        <v>2103</v>
      </c>
      <c r="D99" s="1287" t="s">
        <v>2047</v>
      </c>
      <c r="E99" s="1287"/>
      <c r="F99" s="346" t="s">
        <v>2243</v>
      </c>
      <c r="G99" s="1287" t="s">
        <v>2234</v>
      </c>
      <c r="H99" s="1287"/>
      <c r="I99" s="346" t="b">
        <v>1</v>
      </c>
      <c r="J99" s="346">
        <v>2</v>
      </c>
      <c r="K99" s="346" t="s">
        <v>145</v>
      </c>
      <c r="L99" s="352">
        <v>17.997</v>
      </c>
      <c r="M99" s="350">
        <f t="shared" si="0"/>
        <v>3.16</v>
      </c>
      <c r="N99" s="351">
        <f t="shared" si="1"/>
        <v>56.870519999999999</v>
      </c>
      <c r="O99" s="346" t="b">
        <v>1</v>
      </c>
      <c r="Q99" s="339"/>
    </row>
    <row r="100" spans="1:17" x14ac:dyDescent="0.25">
      <c r="A100" s="339"/>
      <c r="C100" s="346" t="s">
        <v>2249</v>
      </c>
      <c r="D100" s="1287" t="s">
        <v>2250</v>
      </c>
      <c r="E100" s="1287"/>
      <c r="F100" s="346" t="s">
        <v>2118</v>
      </c>
      <c r="G100" s="1287" t="s">
        <v>2046</v>
      </c>
      <c r="H100" s="1287"/>
      <c r="I100" s="346" t="b">
        <v>1</v>
      </c>
      <c r="J100" s="346">
        <v>10</v>
      </c>
      <c r="K100" s="346" t="s">
        <v>145</v>
      </c>
      <c r="L100" s="352">
        <v>17.829000000000001</v>
      </c>
      <c r="M100" s="350">
        <f t="shared" si="0"/>
        <v>3.16</v>
      </c>
      <c r="N100" s="351">
        <f t="shared" si="1"/>
        <v>56.339640000000003</v>
      </c>
      <c r="O100" s="346" t="b">
        <v>1</v>
      </c>
      <c r="Q100" s="339"/>
    </row>
    <row r="101" spans="1:17" x14ac:dyDescent="0.25">
      <c r="A101" s="339"/>
      <c r="C101" s="346" t="s">
        <v>2241</v>
      </c>
      <c r="D101" s="1287" t="s">
        <v>2242</v>
      </c>
      <c r="E101" s="1287"/>
      <c r="F101" s="346" t="s">
        <v>2103</v>
      </c>
      <c r="G101" s="1287" t="s">
        <v>2047</v>
      </c>
      <c r="H101" s="1287"/>
      <c r="I101" s="346" t="b">
        <v>1</v>
      </c>
      <c r="J101" s="346">
        <v>2</v>
      </c>
      <c r="K101" s="346" t="s">
        <v>145</v>
      </c>
      <c r="L101" s="352">
        <v>17.733000000000001</v>
      </c>
      <c r="M101" s="350">
        <f t="shared" si="0"/>
        <v>3.16</v>
      </c>
      <c r="N101" s="351">
        <f t="shared" si="1"/>
        <v>56.036280000000005</v>
      </c>
      <c r="O101" s="346" t="b">
        <v>0</v>
      </c>
      <c r="Q101" s="339"/>
    </row>
    <row r="102" spans="1:17" x14ac:dyDescent="0.25">
      <c r="A102" s="339"/>
      <c r="C102" s="346" t="s">
        <v>2233</v>
      </c>
      <c r="D102" s="1287" t="s">
        <v>2234</v>
      </c>
      <c r="E102" s="1287"/>
      <c r="F102" s="346" t="s">
        <v>2110</v>
      </c>
      <c r="G102" s="1287" t="s">
        <v>2050</v>
      </c>
      <c r="H102" s="1287"/>
      <c r="I102" s="346" t="b">
        <v>1</v>
      </c>
      <c r="J102" s="346">
        <v>3</v>
      </c>
      <c r="K102" s="346" t="s">
        <v>145</v>
      </c>
      <c r="L102" s="352">
        <v>17.649999999999999</v>
      </c>
      <c r="M102" s="350">
        <f t="shared" si="0"/>
        <v>3.16</v>
      </c>
      <c r="N102" s="351">
        <f t="shared" si="1"/>
        <v>55.774000000000001</v>
      </c>
      <c r="O102" s="346" t="b">
        <v>1</v>
      </c>
      <c r="Q102" s="339"/>
    </row>
    <row r="103" spans="1:17" x14ac:dyDescent="0.25">
      <c r="A103" s="339"/>
      <c r="C103" s="346" t="s">
        <v>2115</v>
      </c>
      <c r="D103" s="1287" t="s">
        <v>2049</v>
      </c>
      <c r="E103" s="1287"/>
      <c r="F103" s="346" t="s">
        <v>2251</v>
      </c>
      <c r="G103" s="1287" t="s">
        <v>2252</v>
      </c>
      <c r="H103" s="1287"/>
      <c r="I103" s="346" t="b">
        <v>1</v>
      </c>
      <c r="J103" s="346">
        <v>1</v>
      </c>
      <c r="K103" s="346" t="s">
        <v>145</v>
      </c>
      <c r="L103" s="352">
        <v>17.523</v>
      </c>
      <c r="M103" s="350">
        <f t="shared" si="0"/>
        <v>3.16</v>
      </c>
      <c r="N103" s="351">
        <f t="shared" si="1"/>
        <v>55.372680000000003</v>
      </c>
      <c r="O103" s="346" t="b">
        <v>1</v>
      </c>
      <c r="Q103" s="339"/>
    </row>
    <row r="104" spans="1:17" x14ac:dyDescent="0.25">
      <c r="A104" s="339"/>
      <c r="C104" s="346" t="s">
        <v>2239</v>
      </c>
      <c r="D104" s="1287" t="s">
        <v>2236</v>
      </c>
      <c r="E104" s="1287"/>
      <c r="F104" s="346" t="s">
        <v>2109</v>
      </c>
      <c r="G104" s="1287" t="s">
        <v>2048</v>
      </c>
      <c r="H104" s="1287"/>
      <c r="I104" s="346" t="b">
        <v>1</v>
      </c>
      <c r="J104" s="346">
        <v>2</v>
      </c>
      <c r="K104" s="346" t="s">
        <v>145</v>
      </c>
      <c r="L104" s="352">
        <v>17.425000000000001</v>
      </c>
      <c r="M104" s="350">
        <f t="shared" si="0"/>
        <v>3.16</v>
      </c>
      <c r="N104" s="351">
        <f t="shared" si="1"/>
        <v>55.063000000000002</v>
      </c>
      <c r="O104" s="346" t="b">
        <v>1</v>
      </c>
      <c r="Q104" s="339"/>
    </row>
    <row r="105" spans="1:17" x14ac:dyDescent="0.25">
      <c r="A105" s="339"/>
      <c r="C105" s="346" t="s">
        <v>2253</v>
      </c>
      <c r="D105" s="1287" t="s">
        <v>2254</v>
      </c>
      <c r="E105" s="1287"/>
      <c r="F105" s="346" t="s">
        <v>2126</v>
      </c>
      <c r="G105" s="1287" t="s">
        <v>2057</v>
      </c>
      <c r="H105" s="1287"/>
      <c r="I105" s="346" t="b">
        <v>1</v>
      </c>
      <c r="J105" s="346">
        <v>1</v>
      </c>
      <c r="K105" s="346" t="s">
        <v>145</v>
      </c>
      <c r="L105" s="352">
        <v>17.411999999999999</v>
      </c>
      <c r="M105" s="350">
        <f t="shared" si="0"/>
        <v>3.16</v>
      </c>
      <c r="N105" s="351">
        <f t="shared" si="1"/>
        <v>55.021920000000001</v>
      </c>
      <c r="O105" s="346" t="b">
        <v>1</v>
      </c>
      <c r="Q105" s="339"/>
    </row>
    <row r="106" spans="1:17" x14ac:dyDescent="0.25">
      <c r="A106" s="339"/>
      <c r="C106" s="346" t="s">
        <v>2255</v>
      </c>
      <c r="D106" s="1287" t="s">
        <v>2256</v>
      </c>
      <c r="E106" s="1287"/>
      <c r="F106" s="346" t="s">
        <v>2237</v>
      </c>
      <c r="G106" s="1287" t="s">
        <v>2238</v>
      </c>
      <c r="H106" s="1287"/>
      <c r="I106" s="346" t="b">
        <v>1</v>
      </c>
      <c r="J106" s="346">
        <v>1</v>
      </c>
      <c r="K106" s="346" t="s">
        <v>145</v>
      </c>
      <c r="L106" s="352">
        <v>17.300999999999998</v>
      </c>
      <c r="M106" s="350">
        <f t="shared" si="0"/>
        <v>3.16</v>
      </c>
      <c r="N106" s="351">
        <f t="shared" si="1"/>
        <v>54.67116</v>
      </c>
      <c r="O106" s="346" t="b">
        <v>1</v>
      </c>
      <c r="Q106" s="339"/>
    </row>
    <row r="107" spans="1:17" x14ac:dyDescent="0.25">
      <c r="A107" s="339"/>
      <c r="C107" s="346" t="s">
        <v>2126</v>
      </c>
      <c r="D107" s="1287" t="s">
        <v>2057</v>
      </c>
      <c r="E107" s="1287"/>
      <c r="F107" s="346" t="s">
        <v>2253</v>
      </c>
      <c r="G107" s="1287" t="s">
        <v>2254</v>
      </c>
      <c r="H107" s="1287"/>
      <c r="I107" s="346" t="b">
        <v>1</v>
      </c>
      <c r="J107" s="346">
        <v>1</v>
      </c>
      <c r="K107" s="346" t="s">
        <v>145</v>
      </c>
      <c r="L107" s="352">
        <v>17.068999999999999</v>
      </c>
      <c r="M107" s="350">
        <f t="shared" si="0"/>
        <v>3.16</v>
      </c>
      <c r="N107" s="351">
        <f t="shared" si="1"/>
        <v>53.938040000000001</v>
      </c>
      <c r="O107" s="346" t="b">
        <v>1</v>
      </c>
      <c r="Q107" s="339"/>
    </row>
    <row r="108" spans="1:17" x14ac:dyDescent="0.25">
      <c r="A108" s="339"/>
      <c r="C108" s="346" t="s">
        <v>2120</v>
      </c>
      <c r="D108" s="1287" t="s">
        <v>2046</v>
      </c>
      <c r="E108" s="1287"/>
      <c r="F108" s="346" t="s">
        <v>2233</v>
      </c>
      <c r="G108" s="1287" t="s">
        <v>2234</v>
      </c>
      <c r="H108" s="1287"/>
      <c r="I108" s="346" t="b">
        <v>1</v>
      </c>
      <c r="J108" s="346">
        <v>2</v>
      </c>
      <c r="K108" s="346" t="s">
        <v>145</v>
      </c>
      <c r="L108" s="352">
        <v>16.698</v>
      </c>
      <c r="M108" s="350">
        <f t="shared" si="0"/>
        <v>3.16</v>
      </c>
      <c r="N108" s="351">
        <f t="shared" si="1"/>
        <v>52.765680000000003</v>
      </c>
      <c r="O108" s="346" t="b">
        <v>1</v>
      </c>
      <c r="Q108" s="339"/>
    </row>
    <row r="109" spans="1:17" x14ac:dyDescent="0.25">
      <c r="A109" s="339"/>
      <c r="C109" s="346" t="s">
        <v>2174</v>
      </c>
      <c r="D109" s="1287" t="s">
        <v>2051</v>
      </c>
      <c r="E109" s="1287"/>
      <c r="F109" s="346" t="s">
        <v>2110</v>
      </c>
      <c r="G109" s="1287" t="s">
        <v>2050</v>
      </c>
      <c r="H109" s="1287"/>
      <c r="I109" s="346" t="b">
        <v>1</v>
      </c>
      <c r="J109" s="346">
        <v>3</v>
      </c>
      <c r="K109" s="346" t="s">
        <v>145</v>
      </c>
      <c r="L109" s="352">
        <v>16.388000000000002</v>
      </c>
      <c r="M109" s="350">
        <f t="shared" si="0"/>
        <v>3.16</v>
      </c>
      <c r="N109" s="351">
        <f t="shared" si="1"/>
        <v>51.786080000000005</v>
      </c>
      <c r="O109" s="346" t="b">
        <v>0</v>
      </c>
      <c r="Q109" s="339"/>
    </row>
    <row r="110" spans="1:17" x14ac:dyDescent="0.25">
      <c r="A110" s="339"/>
      <c r="C110" s="346" t="s">
        <v>2127</v>
      </c>
      <c r="D110" s="1287" t="s">
        <v>2055</v>
      </c>
      <c r="E110" s="1287"/>
      <c r="F110" s="346" t="s">
        <v>2237</v>
      </c>
      <c r="G110" s="1287" t="s">
        <v>2238</v>
      </c>
      <c r="H110" s="1287"/>
      <c r="I110" s="346" t="b">
        <v>1</v>
      </c>
      <c r="J110" s="346">
        <v>5</v>
      </c>
      <c r="K110" s="346" t="s">
        <v>145</v>
      </c>
      <c r="L110" s="352">
        <v>16.338000000000001</v>
      </c>
      <c r="M110" s="350">
        <f t="shared" si="0"/>
        <v>3.16</v>
      </c>
      <c r="N110" s="351">
        <f t="shared" si="1"/>
        <v>51.628080000000004</v>
      </c>
      <c r="O110" s="346" t="b">
        <v>1</v>
      </c>
      <c r="Q110" s="339"/>
    </row>
    <row r="111" spans="1:17" x14ac:dyDescent="0.25">
      <c r="A111" s="339"/>
      <c r="C111" s="346" t="s">
        <v>2110</v>
      </c>
      <c r="D111" s="1287" t="s">
        <v>2050</v>
      </c>
      <c r="E111" s="1287"/>
      <c r="F111" s="346" t="s">
        <v>2233</v>
      </c>
      <c r="G111" s="1287" t="s">
        <v>2234</v>
      </c>
      <c r="H111" s="1287"/>
      <c r="I111" s="346" t="b">
        <v>1</v>
      </c>
      <c r="J111" s="346">
        <v>3</v>
      </c>
      <c r="K111" s="346" t="s">
        <v>145</v>
      </c>
      <c r="L111" s="352">
        <v>16.216999999999999</v>
      </c>
      <c r="M111" s="350">
        <f t="shared" si="0"/>
        <v>3.16</v>
      </c>
      <c r="N111" s="351">
        <f t="shared" si="1"/>
        <v>51.245719999999999</v>
      </c>
      <c r="O111" s="346" t="b">
        <v>1</v>
      </c>
      <c r="Q111" s="339"/>
    </row>
    <row r="112" spans="1:17" x14ac:dyDescent="0.25">
      <c r="A112" s="339"/>
      <c r="C112" s="346" t="s">
        <v>2194</v>
      </c>
      <c r="D112" s="1287" t="s">
        <v>2058</v>
      </c>
      <c r="E112" s="1287"/>
      <c r="F112" s="346" t="s">
        <v>2233</v>
      </c>
      <c r="G112" s="1287" t="s">
        <v>2234</v>
      </c>
      <c r="H112" s="1287"/>
      <c r="I112" s="346" t="b">
        <v>1</v>
      </c>
      <c r="J112" s="346">
        <v>1</v>
      </c>
      <c r="K112" s="346" t="s">
        <v>145</v>
      </c>
      <c r="L112" s="352">
        <v>15.989000000000001</v>
      </c>
      <c r="M112" s="350">
        <f t="shared" si="0"/>
        <v>3.16</v>
      </c>
      <c r="N112" s="351">
        <f t="shared" si="1"/>
        <v>50.525240000000004</v>
      </c>
      <c r="O112" s="346" t="b">
        <v>1</v>
      </c>
      <c r="Q112" s="339"/>
    </row>
    <row r="113" spans="1:17" x14ac:dyDescent="0.25">
      <c r="A113" s="339"/>
      <c r="C113" s="346" t="s">
        <v>2257</v>
      </c>
      <c r="D113" s="1287" t="s">
        <v>2258</v>
      </c>
      <c r="E113" s="1287"/>
      <c r="F113" s="346" t="s">
        <v>2259</v>
      </c>
      <c r="G113" s="1287" t="s">
        <v>2260</v>
      </c>
      <c r="H113" s="1287"/>
      <c r="I113" s="346" t="b">
        <v>1</v>
      </c>
      <c r="J113" s="346">
        <v>2</v>
      </c>
      <c r="K113" s="346" t="s">
        <v>145</v>
      </c>
      <c r="L113" s="352">
        <v>15.96</v>
      </c>
      <c r="M113" s="350">
        <f t="shared" si="0"/>
        <v>3.16</v>
      </c>
      <c r="N113" s="351">
        <f t="shared" si="1"/>
        <v>50.433600000000006</v>
      </c>
      <c r="O113" s="346" t="b">
        <v>0</v>
      </c>
      <c r="Q113" s="339"/>
    </row>
    <row r="114" spans="1:17" x14ac:dyDescent="0.25">
      <c r="A114" s="339"/>
      <c r="C114" s="346" t="s">
        <v>2246</v>
      </c>
      <c r="D114" s="1287" t="s">
        <v>2238</v>
      </c>
      <c r="E114" s="1287"/>
      <c r="F114" s="346" t="s">
        <v>2127</v>
      </c>
      <c r="G114" s="1287" t="s">
        <v>2055</v>
      </c>
      <c r="H114" s="1287"/>
      <c r="I114" s="346" t="b">
        <v>1</v>
      </c>
      <c r="J114" s="346">
        <v>5</v>
      </c>
      <c r="K114" s="346" t="s">
        <v>145</v>
      </c>
      <c r="L114" s="352">
        <v>15.762</v>
      </c>
      <c r="M114" s="350">
        <f t="shared" si="0"/>
        <v>3.16</v>
      </c>
      <c r="N114" s="351">
        <f t="shared" si="1"/>
        <v>49.807920000000003</v>
      </c>
      <c r="O114" s="346" t="b">
        <v>1</v>
      </c>
      <c r="Q114" s="339"/>
    </row>
    <row r="115" spans="1:17" x14ac:dyDescent="0.25">
      <c r="A115" s="339"/>
      <c r="C115" s="346" t="s">
        <v>2120</v>
      </c>
      <c r="D115" s="1287" t="s">
        <v>2046</v>
      </c>
      <c r="E115" s="1287"/>
      <c r="F115" s="346" t="s">
        <v>2261</v>
      </c>
      <c r="G115" s="1287" t="s">
        <v>2236</v>
      </c>
      <c r="H115" s="1287"/>
      <c r="I115" s="346" t="b">
        <v>1</v>
      </c>
      <c r="J115" s="346">
        <v>2</v>
      </c>
      <c r="K115" s="346" t="s">
        <v>145</v>
      </c>
      <c r="L115" s="352">
        <v>15.539</v>
      </c>
      <c r="M115" s="350">
        <f t="shared" si="0"/>
        <v>3.16</v>
      </c>
      <c r="N115" s="351">
        <f t="shared" si="1"/>
        <v>49.10324</v>
      </c>
      <c r="O115" s="346" t="b">
        <v>1</v>
      </c>
      <c r="Q115" s="339"/>
    </row>
    <row r="116" spans="1:17" x14ac:dyDescent="0.25">
      <c r="A116" s="339"/>
      <c r="C116" s="346" t="s">
        <v>2246</v>
      </c>
      <c r="D116" s="1287" t="s">
        <v>2238</v>
      </c>
      <c r="E116" s="1287"/>
      <c r="F116" s="346" t="s">
        <v>2114</v>
      </c>
      <c r="G116" s="1287" t="s">
        <v>2049</v>
      </c>
      <c r="H116" s="1287"/>
      <c r="I116" s="346" t="b">
        <v>1</v>
      </c>
      <c r="J116" s="346">
        <v>4</v>
      </c>
      <c r="K116" s="346" t="s">
        <v>145</v>
      </c>
      <c r="L116" s="352">
        <v>15.492000000000001</v>
      </c>
      <c r="M116" s="350">
        <f t="shared" si="0"/>
        <v>3.16</v>
      </c>
      <c r="N116" s="351">
        <f t="shared" si="1"/>
        <v>48.954720000000002</v>
      </c>
      <c r="O116" s="346" t="b">
        <v>1</v>
      </c>
      <c r="Q116" s="339"/>
    </row>
    <row r="117" spans="1:17" x14ac:dyDescent="0.25">
      <c r="A117" s="339"/>
      <c r="C117" s="346" t="s">
        <v>2241</v>
      </c>
      <c r="D117" s="1287" t="s">
        <v>2242</v>
      </c>
      <c r="E117" s="1287"/>
      <c r="F117" s="346" t="s">
        <v>2115</v>
      </c>
      <c r="G117" s="1287" t="s">
        <v>2049</v>
      </c>
      <c r="H117" s="1287"/>
      <c r="I117" s="346" t="b">
        <v>1</v>
      </c>
      <c r="J117" s="346">
        <v>1</v>
      </c>
      <c r="K117" s="346" t="s">
        <v>145</v>
      </c>
      <c r="L117" s="352">
        <v>15.282</v>
      </c>
      <c r="M117" s="350">
        <f t="shared" si="0"/>
        <v>3.16</v>
      </c>
      <c r="N117" s="351">
        <f t="shared" si="1"/>
        <v>48.291119999999999</v>
      </c>
      <c r="O117" s="346" t="b">
        <v>0</v>
      </c>
      <c r="Q117" s="339"/>
    </row>
    <row r="118" spans="1:17" x14ac:dyDescent="0.25">
      <c r="A118" s="339"/>
      <c r="C118" s="346" t="s">
        <v>2262</v>
      </c>
      <c r="D118" s="1287" t="s">
        <v>2254</v>
      </c>
      <c r="E118" s="1287"/>
      <c r="F118" s="346" t="s">
        <v>2126</v>
      </c>
      <c r="G118" s="1287" t="s">
        <v>2057</v>
      </c>
      <c r="H118" s="1287"/>
      <c r="I118" s="346" t="b">
        <v>1</v>
      </c>
      <c r="J118" s="346">
        <v>1</v>
      </c>
      <c r="K118" s="346" t="s">
        <v>145</v>
      </c>
      <c r="L118" s="352">
        <v>15.196999999999999</v>
      </c>
      <c r="M118" s="350">
        <f t="shared" si="0"/>
        <v>3.16</v>
      </c>
      <c r="N118" s="351">
        <f t="shared" si="1"/>
        <v>48.02252</v>
      </c>
      <c r="O118" s="346" t="b">
        <v>1</v>
      </c>
      <c r="Q118" s="339"/>
    </row>
    <row r="119" spans="1:17" x14ac:dyDescent="0.25">
      <c r="A119" s="339"/>
      <c r="C119" s="346" t="s">
        <v>2126</v>
      </c>
      <c r="D119" s="1287" t="s">
        <v>2057</v>
      </c>
      <c r="E119" s="1287"/>
      <c r="F119" s="346" t="s">
        <v>2263</v>
      </c>
      <c r="G119" s="1287" t="s">
        <v>2264</v>
      </c>
      <c r="H119" s="1287"/>
      <c r="I119" s="346" t="b">
        <v>1</v>
      </c>
      <c r="J119" s="346">
        <v>1</v>
      </c>
      <c r="K119" s="346" t="s">
        <v>145</v>
      </c>
      <c r="L119" s="352">
        <v>15.019</v>
      </c>
      <c r="M119" s="350">
        <f t="shared" si="0"/>
        <v>3.16</v>
      </c>
      <c r="N119" s="351">
        <f t="shared" si="1"/>
        <v>47.460039999999999</v>
      </c>
      <c r="O119" s="346" t="b">
        <v>1</v>
      </c>
      <c r="Q119" s="339"/>
    </row>
    <row r="120" spans="1:17" x14ac:dyDescent="0.25">
      <c r="A120" s="339"/>
      <c r="C120" s="346" t="s">
        <v>2233</v>
      </c>
      <c r="D120" s="1287" t="s">
        <v>2234</v>
      </c>
      <c r="E120" s="1287"/>
      <c r="F120" s="346" t="s">
        <v>2174</v>
      </c>
      <c r="G120" s="1287" t="s">
        <v>2051</v>
      </c>
      <c r="H120" s="1287"/>
      <c r="I120" s="346" t="b">
        <v>1</v>
      </c>
      <c r="J120" s="346">
        <v>1</v>
      </c>
      <c r="K120" s="346" t="s">
        <v>145</v>
      </c>
      <c r="L120" s="352">
        <v>14.733000000000001</v>
      </c>
      <c r="M120" s="350">
        <f t="shared" si="0"/>
        <v>3.16</v>
      </c>
      <c r="N120" s="351">
        <f t="shared" si="1"/>
        <v>46.556280000000001</v>
      </c>
      <c r="O120" s="346" t="b">
        <v>1</v>
      </c>
      <c r="Q120" s="339"/>
    </row>
    <row r="121" spans="1:17" x14ac:dyDescent="0.25">
      <c r="A121" s="339"/>
      <c r="C121" s="346" t="s">
        <v>2265</v>
      </c>
      <c r="D121" s="1287" t="s">
        <v>2266</v>
      </c>
      <c r="E121" s="1287"/>
      <c r="F121" s="346" t="s">
        <v>2101</v>
      </c>
      <c r="G121" s="1287" t="s">
        <v>2051</v>
      </c>
      <c r="H121" s="1287"/>
      <c r="I121" s="346" t="b">
        <v>1</v>
      </c>
      <c r="J121" s="346">
        <v>1</v>
      </c>
      <c r="K121" s="346" t="s">
        <v>145</v>
      </c>
      <c r="L121" s="352">
        <v>14.692</v>
      </c>
      <c r="M121" s="350">
        <f t="shared" si="0"/>
        <v>3.16</v>
      </c>
      <c r="N121" s="351">
        <f t="shared" si="1"/>
        <v>46.426720000000003</v>
      </c>
      <c r="O121" s="346" t="b">
        <v>0</v>
      </c>
      <c r="Q121" s="339"/>
    </row>
    <row r="122" spans="1:17" x14ac:dyDescent="0.25">
      <c r="A122" s="339"/>
      <c r="C122" s="346" t="s">
        <v>2110</v>
      </c>
      <c r="D122" s="1287" t="s">
        <v>2050</v>
      </c>
      <c r="E122" s="1287"/>
      <c r="F122" s="346" t="s">
        <v>2267</v>
      </c>
      <c r="G122" s="1287" t="s">
        <v>2268</v>
      </c>
      <c r="H122" s="1287"/>
      <c r="I122" s="346" t="b">
        <v>1</v>
      </c>
      <c r="J122" s="346">
        <v>1</v>
      </c>
      <c r="K122" s="346" t="s">
        <v>145</v>
      </c>
      <c r="L122" s="352">
        <v>14.615</v>
      </c>
      <c r="M122" s="350">
        <f t="shared" si="0"/>
        <v>3.16</v>
      </c>
      <c r="N122" s="351">
        <f t="shared" si="1"/>
        <v>46.183400000000006</v>
      </c>
      <c r="O122" s="346" t="b">
        <v>1</v>
      </c>
      <c r="Q122" s="339"/>
    </row>
    <row r="123" spans="1:17" x14ac:dyDescent="0.25">
      <c r="A123" s="339"/>
      <c r="C123" s="346" t="s">
        <v>2114</v>
      </c>
      <c r="D123" s="1287" t="s">
        <v>2049</v>
      </c>
      <c r="E123" s="1287"/>
      <c r="F123" s="346" t="s">
        <v>2235</v>
      </c>
      <c r="G123" s="1287" t="s">
        <v>2236</v>
      </c>
      <c r="H123" s="1287"/>
      <c r="I123" s="346" t="b">
        <v>1</v>
      </c>
      <c r="J123" s="346">
        <v>1</v>
      </c>
      <c r="K123" s="346" t="s">
        <v>145</v>
      </c>
      <c r="L123" s="352">
        <v>14.615</v>
      </c>
      <c r="M123" s="350">
        <f t="shared" si="0"/>
        <v>3.16</v>
      </c>
      <c r="N123" s="351">
        <f t="shared" si="1"/>
        <v>46.183400000000006</v>
      </c>
      <c r="O123" s="346" t="b">
        <v>1</v>
      </c>
      <c r="Q123" s="339"/>
    </row>
    <row r="124" spans="1:17" x14ac:dyDescent="0.25">
      <c r="A124" s="339"/>
      <c r="C124" s="346" t="s">
        <v>2267</v>
      </c>
      <c r="D124" s="1287" t="s">
        <v>2268</v>
      </c>
      <c r="E124" s="1287"/>
      <c r="F124" s="346" t="s">
        <v>2121</v>
      </c>
      <c r="G124" s="1287" t="s">
        <v>2046</v>
      </c>
      <c r="H124" s="1287"/>
      <c r="I124" s="346" t="b">
        <v>1</v>
      </c>
      <c r="J124" s="346">
        <v>1</v>
      </c>
      <c r="K124" s="346" t="s">
        <v>145</v>
      </c>
      <c r="L124" s="352">
        <v>14.425000000000001</v>
      </c>
      <c r="M124" s="350">
        <f t="shared" si="0"/>
        <v>3.16</v>
      </c>
      <c r="N124" s="351">
        <f t="shared" si="1"/>
        <v>45.583000000000006</v>
      </c>
      <c r="O124" s="346" t="b">
        <v>1</v>
      </c>
      <c r="Q124" s="339"/>
    </row>
    <row r="125" spans="1:17" x14ac:dyDescent="0.25">
      <c r="A125" s="339"/>
      <c r="C125" s="346" t="s">
        <v>2269</v>
      </c>
      <c r="D125" s="1287" t="s">
        <v>2270</v>
      </c>
      <c r="E125" s="1287"/>
      <c r="F125" s="346" t="s">
        <v>2230</v>
      </c>
      <c r="G125" s="1287" t="s">
        <v>2051</v>
      </c>
      <c r="H125" s="1287"/>
      <c r="I125" s="346" t="b">
        <v>1</v>
      </c>
      <c r="J125" s="346">
        <v>1</v>
      </c>
      <c r="K125" s="346" t="s">
        <v>145</v>
      </c>
      <c r="L125" s="352">
        <v>14.419</v>
      </c>
      <c r="M125" s="350">
        <f t="shared" si="0"/>
        <v>3.16</v>
      </c>
      <c r="N125" s="351">
        <f t="shared" si="1"/>
        <v>45.564040000000006</v>
      </c>
      <c r="O125" s="346" t="b">
        <v>0</v>
      </c>
      <c r="Q125" s="339"/>
    </row>
    <row r="126" spans="1:17" x14ac:dyDescent="0.25">
      <c r="A126" s="339"/>
      <c r="C126" s="346" t="s">
        <v>2121</v>
      </c>
      <c r="D126" s="1287" t="s">
        <v>2046</v>
      </c>
      <c r="E126" s="1287"/>
      <c r="F126" s="346" t="s">
        <v>2267</v>
      </c>
      <c r="G126" s="1287" t="s">
        <v>2268</v>
      </c>
      <c r="H126" s="1287"/>
      <c r="I126" s="346" t="b">
        <v>1</v>
      </c>
      <c r="J126" s="346">
        <v>1</v>
      </c>
      <c r="K126" s="346" t="s">
        <v>145</v>
      </c>
      <c r="L126" s="352">
        <v>14.412000000000001</v>
      </c>
      <c r="M126" s="350">
        <f t="shared" si="0"/>
        <v>3.16</v>
      </c>
      <c r="N126" s="351">
        <f t="shared" si="1"/>
        <v>45.541920000000005</v>
      </c>
      <c r="O126" s="346" t="b">
        <v>1</v>
      </c>
      <c r="Q126" s="339"/>
    </row>
    <row r="127" spans="1:17" x14ac:dyDescent="0.25">
      <c r="A127" s="339"/>
      <c r="C127" s="346" t="s">
        <v>2244</v>
      </c>
      <c r="D127" s="1287" t="s">
        <v>2234</v>
      </c>
      <c r="E127" s="1287"/>
      <c r="F127" s="346" t="s">
        <v>2230</v>
      </c>
      <c r="G127" s="1287" t="s">
        <v>2051</v>
      </c>
      <c r="H127" s="1287"/>
      <c r="I127" s="346" t="b">
        <v>1</v>
      </c>
      <c r="J127" s="346">
        <v>1</v>
      </c>
      <c r="K127" s="346" t="s">
        <v>145</v>
      </c>
      <c r="L127" s="352">
        <v>14.397</v>
      </c>
      <c r="M127" s="350">
        <f t="shared" si="0"/>
        <v>3.16</v>
      </c>
      <c r="N127" s="351">
        <f t="shared" si="1"/>
        <v>45.494520000000001</v>
      </c>
      <c r="O127" s="346" t="b">
        <v>1</v>
      </c>
      <c r="Q127" s="339"/>
    </row>
    <row r="128" spans="1:17" x14ac:dyDescent="0.25">
      <c r="A128" s="339"/>
      <c r="C128" s="346" t="s">
        <v>2233</v>
      </c>
      <c r="D128" s="1287" t="s">
        <v>2234</v>
      </c>
      <c r="E128" s="1287"/>
      <c r="F128" s="346" t="s">
        <v>2109</v>
      </c>
      <c r="G128" s="1287" t="s">
        <v>2048</v>
      </c>
      <c r="H128" s="1287"/>
      <c r="I128" s="346" t="b">
        <v>1</v>
      </c>
      <c r="J128" s="346">
        <v>2</v>
      </c>
      <c r="K128" s="346" t="s">
        <v>145</v>
      </c>
      <c r="L128" s="352">
        <v>14.367000000000001</v>
      </c>
      <c r="M128" s="350">
        <f t="shared" si="0"/>
        <v>3.16</v>
      </c>
      <c r="N128" s="351">
        <f t="shared" si="1"/>
        <v>45.399720000000002</v>
      </c>
      <c r="O128" s="346" t="b">
        <v>1</v>
      </c>
      <c r="Q128" s="339"/>
    </row>
    <row r="129" spans="1:17" x14ac:dyDescent="0.25">
      <c r="A129" s="339"/>
      <c r="C129" s="346" t="s">
        <v>2174</v>
      </c>
      <c r="D129" s="1287" t="s">
        <v>2051</v>
      </c>
      <c r="E129" s="1287"/>
      <c r="F129" s="346" t="s">
        <v>2233</v>
      </c>
      <c r="G129" s="1287" t="s">
        <v>2234</v>
      </c>
      <c r="H129" s="1287"/>
      <c r="I129" s="346" t="b">
        <v>1</v>
      </c>
      <c r="J129" s="346">
        <v>1</v>
      </c>
      <c r="K129" s="346" t="s">
        <v>145</v>
      </c>
      <c r="L129" s="352">
        <v>14.24</v>
      </c>
      <c r="M129" s="350">
        <f t="shared" si="0"/>
        <v>3.16</v>
      </c>
      <c r="N129" s="351">
        <f t="shared" si="1"/>
        <v>44.998400000000004</v>
      </c>
      <c r="O129" s="346" t="b">
        <v>1</v>
      </c>
      <c r="Q129" s="339"/>
    </row>
    <row r="130" spans="1:17" x14ac:dyDescent="0.25">
      <c r="A130" s="339"/>
      <c r="C130" s="346" t="s">
        <v>2271</v>
      </c>
      <c r="D130" s="1287" t="s">
        <v>2075</v>
      </c>
      <c r="E130" s="1287"/>
      <c r="F130" s="346" t="s">
        <v>2272</v>
      </c>
      <c r="G130" s="1287" t="s">
        <v>2254</v>
      </c>
      <c r="H130" s="1287"/>
      <c r="I130" s="346" t="b">
        <v>1</v>
      </c>
      <c r="J130" s="346">
        <v>1</v>
      </c>
      <c r="K130" s="346" t="s">
        <v>145</v>
      </c>
      <c r="L130" s="352">
        <v>14.183999999999999</v>
      </c>
      <c r="M130" s="350">
        <f t="shared" si="0"/>
        <v>3.16</v>
      </c>
      <c r="N130" s="351">
        <f t="shared" si="1"/>
        <v>44.821440000000003</v>
      </c>
      <c r="O130" s="346" t="b">
        <v>1</v>
      </c>
      <c r="Q130" s="339"/>
    </row>
    <row r="131" spans="1:17" x14ac:dyDescent="0.25">
      <c r="A131" s="339"/>
      <c r="C131" s="346" t="s">
        <v>2235</v>
      </c>
      <c r="D131" s="1287" t="s">
        <v>2236</v>
      </c>
      <c r="E131" s="1287"/>
      <c r="F131" s="346" t="s">
        <v>2106</v>
      </c>
      <c r="G131" s="1287" t="s">
        <v>2047</v>
      </c>
      <c r="H131" s="1287"/>
      <c r="I131" s="346" t="b">
        <v>1</v>
      </c>
      <c r="J131" s="346">
        <v>1</v>
      </c>
      <c r="K131" s="346" t="s">
        <v>145</v>
      </c>
      <c r="L131" s="352">
        <v>14.048</v>
      </c>
      <c r="M131" s="350">
        <f t="shared" ref="M131:M194" si="2">IF(K131="","",INDEX(CNTR_EFListSelected,MATCH(K131,CORSIA_FuelsList,0)))</f>
        <v>3.16</v>
      </c>
      <c r="N131" s="351">
        <f t="shared" ref="N131:N194" si="3">IF(COUNT(L131:M131)=2,L131*M131,"")</f>
        <v>44.391680000000001</v>
      </c>
      <c r="O131" s="346" t="b">
        <v>1</v>
      </c>
      <c r="Q131" s="339"/>
    </row>
    <row r="132" spans="1:17" x14ac:dyDescent="0.25">
      <c r="A132" s="339"/>
      <c r="C132" s="346" t="s">
        <v>2101</v>
      </c>
      <c r="D132" s="1287" t="s">
        <v>2051</v>
      </c>
      <c r="E132" s="1287"/>
      <c r="F132" s="346" t="s">
        <v>2273</v>
      </c>
      <c r="G132" s="1287" t="s">
        <v>2274</v>
      </c>
      <c r="H132" s="1287"/>
      <c r="I132" s="346" t="b">
        <v>1</v>
      </c>
      <c r="J132" s="346">
        <v>1</v>
      </c>
      <c r="K132" s="346" t="s">
        <v>145</v>
      </c>
      <c r="L132" s="352">
        <v>13.952</v>
      </c>
      <c r="M132" s="350">
        <f t="shared" si="2"/>
        <v>3.16</v>
      </c>
      <c r="N132" s="351">
        <f t="shared" si="3"/>
        <v>44.088320000000003</v>
      </c>
      <c r="O132" s="346" t="b">
        <v>1</v>
      </c>
      <c r="Q132" s="339"/>
    </row>
    <row r="133" spans="1:17" x14ac:dyDescent="0.25">
      <c r="A133" s="339"/>
      <c r="C133" s="346" t="s">
        <v>2151</v>
      </c>
      <c r="D133" s="1287" t="s">
        <v>2050</v>
      </c>
      <c r="E133" s="1287"/>
      <c r="F133" s="346" t="s">
        <v>2149</v>
      </c>
      <c r="G133" s="1287" t="s">
        <v>2053</v>
      </c>
      <c r="H133" s="1287"/>
      <c r="I133" s="346" t="b">
        <v>1</v>
      </c>
      <c r="J133" s="346">
        <v>3</v>
      </c>
      <c r="K133" s="346" t="s">
        <v>145</v>
      </c>
      <c r="L133" s="352">
        <v>13.69</v>
      </c>
      <c r="M133" s="350">
        <f t="shared" si="2"/>
        <v>3.16</v>
      </c>
      <c r="N133" s="351">
        <f t="shared" si="3"/>
        <v>43.260399999999997</v>
      </c>
      <c r="O133" s="346" t="b">
        <v>0</v>
      </c>
      <c r="Q133" s="339"/>
    </row>
    <row r="134" spans="1:17" x14ac:dyDescent="0.25">
      <c r="A134" s="339"/>
      <c r="C134" s="346" t="s">
        <v>2233</v>
      </c>
      <c r="D134" s="1287" t="s">
        <v>2234</v>
      </c>
      <c r="E134" s="1287"/>
      <c r="F134" s="346" t="s">
        <v>2275</v>
      </c>
      <c r="G134" s="1287" t="s">
        <v>2238</v>
      </c>
      <c r="H134" s="1287"/>
      <c r="I134" s="346" t="b">
        <v>1</v>
      </c>
      <c r="J134" s="346">
        <v>3</v>
      </c>
      <c r="K134" s="346" t="s">
        <v>145</v>
      </c>
      <c r="L134" s="352">
        <v>13.682</v>
      </c>
      <c r="M134" s="350">
        <f t="shared" si="2"/>
        <v>3.16</v>
      </c>
      <c r="N134" s="351">
        <f t="shared" si="3"/>
        <v>43.235120000000002</v>
      </c>
      <c r="O134" s="346" t="b">
        <v>1</v>
      </c>
      <c r="Q134" s="339"/>
    </row>
    <row r="135" spans="1:17" x14ac:dyDescent="0.25">
      <c r="A135" s="339"/>
      <c r="C135" s="346" t="s">
        <v>2149</v>
      </c>
      <c r="D135" s="1287" t="s">
        <v>2053</v>
      </c>
      <c r="E135" s="1287"/>
      <c r="F135" s="346" t="s">
        <v>2151</v>
      </c>
      <c r="G135" s="1287" t="s">
        <v>2050</v>
      </c>
      <c r="H135" s="1287"/>
      <c r="I135" s="346" t="b">
        <v>1</v>
      </c>
      <c r="J135" s="346">
        <v>3</v>
      </c>
      <c r="K135" s="346" t="s">
        <v>145</v>
      </c>
      <c r="L135" s="352">
        <v>13.677</v>
      </c>
      <c r="M135" s="350">
        <f t="shared" si="2"/>
        <v>3.16</v>
      </c>
      <c r="N135" s="351">
        <f t="shared" si="3"/>
        <v>43.219320000000003</v>
      </c>
      <c r="O135" s="346" t="b">
        <v>0</v>
      </c>
      <c r="Q135" s="339"/>
    </row>
    <row r="136" spans="1:17" x14ac:dyDescent="0.25">
      <c r="A136" s="339"/>
      <c r="C136" s="346" t="s">
        <v>2127</v>
      </c>
      <c r="D136" s="1287" t="s">
        <v>2055</v>
      </c>
      <c r="E136" s="1287"/>
      <c r="F136" s="346" t="s">
        <v>2243</v>
      </c>
      <c r="G136" s="1287" t="s">
        <v>2234</v>
      </c>
      <c r="H136" s="1287"/>
      <c r="I136" s="346" t="b">
        <v>1</v>
      </c>
      <c r="J136" s="346">
        <v>1</v>
      </c>
      <c r="K136" s="346" t="s">
        <v>145</v>
      </c>
      <c r="L136" s="352">
        <v>13.477</v>
      </c>
      <c r="M136" s="350">
        <f t="shared" si="2"/>
        <v>3.16</v>
      </c>
      <c r="N136" s="351">
        <f t="shared" si="3"/>
        <v>42.587320000000005</v>
      </c>
      <c r="O136" s="346" t="b">
        <v>1</v>
      </c>
      <c r="Q136" s="339"/>
    </row>
    <row r="137" spans="1:17" x14ac:dyDescent="0.25">
      <c r="A137" s="339"/>
      <c r="C137" s="346" t="s">
        <v>2276</v>
      </c>
      <c r="D137" s="1287" t="s">
        <v>2277</v>
      </c>
      <c r="E137" s="1287"/>
      <c r="F137" s="346" t="s">
        <v>2103</v>
      </c>
      <c r="G137" s="1287" t="s">
        <v>2047</v>
      </c>
      <c r="H137" s="1287"/>
      <c r="I137" s="346" t="b">
        <v>1</v>
      </c>
      <c r="J137" s="346">
        <v>2</v>
      </c>
      <c r="K137" s="346" t="s">
        <v>145</v>
      </c>
      <c r="L137" s="352">
        <v>13.334</v>
      </c>
      <c r="M137" s="350">
        <f t="shared" si="2"/>
        <v>3.16</v>
      </c>
      <c r="N137" s="351">
        <f t="shared" si="3"/>
        <v>42.135440000000003</v>
      </c>
      <c r="O137" s="346" t="b">
        <v>1</v>
      </c>
      <c r="Q137" s="339"/>
    </row>
    <row r="138" spans="1:17" x14ac:dyDescent="0.25">
      <c r="A138" s="339"/>
      <c r="C138" s="346" t="s">
        <v>2103</v>
      </c>
      <c r="D138" s="1287" t="s">
        <v>2047</v>
      </c>
      <c r="E138" s="1287"/>
      <c r="F138" s="346" t="s">
        <v>2276</v>
      </c>
      <c r="G138" s="1287" t="s">
        <v>2277</v>
      </c>
      <c r="H138" s="1287"/>
      <c r="I138" s="346" t="b">
        <v>1</v>
      </c>
      <c r="J138" s="346">
        <v>2</v>
      </c>
      <c r="K138" s="346" t="s">
        <v>145</v>
      </c>
      <c r="L138" s="352">
        <v>13.292</v>
      </c>
      <c r="M138" s="350">
        <f t="shared" si="2"/>
        <v>3.16</v>
      </c>
      <c r="N138" s="351">
        <f t="shared" si="3"/>
        <v>42.002720000000004</v>
      </c>
      <c r="O138" s="346" t="b">
        <v>1</v>
      </c>
      <c r="Q138" s="339"/>
    </row>
    <row r="139" spans="1:17" x14ac:dyDescent="0.25">
      <c r="A139" s="339"/>
      <c r="C139" s="346" t="s">
        <v>2267</v>
      </c>
      <c r="D139" s="1287" t="s">
        <v>2268</v>
      </c>
      <c r="E139" s="1287"/>
      <c r="F139" s="346" t="s">
        <v>2278</v>
      </c>
      <c r="G139" s="1287" t="s">
        <v>2277</v>
      </c>
      <c r="H139" s="1287"/>
      <c r="I139" s="346" t="b">
        <v>1</v>
      </c>
      <c r="J139" s="346">
        <v>1</v>
      </c>
      <c r="K139" s="346" t="s">
        <v>145</v>
      </c>
      <c r="L139" s="352">
        <v>13.25</v>
      </c>
      <c r="M139" s="350">
        <f t="shared" si="2"/>
        <v>3.16</v>
      </c>
      <c r="N139" s="351">
        <f t="shared" si="3"/>
        <v>41.870000000000005</v>
      </c>
      <c r="O139" s="346" t="b">
        <v>1</v>
      </c>
      <c r="Q139" s="339"/>
    </row>
    <row r="140" spans="1:17" x14ac:dyDescent="0.25">
      <c r="A140" s="339"/>
      <c r="C140" s="346" t="s">
        <v>2127</v>
      </c>
      <c r="D140" s="1287" t="s">
        <v>2055</v>
      </c>
      <c r="E140" s="1287"/>
      <c r="F140" s="346" t="s">
        <v>2244</v>
      </c>
      <c r="G140" s="1287" t="s">
        <v>2234</v>
      </c>
      <c r="H140" s="1287"/>
      <c r="I140" s="346" t="b">
        <v>1</v>
      </c>
      <c r="J140" s="346">
        <v>1</v>
      </c>
      <c r="K140" s="346" t="s">
        <v>145</v>
      </c>
      <c r="L140" s="352">
        <v>13.15</v>
      </c>
      <c r="M140" s="350">
        <f t="shared" si="2"/>
        <v>3.16</v>
      </c>
      <c r="N140" s="351">
        <f t="shared" si="3"/>
        <v>41.554000000000002</v>
      </c>
      <c r="O140" s="346" t="b">
        <v>1</v>
      </c>
      <c r="Q140" s="339"/>
    </row>
    <row r="141" spans="1:17" x14ac:dyDescent="0.25">
      <c r="A141" s="339"/>
      <c r="C141" s="346" t="s">
        <v>2127</v>
      </c>
      <c r="D141" s="1287" t="s">
        <v>2055</v>
      </c>
      <c r="E141" s="1287"/>
      <c r="F141" s="346" t="s">
        <v>2103</v>
      </c>
      <c r="G141" s="1287" t="s">
        <v>2047</v>
      </c>
      <c r="H141" s="1287"/>
      <c r="I141" s="346" t="b">
        <v>1</v>
      </c>
      <c r="J141" s="346">
        <v>5</v>
      </c>
      <c r="K141" s="346" t="s">
        <v>145</v>
      </c>
      <c r="L141" s="352">
        <v>13.099</v>
      </c>
      <c r="M141" s="350">
        <f t="shared" si="2"/>
        <v>3.16</v>
      </c>
      <c r="N141" s="351">
        <f t="shared" si="3"/>
        <v>41.39284</v>
      </c>
      <c r="O141" s="346" t="b">
        <v>0</v>
      </c>
      <c r="Q141" s="339"/>
    </row>
    <row r="142" spans="1:17" x14ac:dyDescent="0.25">
      <c r="A142" s="339"/>
      <c r="C142" s="346" t="s">
        <v>2269</v>
      </c>
      <c r="D142" s="1287" t="s">
        <v>2270</v>
      </c>
      <c r="E142" s="1287"/>
      <c r="F142" s="346" t="s">
        <v>2103</v>
      </c>
      <c r="G142" s="1287" t="s">
        <v>2047</v>
      </c>
      <c r="H142" s="1287"/>
      <c r="I142" s="346" t="b">
        <v>1</v>
      </c>
      <c r="J142" s="346">
        <v>1</v>
      </c>
      <c r="K142" s="346" t="s">
        <v>145</v>
      </c>
      <c r="L142" s="352">
        <v>12.875</v>
      </c>
      <c r="M142" s="350">
        <f t="shared" si="2"/>
        <v>3.16</v>
      </c>
      <c r="N142" s="351">
        <f t="shared" si="3"/>
        <v>40.685000000000002</v>
      </c>
      <c r="O142" s="346" t="b">
        <v>0</v>
      </c>
      <c r="Q142" s="339"/>
    </row>
    <row r="143" spans="1:17" x14ac:dyDescent="0.25">
      <c r="A143" s="339"/>
      <c r="C143" s="346" t="s">
        <v>2251</v>
      </c>
      <c r="D143" s="1287" t="s">
        <v>2252</v>
      </c>
      <c r="E143" s="1287"/>
      <c r="F143" s="346" t="s">
        <v>2103</v>
      </c>
      <c r="G143" s="1287" t="s">
        <v>2047</v>
      </c>
      <c r="H143" s="1287"/>
      <c r="I143" s="346" t="b">
        <v>1</v>
      </c>
      <c r="J143" s="346">
        <v>1</v>
      </c>
      <c r="K143" s="346" t="s">
        <v>145</v>
      </c>
      <c r="L143" s="352">
        <v>12.827</v>
      </c>
      <c r="M143" s="350">
        <f t="shared" si="2"/>
        <v>3.16</v>
      </c>
      <c r="N143" s="351">
        <f t="shared" si="3"/>
        <v>40.533320000000003</v>
      </c>
      <c r="O143" s="346" t="b">
        <v>1</v>
      </c>
      <c r="Q143" s="339"/>
    </row>
    <row r="144" spans="1:17" x14ac:dyDescent="0.25">
      <c r="A144" s="339"/>
      <c r="C144" s="346" t="s">
        <v>2106</v>
      </c>
      <c r="D144" s="1287" t="s">
        <v>2047</v>
      </c>
      <c r="E144" s="1287"/>
      <c r="F144" s="346" t="s">
        <v>2269</v>
      </c>
      <c r="G144" s="1287" t="s">
        <v>2270</v>
      </c>
      <c r="H144" s="1287"/>
      <c r="I144" s="346" t="b">
        <v>1</v>
      </c>
      <c r="J144" s="346">
        <v>1</v>
      </c>
      <c r="K144" s="346" t="s">
        <v>145</v>
      </c>
      <c r="L144" s="352">
        <v>12.744999999999999</v>
      </c>
      <c r="M144" s="350">
        <f t="shared" si="2"/>
        <v>3.16</v>
      </c>
      <c r="N144" s="351">
        <f t="shared" si="3"/>
        <v>40.2742</v>
      </c>
      <c r="O144" s="346" t="b">
        <v>0</v>
      </c>
      <c r="Q144" s="339"/>
    </row>
    <row r="145" spans="1:17" x14ac:dyDescent="0.25">
      <c r="A145" s="339"/>
      <c r="C145" s="346" t="s">
        <v>2279</v>
      </c>
      <c r="D145" s="1287" t="s">
        <v>2266</v>
      </c>
      <c r="E145" s="1287"/>
      <c r="F145" s="346" t="s">
        <v>2280</v>
      </c>
      <c r="G145" s="1287" t="s">
        <v>2281</v>
      </c>
      <c r="H145" s="1287"/>
      <c r="I145" s="346" t="b">
        <v>1</v>
      </c>
      <c r="J145" s="346">
        <v>1</v>
      </c>
      <c r="K145" s="346" t="s">
        <v>145</v>
      </c>
      <c r="L145" s="352">
        <v>12.71</v>
      </c>
      <c r="M145" s="350">
        <f t="shared" si="2"/>
        <v>3.16</v>
      </c>
      <c r="N145" s="351">
        <f t="shared" si="3"/>
        <v>40.163600000000002</v>
      </c>
      <c r="O145" s="346" t="b">
        <v>0</v>
      </c>
      <c r="Q145" s="339"/>
    </row>
    <row r="146" spans="1:17" x14ac:dyDescent="0.25">
      <c r="A146" s="339"/>
      <c r="C146" s="346" t="s">
        <v>2233</v>
      </c>
      <c r="D146" s="1287" t="s">
        <v>2234</v>
      </c>
      <c r="E146" s="1287"/>
      <c r="F146" s="346" t="s">
        <v>2158</v>
      </c>
      <c r="G146" s="1287" t="s">
        <v>2055</v>
      </c>
      <c r="H146" s="1287"/>
      <c r="I146" s="346" t="b">
        <v>1</v>
      </c>
      <c r="J146" s="346">
        <v>1</v>
      </c>
      <c r="K146" s="346" t="s">
        <v>145</v>
      </c>
      <c r="L146" s="352">
        <v>12.696999999999999</v>
      </c>
      <c r="M146" s="350">
        <f t="shared" si="2"/>
        <v>3.16</v>
      </c>
      <c r="N146" s="351">
        <f t="shared" si="3"/>
        <v>40.122520000000002</v>
      </c>
      <c r="O146" s="346" t="b">
        <v>1</v>
      </c>
      <c r="Q146" s="339"/>
    </row>
    <row r="147" spans="1:17" x14ac:dyDescent="0.25">
      <c r="A147" s="339"/>
      <c r="C147" s="346" t="s">
        <v>2103</v>
      </c>
      <c r="D147" s="1287" t="s">
        <v>2047</v>
      </c>
      <c r="E147" s="1287"/>
      <c r="F147" s="346" t="s">
        <v>2123</v>
      </c>
      <c r="G147" s="1287" t="s">
        <v>2046</v>
      </c>
      <c r="H147" s="1287"/>
      <c r="I147" s="346" t="b">
        <v>1</v>
      </c>
      <c r="J147" s="346">
        <v>5</v>
      </c>
      <c r="K147" s="346" t="s">
        <v>145</v>
      </c>
      <c r="L147" s="352">
        <v>12.69</v>
      </c>
      <c r="M147" s="350">
        <f t="shared" si="2"/>
        <v>3.16</v>
      </c>
      <c r="N147" s="351">
        <f t="shared" si="3"/>
        <v>40.1004</v>
      </c>
      <c r="O147" s="346" t="b">
        <v>0</v>
      </c>
      <c r="Q147" s="339"/>
    </row>
    <row r="148" spans="1:17" x14ac:dyDescent="0.25">
      <c r="A148" s="339"/>
      <c r="C148" s="346" t="s">
        <v>2114</v>
      </c>
      <c r="D148" s="1287" t="s">
        <v>2049</v>
      </c>
      <c r="E148" s="1287"/>
      <c r="F148" s="346" t="s">
        <v>2243</v>
      </c>
      <c r="G148" s="1287" t="s">
        <v>2234</v>
      </c>
      <c r="H148" s="1287"/>
      <c r="I148" s="346" t="b">
        <v>1</v>
      </c>
      <c r="J148" s="346">
        <v>1</v>
      </c>
      <c r="K148" s="346" t="s">
        <v>145</v>
      </c>
      <c r="L148" s="352">
        <v>12.618</v>
      </c>
      <c r="M148" s="350">
        <f t="shared" si="2"/>
        <v>3.16</v>
      </c>
      <c r="N148" s="351">
        <f t="shared" si="3"/>
        <v>39.872880000000002</v>
      </c>
      <c r="O148" s="346" t="b">
        <v>1</v>
      </c>
      <c r="Q148" s="339"/>
    </row>
    <row r="149" spans="1:17" x14ac:dyDescent="0.25">
      <c r="A149" s="339"/>
      <c r="C149" s="346" t="s">
        <v>2282</v>
      </c>
      <c r="D149" s="1287" t="s">
        <v>2283</v>
      </c>
      <c r="E149" s="1287"/>
      <c r="F149" s="346" t="s">
        <v>2271</v>
      </c>
      <c r="G149" s="1287" t="s">
        <v>2075</v>
      </c>
      <c r="H149" s="1287"/>
      <c r="I149" s="346" t="b">
        <v>1</v>
      </c>
      <c r="J149" s="346">
        <v>1</v>
      </c>
      <c r="K149" s="346" t="s">
        <v>145</v>
      </c>
      <c r="L149" s="352">
        <v>12.439</v>
      </c>
      <c r="M149" s="350">
        <f t="shared" si="2"/>
        <v>3.16</v>
      </c>
      <c r="N149" s="351">
        <f t="shared" si="3"/>
        <v>39.30724</v>
      </c>
      <c r="O149" s="346" t="b">
        <v>1</v>
      </c>
      <c r="Q149" s="339"/>
    </row>
    <row r="150" spans="1:17" x14ac:dyDescent="0.25">
      <c r="A150" s="339"/>
      <c r="C150" s="346" t="s">
        <v>2158</v>
      </c>
      <c r="D150" s="1287" t="s">
        <v>2055</v>
      </c>
      <c r="E150" s="1287"/>
      <c r="F150" s="346" t="s">
        <v>2109</v>
      </c>
      <c r="G150" s="1287" t="s">
        <v>2048</v>
      </c>
      <c r="H150" s="1287"/>
      <c r="I150" s="346" t="b">
        <v>1</v>
      </c>
      <c r="J150" s="346">
        <v>4</v>
      </c>
      <c r="K150" s="346" t="s">
        <v>145</v>
      </c>
      <c r="L150" s="352">
        <v>12.215</v>
      </c>
      <c r="M150" s="350">
        <f t="shared" si="2"/>
        <v>3.16</v>
      </c>
      <c r="N150" s="351">
        <f t="shared" si="3"/>
        <v>38.599400000000003</v>
      </c>
      <c r="O150" s="346" t="b">
        <v>0</v>
      </c>
      <c r="Q150" s="339"/>
    </row>
    <row r="151" spans="1:17" x14ac:dyDescent="0.25">
      <c r="A151" s="339"/>
      <c r="C151" s="346" t="s">
        <v>2132</v>
      </c>
      <c r="D151" s="1287" t="s">
        <v>2060</v>
      </c>
      <c r="E151" s="1287"/>
      <c r="F151" s="346" t="s">
        <v>2243</v>
      </c>
      <c r="G151" s="1287" t="s">
        <v>2234</v>
      </c>
      <c r="H151" s="1287"/>
      <c r="I151" s="346" t="b">
        <v>1</v>
      </c>
      <c r="J151" s="346">
        <v>2</v>
      </c>
      <c r="K151" s="346" t="s">
        <v>145</v>
      </c>
      <c r="L151" s="352">
        <v>12.19</v>
      </c>
      <c r="M151" s="350">
        <f t="shared" si="2"/>
        <v>3.16</v>
      </c>
      <c r="N151" s="351">
        <f t="shared" si="3"/>
        <v>38.520400000000002</v>
      </c>
      <c r="O151" s="346" t="b">
        <v>1</v>
      </c>
      <c r="Q151" s="339"/>
    </row>
    <row r="152" spans="1:17" x14ac:dyDescent="0.25">
      <c r="A152" s="339"/>
      <c r="C152" s="346" t="s">
        <v>2144</v>
      </c>
      <c r="D152" s="1287" t="s">
        <v>2046</v>
      </c>
      <c r="E152" s="1287"/>
      <c r="F152" s="346" t="s">
        <v>2284</v>
      </c>
      <c r="G152" s="1287" t="s">
        <v>2285</v>
      </c>
      <c r="H152" s="1287"/>
      <c r="I152" s="346" t="b">
        <v>1</v>
      </c>
      <c r="J152" s="346">
        <v>1</v>
      </c>
      <c r="K152" s="346" t="s">
        <v>145</v>
      </c>
      <c r="L152" s="352">
        <v>12.178000000000001</v>
      </c>
      <c r="M152" s="350">
        <f t="shared" si="2"/>
        <v>3.16</v>
      </c>
      <c r="N152" s="351">
        <f t="shared" si="3"/>
        <v>38.482480000000002</v>
      </c>
      <c r="O152" s="346" t="b">
        <v>0</v>
      </c>
      <c r="Q152" s="339"/>
    </row>
    <row r="153" spans="1:17" x14ac:dyDescent="0.25">
      <c r="A153" s="339"/>
      <c r="C153" s="346" t="s">
        <v>2114</v>
      </c>
      <c r="D153" s="1287" t="s">
        <v>2049</v>
      </c>
      <c r="E153" s="1287"/>
      <c r="F153" s="346" t="s">
        <v>2286</v>
      </c>
      <c r="G153" s="1287" t="s">
        <v>2252</v>
      </c>
      <c r="H153" s="1287"/>
      <c r="I153" s="346" t="b">
        <v>1</v>
      </c>
      <c r="J153" s="346">
        <v>1</v>
      </c>
      <c r="K153" s="346" t="s">
        <v>145</v>
      </c>
      <c r="L153" s="352">
        <v>12.128</v>
      </c>
      <c r="M153" s="350">
        <f t="shared" si="2"/>
        <v>3.16</v>
      </c>
      <c r="N153" s="351">
        <f t="shared" si="3"/>
        <v>38.324480000000001</v>
      </c>
      <c r="O153" s="346" t="b">
        <v>1</v>
      </c>
      <c r="Q153" s="339"/>
    </row>
    <row r="154" spans="1:17" x14ac:dyDescent="0.25">
      <c r="A154" s="339"/>
      <c r="C154" s="346" t="s">
        <v>2110</v>
      </c>
      <c r="D154" s="1287" t="s">
        <v>2050</v>
      </c>
      <c r="E154" s="1287"/>
      <c r="F154" s="346" t="s">
        <v>2251</v>
      </c>
      <c r="G154" s="1287" t="s">
        <v>2252</v>
      </c>
      <c r="H154" s="1287"/>
      <c r="I154" s="346" t="b">
        <v>1</v>
      </c>
      <c r="J154" s="346">
        <v>2</v>
      </c>
      <c r="K154" s="346" t="s">
        <v>145</v>
      </c>
      <c r="L154" s="352">
        <v>12.086</v>
      </c>
      <c r="M154" s="350">
        <f t="shared" si="2"/>
        <v>3.16</v>
      </c>
      <c r="N154" s="351">
        <f t="shared" si="3"/>
        <v>38.191760000000002</v>
      </c>
      <c r="O154" s="346" t="b">
        <v>1</v>
      </c>
      <c r="Q154" s="339"/>
    </row>
    <row r="155" spans="1:17" x14ac:dyDescent="0.25">
      <c r="A155" s="339"/>
      <c r="C155" s="346" t="s">
        <v>2103</v>
      </c>
      <c r="D155" s="1287" t="s">
        <v>2047</v>
      </c>
      <c r="E155" s="1287"/>
      <c r="F155" s="346" t="s">
        <v>2127</v>
      </c>
      <c r="G155" s="1287" t="s">
        <v>2055</v>
      </c>
      <c r="H155" s="1287"/>
      <c r="I155" s="346" t="b">
        <v>1</v>
      </c>
      <c r="J155" s="346">
        <v>5</v>
      </c>
      <c r="K155" s="346" t="s">
        <v>145</v>
      </c>
      <c r="L155" s="352">
        <v>12.01</v>
      </c>
      <c r="M155" s="350">
        <f t="shared" si="2"/>
        <v>3.16</v>
      </c>
      <c r="N155" s="351">
        <f t="shared" si="3"/>
        <v>37.951599999999999</v>
      </c>
      <c r="O155" s="346" t="b">
        <v>0</v>
      </c>
      <c r="Q155" s="339"/>
    </row>
    <row r="156" spans="1:17" x14ac:dyDescent="0.25">
      <c r="A156" s="339"/>
      <c r="C156" s="346" t="s">
        <v>2134</v>
      </c>
      <c r="D156" s="1287" t="s">
        <v>2067</v>
      </c>
      <c r="E156" s="1287"/>
      <c r="F156" s="346" t="s">
        <v>2287</v>
      </c>
      <c r="G156" s="1287" t="s">
        <v>2254</v>
      </c>
      <c r="H156" s="1287"/>
      <c r="I156" s="346" t="b">
        <v>1</v>
      </c>
      <c r="J156" s="346">
        <v>2</v>
      </c>
      <c r="K156" s="346" t="s">
        <v>145</v>
      </c>
      <c r="L156" s="352">
        <v>11.997999999999999</v>
      </c>
      <c r="M156" s="350">
        <f t="shared" si="2"/>
        <v>3.16</v>
      </c>
      <c r="N156" s="351">
        <f t="shared" si="3"/>
        <v>37.913679999999999</v>
      </c>
      <c r="O156" s="346" t="b">
        <v>1</v>
      </c>
      <c r="Q156" s="339"/>
    </row>
    <row r="157" spans="1:17" x14ac:dyDescent="0.25">
      <c r="A157" s="339"/>
      <c r="C157" s="346" t="s">
        <v>2239</v>
      </c>
      <c r="D157" s="1287" t="s">
        <v>2236</v>
      </c>
      <c r="E157" s="1287"/>
      <c r="F157" s="346" t="s">
        <v>2114</v>
      </c>
      <c r="G157" s="1287" t="s">
        <v>2049</v>
      </c>
      <c r="H157" s="1287"/>
      <c r="I157" s="346" t="b">
        <v>1</v>
      </c>
      <c r="J157" s="346">
        <v>1</v>
      </c>
      <c r="K157" s="346" t="s">
        <v>145</v>
      </c>
      <c r="L157" s="352">
        <v>11.877000000000001</v>
      </c>
      <c r="M157" s="350">
        <f t="shared" si="2"/>
        <v>3.16</v>
      </c>
      <c r="N157" s="351">
        <f t="shared" si="3"/>
        <v>37.531320000000001</v>
      </c>
      <c r="O157" s="346" t="b">
        <v>1</v>
      </c>
      <c r="Q157" s="339"/>
    </row>
    <row r="158" spans="1:17" x14ac:dyDescent="0.25">
      <c r="A158" s="339"/>
      <c r="C158" s="346" t="s">
        <v>2110</v>
      </c>
      <c r="D158" s="1287" t="s">
        <v>2050</v>
      </c>
      <c r="E158" s="1287"/>
      <c r="F158" s="346" t="s">
        <v>2174</v>
      </c>
      <c r="G158" s="1287" t="s">
        <v>2051</v>
      </c>
      <c r="H158" s="1287"/>
      <c r="I158" s="346" t="b">
        <v>1</v>
      </c>
      <c r="J158" s="346">
        <v>2</v>
      </c>
      <c r="K158" s="346" t="s">
        <v>145</v>
      </c>
      <c r="L158" s="352">
        <v>11.840999999999999</v>
      </c>
      <c r="M158" s="350">
        <f t="shared" si="2"/>
        <v>3.16</v>
      </c>
      <c r="N158" s="351">
        <f t="shared" si="3"/>
        <v>37.417560000000002</v>
      </c>
      <c r="O158" s="346" t="b">
        <v>0</v>
      </c>
      <c r="Q158" s="339"/>
    </row>
    <row r="159" spans="1:17" x14ac:dyDescent="0.25">
      <c r="A159" s="339"/>
      <c r="C159" s="346" t="s">
        <v>2276</v>
      </c>
      <c r="D159" s="1287" t="s">
        <v>2277</v>
      </c>
      <c r="E159" s="1287"/>
      <c r="F159" s="346" t="s">
        <v>2123</v>
      </c>
      <c r="G159" s="1287" t="s">
        <v>2046</v>
      </c>
      <c r="H159" s="1287"/>
      <c r="I159" s="346" t="b">
        <v>1</v>
      </c>
      <c r="J159" s="346">
        <v>2</v>
      </c>
      <c r="K159" s="346" t="s">
        <v>145</v>
      </c>
      <c r="L159" s="352">
        <v>11.837999999999999</v>
      </c>
      <c r="M159" s="350">
        <f t="shared" si="2"/>
        <v>3.16</v>
      </c>
      <c r="N159" s="351">
        <f t="shared" si="3"/>
        <v>37.408079999999998</v>
      </c>
      <c r="O159" s="346" t="b">
        <v>1</v>
      </c>
      <c r="Q159" s="339"/>
    </row>
    <row r="160" spans="1:17" x14ac:dyDescent="0.25">
      <c r="A160" s="339"/>
      <c r="C160" s="346" t="s">
        <v>2110</v>
      </c>
      <c r="D160" s="1287" t="s">
        <v>2050</v>
      </c>
      <c r="E160" s="1287"/>
      <c r="F160" s="346" t="s">
        <v>2239</v>
      </c>
      <c r="G160" s="1287" t="s">
        <v>2236</v>
      </c>
      <c r="H160" s="1287"/>
      <c r="I160" s="346" t="b">
        <v>1</v>
      </c>
      <c r="J160" s="346">
        <v>2</v>
      </c>
      <c r="K160" s="346" t="s">
        <v>145</v>
      </c>
      <c r="L160" s="352">
        <v>11.79</v>
      </c>
      <c r="M160" s="350">
        <f t="shared" si="2"/>
        <v>3.16</v>
      </c>
      <c r="N160" s="351">
        <f t="shared" si="3"/>
        <v>37.256399999999999</v>
      </c>
      <c r="O160" s="346" t="b">
        <v>1</v>
      </c>
      <c r="Q160" s="339"/>
    </row>
    <row r="161" spans="1:17" x14ac:dyDescent="0.25">
      <c r="A161" s="339"/>
      <c r="C161" s="346" t="s">
        <v>2114</v>
      </c>
      <c r="D161" s="1287" t="s">
        <v>2049</v>
      </c>
      <c r="E161" s="1287"/>
      <c r="F161" s="346" t="s">
        <v>2109</v>
      </c>
      <c r="G161" s="1287" t="s">
        <v>2048</v>
      </c>
      <c r="H161" s="1287"/>
      <c r="I161" s="346" t="b">
        <v>1</v>
      </c>
      <c r="J161" s="346">
        <v>3</v>
      </c>
      <c r="K161" s="346" t="s">
        <v>145</v>
      </c>
      <c r="L161" s="352">
        <v>11.718</v>
      </c>
      <c r="M161" s="350">
        <f t="shared" si="2"/>
        <v>3.16</v>
      </c>
      <c r="N161" s="351">
        <f t="shared" si="3"/>
        <v>37.028880000000001</v>
      </c>
      <c r="O161" s="346" t="b">
        <v>0</v>
      </c>
      <c r="Q161" s="339"/>
    </row>
    <row r="162" spans="1:17" x14ac:dyDescent="0.25">
      <c r="A162" s="339"/>
      <c r="C162" s="346" t="s">
        <v>2110</v>
      </c>
      <c r="D162" s="1287" t="s">
        <v>2050</v>
      </c>
      <c r="E162" s="1287"/>
      <c r="F162" s="346" t="s">
        <v>2114</v>
      </c>
      <c r="G162" s="1287" t="s">
        <v>2049</v>
      </c>
      <c r="H162" s="1287"/>
      <c r="I162" s="346" t="b">
        <v>1</v>
      </c>
      <c r="J162" s="346">
        <v>3</v>
      </c>
      <c r="K162" s="346" t="s">
        <v>145</v>
      </c>
      <c r="L162" s="352">
        <v>11.55</v>
      </c>
      <c r="M162" s="350">
        <f t="shared" si="2"/>
        <v>3.16</v>
      </c>
      <c r="N162" s="351">
        <f t="shared" si="3"/>
        <v>36.498000000000005</v>
      </c>
      <c r="O162" s="346" t="b">
        <v>0</v>
      </c>
      <c r="Q162" s="339"/>
    </row>
    <row r="163" spans="1:17" x14ac:dyDescent="0.25">
      <c r="A163" s="339"/>
      <c r="C163" s="346" t="s">
        <v>2115</v>
      </c>
      <c r="D163" s="1287" t="s">
        <v>2049</v>
      </c>
      <c r="E163" s="1287"/>
      <c r="F163" s="346" t="s">
        <v>2235</v>
      </c>
      <c r="G163" s="1287" t="s">
        <v>2236</v>
      </c>
      <c r="H163" s="1287"/>
      <c r="I163" s="346" t="b">
        <v>1</v>
      </c>
      <c r="J163" s="346">
        <v>1</v>
      </c>
      <c r="K163" s="346" t="s">
        <v>145</v>
      </c>
      <c r="L163" s="352">
        <v>11.483000000000001</v>
      </c>
      <c r="M163" s="350">
        <f t="shared" si="2"/>
        <v>3.16</v>
      </c>
      <c r="N163" s="351">
        <f t="shared" si="3"/>
        <v>36.286280000000005</v>
      </c>
      <c r="O163" s="346" t="b">
        <v>1</v>
      </c>
      <c r="Q163" s="339"/>
    </row>
    <row r="164" spans="1:17" x14ac:dyDescent="0.25">
      <c r="A164" s="339"/>
      <c r="C164" s="346" t="s">
        <v>2235</v>
      </c>
      <c r="D164" s="1287" t="s">
        <v>2236</v>
      </c>
      <c r="E164" s="1287"/>
      <c r="F164" s="346" t="s">
        <v>2115</v>
      </c>
      <c r="G164" s="1287" t="s">
        <v>2049</v>
      </c>
      <c r="H164" s="1287"/>
      <c r="I164" s="346" t="b">
        <v>1</v>
      </c>
      <c r="J164" s="346">
        <v>1</v>
      </c>
      <c r="K164" s="346" t="s">
        <v>145</v>
      </c>
      <c r="L164" s="352">
        <v>11.417</v>
      </c>
      <c r="M164" s="350">
        <f t="shared" si="2"/>
        <v>3.16</v>
      </c>
      <c r="N164" s="351">
        <f t="shared" si="3"/>
        <v>36.077719999999999</v>
      </c>
      <c r="O164" s="346" t="b">
        <v>1</v>
      </c>
      <c r="Q164" s="339"/>
    </row>
    <row r="165" spans="1:17" x14ac:dyDescent="0.25">
      <c r="A165" s="339"/>
      <c r="C165" s="346" t="s">
        <v>2139</v>
      </c>
      <c r="D165" s="1287" t="s">
        <v>2057</v>
      </c>
      <c r="E165" s="1287"/>
      <c r="F165" s="346" t="s">
        <v>2233</v>
      </c>
      <c r="G165" s="1287" t="s">
        <v>2234</v>
      </c>
      <c r="H165" s="1287"/>
      <c r="I165" s="346" t="b">
        <v>1</v>
      </c>
      <c r="J165" s="346">
        <v>1</v>
      </c>
      <c r="K165" s="346" t="s">
        <v>145</v>
      </c>
      <c r="L165" s="352">
        <v>11.414999999999999</v>
      </c>
      <c r="M165" s="350">
        <f t="shared" si="2"/>
        <v>3.16</v>
      </c>
      <c r="N165" s="351">
        <f t="shared" si="3"/>
        <v>36.071399999999997</v>
      </c>
      <c r="O165" s="346" t="b">
        <v>1</v>
      </c>
      <c r="Q165" s="339"/>
    </row>
    <row r="166" spans="1:17" x14ac:dyDescent="0.25">
      <c r="A166" s="339"/>
      <c r="C166" s="346" t="s">
        <v>2288</v>
      </c>
      <c r="D166" s="1287" t="s">
        <v>2289</v>
      </c>
      <c r="E166" s="1287"/>
      <c r="F166" s="346" t="s">
        <v>2244</v>
      </c>
      <c r="G166" s="1287" t="s">
        <v>2234</v>
      </c>
      <c r="H166" s="1287"/>
      <c r="I166" s="346" t="b">
        <v>1</v>
      </c>
      <c r="J166" s="346">
        <v>1</v>
      </c>
      <c r="K166" s="346" t="s">
        <v>145</v>
      </c>
      <c r="L166" s="352">
        <v>11.343999999999999</v>
      </c>
      <c r="M166" s="350">
        <f t="shared" si="2"/>
        <v>3.16</v>
      </c>
      <c r="N166" s="351">
        <f t="shared" si="3"/>
        <v>35.84704</v>
      </c>
      <c r="O166" s="346" t="b">
        <v>0</v>
      </c>
      <c r="Q166" s="339"/>
    </row>
    <row r="167" spans="1:17" x14ac:dyDescent="0.25">
      <c r="A167" s="339"/>
      <c r="C167" s="346" t="s">
        <v>2245</v>
      </c>
      <c r="D167" s="1287" t="s">
        <v>2238</v>
      </c>
      <c r="E167" s="1287"/>
      <c r="F167" s="346" t="s">
        <v>2290</v>
      </c>
      <c r="G167" s="1287" t="s">
        <v>2291</v>
      </c>
      <c r="H167" s="1287"/>
      <c r="I167" s="346" t="b">
        <v>1</v>
      </c>
      <c r="J167" s="346">
        <v>1</v>
      </c>
      <c r="K167" s="346" t="s">
        <v>145</v>
      </c>
      <c r="L167" s="352">
        <v>11.292999999999999</v>
      </c>
      <c r="M167" s="350">
        <f t="shared" si="2"/>
        <v>3.16</v>
      </c>
      <c r="N167" s="351">
        <f t="shared" si="3"/>
        <v>35.685879999999997</v>
      </c>
      <c r="O167" s="346" t="b">
        <v>1</v>
      </c>
      <c r="Q167" s="339"/>
    </row>
    <row r="168" spans="1:17" x14ac:dyDescent="0.25">
      <c r="A168" s="339"/>
      <c r="C168" s="346" t="s">
        <v>2241</v>
      </c>
      <c r="D168" s="1287" t="s">
        <v>2242</v>
      </c>
      <c r="E168" s="1287"/>
      <c r="F168" s="346" t="s">
        <v>2246</v>
      </c>
      <c r="G168" s="1287" t="s">
        <v>2238</v>
      </c>
      <c r="H168" s="1287"/>
      <c r="I168" s="346" t="b">
        <v>1</v>
      </c>
      <c r="J168" s="346">
        <v>2</v>
      </c>
      <c r="K168" s="346" t="s">
        <v>145</v>
      </c>
      <c r="L168" s="352">
        <v>11.275</v>
      </c>
      <c r="M168" s="350">
        <f t="shared" si="2"/>
        <v>3.16</v>
      </c>
      <c r="N168" s="351">
        <f t="shared" si="3"/>
        <v>35.629000000000005</v>
      </c>
      <c r="O168" s="346" t="b">
        <v>0</v>
      </c>
      <c r="Q168" s="339"/>
    </row>
    <row r="169" spans="1:17" x14ac:dyDescent="0.25">
      <c r="A169" s="339"/>
      <c r="C169" s="346" t="s">
        <v>2184</v>
      </c>
      <c r="D169" s="1287" t="s">
        <v>2052</v>
      </c>
      <c r="E169" s="1287"/>
      <c r="F169" s="346" t="s">
        <v>2244</v>
      </c>
      <c r="G169" s="1287" t="s">
        <v>2234</v>
      </c>
      <c r="H169" s="1287"/>
      <c r="I169" s="346" t="b">
        <v>1</v>
      </c>
      <c r="J169" s="346">
        <v>1</v>
      </c>
      <c r="K169" s="346" t="s">
        <v>145</v>
      </c>
      <c r="L169" s="352">
        <v>11.221</v>
      </c>
      <c r="M169" s="350">
        <f t="shared" si="2"/>
        <v>3.16</v>
      </c>
      <c r="N169" s="351">
        <f t="shared" si="3"/>
        <v>35.458359999999999</v>
      </c>
      <c r="O169" s="346" t="b">
        <v>1</v>
      </c>
      <c r="Q169" s="339"/>
    </row>
    <row r="170" spans="1:17" x14ac:dyDescent="0.25">
      <c r="A170" s="339"/>
      <c r="C170" s="346" t="s">
        <v>2273</v>
      </c>
      <c r="D170" s="1287" t="s">
        <v>2274</v>
      </c>
      <c r="E170" s="1287"/>
      <c r="F170" s="346" t="s">
        <v>2145</v>
      </c>
      <c r="G170" s="1287" t="s">
        <v>2047</v>
      </c>
      <c r="H170" s="1287"/>
      <c r="I170" s="346" t="b">
        <v>1</v>
      </c>
      <c r="J170" s="346">
        <v>1</v>
      </c>
      <c r="K170" s="346" t="s">
        <v>145</v>
      </c>
      <c r="L170" s="352">
        <v>11.21</v>
      </c>
      <c r="M170" s="350">
        <f t="shared" si="2"/>
        <v>3.16</v>
      </c>
      <c r="N170" s="351">
        <f t="shared" si="3"/>
        <v>35.423600000000008</v>
      </c>
      <c r="O170" s="346" t="b">
        <v>1</v>
      </c>
      <c r="Q170" s="339"/>
    </row>
    <row r="171" spans="1:17" x14ac:dyDescent="0.25">
      <c r="A171" s="339"/>
      <c r="C171" s="346" t="s">
        <v>2288</v>
      </c>
      <c r="D171" s="1287" t="s">
        <v>2289</v>
      </c>
      <c r="E171" s="1287"/>
      <c r="F171" s="346" t="s">
        <v>2292</v>
      </c>
      <c r="G171" s="1287" t="s">
        <v>2066</v>
      </c>
      <c r="H171" s="1287"/>
      <c r="I171" s="346" t="b">
        <v>1</v>
      </c>
      <c r="J171" s="346">
        <v>1</v>
      </c>
      <c r="K171" s="346" t="s">
        <v>145</v>
      </c>
      <c r="L171" s="352">
        <v>11.196</v>
      </c>
      <c r="M171" s="350">
        <f t="shared" si="2"/>
        <v>3.16</v>
      </c>
      <c r="N171" s="351">
        <f t="shared" si="3"/>
        <v>35.379359999999998</v>
      </c>
      <c r="O171" s="346" t="b">
        <v>0</v>
      </c>
      <c r="Q171" s="339"/>
    </row>
    <row r="172" spans="1:17" x14ac:dyDescent="0.25">
      <c r="A172" s="339"/>
      <c r="C172" s="346" t="s">
        <v>2123</v>
      </c>
      <c r="D172" s="1287" t="s">
        <v>2046</v>
      </c>
      <c r="E172" s="1287"/>
      <c r="F172" s="346" t="s">
        <v>2103</v>
      </c>
      <c r="G172" s="1287" t="s">
        <v>2047</v>
      </c>
      <c r="H172" s="1287"/>
      <c r="I172" s="346" t="b">
        <v>1</v>
      </c>
      <c r="J172" s="346">
        <v>4</v>
      </c>
      <c r="K172" s="346" t="s">
        <v>145</v>
      </c>
      <c r="L172" s="352">
        <v>10.978999999999999</v>
      </c>
      <c r="M172" s="350">
        <f t="shared" si="2"/>
        <v>3.16</v>
      </c>
      <c r="N172" s="351">
        <f t="shared" si="3"/>
        <v>34.693640000000002</v>
      </c>
      <c r="O172" s="346" t="b">
        <v>0</v>
      </c>
      <c r="Q172" s="339"/>
    </row>
    <row r="173" spans="1:17" x14ac:dyDescent="0.25">
      <c r="A173" s="339"/>
      <c r="C173" s="346" t="s">
        <v>2111</v>
      </c>
      <c r="D173" s="1287" t="s">
        <v>2052</v>
      </c>
      <c r="E173" s="1287"/>
      <c r="F173" s="346" t="s">
        <v>2244</v>
      </c>
      <c r="G173" s="1287" t="s">
        <v>2234</v>
      </c>
      <c r="H173" s="1287"/>
      <c r="I173" s="346" t="b">
        <v>1</v>
      </c>
      <c r="J173" s="346">
        <v>1</v>
      </c>
      <c r="K173" s="346" t="s">
        <v>145</v>
      </c>
      <c r="L173" s="352">
        <v>10.955</v>
      </c>
      <c r="M173" s="350">
        <f t="shared" si="2"/>
        <v>3.16</v>
      </c>
      <c r="N173" s="351">
        <f t="shared" si="3"/>
        <v>34.617800000000003</v>
      </c>
      <c r="O173" s="346" t="b">
        <v>1</v>
      </c>
      <c r="Q173" s="339"/>
    </row>
    <row r="174" spans="1:17" x14ac:dyDescent="0.25">
      <c r="A174" s="339"/>
      <c r="C174" s="346" t="s">
        <v>2233</v>
      </c>
      <c r="D174" s="1287" t="s">
        <v>2234</v>
      </c>
      <c r="E174" s="1287"/>
      <c r="F174" s="346" t="s">
        <v>2184</v>
      </c>
      <c r="G174" s="1287" t="s">
        <v>2052</v>
      </c>
      <c r="H174" s="1287"/>
      <c r="I174" s="346" t="b">
        <v>1</v>
      </c>
      <c r="J174" s="346">
        <v>1</v>
      </c>
      <c r="K174" s="346" t="s">
        <v>145</v>
      </c>
      <c r="L174" s="352">
        <v>10.885999999999999</v>
      </c>
      <c r="M174" s="350">
        <f t="shared" si="2"/>
        <v>3.16</v>
      </c>
      <c r="N174" s="351">
        <f t="shared" si="3"/>
        <v>34.399760000000001</v>
      </c>
      <c r="O174" s="346" t="b">
        <v>1</v>
      </c>
      <c r="Q174" s="339"/>
    </row>
    <row r="175" spans="1:17" x14ac:dyDescent="0.25">
      <c r="A175" s="339"/>
      <c r="C175" s="346" t="s">
        <v>2163</v>
      </c>
      <c r="D175" s="1287" t="s">
        <v>2051</v>
      </c>
      <c r="E175" s="1287"/>
      <c r="F175" s="346" t="s">
        <v>2110</v>
      </c>
      <c r="G175" s="1287" t="s">
        <v>2050</v>
      </c>
      <c r="H175" s="1287"/>
      <c r="I175" s="346" t="b">
        <v>1</v>
      </c>
      <c r="J175" s="346">
        <v>2</v>
      </c>
      <c r="K175" s="346" t="s">
        <v>145</v>
      </c>
      <c r="L175" s="352">
        <v>10.859</v>
      </c>
      <c r="M175" s="350">
        <f t="shared" si="2"/>
        <v>3.16</v>
      </c>
      <c r="N175" s="351">
        <f t="shared" si="3"/>
        <v>34.314440000000005</v>
      </c>
      <c r="O175" s="346" t="b">
        <v>0</v>
      </c>
      <c r="Q175" s="339"/>
    </row>
    <row r="176" spans="1:17" x14ac:dyDescent="0.25">
      <c r="A176" s="339"/>
      <c r="C176" s="346" t="s">
        <v>2101</v>
      </c>
      <c r="D176" s="1287" t="s">
        <v>2051</v>
      </c>
      <c r="E176" s="1287"/>
      <c r="F176" s="346" t="s">
        <v>2247</v>
      </c>
      <c r="G176" s="1287" t="s">
        <v>2248</v>
      </c>
      <c r="H176" s="1287"/>
      <c r="I176" s="346" t="b">
        <v>1</v>
      </c>
      <c r="J176" s="346">
        <v>1</v>
      </c>
      <c r="K176" s="346" t="s">
        <v>145</v>
      </c>
      <c r="L176" s="352">
        <v>10.852</v>
      </c>
      <c r="M176" s="350">
        <f t="shared" si="2"/>
        <v>3.16</v>
      </c>
      <c r="N176" s="351">
        <f t="shared" si="3"/>
        <v>34.292320000000004</v>
      </c>
      <c r="O176" s="346" t="b">
        <v>1</v>
      </c>
      <c r="Q176" s="339"/>
    </row>
    <row r="177" spans="1:17" x14ac:dyDescent="0.25">
      <c r="A177" s="339"/>
      <c r="C177" s="346" t="s">
        <v>2244</v>
      </c>
      <c r="D177" s="1287" t="s">
        <v>2234</v>
      </c>
      <c r="E177" s="1287"/>
      <c r="F177" s="346" t="s">
        <v>2101</v>
      </c>
      <c r="G177" s="1287" t="s">
        <v>2051</v>
      </c>
      <c r="H177" s="1287"/>
      <c r="I177" s="346" t="b">
        <v>1</v>
      </c>
      <c r="J177" s="346">
        <v>1</v>
      </c>
      <c r="K177" s="346" t="s">
        <v>145</v>
      </c>
      <c r="L177" s="352">
        <v>10.81</v>
      </c>
      <c r="M177" s="350">
        <f t="shared" si="2"/>
        <v>3.16</v>
      </c>
      <c r="N177" s="351">
        <f t="shared" si="3"/>
        <v>34.159600000000005</v>
      </c>
      <c r="O177" s="346" t="b">
        <v>1</v>
      </c>
      <c r="Q177" s="339"/>
    </row>
    <row r="178" spans="1:17" x14ac:dyDescent="0.25">
      <c r="A178" s="339"/>
      <c r="C178" s="346" t="s">
        <v>2235</v>
      </c>
      <c r="D178" s="1287" t="s">
        <v>2236</v>
      </c>
      <c r="E178" s="1287"/>
      <c r="F178" s="346" t="s">
        <v>2179</v>
      </c>
      <c r="G178" s="1287" t="s">
        <v>2072</v>
      </c>
      <c r="H178" s="1287"/>
      <c r="I178" s="346" t="b">
        <v>1</v>
      </c>
      <c r="J178" s="346">
        <v>1</v>
      </c>
      <c r="K178" s="346" t="s">
        <v>145</v>
      </c>
      <c r="L178" s="352">
        <v>10.785</v>
      </c>
      <c r="M178" s="350">
        <f t="shared" si="2"/>
        <v>3.16</v>
      </c>
      <c r="N178" s="351">
        <f t="shared" si="3"/>
        <v>34.080600000000004</v>
      </c>
      <c r="O178" s="346" t="b">
        <v>1</v>
      </c>
      <c r="Q178" s="339"/>
    </row>
    <row r="179" spans="1:17" x14ac:dyDescent="0.25">
      <c r="A179" s="339"/>
      <c r="C179" s="346" t="s">
        <v>2120</v>
      </c>
      <c r="D179" s="1287" t="s">
        <v>2046</v>
      </c>
      <c r="E179" s="1287"/>
      <c r="F179" s="346" t="s">
        <v>2235</v>
      </c>
      <c r="G179" s="1287" t="s">
        <v>2236</v>
      </c>
      <c r="H179" s="1287"/>
      <c r="I179" s="346" t="b">
        <v>1</v>
      </c>
      <c r="J179" s="346">
        <v>1</v>
      </c>
      <c r="K179" s="346" t="s">
        <v>145</v>
      </c>
      <c r="L179" s="352">
        <v>10.74</v>
      </c>
      <c r="M179" s="350">
        <f t="shared" si="2"/>
        <v>3.16</v>
      </c>
      <c r="N179" s="351">
        <f t="shared" si="3"/>
        <v>33.938400000000001</v>
      </c>
      <c r="O179" s="346" t="b">
        <v>1</v>
      </c>
      <c r="Q179" s="339"/>
    </row>
    <row r="180" spans="1:17" x14ac:dyDescent="0.25">
      <c r="A180" s="339"/>
      <c r="C180" s="346" t="s">
        <v>2104</v>
      </c>
      <c r="D180" s="1287" t="s">
        <v>2047</v>
      </c>
      <c r="E180" s="1287"/>
      <c r="F180" s="346" t="s">
        <v>2235</v>
      </c>
      <c r="G180" s="1287" t="s">
        <v>2236</v>
      </c>
      <c r="H180" s="1287"/>
      <c r="I180" s="346" t="b">
        <v>1</v>
      </c>
      <c r="J180" s="346">
        <v>1</v>
      </c>
      <c r="K180" s="346" t="s">
        <v>145</v>
      </c>
      <c r="L180" s="352">
        <v>10.74</v>
      </c>
      <c r="M180" s="350">
        <f t="shared" si="2"/>
        <v>3.16</v>
      </c>
      <c r="N180" s="351">
        <f t="shared" si="3"/>
        <v>33.938400000000001</v>
      </c>
      <c r="O180" s="346" t="b">
        <v>1</v>
      </c>
      <c r="Q180" s="339"/>
    </row>
    <row r="181" spans="1:17" x14ac:dyDescent="0.25">
      <c r="A181" s="339"/>
      <c r="C181" s="346" t="s">
        <v>2130</v>
      </c>
      <c r="D181" s="1287" t="s">
        <v>2047</v>
      </c>
      <c r="E181" s="1287"/>
      <c r="F181" s="346" t="s">
        <v>2235</v>
      </c>
      <c r="G181" s="1287" t="s">
        <v>2236</v>
      </c>
      <c r="H181" s="1287"/>
      <c r="I181" s="346" t="b">
        <v>1</v>
      </c>
      <c r="J181" s="346">
        <v>1</v>
      </c>
      <c r="K181" s="346" t="s">
        <v>145</v>
      </c>
      <c r="L181" s="352">
        <v>10.718</v>
      </c>
      <c r="M181" s="350">
        <f t="shared" si="2"/>
        <v>3.16</v>
      </c>
      <c r="N181" s="351">
        <f t="shared" si="3"/>
        <v>33.868880000000004</v>
      </c>
      <c r="O181" s="346" t="b">
        <v>1</v>
      </c>
      <c r="Q181" s="339"/>
    </row>
    <row r="182" spans="1:17" x14ac:dyDescent="0.25">
      <c r="A182" s="339"/>
      <c r="C182" s="346" t="s">
        <v>2244</v>
      </c>
      <c r="D182" s="1287" t="s">
        <v>2234</v>
      </c>
      <c r="E182" s="1287"/>
      <c r="F182" s="346" t="s">
        <v>2174</v>
      </c>
      <c r="G182" s="1287" t="s">
        <v>2051</v>
      </c>
      <c r="H182" s="1287"/>
      <c r="I182" s="346" t="b">
        <v>1</v>
      </c>
      <c r="J182" s="346">
        <v>1</v>
      </c>
      <c r="K182" s="346" t="s">
        <v>145</v>
      </c>
      <c r="L182" s="352">
        <v>10.68</v>
      </c>
      <c r="M182" s="350">
        <f t="shared" si="2"/>
        <v>3.16</v>
      </c>
      <c r="N182" s="351">
        <f t="shared" si="3"/>
        <v>33.748800000000003</v>
      </c>
      <c r="O182" s="346" t="b">
        <v>1</v>
      </c>
      <c r="Q182" s="339"/>
    </row>
    <row r="183" spans="1:17" x14ac:dyDescent="0.25">
      <c r="A183" s="339"/>
      <c r="C183" s="346" t="s">
        <v>2109</v>
      </c>
      <c r="D183" s="1287" t="s">
        <v>2048</v>
      </c>
      <c r="E183" s="1287"/>
      <c r="F183" s="346" t="s">
        <v>2235</v>
      </c>
      <c r="G183" s="1287" t="s">
        <v>2236</v>
      </c>
      <c r="H183" s="1287"/>
      <c r="I183" s="346" t="b">
        <v>1</v>
      </c>
      <c r="J183" s="346">
        <v>1</v>
      </c>
      <c r="K183" s="346" t="s">
        <v>145</v>
      </c>
      <c r="L183" s="352">
        <v>10.664</v>
      </c>
      <c r="M183" s="350">
        <f t="shared" si="2"/>
        <v>3.16</v>
      </c>
      <c r="N183" s="351">
        <f t="shared" si="3"/>
        <v>33.698239999999998</v>
      </c>
      <c r="O183" s="346" t="b">
        <v>1</v>
      </c>
      <c r="Q183" s="339"/>
    </row>
    <row r="184" spans="1:17" x14ac:dyDescent="0.25">
      <c r="A184" s="339"/>
      <c r="C184" s="346" t="s">
        <v>2246</v>
      </c>
      <c r="D184" s="1287" t="s">
        <v>2238</v>
      </c>
      <c r="E184" s="1287"/>
      <c r="F184" s="346" t="s">
        <v>2233</v>
      </c>
      <c r="G184" s="1287" t="s">
        <v>2234</v>
      </c>
      <c r="H184" s="1287"/>
      <c r="I184" s="346" t="b">
        <v>1</v>
      </c>
      <c r="J184" s="346">
        <v>2</v>
      </c>
      <c r="K184" s="346" t="s">
        <v>145</v>
      </c>
      <c r="L184" s="352">
        <v>10.659000000000001</v>
      </c>
      <c r="M184" s="350">
        <f t="shared" si="2"/>
        <v>3.16</v>
      </c>
      <c r="N184" s="351">
        <f t="shared" si="3"/>
        <v>33.682440000000007</v>
      </c>
      <c r="O184" s="346" t="b">
        <v>1</v>
      </c>
      <c r="Q184" s="339"/>
    </row>
    <row r="185" spans="1:17" x14ac:dyDescent="0.25">
      <c r="A185" s="339"/>
      <c r="C185" s="346" t="s">
        <v>2233</v>
      </c>
      <c r="D185" s="1287" t="s">
        <v>2234</v>
      </c>
      <c r="E185" s="1287"/>
      <c r="F185" s="346" t="s">
        <v>2231</v>
      </c>
      <c r="G185" s="1287" t="s">
        <v>2064</v>
      </c>
      <c r="H185" s="1287"/>
      <c r="I185" s="346" t="b">
        <v>1</v>
      </c>
      <c r="J185" s="346">
        <v>2</v>
      </c>
      <c r="K185" s="346" t="s">
        <v>145</v>
      </c>
      <c r="L185" s="352">
        <v>10.634</v>
      </c>
      <c r="M185" s="350">
        <f t="shared" si="2"/>
        <v>3.16</v>
      </c>
      <c r="N185" s="351">
        <f t="shared" si="3"/>
        <v>33.603439999999999</v>
      </c>
      <c r="O185" s="346" t="b">
        <v>1</v>
      </c>
      <c r="Q185" s="339"/>
    </row>
    <row r="186" spans="1:17" x14ac:dyDescent="0.25">
      <c r="A186" s="339"/>
      <c r="C186" s="346" t="s">
        <v>2239</v>
      </c>
      <c r="D186" s="1287" t="s">
        <v>2236</v>
      </c>
      <c r="E186" s="1287"/>
      <c r="F186" s="346" t="s">
        <v>2117</v>
      </c>
      <c r="G186" s="1287" t="s">
        <v>2062</v>
      </c>
      <c r="H186" s="1287"/>
      <c r="I186" s="346" t="b">
        <v>1</v>
      </c>
      <c r="J186" s="346">
        <v>1</v>
      </c>
      <c r="K186" s="346" t="s">
        <v>145</v>
      </c>
      <c r="L186" s="352">
        <v>10.582000000000001</v>
      </c>
      <c r="M186" s="350">
        <f t="shared" si="2"/>
        <v>3.16</v>
      </c>
      <c r="N186" s="351">
        <f t="shared" si="3"/>
        <v>33.439120000000003</v>
      </c>
      <c r="O186" s="346" t="b">
        <v>1</v>
      </c>
      <c r="Q186" s="339"/>
    </row>
    <row r="187" spans="1:17" x14ac:dyDescent="0.25">
      <c r="A187" s="339"/>
      <c r="C187" s="346" t="s">
        <v>2158</v>
      </c>
      <c r="D187" s="1287" t="s">
        <v>2055</v>
      </c>
      <c r="E187" s="1287"/>
      <c r="F187" s="346" t="s">
        <v>2235</v>
      </c>
      <c r="G187" s="1287" t="s">
        <v>2236</v>
      </c>
      <c r="H187" s="1287"/>
      <c r="I187" s="346" t="b">
        <v>1</v>
      </c>
      <c r="J187" s="346">
        <v>1</v>
      </c>
      <c r="K187" s="346" t="s">
        <v>145</v>
      </c>
      <c r="L187" s="352">
        <v>10.557</v>
      </c>
      <c r="M187" s="350">
        <f t="shared" si="2"/>
        <v>3.16</v>
      </c>
      <c r="N187" s="351">
        <f t="shared" si="3"/>
        <v>33.360120000000002</v>
      </c>
      <c r="O187" s="346" t="b">
        <v>1</v>
      </c>
      <c r="Q187" s="339"/>
    </row>
    <row r="188" spans="1:17" x14ac:dyDescent="0.25">
      <c r="A188" s="339"/>
      <c r="C188" s="346" t="s">
        <v>2185</v>
      </c>
      <c r="D188" s="1287" t="s">
        <v>2046</v>
      </c>
      <c r="E188" s="1287"/>
      <c r="F188" s="346" t="s">
        <v>2241</v>
      </c>
      <c r="G188" s="1287" t="s">
        <v>2242</v>
      </c>
      <c r="H188" s="1287"/>
      <c r="I188" s="346" t="b">
        <v>1</v>
      </c>
      <c r="J188" s="346">
        <v>1</v>
      </c>
      <c r="K188" s="346" t="s">
        <v>145</v>
      </c>
      <c r="L188" s="352">
        <v>10.551</v>
      </c>
      <c r="M188" s="350">
        <f t="shared" si="2"/>
        <v>3.16</v>
      </c>
      <c r="N188" s="351">
        <f t="shared" si="3"/>
        <v>33.341160000000002</v>
      </c>
      <c r="O188" s="346" t="b">
        <v>0</v>
      </c>
      <c r="Q188" s="339"/>
    </row>
    <row r="189" spans="1:17" x14ac:dyDescent="0.25">
      <c r="A189" s="339"/>
      <c r="C189" s="346" t="s">
        <v>2114</v>
      </c>
      <c r="D189" s="1287" t="s">
        <v>2049</v>
      </c>
      <c r="E189" s="1287"/>
      <c r="F189" s="346" t="s">
        <v>2110</v>
      </c>
      <c r="G189" s="1287" t="s">
        <v>2050</v>
      </c>
      <c r="H189" s="1287"/>
      <c r="I189" s="346" t="b">
        <v>1</v>
      </c>
      <c r="J189" s="346">
        <v>2</v>
      </c>
      <c r="K189" s="346" t="s">
        <v>145</v>
      </c>
      <c r="L189" s="352">
        <v>10.535</v>
      </c>
      <c r="M189" s="350">
        <f t="shared" si="2"/>
        <v>3.16</v>
      </c>
      <c r="N189" s="351">
        <f t="shared" si="3"/>
        <v>33.290600000000005</v>
      </c>
      <c r="O189" s="346" t="b">
        <v>0</v>
      </c>
      <c r="Q189" s="339"/>
    </row>
    <row r="190" spans="1:17" x14ac:dyDescent="0.25">
      <c r="A190" s="339"/>
      <c r="C190" s="346" t="s">
        <v>2101</v>
      </c>
      <c r="D190" s="1287" t="s">
        <v>2051</v>
      </c>
      <c r="E190" s="1287"/>
      <c r="F190" s="346" t="s">
        <v>2233</v>
      </c>
      <c r="G190" s="1287" t="s">
        <v>2234</v>
      </c>
      <c r="H190" s="1287"/>
      <c r="I190" s="346" t="b">
        <v>1</v>
      </c>
      <c r="J190" s="346">
        <v>1</v>
      </c>
      <c r="K190" s="346" t="s">
        <v>145</v>
      </c>
      <c r="L190" s="352">
        <v>10.44</v>
      </c>
      <c r="M190" s="350">
        <f t="shared" si="2"/>
        <v>3.16</v>
      </c>
      <c r="N190" s="351">
        <f t="shared" si="3"/>
        <v>32.990400000000001</v>
      </c>
      <c r="O190" s="346" t="b">
        <v>1</v>
      </c>
      <c r="Q190" s="339"/>
    </row>
    <row r="191" spans="1:17" x14ac:dyDescent="0.25">
      <c r="A191" s="339"/>
      <c r="C191" s="346" t="s">
        <v>2109</v>
      </c>
      <c r="D191" s="1287" t="s">
        <v>2048</v>
      </c>
      <c r="E191" s="1287"/>
      <c r="F191" s="346" t="s">
        <v>2247</v>
      </c>
      <c r="G191" s="1287" t="s">
        <v>2248</v>
      </c>
      <c r="H191" s="1287"/>
      <c r="I191" s="346" t="b">
        <v>1</v>
      </c>
      <c r="J191" s="346">
        <v>2</v>
      </c>
      <c r="K191" s="346" t="s">
        <v>145</v>
      </c>
      <c r="L191" s="352">
        <v>10.417999999999999</v>
      </c>
      <c r="M191" s="350">
        <f t="shared" si="2"/>
        <v>3.16</v>
      </c>
      <c r="N191" s="351">
        <f t="shared" si="3"/>
        <v>32.920879999999997</v>
      </c>
      <c r="O191" s="346" t="b">
        <v>1</v>
      </c>
      <c r="Q191" s="339"/>
    </row>
    <row r="192" spans="1:17" x14ac:dyDescent="0.25">
      <c r="A192" s="339"/>
      <c r="C192" s="346" t="s">
        <v>2118</v>
      </c>
      <c r="D192" s="1287" t="s">
        <v>2046</v>
      </c>
      <c r="E192" s="1287"/>
      <c r="F192" s="346" t="s">
        <v>2249</v>
      </c>
      <c r="G192" s="1287" t="s">
        <v>2250</v>
      </c>
      <c r="H192" s="1287"/>
      <c r="I192" s="346" t="b">
        <v>1</v>
      </c>
      <c r="J192" s="346">
        <v>6</v>
      </c>
      <c r="K192" s="346" t="s">
        <v>145</v>
      </c>
      <c r="L192" s="352">
        <v>10.414999999999999</v>
      </c>
      <c r="M192" s="350">
        <f t="shared" si="2"/>
        <v>3.16</v>
      </c>
      <c r="N192" s="351">
        <f t="shared" si="3"/>
        <v>32.9114</v>
      </c>
      <c r="O192" s="346" t="b">
        <v>1</v>
      </c>
      <c r="Q192" s="339"/>
    </row>
    <row r="193" spans="1:17" x14ac:dyDescent="0.25">
      <c r="A193" s="339"/>
      <c r="C193" s="346" t="s">
        <v>2228</v>
      </c>
      <c r="D193" s="1287" t="s">
        <v>2046</v>
      </c>
      <c r="E193" s="1287"/>
      <c r="F193" s="346" t="s">
        <v>2235</v>
      </c>
      <c r="G193" s="1287" t="s">
        <v>2236</v>
      </c>
      <c r="H193" s="1287"/>
      <c r="I193" s="346" t="b">
        <v>1</v>
      </c>
      <c r="J193" s="346">
        <v>1</v>
      </c>
      <c r="K193" s="346" t="s">
        <v>145</v>
      </c>
      <c r="L193" s="352">
        <v>10.345000000000001</v>
      </c>
      <c r="M193" s="350">
        <f t="shared" si="2"/>
        <v>3.16</v>
      </c>
      <c r="N193" s="351">
        <f t="shared" si="3"/>
        <v>32.690200000000004</v>
      </c>
      <c r="O193" s="346" t="b">
        <v>1</v>
      </c>
      <c r="Q193" s="339"/>
    </row>
    <row r="194" spans="1:17" x14ac:dyDescent="0.25">
      <c r="A194" s="339"/>
      <c r="C194" s="346" t="s">
        <v>2127</v>
      </c>
      <c r="D194" s="1287" t="s">
        <v>2055</v>
      </c>
      <c r="E194" s="1287"/>
      <c r="F194" s="346" t="s">
        <v>2235</v>
      </c>
      <c r="G194" s="1287" t="s">
        <v>2236</v>
      </c>
      <c r="H194" s="1287"/>
      <c r="I194" s="346" t="b">
        <v>1</v>
      </c>
      <c r="J194" s="346">
        <v>1</v>
      </c>
      <c r="K194" s="346" t="s">
        <v>145</v>
      </c>
      <c r="L194" s="352">
        <v>10.298</v>
      </c>
      <c r="M194" s="350">
        <f t="shared" si="2"/>
        <v>3.16</v>
      </c>
      <c r="N194" s="351">
        <f t="shared" si="3"/>
        <v>32.541679999999999</v>
      </c>
      <c r="O194" s="346" t="b">
        <v>1</v>
      </c>
      <c r="Q194" s="339"/>
    </row>
    <row r="195" spans="1:17" x14ac:dyDescent="0.25">
      <c r="A195" s="339"/>
      <c r="C195" s="346" t="s">
        <v>2109</v>
      </c>
      <c r="D195" s="1287" t="s">
        <v>2048</v>
      </c>
      <c r="E195" s="1287"/>
      <c r="F195" s="346" t="s">
        <v>2110</v>
      </c>
      <c r="G195" s="1287" t="s">
        <v>2050</v>
      </c>
      <c r="H195" s="1287"/>
      <c r="I195" s="346" t="b">
        <v>1</v>
      </c>
      <c r="J195" s="346">
        <v>2</v>
      </c>
      <c r="K195" s="346" t="s">
        <v>145</v>
      </c>
      <c r="L195" s="352">
        <v>10.26</v>
      </c>
      <c r="M195" s="350">
        <f t="shared" ref="M195:M258" si="4">IF(K195="","",INDEX(CNTR_EFListSelected,MATCH(K195,CORSIA_FuelsList,0)))</f>
        <v>3.16</v>
      </c>
      <c r="N195" s="351">
        <f t="shared" ref="N195:N258" si="5">IF(COUNT(L195:M195)=2,L195*M195,"")</f>
        <v>32.421599999999998</v>
      </c>
      <c r="O195" s="346" t="b">
        <v>0</v>
      </c>
      <c r="Q195" s="339"/>
    </row>
    <row r="196" spans="1:17" x14ac:dyDescent="0.25">
      <c r="A196" s="339"/>
      <c r="C196" s="346" t="s">
        <v>2116</v>
      </c>
      <c r="D196" s="1287" t="s">
        <v>2049</v>
      </c>
      <c r="E196" s="1287"/>
      <c r="F196" s="346" t="s">
        <v>2269</v>
      </c>
      <c r="G196" s="1287" t="s">
        <v>2270</v>
      </c>
      <c r="H196" s="1287"/>
      <c r="I196" s="346" t="b">
        <v>1</v>
      </c>
      <c r="J196" s="346">
        <v>1</v>
      </c>
      <c r="K196" s="346" t="s">
        <v>145</v>
      </c>
      <c r="L196" s="352">
        <v>10.241</v>
      </c>
      <c r="M196" s="350">
        <f t="shared" si="4"/>
        <v>3.16</v>
      </c>
      <c r="N196" s="351">
        <f t="shared" si="5"/>
        <v>32.361559999999997</v>
      </c>
      <c r="O196" s="346" t="b">
        <v>0</v>
      </c>
      <c r="Q196" s="339"/>
    </row>
    <row r="197" spans="1:17" x14ac:dyDescent="0.25">
      <c r="A197" s="339"/>
      <c r="C197" s="346" t="s">
        <v>2235</v>
      </c>
      <c r="D197" s="1287" t="s">
        <v>2236</v>
      </c>
      <c r="E197" s="1287"/>
      <c r="F197" s="346" t="s">
        <v>2187</v>
      </c>
      <c r="G197" s="1287" t="s">
        <v>2057</v>
      </c>
      <c r="H197" s="1287"/>
      <c r="I197" s="346" t="b">
        <v>1</v>
      </c>
      <c r="J197" s="346">
        <v>1</v>
      </c>
      <c r="K197" s="346" t="s">
        <v>145</v>
      </c>
      <c r="L197" s="352">
        <v>10.231</v>
      </c>
      <c r="M197" s="350">
        <f t="shared" si="4"/>
        <v>3.16</v>
      </c>
      <c r="N197" s="351">
        <f t="shared" si="5"/>
        <v>32.32996</v>
      </c>
      <c r="O197" s="346" t="b">
        <v>1</v>
      </c>
      <c r="Q197" s="339"/>
    </row>
    <row r="198" spans="1:17" x14ac:dyDescent="0.25">
      <c r="A198" s="339"/>
      <c r="C198" s="346" t="s">
        <v>2165</v>
      </c>
      <c r="D198" s="1287" t="s">
        <v>2046</v>
      </c>
      <c r="E198" s="1287"/>
      <c r="F198" s="346" t="s">
        <v>2241</v>
      </c>
      <c r="G198" s="1287" t="s">
        <v>2242</v>
      </c>
      <c r="H198" s="1287"/>
      <c r="I198" s="346" t="b">
        <v>1</v>
      </c>
      <c r="J198" s="346">
        <v>1</v>
      </c>
      <c r="K198" s="346" t="s">
        <v>145</v>
      </c>
      <c r="L198" s="352">
        <v>10.215</v>
      </c>
      <c r="M198" s="350">
        <f t="shared" si="4"/>
        <v>3.16</v>
      </c>
      <c r="N198" s="351">
        <f t="shared" si="5"/>
        <v>32.279400000000003</v>
      </c>
      <c r="O198" s="346" t="b">
        <v>0</v>
      </c>
      <c r="Q198" s="339"/>
    </row>
    <row r="199" spans="1:17" x14ac:dyDescent="0.25">
      <c r="A199" s="339"/>
      <c r="C199" s="346" t="s">
        <v>2233</v>
      </c>
      <c r="D199" s="1287" t="s">
        <v>2234</v>
      </c>
      <c r="E199" s="1287"/>
      <c r="F199" s="346" t="s">
        <v>2150</v>
      </c>
      <c r="G199" s="1287" t="s">
        <v>2061</v>
      </c>
      <c r="H199" s="1287"/>
      <c r="I199" s="346" t="b">
        <v>1</v>
      </c>
      <c r="J199" s="346">
        <v>1</v>
      </c>
      <c r="K199" s="346" t="s">
        <v>145</v>
      </c>
      <c r="L199" s="352">
        <v>10.193</v>
      </c>
      <c r="M199" s="350">
        <f t="shared" si="4"/>
        <v>3.16</v>
      </c>
      <c r="N199" s="351">
        <f t="shared" si="5"/>
        <v>32.209879999999998</v>
      </c>
      <c r="O199" s="346" t="b">
        <v>1</v>
      </c>
      <c r="Q199" s="339"/>
    </row>
    <row r="200" spans="1:17" x14ac:dyDescent="0.25">
      <c r="A200" s="339"/>
      <c r="C200" s="346" t="s">
        <v>2122</v>
      </c>
      <c r="D200" s="1287" t="s">
        <v>2046</v>
      </c>
      <c r="E200" s="1287"/>
      <c r="F200" s="346" t="s">
        <v>2235</v>
      </c>
      <c r="G200" s="1287" t="s">
        <v>2236</v>
      </c>
      <c r="H200" s="1287"/>
      <c r="I200" s="346" t="b">
        <v>1</v>
      </c>
      <c r="J200" s="346">
        <v>1</v>
      </c>
      <c r="K200" s="346" t="s">
        <v>145</v>
      </c>
      <c r="L200" s="352">
        <v>10.167999999999999</v>
      </c>
      <c r="M200" s="350">
        <f t="shared" si="4"/>
        <v>3.16</v>
      </c>
      <c r="N200" s="351">
        <f t="shared" si="5"/>
        <v>32.130879999999998</v>
      </c>
      <c r="O200" s="346" t="b">
        <v>1</v>
      </c>
      <c r="Q200" s="339"/>
    </row>
    <row r="201" spans="1:17" x14ac:dyDescent="0.25">
      <c r="A201" s="339"/>
      <c r="C201" s="346" t="s">
        <v>2259</v>
      </c>
      <c r="D201" s="1287" t="s">
        <v>2260</v>
      </c>
      <c r="E201" s="1287"/>
      <c r="F201" s="346" t="s">
        <v>2233</v>
      </c>
      <c r="G201" s="1287" t="s">
        <v>2234</v>
      </c>
      <c r="H201" s="1287"/>
      <c r="I201" s="346" t="b">
        <v>1</v>
      </c>
      <c r="J201" s="346">
        <v>1</v>
      </c>
      <c r="K201" s="346" t="s">
        <v>145</v>
      </c>
      <c r="L201" s="352">
        <v>10.137</v>
      </c>
      <c r="M201" s="350">
        <f t="shared" si="4"/>
        <v>3.16</v>
      </c>
      <c r="N201" s="351">
        <f t="shared" si="5"/>
        <v>32.032920000000004</v>
      </c>
      <c r="O201" s="346" t="b">
        <v>1</v>
      </c>
      <c r="Q201" s="339"/>
    </row>
    <row r="202" spans="1:17" x14ac:dyDescent="0.25">
      <c r="A202" s="339"/>
      <c r="C202" s="346" t="s">
        <v>2261</v>
      </c>
      <c r="D202" s="1287" t="s">
        <v>2236</v>
      </c>
      <c r="E202" s="1287"/>
      <c r="F202" s="346" t="s">
        <v>2109</v>
      </c>
      <c r="G202" s="1287" t="s">
        <v>2048</v>
      </c>
      <c r="H202" s="1287"/>
      <c r="I202" s="346" t="b">
        <v>1</v>
      </c>
      <c r="J202" s="346">
        <v>1</v>
      </c>
      <c r="K202" s="346" t="s">
        <v>145</v>
      </c>
      <c r="L202" s="352">
        <v>10.135999999999999</v>
      </c>
      <c r="M202" s="350">
        <f t="shared" si="4"/>
        <v>3.16</v>
      </c>
      <c r="N202" s="351">
        <f t="shared" si="5"/>
        <v>32.029759999999996</v>
      </c>
      <c r="O202" s="346" t="b">
        <v>1</v>
      </c>
      <c r="Q202" s="339"/>
    </row>
    <row r="203" spans="1:17" x14ac:dyDescent="0.25">
      <c r="A203" s="339"/>
      <c r="C203" s="346" t="s">
        <v>2186</v>
      </c>
      <c r="D203" s="1287" t="s">
        <v>2046</v>
      </c>
      <c r="E203" s="1287"/>
      <c r="F203" s="346" t="s">
        <v>2261</v>
      </c>
      <c r="G203" s="1287" t="s">
        <v>2236</v>
      </c>
      <c r="H203" s="1287"/>
      <c r="I203" s="346" t="b">
        <v>1</v>
      </c>
      <c r="J203" s="346">
        <v>1</v>
      </c>
      <c r="K203" s="346" t="s">
        <v>145</v>
      </c>
      <c r="L203" s="352">
        <v>10.108000000000001</v>
      </c>
      <c r="M203" s="350">
        <f t="shared" si="4"/>
        <v>3.16</v>
      </c>
      <c r="N203" s="351">
        <f t="shared" si="5"/>
        <v>31.941280000000003</v>
      </c>
      <c r="O203" s="346" t="b">
        <v>1</v>
      </c>
      <c r="Q203" s="339"/>
    </row>
    <row r="204" spans="1:17" x14ac:dyDescent="0.25">
      <c r="A204" s="339"/>
      <c r="C204" s="346" t="s">
        <v>2127</v>
      </c>
      <c r="D204" s="1287" t="s">
        <v>2055</v>
      </c>
      <c r="E204" s="1287"/>
      <c r="F204" s="346" t="s">
        <v>2246</v>
      </c>
      <c r="G204" s="1287" t="s">
        <v>2238</v>
      </c>
      <c r="H204" s="1287"/>
      <c r="I204" s="346" t="b">
        <v>1</v>
      </c>
      <c r="J204" s="346">
        <v>3</v>
      </c>
      <c r="K204" s="346" t="s">
        <v>145</v>
      </c>
      <c r="L204" s="352">
        <v>10.082000000000001</v>
      </c>
      <c r="M204" s="350">
        <f t="shared" si="4"/>
        <v>3.16</v>
      </c>
      <c r="N204" s="351">
        <f t="shared" si="5"/>
        <v>31.859120000000004</v>
      </c>
      <c r="O204" s="346" t="b">
        <v>1</v>
      </c>
      <c r="Q204" s="339"/>
    </row>
    <row r="205" spans="1:17" x14ac:dyDescent="0.25">
      <c r="A205" s="339"/>
      <c r="C205" s="346" t="s">
        <v>2235</v>
      </c>
      <c r="D205" s="1287" t="s">
        <v>2236</v>
      </c>
      <c r="E205" s="1287"/>
      <c r="F205" s="346" t="s">
        <v>2202</v>
      </c>
      <c r="G205" s="1287" t="s">
        <v>2046</v>
      </c>
      <c r="H205" s="1287"/>
      <c r="I205" s="346" t="b">
        <v>1</v>
      </c>
      <c r="J205" s="346">
        <v>1</v>
      </c>
      <c r="K205" s="346" t="s">
        <v>145</v>
      </c>
      <c r="L205" s="352">
        <v>10.079000000000001</v>
      </c>
      <c r="M205" s="350">
        <f t="shared" si="4"/>
        <v>3.16</v>
      </c>
      <c r="N205" s="351">
        <f t="shared" si="5"/>
        <v>31.849640000000004</v>
      </c>
      <c r="O205" s="346" t="b">
        <v>1</v>
      </c>
      <c r="Q205" s="339"/>
    </row>
    <row r="206" spans="1:17" x14ac:dyDescent="0.25">
      <c r="A206" s="339"/>
      <c r="C206" s="346" t="s">
        <v>2247</v>
      </c>
      <c r="D206" s="1287" t="s">
        <v>2248</v>
      </c>
      <c r="E206" s="1287"/>
      <c r="F206" s="346" t="s">
        <v>2211</v>
      </c>
      <c r="G206" s="1287" t="s">
        <v>2049</v>
      </c>
      <c r="H206" s="1287"/>
      <c r="I206" s="346" t="b">
        <v>1</v>
      </c>
      <c r="J206" s="346">
        <v>1</v>
      </c>
      <c r="K206" s="346" t="s">
        <v>145</v>
      </c>
      <c r="L206" s="352">
        <v>10.076000000000001</v>
      </c>
      <c r="M206" s="350">
        <f t="shared" si="4"/>
        <v>3.16</v>
      </c>
      <c r="N206" s="351">
        <f t="shared" si="5"/>
        <v>31.840160000000004</v>
      </c>
      <c r="O206" s="346" t="b">
        <v>1</v>
      </c>
      <c r="Q206" s="339"/>
    </row>
    <row r="207" spans="1:17" x14ac:dyDescent="0.25">
      <c r="A207" s="339"/>
      <c r="C207" s="346" t="s">
        <v>2110</v>
      </c>
      <c r="D207" s="1287" t="s">
        <v>2050</v>
      </c>
      <c r="E207" s="1287"/>
      <c r="F207" s="346" t="s">
        <v>2106</v>
      </c>
      <c r="G207" s="1287" t="s">
        <v>2047</v>
      </c>
      <c r="H207" s="1287"/>
      <c r="I207" s="346" t="b">
        <v>1</v>
      </c>
      <c r="J207" s="346">
        <v>2</v>
      </c>
      <c r="K207" s="346" t="s">
        <v>145</v>
      </c>
      <c r="L207" s="352">
        <v>10.055999999999999</v>
      </c>
      <c r="M207" s="350">
        <f t="shared" si="4"/>
        <v>3.16</v>
      </c>
      <c r="N207" s="351">
        <f t="shared" si="5"/>
        <v>31.776959999999999</v>
      </c>
      <c r="O207" s="346" t="b">
        <v>0</v>
      </c>
      <c r="Q207" s="339"/>
    </row>
    <row r="208" spans="1:17" x14ac:dyDescent="0.25">
      <c r="A208" s="339"/>
      <c r="C208" s="346" t="s">
        <v>2293</v>
      </c>
      <c r="D208" s="1287" t="s">
        <v>2238</v>
      </c>
      <c r="E208" s="1287"/>
      <c r="F208" s="346" t="s">
        <v>2233</v>
      </c>
      <c r="G208" s="1287" t="s">
        <v>2234</v>
      </c>
      <c r="H208" s="1287"/>
      <c r="I208" s="346" t="b">
        <v>1</v>
      </c>
      <c r="J208" s="346">
        <v>2</v>
      </c>
      <c r="K208" s="346" t="s">
        <v>145</v>
      </c>
      <c r="L208" s="352">
        <v>9.9969999999999999</v>
      </c>
      <c r="M208" s="350">
        <f t="shared" si="4"/>
        <v>3.16</v>
      </c>
      <c r="N208" s="351">
        <f t="shared" si="5"/>
        <v>31.590520000000001</v>
      </c>
      <c r="O208" s="346" t="b">
        <v>1</v>
      </c>
      <c r="Q208" s="339"/>
    </row>
    <row r="209" spans="1:17" x14ac:dyDescent="0.25">
      <c r="A209" s="339"/>
      <c r="C209" s="346" t="s">
        <v>2150</v>
      </c>
      <c r="D209" s="1287" t="s">
        <v>2061</v>
      </c>
      <c r="E209" s="1287"/>
      <c r="F209" s="346" t="s">
        <v>2233</v>
      </c>
      <c r="G209" s="1287" t="s">
        <v>2234</v>
      </c>
      <c r="H209" s="1287"/>
      <c r="I209" s="346" t="b">
        <v>1</v>
      </c>
      <c r="J209" s="346">
        <v>1</v>
      </c>
      <c r="K209" s="346" t="s">
        <v>145</v>
      </c>
      <c r="L209" s="352">
        <v>9.9809999999999999</v>
      </c>
      <c r="M209" s="350">
        <f t="shared" si="4"/>
        <v>3.16</v>
      </c>
      <c r="N209" s="351">
        <f t="shared" si="5"/>
        <v>31.539960000000001</v>
      </c>
      <c r="O209" s="346" t="b">
        <v>1</v>
      </c>
      <c r="Q209" s="339"/>
    </row>
    <row r="210" spans="1:17" x14ac:dyDescent="0.25">
      <c r="A210" s="339"/>
      <c r="C210" s="346" t="s">
        <v>2245</v>
      </c>
      <c r="D210" s="1287" t="s">
        <v>2238</v>
      </c>
      <c r="E210" s="1287"/>
      <c r="F210" s="346" t="s">
        <v>2233</v>
      </c>
      <c r="G210" s="1287" t="s">
        <v>2234</v>
      </c>
      <c r="H210" s="1287"/>
      <c r="I210" s="346" t="b">
        <v>1</v>
      </c>
      <c r="J210" s="346">
        <v>2</v>
      </c>
      <c r="K210" s="346" t="s">
        <v>145</v>
      </c>
      <c r="L210" s="352">
        <v>9.9469999999999992</v>
      </c>
      <c r="M210" s="350">
        <f t="shared" si="4"/>
        <v>3.16</v>
      </c>
      <c r="N210" s="351">
        <f t="shared" si="5"/>
        <v>31.43252</v>
      </c>
      <c r="O210" s="346" t="b">
        <v>1</v>
      </c>
      <c r="Q210" s="339"/>
    </row>
    <row r="211" spans="1:17" x14ac:dyDescent="0.25">
      <c r="A211" s="339"/>
      <c r="C211" s="346" t="s">
        <v>2127</v>
      </c>
      <c r="D211" s="1287" t="s">
        <v>2055</v>
      </c>
      <c r="E211" s="1287"/>
      <c r="F211" s="346" t="s">
        <v>2269</v>
      </c>
      <c r="G211" s="1287" t="s">
        <v>2270</v>
      </c>
      <c r="H211" s="1287"/>
      <c r="I211" s="346" t="b">
        <v>1</v>
      </c>
      <c r="J211" s="346">
        <v>1</v>
      </c>
      <c r="K211" s="346" t="s">
        <v>145</v>
      </c>
      <c r="L211" s="352">
        <v>9.9120000000000008</v>
      </c>
      <c r="M211" s="350">
        <f t="shared" si="4"/>
        <v>3.16</v>
      </c>
      <c r="N211" s="351">
        <f t="shared" si="5"/>
        <v>31.321920000000002</v>
      </c>
      <c r="O211" s="346" t="b">
        <v>0</v>
      </c>
      <c r="Q211" s="339"/>
    </row>
    <row r="212" spans="1:17" x14ac:dyDescent="0.25">
      <c r="A212" s="339"/>
      <c r="C212" s="346" t="s">
        <v>2269</v>
      </c>
      <c r="D212" s="1287" t="s">
        <v>2270</v>
      </c>
      <c r="E212" s="1287"/>
      <c r="F212" s="346" t="s">
        <v>2127</v>
      </c>
      <c r="G212" s="1287" t="s">
        <v>2055</v>
      </c>
      <c r="H212" s="1287"/>
      <c r="I212" s="346" t="b">
        <v>1</v>
      </c>
      <c r="J212" s="346">
        <v>1</v>
      </c>
      <c r="K212" s="346" t="s">
        <v>145</v>
      </c>
      <c r="L212" s="352">
        <v>9.8230000000000004</v>
      </c>
      <c r="M212" s="350">
        <f t="shared" si="4"/>
        <v>3.16</v>
      </c>
      <c r="N212" s="351">
        <f t="shared" si="5"/>
        <v>31.040680000000002</v>
      </c>
      <c r="O212" s="346" t="b">
        <v>0</v>
      </c>
      <c r="Q212" s="339"/>
    </row>
    <row r="213" spans="1:17" x14ac:dyDescent="0.25">
      <c r="A213" s="339"/>
      <c r="C213" s="346" t="s">
        <v>2233</v>
      </c>
      <c r="D213" s="1287" t="s">
        <v>2234</v>
      </c>
      <c r="E213" s="1287"/>
      <c r="F213" s="346" t="s">
        <v>2105</v>
      </c>
      <c r="G213" s="1287" t="s">
        <v>2047</v>
      </c>
      <c r="H213" s="1287"/>
      <c r="I213" s="346" t="b">
        <v>1</v>
      </c>
      <c r="J213" s="346">
        <v>1</v>
      </c>
      <c r="K213" s="346" t="s">
        <v>145</v>
      </c>
      <c r="L213" s="352">
        <v>9.782</v>
      </c>
      <c r="M213" s="350">
        <f t="shared" si="4"/>
        <v>3.16</v>
      </c>
      <c r="N213" s="351">
        <f t="shared" si="5"/>
        <v>30.91112</v>
      </c>
      <c r="O213" s="346" t="b">
        <v>1</v>
      </c>
      <c r="Q213" s="339"/>
    </row>
    <row r="214" spans="1:17" x14ac:dyDescent="0.25">
      <c r="A214" s="339"/>
      <c r="C214" s="346" t="s">
        <v>2103</v>
      </c>
      <c r="D214" s="1287" t="s">
        <v>2047</v>
      </c>
      <c r="E214" s="1287"/>
      <c r="F214" s="346" t="s">
        <v>2114</v>
      </c>
      <c r="G214" s="1287" t="s">
        <v>2049</v>
      </c>
      <c r="H214" s="1287"/>
      <c r="I214" s="346" t="b">
        <v>1</v>
      </c>
      <c r="J214" s="346">
        <v>3</v>
      </c>
      <c r="K214" s="346" t="s">
        <v>145</v>
      </c>
      <c r="L214" s="352">
        <v>9.7720000000000002</v>
      </c>
      <c r="M214" s="350">
        <f t="shared" si="4"/>
        <v>3.16</v>
      </c>
      <c r="N214" s="351">
        <f t="shared" si="5"/>
        <v>30.879520000000003</v>
      </c>
      <c r="O214" s="346" t="b">
        <v>0</v>
      </c>
      <c r="Q214" s="339"/>
    </row>
    <row r="215" spans="1:17" x14ac:dyDescent="0.25">
      <c r="A215" s="339"/>
      <c r="C215" s="346" t="s">
        <v>2278</v>
      </c>
      <c r="D215" s="1287" t="s">
        <v>2277</v>
      </c>
      <c r="E215" s="1287"/>
      <c r="F215" s="346" t="s">
        <v>2233</v>
      </c>
      <c r="G215" s="1287" t="s">
        <v>2234</v>
      </c>
      <c r="H215" s="1287"/>
      <c r="I215" s="346" t="b">
        <v>1</v>
      </c>
      <c r="J215" s="346">
        <v>3</v>
      </c>
      <c r="K215" s="346" t="s">
        <v>145</v>
      </c>
      <c r="L215" s="352">
        <v>9.7100000000000009</v>
      </c>
      <c r="M215" s="350">
        <f t="shared" si="4"/>
        <v>3.16</v>
      </c>
      <c r="N215" s="351">
        <f t="shared" si="5"/>
        <v>30.683600000000006</v>
      </c>
      <c r="O215" s="346" t="b">
        <v>1</v>
      </c>
      <c r="Q215" s="339"/>
    </row>
    <row r="216" spans="1:17" x14ac:dyDescent="0.25">
      <c r="A216" s="339"/>
      <c r="C216" s="346" t="s">
        <v>2294</v>
      </c>
      <c r="D216" s="1287" t="s">
        <v>2238</v>
      </c>
      <c r="E216" s="1287"/>
      <c r="F216" s="346" t="s">
        <v>2233</v>
      </c>
      <c r="G216" s="1287" t="s">
        <v>2234</v>
      </c>
      <c r="H216" s="1287"/>
      <c r="I216" s="346" t="b">
        <v>1</v>
      </c>
      <c r="J216" s="346">
        <v>2</v>
      </c>
      <c r="K216" s="346" t="s">
        <v>145</v>
      </c>
      <c r="L216" s="352">
        <v>9.6959999999999997</v>
      </c>
      <c r="M216" s="350">
        <f t="shared" si="4"/>
        <v>3.16</v>
      </c>
      <c r="N216" s="351">
        <f t="shared" si="5"/>
        <v>30.63936</v>
      </c>
      <c r="O216" s="346" t="b">
        <v>1</v>
      </c>
      <c r="Q216" s="339"/>
    </row>
    <row r="217" spans="1:17" x14ac:dyDescent="0.25">
      <c r="A217" s="339"/>
      <c r="C217" s="346" t="s">
        <v>2241</v>
      </c>
      <c r="D217" s="1287" t="s">
        <v>2242</v>
      </c>
      <c r="E217" s="1287"/>
      <c r="F217" s="346" t="s">
        <v>2275</v>
      </c>
      <c r="G217" s="1287" t="s">
        <v>2238</v>
      </c>
      <c r="H217" s="1287"/>
      <c r="I217" s="346" t="b">
        <v>1</v>
      </c>
      <c r="J217" s="346">
        <v>2</v>
      </c>
      <c r="K217" s="346" t="s">
        <v>145</v>
      </c>
      <c r="L217" s="352">
        <v>9.6359999999999992</v>
      </c>
      <c r="M217" s="350">
        <f t="shared" si="4"/>
        <v>3.16</v>
      </c>
      <c r="N217" s="351">
        <f t="shared" si="5"/>
        <v>30.449759999999998</v>
      </c>
      <c r="O217" s="346" t="b">
        <v>0</v>
      </c>
      <c r="Q217" s="339"/>
    </row>
    <row r="218" spans="1:17" x14ac:dyDescent="0.25">
      <c r="A218" s="339"/>
      <c r="C218" s="346" t="s">
        <v>2109</v>
      </c>
      <c r="D218" s="1287" t="s">
        <v>2048</v>
      </c>
      <c r="E218" s="1287"/>
      <c r="F218" s="346" t="s">
        <v>2146</v>
      </c>
      <c r="G218" s="1287" t="s">
        <v>2056</v>
      </c>
      <c r="H218" s="1287"/>
      <c r="I218" s="346" t="b">
        <v>1</v>
      </c>
      <c r="J218" s="346">
        <v>13</v>
      </c>
      <c r="K218" s="346" t="s">
        <v>145</v>
      </c>
      <c r="L218" s="352">
        <v>9.5060000000000002</v>
      </c>
      <c r="M218" s="350">
        <f t="shared" si="4"/>
        <v>3.16</v>
      </c>
      <c r="N218" s="351">
        <f t="shared" si="5"/>
        <v>30.038960000000003</v>
      </c>
      <c r="O218" s="346" t="b">
        <v>0</v>
      </c>
      <c r="Q218" s="339"/>
    </row>
    <row r="219" spans="1:17" x14ac:dyDescent="0.25">
      <c r="A219" s="339"/>
      <c r="C219" s="346" t="s">
        <v>2123</v>
      </c>
      <c r="D219" s="1287" t="s">
        <v>2046</v>
      </c>
      <c r="E219" s="1287"/>
      <c r="F219" s="346" t="s">
        <v>2233</v>
      </c>
      <c r="G219" s="1287" t="s">
        <v>2234</v>
      </c>
      <c r="H219" s="1287"/>
      <c r="I219" s="346" t="b">
        <v>1</v>
      </c>
      <c r="J219" s="346">
        <v>1</v>
      </c>
      <c r="K219" s="346" t="s">
        <v>145</v>
      </c>
      <c r="L219" s="352">
        <v>9.4719999999999995</v>
      </c>
      <c r="M219" s="350">
        <f t="shared" si="4"/>
        <v>3.16</v>
      </c>
      <c r="N219" s="351">
        <f t="shared" si="5"/>
        <v>29.931519999999999</v>
      </c>
      <c r="O219" s="346" t="b">
        <v>1</v>
      </c>
      <c r="Q219" s="339"/>
    </row>
    <row r="220" spans="1:17" x14ac:dyDescent="0.25">
      <c r="A220" s="339"/>
      <c r="C220" s="346" t="s">
        <v>2194</v>
      </c>
      <c r="D220" s="1287" t="s">
        <v>2058</v>
      </c>
      <c r="E220" s="1287"/>
      <c r="F220" s="346" t="s">
        <v>2146</v>
      </c>
      <c r="G220" s="1287" t="s">
        <v>2056</v>
      </c>
      <c r="H220" s="1287"/>
      <c r="I220" s="346" t="b">
        <v>1</v>
      </c>
      <c r="J220" s="346">
        <v>2</v>
      </c>
      <c r="K220" s="346" t="s">
        <v>145</v>
      </c>
      <c r="L220" s="352">
        <v>9.4350000000000005</v>
      </c>
      <c r="M220" s="350">
        <f t="shared" si="4"/>
        <v>3.16</v>
      </c>
      <c r="N220" s="351">
        <f t="shared" si="5"/>
        <v>29.814600000000002</v>
      </c>
      <c r="O220" s="346" t="b">
        <v>0</v>
      </c>
      <c r="Q220" s="339"/>
    </row>
    <row r="221" spans="1:17" x14ac:dyDescent="0.25">
      <c r="A221" s="339"/>
      <c r="C221" s="346" t="s">
        <v>2261</v>
      </c>
      <c r="D221" s="1287" t="s">
        <v>2236</v>
      </c>
      <c r="E221" s="1287"/>
      <c r="F221" s="346" t="s">
        <v>2229</v>
      </c>
      <c r="G221" s="1287" t="s">
        <v>2046</v>
      </c>
      <c r="H221" s="1287"/>
      <c r="I221" s="346" t="b">
        <v>1</v>
      </c>
      <c r="J221" s="346">
        <v>1</v>
      </c>
      <c r="K221" s="346" t="s">
        <v>145</v>
      </c>
      <c r="L221" s="352">
        <v>9.4280000000000008</v>
      </c>
      <c r="M221" s="350">
        <f t="shared" si="4"/>
        <v>3.16</v>
      </c>
      <c r="N221" s="351">
        <f t="shared" si="5"/>
        <v>29.792480000000005</v>
      </c>
      <c r="O221" s="346" t="b">
        <v>1</v>
      </c>
      <c r="Q221" s="339"/>
    </row>
    <row r="222" spans="1:17" x14ac:dyDescent="0.25">
      <c r="A222" s="339"/>
      <c r="C222" s="346" t="s">
        <v>2237</v>
      </c>
      <c r="D222" s="1287" t="s">
        <v>2238</v>
      </c>
      <c r="E222" s="1287"/>
      <c r="F222" s="346" t="s">
        <v>2127</v>
      </c>
      <c r="G222" s="1287" t="s">
        <v>2055</v>
      </c>
      <c r="H222" s="1287"/>
      <c r="I222" s="346" t="b">
        <v>1</v>
      </c>
      <c r="J222" s="346">
        <v>3</v>
      </c>
      <c r="K222" s="346" t="s">
        <v>145</v>
      </c>
      <c r="L222" s="352">
        <v>9.3019999999999996</v>
      </c>
      <c r="M222" s="350">
        <f t="shared" si="4"/>
        <v>3.16</v>
      </c>
      <c r="N222" s="351">
        <f t="shared" si="5"/>
        <v>29.39432</v>
      </c>
      <c r="O222" s="346" t="b">
        <v>1</v>
      </c>
      <c r="Q222" s="339"/>
    </row>
    <row r="223" spans="1:17" x14ac:dyDescent="0.25">
      <c r="A223" s="339"/>
      <c r="C223" s="346" t="s">
        <v>2233</v>
      </c>
      <c r="D223" s="1287" t="s">
        <v>2234</v>
      </c>
      <c r="E223" s="1287"/>
      <c r="F223" s="346" t="s">
        <v>2295</v>
      </c>
      <c r="G223" s="1287" t="s">
        <v>2238</v>
      </c>
      <c r="H223" s="1287"/>
      <c r="I223" s="346" t="b">
        <v>1</v>
      </c>
      <c r="J223" s="346">
        <v>2</v>
      </c>
      <c r="K223" s="346" t="s">
        <v>145</v>
      </c>
      <c r="L223" s="352">
        <v>9.2970000000000006</v>
      </c>
      <c r="M223" s="350">
        <f t="shared" si="4"/>
        <v>3.16</v>
      </c>
      <c r="N223" s="351">
        <f t="shared" si="5"/>
        <v>29.378520000000002</v>
      </c>
      <c r="O223" s="346" t="b">
        <v>1</v>
      </c>
      <c r="Q223" s="339"/>
    </row>
    <row r="224" spans="1:17" x14ac:dyDescent="0.25">
      <c r="A224" s="339"/>
      <c r="C224" s="346" t="s">
        <v>2269</v>
      </c>
      <c r="D224" s="1287" t="s">
        <v>2270</v>
      </c>
      <c r="E224" s="1287"/>
      <c r="F224" s="346" t="s">
        <v>2121</v>
      </c>
      <c r="G224" s="1287" t="s">
        <v>2046</v>
      </c>
      <c r="H224" s="1287"/>
      <c r="I224" s="346" t="b">
        <v>1</v>
      </c>
      <c r="J224" s="346">
        <v>1</v>
      </c>
      <c r="K224" s="346" t="s">
        <v>145</v>
      </c>
      <c r="L224" s="352">
        <v>9.1969999999999992</v>
      </c>
      <c r="M224" s="350">
        <f t="shared" si="4"/>
        <v>3.16</v>
      </c>
      <c r="N224" s="351">
        <f t="shared" si="5"/>
        <v>29.062519999999999</v>
      </c>
      <c r="O224" s="346" t="b">
        <v>0</v>
      </c>
      <c r="Q224" s="339"/>
    </row>
    <row r="225" spans="1:17" x14ac:dyDescent="0.25">
      <c r="A225" s="339"/>
      <c r="C225" s="346" t="s">
        <v>2103</v>
      </c>
      <c r="D225" s="1287" t="s">
        <v>2047</v>
      </c>
      <c r="E225" s="1287"/>
      <c r="F225" s="346" t="s">
        <v>2233</v>
      </c>
      <c r="G225" s="1287" t="s">
        <v>2234</v>
      </c>
      <c r="H225" s="1287"/>
      <c r="I225" s="346" t="b">
        <v>1</v>
      </c>
      <c r="J225" s="346">
        <v>1</v>
      </c>
      <c r="K225" s="346" t="s">
        <v>145</v>
      </c>
      <c r="L225" s="352">
        <v>9.1560000000000006</v>
      </c>
      <c r="M225" s="350">
        <f t="shared" si="4"/>
        <v>3.16</v>
      </c>
      <c r="N225" s="351">
        <f t="shared" si="5"/>
        <v>28.932960000000005</v>
      </c>
      <c r="O225" s="346" t="b">
        <v>1</v>
      </c>
      <c r="Q225" s="339"/>
    </row>
    <row r="226" spans="1:17" x14ac:dyDescent="0.25">
      <c r="A226" s="339"/>
      <c r="C226" s="346" t="s">
        <v>2121</v>
      </c>
      <c r="D226" s="1287" t="s">
        <v>2046</v>
      </c>
      <c r="E226" s="1287"/>
      <c r="F226" s="346" t="s">
        <v>2233</v>
      </c>
      <c r="G226" s="1287" t="s">
        <v>2234</v>
      </c>
      <c r="H226" s="1287"/>
      <c r="I226" s="346" t="b">
        <v>1</v>
      </c>
      <c r="J226" s="346">
        <v>1</v>
      </c>
      <c r="K226" s="346" t="s">
        <v>145</v>
      </c>
      <c r="L226" s="352">
        <v>9.1560000000000006</v>
      </c>
      <c r="M226" s="350">
        <f t="shared" si="4"/>
        <v>3.16</v>
      </c>
      <c r="N226" s="351">
        <f t="shared" si="5"/>
        <v>28.932960000000005</v>
      </c>
      <c r="O226" s="346" t="b">
        <v>1</v>
      </c>
      <c r="Q226" s="339"/>
    </row>
    <row r="227" spans="1:17" x14ac:dyDescent="0.25">
      <c r="A227" s="339"/>
      <c r="C227" s="346" t="s">
        <v>2104</v>
      </c>
      <c r="D227" s="1287" t="s">
        <v>2047</v>
      </c>
      <c r="E227" s="1287"/>
      <c r="F227" s="346" t="s">
        <v>2109</v>
      </c>
      <c r="G227" s="1287" t="s">
        <v>2048</v>
      </c>
      <c r="H227" s="1287"/>
      <c r="I227" s="346" t="b">
        <v>1</v>
      </c>
      <c r="J227" s="346">
        <v>4</v>
      </c>
      <c r="K227" s="346" t="s">
        <v>145</v>
      </c>
      <c r="L227" s="352">
        <v>9.1129999999999995</v>
      </c>
      <c r="M227" s="350">
        <f t="shared" si="4"/>
        <v>3.16</v>
      </c>
      <c r="N227" s="351">
        <f t="shared" si="5"/>
        <v>28.797080000000001</v>
      </c>
      <c r="O227" s="346" t="b">
        <v>0</v>
      </c>
      <c r="Q227" s="339"/>
    </row>
    <row r="228" spans="1:17" x14ac:dyDescent="0.25">
      <c r="A228" s="339"/>
      <c r="C228" s="346" t="s">
        <v>2296</v>
      </c>
      <c r="D228" s="1287" t="s">
        <v>2297</v>
      </c>
      <c r="E228" s="1287"/>
      <c r="F228" s="346" t="s">
        <v>2111</v>
      </c>
      <c r="G228" s="1287" t="s">
        <v>2052</v>
      </c>
      <c r="H228" s="1287"/>
      <c r="I228" s="346" t="b">
        <v>1</v>
      </c>
      <c r="J228" s="346">
        <v>1</v>
      </c>
      <c r="K228" s="346" t="s">
        <v>145</v>
      </c>
      <c r="L228" s="352">
        <v>9.0690000000000008</v>
      </c>
      <c r="M228" s="350">
        <f t="shared" si="4"/>
        <v>3.16</v>
      </c>
      <c r="N228" s="351">
        <f t="shared" si="5"/>
        <v>28.658040000000003</v>
      </c>
      <c r="O228" s="346" t="b">
        <v>0</v>
      </c>
      <c r="Q228" s="339"/>
    </row>
    <row r="229" spans="1:17" x14ac:dyDescent="0.25">
      <c r="A229" s="339"/>
      <c r="C229" s="346" t="s">
        <v>2235</v>
      </c>
      <c r="D229" s="1287" t="s">
        <v>2236</v>
      </c>
      <c r="E229" s="1287"/>
      <c r="F229" s="346" t="s">
        <v>2249</v>
      </c>
      <c r="G229" s="1287" t="s">
        <v>2250</v>
      </c>
      <c r="H229" s="1287"/>
      <c r="I229" s="346" t="b">
        <v>1</v>
      </c>
      <c r="J229" s="346">
        <v>1</v>
      </c>
      <c r="K229" s="346" t="s">
        <v>145</v>
      </c>
      <c r="L229" s="352">
        <v>9.0609999999999999</v>
      </c>
      <c r="M229" s="350">
        <f t="shared" si="4"/>
        <v>3.16</v>
      </c>
      <c r="N229" s="351">
        <f t="shared" si="5"/>
        <v>28.632760000000001</v>
      </c>
      <c r="O229" s="346" t="b">
        <v>1</v>
      </c>
      <c r="Q229" s="339"/>
    </row>
    <row r="230" spans="1:17" x14ac:dyDescent="0.25">
      <c r="A230" s="339"/>
      <c r="C230" s="346" t="s">
        <v>2110</v>
      </c>
      <c r="D230" s="1287" t="s">
        <v>2050</v>
      </c>
      <c r="E230" s="1287"/>
      <c r="F230" s="346" t="s">
        <v>2115</v>
      </c>
      <c r="G230" s="1287" t="s">
        <v>2049</v>
      </c>
      <c r="H230" s="1287"/>
      <c r="I230" s="346" t="b">
        <v>1</v>
      </c>
      <c r="J230" s="346">
        <v>2</v>
      </c>
      <c r="K230" s="346" t="s">
        <v>145</v>
      </c>
      <c r="L230" s="352">
        <v>9.0559999999999992</v>
      </c>
      <c r="M230" s="350">
        <f t="shared" si="4"/>
        <v>3.16</v>
      </c>
      <c r="N230" s="351">
        <f t="shared" si="5"/>
        <v>28.616959999999999</v>
      </c>
      <c r="O230" s="346" t="b">
        <v>0</v>
      </c>
      <c r="Q230" s="339"/>
    </row>
    <row r="231" spans="1:17" x14ac:dyDescent="0.25">
      <c r="A231" s="339"/>
      <c r="C231" s="346" t="s">
        <v>2214</v>
      </c>
      <c r="D231" s="1287" t="s">
        <v>2046</v>
      </c>
      <c r="E231" s="1287"/>
      <c r="F231" s="346" t="s">
        <v>2247</v>
      </c>
      <c r="G231" s="1287" t="s">
        <v>2248</v>
      </c>
      <c r="H231" s="1287"/>
      <c r="I231" s="346" t="b">
        <v>1</v>
      </c>
      <c r="J231" s="346">
        <v>1</v>
      </c>
      <c r="K231" s="346" t="s">
        <v>145</v>
      </c>
      <c r="L231" s="352">
        <v>8.9689999999999994</v>
      </c>
      <c r="M231" s="350">
        <f t="shared" si="4"/>
        <v>3.16</v>
      </c>
      <c r="N231" s="351">
        <f t="shared" si="5"/>
        <v>28.342040000000001</v>
      </c>
      <c r="O231" s="346" t="b">
        <v>1</v>
      </c>
      <c r="Q231" s="339"/>
    </row>
    <row r="232" spans="1:17" x14ac:dyDescent="0.25">
      <c r="A232" s="339"/>
      <c r="C232" s="346" t="s">
        <v>2220</v>
      </c>
      <c r="D232" s="1287" t="s">
        <v>2054</v>
      </c>
      <c r="E232" s="1287"/>
      <c r="F232" s="346" t="s">
        <v>2235</v>
      </c>
      <c r="G232" s="1287" t="s">
        <v>2236</v>
      </c>
      <c r="H232" s="1287"/>
      <c r="I232" s="346" t="b">
        <v>1</v>
      </c>
      <c r="J232" s="346">
        <v>1</v>
      </c>
      <c r="K232" s="346" t="s">
        <v>145</v>
      </c>
      <c r="L232" s="352">
        <v>8.8810000000000002</v>
      </c>
      <c r="M232" s="350">
        <f t="shared" si="4"/>
        <v>3.16</v>
      </c>
      <c r="N232" s="351">
        <f t="shared" si="5"/>
        <v>28.063960000000002</v>
      </c>
      <c r="O232" s="346" t="b">
        <v>1</v>
      </c>
      <c r="Q232" s="339"/>
    </row>
    <row r="233" spans="1:17" x14ac:dyDescent="0.25">
      <c r="A233" s="339"/>
      <c r="C233" s="346" t="s">
        <v>2127</v>
      </c>
      <c r="D233" s="1287" t="s">
        <v>2055</v>
      </c>
      <c r="E233" s="1287"/>
      <c r="F233" s="346" t="s">
        <v>2239</v>
      </c>
      <c r="G233" s="1287" t="s">
        <v>2236</v>
      </c>
      <c r="H233" s="1287"/>
      <c r="I233" s="346" t="b">
        <v>1</v>
      </c>
      <c r="J233" s="346">
        <v>1</v>
      </c>
      <c r="K233" s="346" t="s">
        <v>145</v>
      </c>
      <c r="L233" s="352">
        <v>8.8689999999999998</v>
      </c>
      <c r="M233" s="350">
        <f t="shared" si="4"/>
        <v>3.16</v>
      </c>
      <c r="N233" s="351">
        <f t="shared" si="5"/>
        <v>28.026040000000002</v>
      </c>
      <c r="O233" s="346" t="b">
        <v>1</v>
      </c>
      <c r="Q233" s="339"/>
    </row>
    <row r="234" spans="1:17" x14ac:dyDescent="0.25">
      <c r="A234" s="339"/>
      <c r="C234" s="346" t="s">
        <v>2298</v>
      </c>
      <c r="D234" s="1287" t="s">
        <v>2274</v>
      </c>
      <c r="E234" s="1287"/>
      <c r="F234" s="346" t="s">
        <v>2184</v>
      </c>
      <c r="G234" s="1287" t="s">
        <v>2052</v>
      </c>
      <c r="H234" s="1287"/>
      <c r="I234" s="346" t="b">
        <v>1</v>
      </c>
      <c r="J234" s="346">
        <v>1</v>
      </c>
      <c r="K234" s="346" t="s">
        <v>145</v>
      </c>
      <c r="L234" s="352">
        <v>8.8339999999999996</v>
      </c>
      <c r="M234" s="350">
        <f t="shared" si="4"/>
        <v>3.16</v>
      </c>
      <c r="N234" s="351">
        <f t="shared" si="5"/>
        <v>27.91544</v>
      </c>
      <c r="O234" s="346" t="b">
        <v>1</v>
      </c>
      <c r="Q234" s="339"/>
    </row>
    <row r="235" spans="1:17" x14ac:dyDescent="0.25">
      <c r="A235" s="339"/>
      <c r="C235" s="346" t="s">
        <v>2204</v>
      </c>
      <c r="D235" s="1287" t="s">
        <v>2052</v>
      </c>
      <c r="E235" s="1287"/>
      <c r="F235" s="346" t="s">
        <v>2235</v>
      </c>
      <c r="G235" s="1287" t="s">
        <v>2236</v>
      </c>
      <c r="H235" s="1287"/>
      <c r="I235" s="346" t="b">
        <v>1</v>
      </c>
      <c r="J235" s="346">
        <v>1</v>
      </c>
      <c r="K235" s="346" t="s">
        <v>145</v>
      </c>
      <c r="L235" s="352">
        <v>8.7910000000000004</v>
      </c>
      <c r="M235" s="350">
        <f t="shared" si="4"/>
        <v>3.16</v>
      </c>
      <c r="N235" s="351">
        <f t="shared" si="5"/>
        <v>27.779560000000004</v>
      </c>
      <c r="O235" s="346" t="b">
        <v>1</v>
      </c>
      <c r="Q235" s="339"/>
    </row>
    <row r="236" spans="1:17" x14ac:dyDescent="0.25">
      <c r="A236" s="339"/>
      <c r="C236" s="346" t="s">
        <v>2109</v>
      </c>
      <c r="D236" s="1287" t="s">
        <v>2048</v>
      </c>
      <c r="E236" s="1287"/>
      <c r="F236" s="346" t="s">
        <v>2151</v>
      </c>
      <c r="G236" s="1287" t="s">
        <v>2050</v>
      </c>
      <c r="H236" s="1287"/>
      <c r="I236" s="346" t="b">
        <v>1</v>
      </c>
      <c r="J236" s="346">
        <v>2</v>
      </c>
      <c r="K236" s="346" t="s">
        <v>145</v>
      </c>
      <c r="L236" s="352">
        <v>8.7789999999999999</v>
      </c>
      <c r="M236" s="350">
        <f t="shared" si="4"/>
        <v>3.16</v>
      </c>
      <c r="N236" s="351">
        <f t="shared" si="5"/>
        <v>27.74164</v>
      </c>
      <c r="O236" s="346" t="b">
        <v>0</v>
      </c>
      <c r="Q236" s="339"/>
    </row>
    <row r="237" spans="1:17" x14ac:dyDescent="0.25">
      <c r="A237" s="339"/>
      <c r="C237" s="346" t="s">
        <v>2239</v>
      </c>
      <c r="D237" s="1287" t="s">
        <v>2236</v>
      </c>
      <c r="E237" s="1287"/>
      <c r="F237" s="346" t="s">
        <v>2118</v>
      </c>
      <c r="G237" s="1287" t="s">
        <v>2046</v>
      </c>
      <c r="H237" s="1287"/>
      <c r="I237" s="346" t="b">
        <v>1</v>
      </c>
      <c r="J237" s="346">
        <v>1</v>
      </c>
      <c r="K237" s="346" t="s">
        <v>145</v>
      </c>
      <c r="L237" s="352">
        <v>8.7110000000000003</v>
      </c>
      <c r="M237" s="350">
        <f t="shared" si="4"/>
        <v>3.16</v>
      </c>
      <c r="N237" s="351">
        <f t="shared" si="5"/>
        <v>27.526760000000003</v>
      </c>
      <c r="O237" s="346" t="b">
        <v>1</v>
      </c>
      <c r="Q237" s="339"/>
    </row>
    <row r="238" spans="1:17" x14ac:dyDescent="0.25">
      <c r="A238" s="339"/>
      <c r="C238" s="346" t="s">
        <v>2109</v>
      </c>
      <c r="D238" s="1287" t="s">
        <v>2048</v>
      </c>
      <c r="E238" s="1287"/>
      <c r="F238" s="346" t="s">
        <v>2114</v>
      </c>
      <c r="G238" s="1287" t="s">
        <v>2049</v>
      </c>
      <c r="H238" s="1287"/>
      <c r="I238" s="346" t="b">
        <v>1</v>
      </c>
      <c r="J238" s="346">
        <v>2</v>
      </c>
      <c r="K238" s="346" t="s">
        <v>145</v>
      </c>
      <c r="L238" s="352">
        <v>8.6859999999999999</v>
      </c>
      <c r="M238" s="350">
        <f t="shared" si="4"/>
        <v>3.16</v>
      </c>
      <c r="N238" s="351">
        <f t="shared" si="5"/>
        <v>27.447760000000002</v>
      </c>
      <c r="O238" s="346" t="b">
        <v>0</v>
      </c>
      <c r="Q238" s="339"/>
    </row>
    <row r="239" spans="1:17" x14ac:dyDescent="0.25">
      <c r="A239" s="339"/>
      <c r="C239" s="346" t="s">
        <v>2214</v>
      </c>
      <c r="D239" s="1287" t="s">
        <v>2046</v>
      </c>
      <c r="E239" s="1287"/>
      <c r="F239" s="346" t="s">
        <v>2233</v>
      </c>
      <c r="G239" s="1287" t="s">
        <v>2234</v>
      </c>
      <c r="H239" s="1287"/>
      <c r="I239" s="346" t="b">
        <v>1</v>
      </c>
      <c r="J239" s="346">
        <v>1</v>
      </c>
      <c r="K239" s="346" t="s">
        <v>145</v>
      </c>
      <c r="L239" s="352">
        <v>8.6</v>
      </c>
      <c r="M239" s="350">
        <f t="shared" si="4"/>
        <v>3.16</v>
      </c>
      <c r="N239" s="351">
        <f t="shared" si="5"/>
        <v>27.175999999999998</v>
      </c>
      <c r="O239" s="346" t="b">
        <v>1</v>
      </c>
      <c r="Q239" s="339"/>
    </row>
    <row r="240" spans="1:17" x14ac:dyDescent="0.25">
      <c r="A240" s="339"/>
      <c r="C240" s="346" t="s">
        <v>2110</v>
      </c>
      <c r="D240" s="1287" t="s">
        <v>2050</v>
      </c>
      <c r="E240" s="1287"/>
      <c r="F240" s="346" t="s">
        <v>2247</v>
      </c>
      <c r="G240" s="1287" t="s">
        <v>2248</v>
      </c>
      <c r="H240" s="1287"/>
      <c r="I240" s="346" t="b">
        <v>1</v>
      </c>
      <c r="J240" s="346">
        <v>3</v>
      </c>
      <c r="K240" s="346" t="s">
        <v>145</v>
      </c>
      <c r="L240" s="352">
        <v>8.5150000000000006</v>
      </c>
      <c r="M240" s="350">
        <f t="shared" si="4"/>
        <v>3.16</v>
      </c>
      <c r="N240" s="351">
        <f t="shared" si="5"/>
        <v>26.907400000000003</v>
      </c>
      <c r="O240" s="346" t="b">
        <v>1</v>
      </c>
      <c r="Q240" s="339"/>
    </row>
    <row r="241" spans="1:17" x14ac:dyDescent="0.25">
      <c r="A241" s="339"/>
      <c r="C241" s="346" t="s">
        <v>2133</v>
      </c>
      <c r="D241" s="1287" t="s">
        <v>2047</v>
      </c>
      <c r="E241" s="1287"/>
      <c r="F241" s="346" t="s">
        <v>2276</v>
      </c>
      <c r="G241" s="1287" t="s">
        <v>2277</v>
      </c>
      <c r="H241" s="1287"/>
      <c r="I241" s="346" t="b">
        <v>1</v>
      </c>
      <c r="J241" s="346">
        <v>1</v>
      </c>
      <c r="K241" s="346" t="s">
        <v>145</v>
      </c>
      <c r="L241" s="352">
        <v>8.4589999999999996</v>
      </c>
      <c r="M241" s="350">
        <f t="shared" si="4"/>
        <v>3.16</v>
      </c>
      <c r="N241" s="351">
        <f t="shared" si="5"/>
        <v>26.730440000000002</v>
      </c>
      <c r="O241" s="346" t="b">
        <v>1</v>
      </c>
      <c r="Q241" s="339"/>
    </row>
    <row r="242" spans="1:17" x14ac:dyDescent="0.25">
      <c r="A242" s="339"/>
      <c r="C242" s="346" t="s">
        <v>2103</v>
      </c>
      <c r="D242" s="1287" t="s">
        <v>2047</v>
      </c>
      <c r="E242" s="1287"/>
      <c r="F242" s="346" t="s">
        <v>2121</v>
      </c>
      <c r="G242" s="1287" t="s">
        <v>2046</v>
      </c>
      <c r="H242" s="1287"/>
      <c r="I242" s="346" t="b">
        <v>1</v>
      </c>
      <c r="J242" s="346">
        <v>3</v>
      </c>
      <c r="K242" s="346" t="s">
        <v>145</v>
      </c>
      <c r="L242" s="352">
        <v>8.4369999999999994</v>
      </c>
      <c r="M242" s="350">
        <f t="shared" si="4"/>
        <v>3.16</v>
      </c>
      <c r="N242" s="351">
        <f t="shared" si="5"/>
        <v>26.660920000000001</v>
      </c>
      <c r="O242" s="346" t="b">
        <v>0</v>
      </c>
      <c r="Q242" s="339"/>
    </row>
    <row r="243" spans="1:17" x14ac:dyDescent="0.25">
      <c r="A243" s="339"/>
      <c r="C243" s="346" t="s">
        <v>2246</v>
      </c>
      <c r="D243" s="1287" t="s">
        <v>2238</v>
      </c>
      <c r="E243" s="1287"/>
      <c r="F243" s="346" t="s">
        <v>2249</v>
      </c>
      <c r="G243" s="1287" t="s">
        <v>2250</v>
      </c>
      <c r="H243" s="1287"/>
      <c r="I243" s="346" t="b">
        <v>1</v>
      </c>
      <c r="J243" s="346">
        <v>5</v>
      </c>
      <c r="K243" s="346" t="s">
        <v>145</v>
      </c>
      <c r="L243" s="352">
        <v>8.43</v>
      </c>
      <c r="M243" s="350">
        <f t="shared" si="4"/>
        <v>3.16</v>
      </c>
      <c r="N243" s="351">
        <f t="shared" si="5"/>
        <v>26.6388</v>
      </c>
      <c r="O243" s="346" t="b">
        <v>1</v>
      </c>
      <c r="Q243" s="339"/>
    </row>
    <row r="244" spans="1:17" x14ac:dyDescent="0.25">
      <c r="A244" s="339"/>
      <c r="C244" s="346" t="s">
        <v>2275</v>
      </c>
      <c r="D244" s="1287" t="s">
        <v>2238</v>
      </c>
      <c r="E244" s="1287"/>
      <c r="F244" s="346" t="s">
        <v>2233</v>
      </c>
      <c r="G244" s="1287" t="s">
        <v>2234</v>
      </c>
      <c r="H244" s="1287"/>
      <c r="I244" s="346" t="b">
        <v>1</v>
      </c>
      <c r="J244" s="346">
        <v>2</v>
      </c>
      <c r="K244" s="346" t="s">
        <v>145</v>
      </c>
      <c r="L244" s="352">
        <v>8.4039999999999999</v>
      </c>
      <c r="M244" s="350">
        <f t="shared" si="4"/>
        <v>3.16</v>
      </c>
      <c r="N244" s="351">
        <f t="shared" si="5"/>
        <v>26.556640000000002</v>
      </c>
      <c r="O244" s="346" t="b">
        <v>1</v>
      </c>
      <c r="Q244" s="339"/>
    </row>
    <row r="245" spans="1:17" x14ac:dyDescent="0.25">
      <c r="A245" s="339"/>
      <c r="C245" s="346" t="s">
        <v>2299</v>
      </c>
      <c r="D245" s="1287" t="s">
        <v>2234</v>
      </c>
      <c r="E245" s="1287"/>
      <c r="F245" s="346" t="s">
        <v>2110</v>
      </c>
      <c r="G245" s="1287" t="s">
        <v>2050</v>
      </c>
      <c r="H245" s="1287"/>
      <c r="I245" s="346" t="b">
        <v>1</v>
      </c>
      <c r="J245" s="346">
        <v>1</v>
      </c>
      <c r="K245" s="346" t="s">
        <v>145</v>
      </c>
      <c r="L245" s="352">
        <v>8.3580000000000005</v>
      </c>
      <c r="M245" s="350">
        <f t="shared" si="4"/>
        <v>3.16</v>
      </c>
      <c r="N245" s="351">
        <f t="shared" si="5"/>
        <v>26.411280000000001</v>
      </c>
      <c r="O245" s="346" t="b">
        <v>1</v>
      </c>
      <c r="Q245" s="339"/>
    </row>
    <row r="246" spans="1:17" x14ac:dyDescent="0.25">
      <c r="A246" s="339"/>
      <c r="C246" s="346" t="s">
        <v>2276</v>
      </c>
      <c r="D246" s="1287" t="s">
        <v>2277</v>
      </c>
      <c r="E246" s="1287"/>
      <c r="F246" s="346" t="s">
        <v>2251</v>
      </c>
      <c r="G246" s="1287" t="s">
        <v>2252</v>
      </c>
      <c r="H246" s="1287"/>
      <c r="I246" s="346" t="b">
        <v>1</v>
      </c>
      <c r="J246" s="346">
        <v>1</v>
      </c>
      <c r="K246" s="346" t="s">
        <v>145</v>
      </c>
      <c r="L246" s="352">
        <v>8.1509999999999998</v>
      </c>
      <c r="M246" s="350">
        <f t="shared" si="4"/>
        <v>3.16</v>
      </c>
      <c r="N246" s="351">
        <f t="shared" si="5"/>
        <v>25.757159999999999</v>
      </c>
      <c r="O246" s="346" t="b">
        <v>1</v>
      </c>
      <c r="Q246" s="339"/>
    </row>
    <row r="247" spans="1:17" x14ac:dyDescent="0.25">
      <c r="A247" s="339"/>
      <c r="C247" s="346" t="s">
        <v>2201</v>
      </c>
      <c r="D247" s="1287" t="s">
        <v>2054</v>
      </c>
      <c r="E247" s="1287"/>
      <c r="F247" s="346" t="s">
        <v>2261</v>
      </c>
      <c r="G247" s="1287" t="s">
        <v>2236</v>
      </c>
      <c r="H247" s="1287"/>
      <c r="I247" s="346" t="b">
        <v>1</v>
      </c>
      <c r="J247" s="346">
        <v>1</v>
      </c>
      <c r="K247" s="346" t="s">
        <v>145</v>
      </c>
      <c r="L247" s="352">
        <v>8.1189999999999998</v>
      </c>
      <c r="M247" s="350">
        <f t="shared" si="4"/>
        <v>3.16</v>
      </c>
      <c r="N247" s="351">
        <f t="shared" si="5"/>
        <v>25.656040000000001</v>
      </c>
      <c r="O247" s="346" t="b">
        <v>1</v>
      </c>
      <c r="Q247" s="339"/>
    </row>
    <row r="248" spans="1:17" x14ac:dyDescent="0.25">
      <c r="A248" s="339"/>
      <c r="C248" s="346" t="s">
        <v>2235</v>
      </c>
      <c r="D248" s="1287" t="s">
        <v>2236</v>
      </c>
      <c r="E248" s="1287"/>
      <c r="F248" s="346" t="s">
        <v>2246</v>
      </c>
      <c r="G248" s="1287" t="s">
        <v>2238</v>
      </c>
      <c r="H248" s="1287"/>
      <c r="I248" s="346" t="b">
        <v>1</v>
      </c>
      <c r="J248" s="346">
        <v>1</v>
      </c>
      <c r="K248" s="346" t="s">
        <v>145</v>
      </c>
      <c r="L248" s="352">
        <v>8.1039999999999992</v>
      </c>
      <c r="M248" s="350">
        <f t="shared" si="4"/>
        <v>3.16</v>
      </c>
      <c r="N248" s="351">
        <f t="shared" si="5"/>
        <v>25.608639999999998</v>
      </c>
      <c r="O248" s="346" t="b">
        <v>1</v>
      </c>
      <c r="Q248" s="339"/>
    </row>
    <row r="249" spans="1:17" x14ac:dyDescent="0.25">
      <c r="A249" s="339"/>
      <c r="C249" s="346" t="s">
        <v>2239</v>
      </c>
      <c r="D249" s="1287" t="s">
        <v>2236</v>
      </c>
      <c r="E249" s="1287"/>
      <c r="F249" s="346" t="s">
        <v>2121</v>
      </c>
      <c r="G249" s="1287" t="s">
        <v>2046</v>
      </c>
      <c r="H249" s="1287"/>
      <c r="I249" s="346" t="b">
        <v>1</v>
      </c>
      <c r="J249" s="346">
        <v>1</v>
      </c>
      <c r="K249" s="346" t="s">
        <v>145</v>
      </c>
      <c r="L249" s="352">
        <v>8.0969999999999995</v>
      </c>
      <c r="M249" s="350">
        <f t="shared" si="4"/>
        <v>3.16</v>
      </c>
      <c r="N249" s="351">
        <f t="shared" si="5"/>
        <v>25.58652</v>
      </c>
      <c r="O249" s="346" t="b">
        <v>1</v>
      </c>
      <c r="Q249" s="339"/>
    </row>
    <row r="250" spans="1:17" x14ac:dyDescent="0.25">
      <c r="A250" s="339"/>
      <c r="C250" s="346" t="s">
        <v>2239</v>
      </c>
      <c r="D250" s="1287" t="s">
        <v>2236</v>
      </c>
      <c r="E250" s="1287"/>
      <c r="F250" s="346" t="s">
        <v>2245</v>
      </c>
      <c r="G250" s="1287" t="s">
        <v>2238</v>
      </c>
      <c r="H250" s="1287"/>
      <c r="I250" s="346" t="b">
        <v>1</v>
      </c>
      <c r="J250" s="346">
        <v>1</v>
      </c>
      <c r="K250" s="346" t="s">
        <v>145</v>
      </c>
      <c r="L250" s="352">
        <v>8.0969999999999995</v>
      </c>
      <c r="M250" s="350">
        <f t="shared" si="4"/>
        <v>3.16</v>
      </c>
      <c r="N250" s="351">
        <f t="shared" si="5"/>
        <v>25.58652</v>
      </c>
      <c r="O250" s="346" t="b">
        <v>1</v>
      </c>
      <c r="Q250" s="339"/>
    </row>
    <row r="251" spans="1:17" x14ac:dyDescent="0.25">
      <c r="A251" s="339"/>
      <c r="C251" s="346" t="s">
        <v>2237</v>
      </c>
      <c r="D251" s="1287" t="s">
        <v>2238</v>
      </c>
      <c r="E251" s="1287"/>
      <c r="F251" s="346" t="s">
        <v>2158</v>
      </c>
      <c r="G251" s="1287" t="s">
        <v>2055</v>
      </c>
      <c r="H251" s="1287"/>
      <c r="I251" s="346" t="b">
        <v>1</v>
      </c>
      <c r="J251" s="346">
        <v>3</v>
      </c>
      <c r="K251" s="346" t="s">
        <v>145</v>
      </c>
      <c r="L251" s="352">
        <v>8.0670000000000002</v>
      </c>
      <c r="M251" s="350">
        <f t="shared" si="4"/>
        <v>3.16</v>
      </c>
      <c r="N251" s="351">
        <f t="shared" si="5"/>
        <v>25.491720000000001</v>
      </c>
      <c r="O251" s="346" t="b">
        <v>1</v>
      </c>
      <c r="Q251" s="339"/>
    </row>
    <row r="252" spans="1:17" x14ac:dyDescent="0.25">
      <c r="A252" s="339"/>
      <c r="C252" s="346" t="s">
        <v>2174</v>
      </c>
      <c r="D252" s="1287" t="s">
        <v>2051</v>
      </c>
      <c r="E252" s="1287"/>
      <c r="F252" s="346" t="s">
        <v>2118</v>
      </c>
      <c r="G252" s="1287" t="s">
        <v>2046</v>
      </c>
      <c r="H252" s="1287"/>
      <c r="I252" s="346" t="b">
        <v>1</v>
      </c>
      <c r="J252" s="346">
        <v>4</v>
      </c>
      <c r="K252" s="346" t="s">
        <v>145</v>
      </c>
      <c r="L252" s="352">
        <v>7.915</v>
      </c>
      <c r="M252" s="350">
        <f t="shared" si="4"/>
        <v>3.16</v>
      </c>
      <c r="N252" s="351">
        <f t="shared" si="5"/>
        <v>25.011400000000002</v>
      </c>
      <c r="O252" s="346" t="b">
        <v>0</v>
      </c>
      <c r="Q252" s="339"/>
    </row>
    <row r="253" spans="1:17" x14ac:dyDescent="0.25">
      <c r="A253" s="339"/>
      <c r="C253" s="346" t="s">
        <v>2113</v>
      </c>
      <c r="D253" s="1287" t="s">
        <v>2049</v>
      </c>
      <c r="E253" s="1287"/>
      <c r="F253" s="346" t="s">
        <v>2109</v>
      </c>
      <c r="G253" s="1287" t="s">
        <v>2048</v>
      </c>
      <c r="H253" s="1287"/>
      <c r="I253" s="346" t="b">
        <v>1</v>
      </c>
      <c r="J253" s="346">
        <v>2</v>
      </c>
      <c r="K253" s="346" t="s">
        <v>145</v>
      </c>
      <c r="L253" s="352">
        <v>7.8479999999999999</v>
      </c>
      <c r="M253" s="350">
        <f t="shared" si="4"/>
        <v>3.16</v>
      </c>
      <c r="N253" s="351">
        <f t="shared" si="5"/>
        <v>24.799680000000002</v>
      </c>
      <c r="O253" s="346" t="b">
        <v>0</v>
      </c>
      <c r="Q253" s="339"/>
    </row>
    <row r="254" spans="1:17" x14ac:dyDescent="0.25">
      <c r="A254" s="339"/>
      <c r="C254" s="346" t="s">
        <v>2300</v>
      </c>
      <c r="D254" s="1287" t="s">
        <v>2236</v>
      </c>
      <c r="E254" s="1287"/>
      <c r="F254" s="346" t="s">
        <v>2109</v>
      </c>
      <c r="G254" s="1287" t="s">
        <v>2048</v>
      </c>
      <c r="H254" s="1287"/>
      <c r="I254" s="346" t="b">
        <v>1</v>
      </c>
      <c r="J254" s="346">
        <v>1</v>
      </c>
      <c r="K254" s="346" t="s">
        <v>145</v>
      </c>
      <c r="L254" s="352">
        <v>7.8129999999999997</v>
      </c>
      <c r="M254" s="350">
        <f t="shared" si="4"/>
        <v>3.16</v>
      </c>
      <c r="N254" s="351">
        <f t="shared" si="5"/>
        <v>24.689080000000001</v>
      </c>
      <c r="O254" s="346" t="b">
        <v>1</v>
      </c>
      <c r="Q254" s="339"/>
    </row>
    <row r="255" spans="1:17" x14ac:dyDescent="0.25">
      <c r="A255" s="339"/>
      <c r="C255" s="346" t="s">
        <v>2235</v>
      </c>
      <c r="D255" s="1287" t="s">
        <v>2236</v>
      </c>
      <c r="E255" s="1287"/>
      <c r="F255" s="346" t="s">
        <v>2278</v>
      </c>
      <c r="G255" s="1287" t="s">
        <v>2277</v>
      </c>
      <c r="H255" s="1287"/>
      <c r="I255" s="346" t="b">
        <v>1</v>
      </c>
      <c r="J255" s="346">
        <v>2</v>
      </c>
      <c r="K255" s="346" t="s">
        <v>145</v>
      </c>
      <c r="L255" s="352">
        <v>7.7750000000000004</v>
      </c>
      <c r="M255" s="350">
        <f t="shared" si="4"/>
        <v>3.16</v>
      </c>
      <c r="N255" s="351">
        <f t="shared" si="5"/>
        <v>24.569000000000003</v>
      </c>
      <c r="O255" s="346" t="b">
        <v>1</v>
      </c>
      <c r="Q255" s="339"/>
    </row>
    <row r="256" spans="1:17" x14ac:dyDescent="0.25">
      <c r="A256" s="339"/>
      <c r="C256" s="346" t="s">
        <v>2106</v>
      </c>
      <c r="D256" s="1287" t="s">
        <v>2047</v>
      </c>
      <c r="E256" s="1287"/>
      <c r="F256" s="346" t="s">
        <v>2300</v>
      </c>
      <c r="G256" s="1287" t="s">
        <v>2236</v>
      </c>
      <c r="H256" s="1287"/>
      <c r="I256" s="346" t="b">
        <v>1</v>
      </c>
      <c r="J256" s="346">
        <v>1</v>
      </c>
      <c r="K256" s="346" t="s">
        <v>145</v>
      </c>
      <c r="L256" s="352">
        <v>7.7530000000000001</v>
      </c>
      <c r="M256" s="350">
        <f t="shared" si="4"/>
        <v>3.16</v>
      </c>
      <c r="N256" s="351">
        <f t="shared" si="5"/>
        <v>24.499480000000002</v>
      </c>
      <c r="O256" s="346" t="b">
        <v>1</v>
      </c>
      <c r="Q256" s="339"/>
    </row>
    <row r="257" spans="1:17" x14ac:dyDescent="0.25">
      <c r="A257" s="339"/>
      <c r="C257" s="346" t="s">
        <v>2147</v>
      </c>
      <c r="D257" s="1287" t="s">
        <v>2047</v>
      </c>
      <c r="E257" s="1287"/>
      <c r="F257" s="346" t="s">
        <v>2261</v>
      </c>
      <c r="G257" s="1287" t="s">
        <v>2236</v>
      </c>
      <c r="H257" s="1287"/>
      <c r="I257" s="346" t="b">
        <v>1</v>
      </c>
      <c r="J257" s="346">
        <v>1</v>
      </c>
      <c r="K257" s="346" t="s">
        <v>145</v>
      </c>
      <c r="L257" s="352">
        <v>7.7460000000000004</v>
      </c>
      <c r="M257" s="350">
        <f t="shared" si="4"/>
        <v>3.16</v>
      </c>
      <c r="N257" s="351">
        <f t="shared" si="5"/>
        <v>24.477360000000001</v>
      </c>
      <c r="O257" s="346" t="b">
        <v>1</v>
      </c>
      <c r="Q257" s="339"/>
    </row>
    <row r="258" spans="1:17" x14ac:dyDescent="0.25">
      <c r="A258" s="339"/>
      <c r="C258" s="346" t="s">
        <v>2233</v>
      </c>
      <c r="D258" s="1287" t="s">
        <v>2234</v>
      </c>
      <c r="E258" s="1287"/>
      <c r="F258" s="346" t="s">
        <v>2115</v>
      </c>
      <c r="G258" s="1287" t="s">
        <v>2049</v>
      </c>
      <c r="H258" s="1287"/>
      <c r="I258" s="346" t="b">
        <v>1</v>
      </c>
      <c r="J258" s="346">
        <v>1</v>
      </c>
      <c r="K258" s="346" t="s">
        <v>145</v>
      </c>
      <c r="L258" s="352">
        <v>7.6980000000000004</v>
      </c>
      <c r="M258" s="350">
        <f t="shared" si="4"/>
        <v>3.16</v>
      </c>
      <c r="N258" s="351">
        <f t="shared" si="5"/>
        <v>24.325680000000002</v>
      </c>
      <c r="O258" s="346" t="b">
        <v>1</v>
      </c>
      <c r="Q258" s="339"/>
    </row>
    <row r="259" spans="1:17" x14ac:dyDescent="0.25">
      <c r="A259" s="339"/>
      <c r="C259" s="346" t="s">
        <v>2115</v>
      </c>
      <c r="D259" s="1287" t="s">
        <v>2049</v>
      </c>
      <c r="E259" s="1287"/>
      <c r="F259" s="346" t="s">
        <v>2109</v>
      </c>
      <c r="G259" s="1287" t="s">
        <v>2048</v>
      </c>
      <c r="H259" s="1287"/>
      <c r="I259" s="346" t="b">
        <v>1</v>
      </c>
      <c r="J259" s="346">
        <v>2</v>
      </c>
      <c r="K259" s="346" t="s">
        <v>145</v>
      </c>
      <c r="L259" s="352">
        <v>7.6840000000000002</v>
      </c>
      <c r="M259" s="350">
        <f t="shared" ref="M259:M322" si="6">IF(K259="","",INDEX(CNTR_EFListSelected,MATCH(K259,CORSIA_FuelsList,0)))</f>
        <v>3.16</v>
      </c>
      <c r="N259" s="351">
        <f t="shared" ref="N259:N322" si="7">IF(COUNT(L259:M259)=2,L259*M259,"")</f>
        <v>24.28144</v>
      </c>
      <c r="O259" s="346" t="b">
        <v>0</v>
      </c>
      <c r="Q259" s="339"/>
    </row>
    <row r="260" spans="1:17" x14ac:dyDescent="0.25">
      <c r="A260" s="339"/>
      <c r="C260" s="346" t="s">
        <v>2261</v>
      </c>
      <c r="D260" s="1287" t="s">
        <v>2236</v>
      </c>
      <c r="E260" s="1287"/>
      <c r="F260" s="346" t="s">
        <v>2120</v>
      </c>
      <c r="G260" s="1287" t="s">
        <v>2046</v>
      </c>
      <c r="H260" s="1287"/>
      <c r="I260" s="346" t="b">
        <v>1</v>
      </c>
      <c r="J260" s="346">
        <v>1</v>
      </c>
      <c r="K260" s="346" t="s">
        <v>145</v>
      </c>
      <c r="L260" s="352">
        <v>7.6509999999999998</v>
      </c>
      <c r="M260" s="350">
        <f t="shared" si="6"/>
        <v>3.16</v>
      </c>
      <c r="N260" s="351">
        <f t="shared" si="7"/>
        <v>24.177160000000001</v>
      </c>
      <c r="O260" s="346" t="b">
        <v>1</v>
      </c>
      <c r="Q260" s="339"/>
    </row>
    <row r="261" spans="1:17" x14ac:dyDescent="0.25">
      <c r="A261" s="339"/>
      <c r="C261" s="346" t="s">
        <v>2287</v>
      </c>
      <c r="D261" s="1287" t="s">
        <v>2254</v>
      </c>
      <c r="E261" s="1287"/>
      <c r="F261" s="346" t="s">
        <v>2206</v>
      </c>
      <c r="G261" s="1287" t="s">
        <v>2052</v>
      </c>
      <c r="H261" s="1287"/>
      <c r="I261" s="346" t="b">
        <v>1</v>
      </c>
      <c r="J261" s="346">
        <v>1</v>
      </c>
      <c r="K261" s="346" t="s">
        <v>145</v>
      </c>
      <c r="L261" s="352">
        <v>7.649</v>
      </c>
      <c r="M261" s="350">
        <f t="shared" si="6"/>
        <v>3.16</v>
      </c>
      <c r="N261" s="351">
        <f t="shared" si="7"/>
        <v>24.170840000000002</v>
      </c>
      <c r="O261" s="346" t="b">
        <v>1</v>
      </c>
      <c r="Q261" s="339"/>
    </row>
    <row r="262" spans="1:17" x14ac:dyDescent="0.25">
      <c r="A262" s="339"/>
      <c r="C262" s="346" t="s">
        <v>2200</v>
      </c>
      <c r="D262" s="1287" t="s">
        <v>2054</v>
      </c>
      <c r="E262" s="1287"/>
      <c r="F262" s="346" t="s">
        <v>2110</v>
      </c>
      <c r="G262" s="1287" t="s">
        <v>2050</v>
      </c>
      <c r="H262" s="1287"/>
      <c r="I262" s="346" t="b">
        <v>1</v>
      </c>
      <c r="J262" s="346">
        <v>5</v>
      </c>
      <c r="K262" s="346" t="s">
        <v>145</v>
      </c>
      <c r="L262" s="352">
        <v>7.5949999999999998</v>
      </c>
      <c r="M262" s="350">
        <f t="shared" si="6"/>
        <v>3.16</v>
      </c>
      <c r="N262" s="351">
        <f t="shared" si="7"/>
        <v>24.0002</v>
      </c>
      <c r="O262" s="346" t="b">
        <v>0</v>
      </c>
      <c r="Q262" s="339"/>
    </row>
    <row r="263" spans="1:17" x14ac:dyDescent="0.25">
      <c r="A263" s="339"/>
      <c r="C263" s="346" t="s">
        <v>2184</v>
      </c>
      <c r="D263" s="1287" t="s">
        <v>2052</v>
      </c>
      <c r="E263" s="1287"/>
      <c r="F263" s="346" t="s">
        <v>2101</v>
      </c>
      <c r="G263" s="1287" t="s">
        <v>2051</v>
      </c>
      <c r="H263" s="1287"/>
      <c r="I263" s="346" t="b">
        <v>1</v>
      </c>
      <c r="J263" s="346">
        <v>2</v>
      </c>
      <c r="K263" s="346" t="s">
        <v>145</v>
      </c>
      <c r="L263" s="352">
        <v>7.5789999999999997</v>
      </c>
      <c r="M263" s="350">
        <f t="shared" si="6"/>
        <v>3.16</v>
      </c>
      <c r="N263" s="351">
        <f t="shared" si="7"/>
        <v>23.949639999999999</v>
      </c>
      <c r="O263" s="346" t="b">
        <v>0</v>
      </c>
      <c r="Q263" s="339"/>
    </row>
    <row r="264" spans="1:17" x14ac:dyDescent="0.25">
      <c r="A264" s="339"/>
      <c r="C264" s="346" t="s">
        <v>2301</v>
      </c>
      <c r="D264" s="1287" t="s">
        <v>2254</v>
      </c>
      <c r="E264" s="1287"/>
      <c r="F264" s="346" t="s">
        <v>2134</v>
      </c>
      <c r="G264" s="1287" t="s">
        <v>2067</v>
      </c>
      <c r="H264" s="1287"/>
      <c r="I264" s="346" t="b">
        <v>1</v>
      </c>
      <c r="J264" s="346">
        <v>1</v>
      </c>
      <c r="K264" s="346" t="s">
        <v>145</v>
      </c>
      <c r="L264" s="352">
        <v>7.5720000000000001</v>
      </c>
      <c r="M264" s="350">
        <f t="shared" si="6"/>
        <v>3.16</v>
      </c>
      <c r="N264" s="351">
        <f t="shared" si="7"/>
        <v>23.927520000000001</v>
      </c>
      <c r="O264" s="346" t="b">
        <v>1</v>
      </c>
      <c r="Q264" s="339"/>
    </row>
    <row r="265" spans="1:17" x14ac:dyDescent="0.25">
      <c r="A265" s="339"/>
      <c r="C265" s="346" t="s">
        <v>2233</v>
      </c>
      <c r="D265" s="1287" t="s">
        <v>2234</v>
      </c>
      <c r="E265" s="1287"/>
      <c r="F265" s="346" t="s">
        <v>2149</v>
      </c>
      <c r="G265" s="1287" t="s">
        <v>2053</v>
      </c>
      <c r="H265" s="1287"/>
      <c r="I265" s="346" t="b">
        <v>1</v>
      </c>
      <c r="J265" s="346">
        <v>1</v>
      </c>
      <c r="K265" s="346" t="s">
        <v>145</v>
      </c>
      <c r="L265" s="352">
        <v>7.5270000000000001</v>
      </c>
      <c r="M265" s="350">
        <f t="shared" si="6"/>
        <v>3.16</v>
      </c>
      <c r="N265" s="351">
        <f t="shared" si="7"/>
        <v>23.785320000000002</v>
      </c>
      <c r="O265" s="346" t="b">
        <v>1</v>
      </c>
      <c r="Q265" s="339"/>
    </row>
    <row r="266" spans="1:17" x14ac:dyDescent="0.25">
      <c r="A266" s="339"/>
      <c r="C266" s="346" t="s">
        <v>2276</v>
      </c>
      <c r="D266" s="1287" t="s">
        <v>2277</v>
      </c>
      <c r="E266" s="1287"/>
      <c r="F266" s="346" t="s">
        <v>2241</v>
      </c>
      <c r="G266" s="1287" t="s">
        <v>2242</v>
      </c>
      <c r="H266" s="1287"/>
      <c r="I266" s="346" t="b">
        <v>1</v>
      </c>
      <c r="J266" s="346">
        <v>2</v>
      </c>
      <c r="K266" s="346" t="s">
        <v>145</v>
      </c>
      <c r="L266" s="352">
        <v>7.5250000000000004</v>
      </c>
      <c r="M266" s="350">
        <f t="shared" si="6"/>
        <v>3.16</v>
      </c>
      <c r="N266" s="351">
        <f t="shared" si="7"/>
        <v>23.779000000000003</v>
      </c>
      <c r="O266" s="346" t="b">
        <v>0</v>
      </c>
      <c r="Q266" s="339"/>
    </row>
    <row r="267" spans="1:17" x14ac:dyDescent="0.25">
      <c r="A267" s="339"/>
      <c r="C267" s="346" t="s">
        <v>2239</v>
      </c>
      <c r="D267" s="1287" t="s">
        <v>2236</v>
      </c>
      <c r="E267" s="1287"/>
      <c r="F267" s="346" t="s">
        <v>2126</v>
      </c>
      <c r="G267" s="1287" t="s">
        <v>2057</v>
      </c>
      <c r="H267" s="1287"/>
      <c r="I267" s="346" t="b">
        <v>1</v>
      </c>
      <c r="J267" s="346">
        <v>1</v>
      </c>
      <c r="K267" s="346" t="s">
        <v>145</v>
      </c>
      <c r="L267" s="352">
        <v>7.4809999999999999</v>
      </c>
      <c r="M267" s="350">
        <f t="shared" si="6"/>
        <v>3.16</v>
      </c>
      <c r="N267" s="351">
        <f t="shared" si="7"/>
        <v>23.639960000000002</v>
      </c>
      <c r="O267" s="346" t="b">
        <v>1</v>
      </c>
      <c r="Q267" s="339"/>
    </row>
    <row r="268" spans="1:17" x14ac:dyDescent="0.25">
      <c r="A268" s="339"/>
      <c r="C268" s="346" t="s">
        <v>2110</v>
      </c>
      <c r="D268" s="1287" t="s">
        <v>2050</v>
      </c>
      <c r="E268" s="1287"/>
      <c r="F268" s="346" t="s">
        <v>2103</v>
      </c>
      <c r="G268" s="1287" t="s">
        <v>2047</v>
      </c>
      <c r="H268" s="1287"/>
      <c r="I268" s="346" t="b">
        <v>1</v>
      </c>
      <c r="J268" s="346">
        <v>1</v>
      </c>
      <c r="K268" s="346" t="s">
        <v>145</v>
      </c>
      <c r="L268" s="352">
        <v>7.4640000000000004</v>
      </c>
      <c r="M268" s="350">
        <f t="shared" si="6"/>
        <v>3.16</v>
      </c>
      <c r="N268" s="351">
        <f t="shared" si="7"/>
        <v>23.586240000000004</v>
      </c>
      <c r="O268" s="346" t="b">
        <v>0</v>
      </c>
      <c r="Q268" s="339"/>
    </row>
    <row r="269" spans="1:17" x14ac:dyDescent="0.25">
      <c r="A269" s="339"/>
      <c r="C269" s="346" t="s">
        <v>2110</v>
      </c>
      <c r="D269" s="1287" t="s">
        <v>2050</v>
      </c>
      <c r="E269" s="1287"/>
      <c r="F269" s="346" t="s">
        <v>2200</v>
      </c>
      <c r="G269" s="1287" t="s">
        <v>2054</v>
      </c>
      <c r="H269" s="1287"/>
      <c r="I269" s="346" t="b">
        <v>1</v>
      </c>
      <c r="J269" s="346">
        <v>6</v>
      </c>
      <c r="K269" s="346" t="s">
        <v>145</v>
      </c>
      <c r="L269" s="352">
        <v>7.4509999999999996</v>
      </c>
      <c r="M269" s="350">
        <f t="shared" si="6"/>
        <v>3.16</v>
      </c>
      <c r="N269" s="351">
        <f t="shared" si="7"/>
        <v>23.545159999999999</v>
      </c>
      <c r="O269" s="346" t="b">
        <v>0</v>
      </c>
      <c r="Q269" s="339"/>
    </row>
    <row r="270" spans="1:17" x14ac:dyDescent="0.25">
      <c r="A270" s="339"/>
      <c r="C270" s="346" t="s">
        <v>2230</v>
      </c>
      <c r="D270" s="1287" t="s">
        <v>2051</v>
      </c>
      <c r="E270" s="1287"/>
      <c r="F270" s="346" t="s">
        <v>2302</v>
      </c>
      <c r="G270" s="1287" t="s">
        <v>2303</v>
      </c>
      <c r="H270" s="1287"/>
      <c r="I270" s="346" t="b">
        <v>1</v>
      </c>
      <c r="J270" s="346">
        <v>1</v>
      </c>
      <c r="K270" s="346" t="s">
        <v>145</v>
      </c>
      <c r="L270" s="352">
        <v>7.4119999999999999</v>
      </c>
      <c r="M270" s="350">
        <f t="shared" si="6"/>
        <v>3.16</v>
      </c>
      <c r="N270" s="351">
        <f t="shared" si="7"/>
        <v>23.42192</v>
      </c>
      <c r="O270" s="346" t="b">
        <v>1</v>
      </c>
      <c r="Q270" s="339"/>
    </row>
    <row r="271" spans="1:17" x14ac:dyDescent="0.25">
      <c r="A271" s="339"/>
      <c r="C271" s="346" t="s">
        <v>2109</v>
      </c>
      <c r="D271" s="1287" t="s">
        <v>2048</v>
      </c>
      <c r="E271" s="1287"/>
      <c r="F271" s="346" t="s">
        <v>2304</v>
      </c>
      <c r="G271" s="1287" t="s">
        <v>2289</v>
      </c>
      <c r="H271" s="1287"/>
      <c r="I271" s="346" t="b">
        <v>1</v>
      </c>
      <c r="J271" s="346">
        <v>1</v>
      </c>
      <c r="K271" s="346" t="s">
        <v>145</v>
      </c>
      <c r="L271" s="352">
        <v>7.4080000000000004</v>
      </c>
      <c r="M271" s="350">
        <f t="shared" si="6"/>
        <v>3.16</v>
      </c>
      <c r="N271" s="351">
        <f t="shared" si="7"/>
        <v>23.409280000000003</v>
      </c>
      <c r="O271" s="346" t="b">
        <v>0</v>
      </c>
      <c r="Q271" s="339"/>
    </row>
    <row r="272" spans="1:17" x14ac:dyDescent="0.25">
      <c r="A272" s="339"/>
      <c r="C272" s="346" t="s">
        <v>2107</v>
      </c>
      <c r="D272" s="1287" t="s">
        <v>2074</v>
      </c>
      <c r="E272" s="1287"/>
      <c r="F272" s="346" t="s">
        <v>2233</v>
      </c>
      <c r="G272" s="1287" t="s">
        <v>2234</v>
      </c>
      <c r="H272" s="1287"/>
      <c r="I272" s="346" t="b">
        <v>1</v>
      </c>
      <c r="J272" s="346">
        <v>1</v>
      </c>
      <c r="K272" s="346" t="s">
        <v>145</v>
      </c>
      <c r="L272" s="352">
        <v>7.34</v>
      </c>
      <c r="M272" s="350">
        <f t="shared" si="6"/>
        <v>3.16</v>
      </c>
      <c r="N272" s="351">
        <f t="shared" si="7"/>
        <v>23.194400000000002</v>
      </c>
      <c r="O272" s="346" t="b">
        <v>1</v>
      </c>
      <c r="Q272" s="339"/>
    </row>
    <row r="273" spans="1:17" x14ac:dyDescent="0.25">
      <c r="A273" s="339"/>
      <c r="C273" s="346" t="s">
        <v>2261</v>
      </c>
      <c r="D273" s="1287" t="s">
        <v>2236</v>
      </c>
      <c r="E273" s="1287"/>
      <c r="F273" s="346" t="s">
        <v>2106</v>
      </c>
      <c r="G273" s="1287" t="s">
        <v>2047</v>
      </c>
      <c r="H273" s="1287"/>
      <c r="I273" s="346" t="b">
        <v>1</v>
      </c>
      <c r="J273" s="346">
        <v>1</v>
      </c>
      <c r="K273" s="346" t="s">
        <v>145</v>
      </c>
      <c r="L273" s="352">
        <v>7.3150000000000004</v>
      </c>
      <c r="M273" s="350">
        <f t="shared" si="6"/>
        <v>3.16</v>
      </c>
      <c r="N273" s="351">
        <f t="shared" si="7"/>
        <v>23.115400000000001</v>
      </c>
      <c r="O273" s="346" t="b">
        <v>1</v>
      </c>
      <c r="Q273" s="339"/>
    </row>
    <row r="274" spans="1:17" x14ac:dyDescent="0.25">
      <c r="A274" s="339"/>
      <c r="C274" s="346" t="s">
        <v>2158</v>
      </c>
      <c r="D274" s="1287" t="s">
        <v>2055</v>
      </c>
      <c r="E274" s="1287"/>
      <c r="F274" s="346" t="s">
        <v>2233</v>
      </c>
      <c r="G274" s="1287" t="s">
        <v>2234</v>
      </c>
      <c r="H274" s="1287"/>
      <c r="I274" s="346" t="b">
        <v>1</v>
      </c>
      <c r="J274" s="346">
        <v>1</v>
      </c>
      <c r="K274" s="346" t="s">
        <v>145</v>
      </c>
      <c r="L274" s="352">
        <v>7.2750000000000004</v>
      </c>
      <c r="M274" s="350">
        <f t="shared" si="6"/>
        <v>3.16</v>
      </c>
      <c r="N274" s="351">
        <f t="shared" si="7"/>
        <v>22.989000000000001</v>
      </c>
      <c r="O274" s="346" t="b">
        <v>1</v>
      </c>
      <c r="Q274" s="339"/>
    </row>
    <row r="275" spans="1:17" x14ac:dyDescent="0.25">
      <c r="A275" s="339"/>
      <c r="C275" s="346" t="s">
        <v>2233</v>
      </c>
      <c r="D275" s="1287" t="s">
        <v>2234</v>
      </c>
      <c r="E275" s="1287"/>
      <c r="F275" s="346" t="s">
        <v>2305</v>
      </c>
      <c r="G275" s="1287" t="s">
        <v>2306</v>
      </c>
      <c r="H275" s="1287"/>
      <c r="I275" s="346" t="b">
        <v>1</v>
      </c>
      <c r="J275" s="346">
        <v>1</v>
      </c>
      <c r="K275" s="346" t="s">
        <v>145</v>
      </c>
      <c r="L275" s="352">
        <v>7.2690000000000001</v>
      </c>
      <c r="M275" s="350">
        <f t="shared" si="6"/>
        <v>3.16</v>
      </c>
      <c r="N275" s="351">
        <f t="shared" si="7"/>
        <v>22.970040000000001</v>
      </c>
      <c r="O275" s="346" t="b">
        <v>1</v>
      </c>
      <c r="Q275" s="339"/>
    </row>
    <row r="276" spans="1:17" x14ac:dyDescent="0.25">
      <c r="A276" s="339"/>
      <c r="C276" s="346" t="s">
        <v>2115</v>
      </c>
      <c r="D276" s="1287" t="s">
        <v>2049</v>
      </c>
      <c r="E276" s="1287"/>
      <c r="F276" s="346" t="s">
        <v>2237</v>
      </c>
      <c r="G276" s="1287" t="s">
        <v>2238</v>
      </c>
      <c r="H276" s="1287"/>
      <c r="I276" s="346" t="b">
        <v>1</v>
      </c>
      <c r="J276" s="346">
        <v>2</v>
      </c>
      <c r="K276" s="346" t="s">
        <v>145</v>
      </c>
      <c r="L276" s="352">
        <v>7.266</v>
      </c>
      <c r="M276" s="350">
        <f t="shared" si="6"/>
        <v>3.16</v>
      </c>
      <c r="N276" s="351">
        <f t="shared" si="7"/>
        <v>22.960560000000001</v>
      </c>
      <c r="O276" s="346" t="b">
        <v>1</v>
      </c>
      <c r="Q276" s="339"/>
    </row>
    <row r="277" spans="1:17" x14ac:dyDescent="0.25">
      <c r="A277" s="339"/>
      <c r="C277" s="346" t="s">
        <v>2118</v>
      </c>
      <c r="D277" s="1287" t="s">
        <v>2046</v>
      </c>
      <c r="E277" s="1287"/>
      <c r="F277" s="346" t="s">
        <v>2174</v>
      </c>
      <c r="G277" s="1287" t="s">
        <v>2051</v>
      </c>
      <c r="H277" s="1287"/>
      <c r="I277" s="346" t="b">
        <v>1</v>
      </c>
      <c r="J277" s="346">
        <v>4</v>
      </c>
      <c r="K277" s="346" t="s">
        <v>145</v>
      </c>
      <c r="L277" s="352">
        <v>7.258</v>
      </c>
      <c r="M277" s="350">
        <f t="shared" si="6"/>
        <v>3.16</v>
      </c>
      <c r="N277" s="351">
        <f t="shared" si="7"/>
        <v>22.935280000000002</v>
      </c>
      <c r="O277" s="346" t="b">
        <v>0</v>
      </c>
      <c r="Q277" s="339"/>
    </row>
    <row r="278" spans="1:17" x14ac:dyDescent="0.25">
      <c r="A278" s="339"/>
      <c r="C278" s="346" t="s">
        <v>2110</v>
      </c>
      <c r="D278" s="1287" t="s">
        <v>2050</v>
      </c>
      <c r="E278" s="1287"/>
      <c r="F278" s="346" t="s">
        <v>2118</v>
      </c>
      <c r="G278" s="1287" t="s">
        <v>2046</v>
      </c>
      <c r="H278" s="1287"/>
      <c r="I278" s="346" t="b">
        <v>1</v>
      </c>
      <c r="J278" s="346">
        <v>2</v>
      </c>
      <c r="K278" s="346" t="s">
        <v>145</v>
      </c>
      <c r="L278" s="352">
        <v>7.2119999999999997</v>
      </c>
      <c r="M278" s="350">
        <f t="shared" si="6"/>
        <v>3.16</v>
      </c>
      <c r="N278" s="351">
        <f t="shared" si="7"/>
        <v>22.789919999999999</v>
      </c>
      <c r="O278" s="346" t="b">
        <v>0</v>
      </c>
      <c r="Q278" s="339"/>
    </row>
    <row r="279" spans="1:17" x14ac:dyDescent="0.25">
      <c r="A279" s="339"/>
      <c r="C279" s="346" t="s">
        <v>2307</v>
      </c>
      <c r="D279" s="1287" t="s">
        <v>2238</v>
      </c>
      <c r="E279" s="1287"/>
      <c r="F279" s="346" t="s">
        <v>2298</v>
      </c>
      <c r="G279" s="1287" t="s">
        <v>2274</v>
      </c>
      <c r="H279" s="1287"/>
      <c r="I279" s="346" t="b">
        <v>1</v>
      </c>
      <c r="J279" s="346">
        <v>1</v>
      </c>
      <c r="K279" s="346" t="s">
        <v>145</v>
      </c>
      <c r="L279" s="352">
        <v>7.181</v>
      </c>
      <c r="M279" s="350">
        <f t="shared" si="6"/>
        <v>3.16</v>
      </c>
      <c r="N279" s="351">
        <f t="shared" si="7"/>
        <v>22.691960000000002</v>
      </c>
      <c r="O279" s="346" t="b">
        <v>1</v>
      </c>
      <c r="Q279" s="339"/>
    </row>
    <row r="280" spans="1:17" x14ac:dyDescent="0.25">
      <c r="A280" s="339"/>
      <c r="C280" s="346" t="s">
        <v>2308</v>
      </c>
      <c r="D280" s="1287" t="s">
        <v>2309</v>
      </c>
      <c r="E280" s="1287"/>
      <c r="F280" s="346" t="s">
        <v>2127</v>
      </c>
      <c r="G280" s="1287" t="s">
        <v>2055</v>
      </c>
      <c r="H280" s="1287"/>
      <c r="I280" s="346" t="b">
        <v>1</v>
      </c>
      <c r="J280" s="346">
        <v>1</v>
      </c>
      <c r="K280" s="346" t="s">
        <v>145</v>
      </c>
      <c r="L280" s="352">
        <v>7.1609999999999996</v>
      </c>
      <c r="M280" s="350">
        <f t="shared" si="6"/>
        <v>3.16</v>
      </c>
      <c r="N280" s="351">
        <f t="shared" si="7"/>
        <v>22.62876</v>
      </c>
      <c r="O280" s="346" t="b">
        <v>1</v>
      </c>
      <c r="Q280" s="339"/>
    </row>
    <row r="281" spans="1:17" x14ac:dyDescent="0.25">
      <c r="A281" s="339"/>
      <c r="C281" s="346" t="s">
        <v>2118</v>
      </c>
      <c r="D281" s="1287" t="s">
        <v>2046</v>
      </c>
      <c r="E281" s="1287"/>
      <c r="F281" s="346" t="s">
        <v>2269</v>
      </c>
      <c r="G281" s="1287" t="s">
        <v>2270</v>
      </c>
      <c r="H281" s="1287"/>
      <c r="I281" s="346" t="b">
        <v>1</v>
      </c>
      <c r="J281" s="346">
        <v>1</v>
      </c>
      <c r="K281" s="346" t="s">
        <v>145</v>
      </c>
      <c r="L281" s="352">
        <v>7.1360000000000001</v>
      </c>
      <c r="M281" s="350">
        <f t="shared" si="6"/>
        <v>3.16</v>
      </c>
      <c r="N281" s="351">
        <f t="shared" si="7"/>
        <v>22.549760000000003</v>
      </c>
      <c r="O281" s="346" t="b">
        <v>0</v>
      </c>
      <c r="Q281" s="339"/>
    </row>
    <row r="282" spans="1:17" x14ac:dyDescent="0.25">
      <c r="A282" s="339"/>
      <c r="C282" s="346" t="s">
        <v>2310</v>
      </c>
      <c r="D282" s="1287" t="s">
        <v>2052</v>
      </c>
      <c r="E282" s="1287"/>
      <c r="F282" s="346" t="s">
        <v>2292</v>
      </c>
      <c r="G282" s="1287" t="s">
        <v>2066</v>
      </c>
      <c r="H282" s="1287"/>
      <c r="I282" s="346" t="b">
        <v>1</v>
      </c>
      <c r="J282" s="346">
        <v>1</v>
      </c>
      <c r="K282" s="346" t="s">
        <v>145</v>
      </c>
      <c r="L282" s="352">
        <v>7.1360000000000001</v>
      </c>
      <c r="M282" s="350">
        <f t="shared" si="6"/>
        <v>3.16</v>
      </c>
      <c r="N282" s="351">
        <f t="shared" si="7"/>
        <v>22.549760000000003</v>
      </c>
      <c r="O282" s="346" t="b">
        <v>1</v>
      </c>
      <c r="Q282" s="339"/>
    </row>
    <row r="283" spans="1:17" x14ac:dyDescent="0.25">
      <c r="A283" s="339"/>
      <c r="C283" s="346" t="s">
        <v>2311</v>
      </c>
      <c r="D283" s="1287" t="s">
        <v>2303</v>
      </c>
      <c r="E283" s="1287"/>
      <c r="F283" s="346" t="s">
        <v>2109</v>
      </c>
      <c r="G283" s="1287" t="s">
        <v>2048</v>
      </c>
      <c r="H283" s="1287"/>
      <c r="I283" s="346" t="b">
        <v>1</v>
      </c>
      <c r="J283" s="346">
        <v>1</v>
      </c>
      <c r="K283" s="346" t="s">
        <v>145</v>
      </c>
      <c r="L283" s="352">
        <v>7.1210000000000004</v>
      </c>
      <c r="M283" s="350">
        <f t="shared" si="6"/>
        <v>3.16</v>
      </c>
      <c r="N283" s="351">
        <f t="shared" si="7"/>
        <v>22.502360000000003</v>
      </c>
      <c r="O283" s="346" t="b">
        <v>1</v>
      </c>
      <c r="Q283" s="339"/>
    </row>
    <row r="284" spans="1:17" x14ac:dyDescent="0.25">
      <c r="A284" s="339"/>
      <c r="C284" s="346" t="s">
        <v>2114</v>
      </c>
      <c r="D284" s="1287" t="s">
        <v>2049</v>
      </c>
      <c r="E284" s="1287"/>
      <c r="F284" s="346" t="s">
        <v>2101</v>
      </c>
      <c r="G284" s="1287" t="s">
        <v>2051</v>
      </c>
      <c r="H284" s="1287"/>
      <c r="I284" s="346" t="b">
        <v>1</v>
      </c>
      <c r="J284" s="346">
        <v>2</v>
      </c>
      <c r="K284" s="346" t="s">
        <v>145</v>
      </c>
      <c r="L284" s="352">
        <v>7.0720000000000001</v>
      </c>
      <c r="M284" s="350">
        <f t="shared" si="6"/>
        <v>3.16</v>
      </c>
      <c r="N284" s="351">
        <f t="shared" si="7"/>
        <v>22.347520000000003</v>
      </c>
      <c r="O284" s="346" t="b">
        <v>0</v>
      </c>
      <c r="Q284" s="339"/>
    </row>
    <row r="285" spans="1:17" x14ac:dyDescent="0.25">
      <c r="A285" s="339"/>
      <c r="C285" s="346" t="s">
        <v>2118</v>
      </c>
      <c r="D285" s="1287" t="s">
        <v>2046</v>
      </c>
      <c r="E285" s="1287"/>
      <c r="F285" s="346" t="s">
        <v>2110</v>
      </c>
      <c r="G285" s="1287" t="s">
        <v>2050</v>
      </c>
      <c r="H285" s="1287"/>
      <c r="I285" s="346" t="b">
        <v>1</v>
      </c>
      <c r="J285" s="346">
        <v>2</v>
      </c>
      <c r="K285" s="346" t="s">
        <v>145</v>
      </c>
      <c r="L285" s="352">
        <v>7.0579999999999998</v>
      </c>
      <c r="M285" s="350">
        <f t="shared" si="6"/>
        <v>3.16</v>
      </c>
      <c r="N285" s="351">
        <f t="shared" si="7"/>
        <v>22.303280000000001</v>
      </c>
      <c r="O285" s="346" t="b">
        <v>0</v>
      </c>
      <c r="Q285" s="339"/>
    </row>
    <row r="286" spans="1:17" x14ac:dyDescent="0.25">
      <c r="A286" s="339"/>
      <c r="C286" s="346" t="s">
        <v>2132</v>
      </c>
      <c r="D286" s="1287" t="s">
        <v>2060</v>
      </c>
      <c r="E286" s="1287"/>
      <c r="F286" s="346" t="s">
        <v>2312</v>
      </c>
      <c r="G286" s="1287" t="s">
        <v>2313</v>
      </c>
      <c r="H286" s="1287"/>
      <c r="I286" s="346" t="b">
        <v>1</v>
      </c>
      <c r="J286" s="346">
        <v>2</v>
      </c>
      <c r="K286" s="346" t="s">
        <v>145</v>
      </c>
      <c r="L286" s="352">
        <v>7.0549999999999997</v>
      </c>
      <c r="M286" s="350">
        <f t="shared" si="6"/>
        <v>3.16</v>
      </c>
      <c r="N286" s="351">
        <f t="shared" si="7"/>
        <v>22.293800000000001</v>
      </c>
      <c r="O286" s="346" t="b">
        <v>0</v>
      </c>
      <c r="Q286" s="339"/>
    </row>
    <row r="287" spans="1:17" x14ac:dyDescent="0.25">
      <c r="A287" s="339"/>
      <c r="C287" s="346" t="s">
        <v>2114</v>
      </c>
      <c r="D287" s="1287" t="s">
        <v>2049</v>
      </c>
      <c r="E287" s="1287"/>
      <c r="F287" s="346" t="s">
        <v>2233</v>
      </c>
      <c r="G287" s="1287" t="s">
        <v>2234</v>
      </c>
      <c r="H287" s="1287"/>
      <c r="I287" s="346" t="b">
        <v>1</v>
      </c>
      <c r="J287" s="346">
        <v>1</v>
      </c>
      <c r="K287" s="346" t="s">
        <v>145</v>
      </c>
      <c r="L287" s="352">
        <v>7.0540000000000003</v>
      </c>
      <c r="M287" s="350">
        <f t="shared" si="6"/>
        <v>3.16</v>
      </c>
      <c r="N287" s="351">
        <f t="shared" si="7"/>
        <v>22.290640000000003</v>
      </c>
      <c r="O287" s="346" t="b">
        <v>1</v>
      </c>
      <c r="Q287" s="339"/>
    </row>
    <row r="288" spans="1:17" x14ac:dyDescent="0.25">
      <c r="A288" s="339"/>
      <c r="C288" s="346" t="s">
        <v>2278</v>
      </c>
      <c r="D288" s="1287" t="s">
        <v>2277</v>
      </c>
      <c r="E288" s="1287"/>
      <c r="F288" s="346" t="s">
        <v>2103</v>
      </c>
      <c r="G288" s="1287" t="s">
        <v>2047</v>
      </c>
      <c r="H288" s="1287"/>
      <c r="I288" s="346" t="b">
        <v>1</v>
      </c>
      <c r="J288" s="346">
        <v>1</v>
      </c>
      <c r="K288" s="346" t="s">
        <v>145</v>
      </c>
      <c r="L288" s="352">
        <v>7.05</v>
      </c>
      <c r="M288" s="350">
        <f t="shared" si="6"/>
        <v>3.16</v>
      </c>
      <c r="N288" s="351">
        <f t="shared" si="7"/>
        <v>22.277999999999999</v>
      </c>
      <c r="O288" s="346" t="b">
        <v>1</v>
      </c>
      <c r="Q288" s="339"/>
    </row>
    <row r="289" spans="1:17" x14ac:dyDescent="0.25">
      <c r="A289" s="339"/>
      <c r="C289" s="346" t="s">
        <v>2241</v>
      </c>
      <c r="D289" s="1287" t="s">
        <v>2242</v>
      </c>
      <c r="E289" s="1287"/>
      <c r="F289" s="346" t="s">
        <v>2126</v>
      </c>
      <c r="G289" s="1287" t="s">
        <v>2057</v>
      </c>
      <c r="H289" s="1287"/>
      <c r="I289" s="346" t="b">
        <v>1</v>
      </c>
      <c r="J289" s="346">
        <v>1</v>
      </c>
      <c r="K289" s="346" t="s">
        <v>145</v>
      </c>
      <c r="L289" s="352">
        <v>7.0140000000000002</v>
      </c>
      <c r="M289" s="350">
        <f t="shared" si="6"/>
        <v>3.16</v>
      </c>
      <c r="N289" s="351">
        <f t="shared" si="7"/>
        <v>22.164240000000003</v>
      </c>
      <c r="O289" s="346" t="b">
        <v>0</v>
      </c>
      <c r="Q289" s="339"/>
    </row>
    <row r="290" spans="1:17" x14ac:dyDescent="0.25">
      <c r="A290" s="339"/>
      <c r="C290" s="346" t="s">
        <v>2314</v>
      </c>
      <c r="D290" s="1287" t="s">
        <v>2315</v>
      </c>
      <c r="E290" s="1287"/>
      <c r="F290" s="346" t="s">
        <v>2316</v>
      </c>
      <c r="G290" s="1287" t="s">
        <v>2317</v>
      </c>
      <c r="H290" s="1287"/>
      <c r="I290" s="346" t="b">
        <v>1</v>
      </c>
      <c r="J290" s="346">
        <v>1</v>
      </c>
      <c r="K290" s="346" t="s">
        <v>145</v>
      </c>
      <c r="L290" s="352">
        <v>7.0090000000000003</v>
      </c>
      <c r="M290" s="350">
        <f t="shared" si="6"/>
        <v>3.16</v>
      </c>
      <c r="N290" s="351">
        <f t="shared" si="7"/>
        <v>22.148440000000001</v>
      </c>
      <c r="O290" s="346" t="b">
        <v>0</v>
      </c>
      <c r="Q290" s="339"/>
    </row>
    <row r="291" spans="1:17" x14ac:dyDescent="0.25">
      <c r="A291" s="339"/>
      <c r="C291" s="346" t="s">
        <v>2241</v>
      </c>
      <c r="D291" s="1287" t="s">
        <v>2242</v>
      </c>
      <c r="E291" s="1287"/>
      <c r="F291" s="346" t="s">
        <v>2276</v>
      </c>
      <c r="G291" s="1287" t="s">
        <v>2277</v>
      </c>
      <c r="H291" s="1287"/>
      <c r="I291" s="346" t="b">
        <v>1</v>
      </c>
      <c r="J291" s="346">
        <v>2</v>
      </c>
      <c r="K291" s="346" t="s">
        <v>145</v>
      </c>
      <c r="L291" s="352">
        <v>6.976</v>
      </c>
      <c r="M291" s="350">
        <f t="shared" si="6"/>
        <v>3.16</v>
      </c>
      <c r="N291" s="351">
        <f t="shared" si="7"/>
        <v>22.044160000000002</v>
      </c>
      <c r="O291" s="346" t="b">
        <v>0</v>
      </c>
      <c r="Q291" s="339"/>
    </row>
    <row r="292" spans="1:17" x14ac:dyDescent="0.25">
      <c r="A292" s="339"/>
      <c r="C292" s="346" t="s">
        <v>2233</v>
      </c>
      <c r="D292" s="1287" t="s">
        <v>2234</v>
      </c>
      <c r="E292" s="1287"/>
      <c r="F292" s="346" t="s">
        <v>2186</v>
      </c>
      <c r="G292" s="1287" t="s">
        <v>2046</v>
      </c>
      <c r="H292" s="1287"/>
      <c r="I292" s="346" t="b">
        <v>1</v>
      </c>
      <c r="J292" s="346">
        <v>1</v>
      </c>
      <c r="K292" s="346" t="s">
        <v>145</v>
      </c>
      <c r="L292" s="352">
        <v>6.95</v>
      </c>
      <c r="M292" s="350">
        <f t="shared" si="6"/>
        <v>3.16</v>
      </c>
      <c r="N292" s="351">
        <f t="shared" si="7"/>
        <v>21.962000000000003</v>
      </c>
      <c r="O292" s="346" t="b">
        <v>1</v>
      </c>
      <c r="Q292" s="339"/>
    </row>
    <row r="293" spans="1:17" x14ac:dyDescent="0.25">
      <c r="A293" s="339"/>
      <c r="C293" s="346" t="s">
        <v>2233</v>
      </c>
      <c r="D293" s="1287" t="s">
        <v>2234</v>
      </c>
      <c r="E293" s="1287"/>
      <c r="F293" s="346" t="s">
        <v>2122</v>
      </c>
      <c r="G293" s="1287" t="s">
        <v>2046</v>
      </c>
      <c r="H293" s="1287"/>
      <c r="I293" s="346" t="b">
        <v>1</v>
      </c>
      <c r="J293" s="346">
        <v>1</v>
      </c>
      <c r="K293" s="346" t="s">
        <v>145</v>
      </c>
      <c r="L293" s="352">
        <v>6.9219999999999997</v>
      </c>
      <c r="M293" s="350">
        <f t="shared" si="6"/>
        <v>3.16</v>
      </c>
      <c r="N293" s="351">
        <f t="shared" si="7"/>
        <v>21.873519999999999</v>
      </c>
      <c r="O293" s="346" t="b">
        <v>1</v>
      </c>
      <c r="Q293" s="339"/>
    </row>
    <row r="294" spans="1:17" x14ac:dyDescent="0.25">
      <c r="A294" s="339"/>
      <c r="C294" s="346" t="s">
        <v>2233</v>
      </c>
      <c r="D294" s="1287" t="s">
        <v>2234</v>
      </c>
      <c r="E294" s="1287"/>
      <c r="F294" s="346" t="s">
        <v>2182</v>
      </c>
      <c r="G294" s="1287" t="s">
        <v>2056</v>
      </c>
      <c r="H294" s="1287"/>
      <c r="I294" s="346" t="b">
        <v>1</v>
      </c>
      <c r="J294" s="346">
        <v>1</v>
      </c>
      <c r="K294" s="346" t="s">
        <v>145</v>
      </c>
      <c r="L294" s="352">
        <v>6.9119999999999999</v>
      </c>
      <c r="M294" s="350">
        <f t="shared" si="6"/>
        <v>3.16</v>
      </c>
      <c r="N294" s="351">
        <f t="shared" si="7"/>
        <v>21.841920000000002</v>
      </c>
      <c r="O294" s="346" t="b">
        <v>1</v>
      </c>
      <c r="Q294" s="339"/>
    </row>
    <row r="295" spans="1:17" x14ac:dyDescent="0.25">
      <c r="A295" s="339"/>
      <c r="C295" s="346" t="s">
        <v>2106</v>
      </c>
      <c r="D295" s="1287" t="s">
        <v>2047</v>
      </c>
      <c r="E295" s="1287"/>
      <c r="F295" s="346" t="s">
        <v>2233</v>
      </c>
      <c r="G295" s="1287" t="s">
        <v>2234</v>
      </c>
      <c r="H295" s="1287"/>
      <c r="I295" s="346" t="b">
        <v>1</v>
      </c>
      <c r="J295" s="346">
        <v>1</v>
      </c>
      <c r="K295" s="346" t="s">
        <v>145</v>
      </c>
      <c r="L295" s="352">
        <v>6.8970000000000002</v>
      </c>
      <c r="M295" s="350">
        <f t="shared" si="6"/>
        <v>3.16</v>
      </c>
      <c r="N295" s="351">
        <f t="shared" si="7"/>
        <v>21.794520000000002</v>
      </c>
      <c r="O295" s="346" t="b">
        <v>1</v>
      </c>
      <c r="Q295" s="339"/>
    </row>
    <row r="296" spans="1:17" x14ac:dyDescent="0.25">
      <c r="A296" s="339"/>
      <c r="C296" s="346" t="s">
        <v>2188</v>
      </c>
      <c r="D296" s="1287" t="s">
        <v>2058</v>
      </c>
      <c r="E296" s="1287"/>
      <c r="F296" s="346" t="s">
        <v>2109</v>
      </c>
      <c r="G296" s="1287" t="s">
        <v>2048</v>
      </c>
      <c r="H296" s="1287"/>
      <c r="I296" s="346" t="b">
        <v>1</v>
      </c>
      <c r="J296" s="346">
        <v>1</v>
      </c>
      <c r="K296" s="346" t="s">
        <v>145</v>
      </c>
      <c r="L296" s="352">
        <v>6.8920000000000003</v>
      </c>
      <c r="M296" s="350">
        <f t="shared" si="6"/>
        <v>3.16</v>
      </c>
      <c r="N296" s="351">
        <f t="shared" si="7"/>
        <v>21.778720000000003</v>
      </c>
      <c r="O296" s="346" t="b">
        <v>0</v>
      </c>
      <c r="Q296" s="339"/>
    </row>
    <row r="297" spans="1:17" x14ac:dyDescent="0.25">
      <c r="A297" s="339"/>
      <c r="C297" s="346" t="s">
        <v>2223</v>
      </c>
      <c r="D297" s="1287" t="s">
        <v>2054</v>
      </c>
      <c r="E297" s="1287"/>
      <c r="F297" s="346" t="s">
        <v>2235</v>
      </c>
      <c r="G297" s="1287" t="s">
        <v>2236</v>
      </c>
      <c r="H297" s="1287"/>
      <c r="I297" s="346" t="b">
        <v>1</v>
      </c>
      <c r="J297" s="346">
        <v>1</v>
      </c>
      <c r="K297" s="346" t="s">
        <v>145</v>
      </c>
      <c r="L297" s="352">
        <v>6.8869999999999996</v>
      </c>
      <c r="M297" s="350">
        <f t="shared" si="6"/>
        <v>3.16</v>
      </c>
      <c r="N297" s="351">
        <f t="shared" si="7"/>
        <v>21.762920000000001</v>
      </c>
      <c r="O297" s="346" t="b">
        <v>1</v>
      </c>
      <c r="Q297" s="339"/>
    </row>
    <row r="298" spans="1:17" x14ac:dyDescent="0.25">
      <c r="A298" s="339"/>
      <c r="C298" s="346" t="s">
        <v>2233</v>
      </c>
      <c r="D298" s="1287" t="s">
        <v>2234</v>
      </c>
      <c r="E298" s="1287"/>
      <c r="F298" s="346" t="s">
        <v>2185</v>
      </c>
      <c r="G298" s="1287" t="s">
        <v>2046</v>
      </c>
      <c r="H298" s="1287"/>
      <c r="I298" s="346" t="b">
        <v>1</v>
      </c>
      <c r="J298" s="346">
        <v>1</v>
      </c>
      <c r="K298" s="346" t="s">
        <v>145</v>
      </c>
      <c r="L298" s="352">
        <v>6.8869999999999996</v>
      </c>
      <c r="M298" s="350">
        <f t="shared" si="6"/>
        <v>3.16</v>
      </c>
      <c r="N298" s="351">
        <f t="shared" si="7"/>
        <v>21.762920000000001</v>
      </c>
      <c r="O298" s="346" t="b">
        <v>1</v>
      </c>
      <c r="Q298" s="339"/>
    </row>
    <row r="299" spans="1:17" x14ac:dyDescent="0.25">
      <c r="A299" s="339"/>
      <c r="C299" s="346" t="s">
        <v>2276</v>
      </c>
      <c r="D299" s="1287" t="s">
        <v>2277</v>
      </c>
      <c r="E299" s="1287"/>
      <c r="F299" s="346" t="s">
        <v>2318</v>
      </c>
      <c r="G299" s="1287" t="s">
        <v>2266</v>
      </c>
      <c r="H299" s="1287"/>
      <c r="I299" s="346" t="b">
        <v>1</v>
      </c>
      <c r="J299" s="346">
        <v>1</v>
      </c>
      <c r="K299" s="346" t="s">
        <v>145</v>
      </c>
      <c r="L299" s="352">
        <v>6.8650000000000002</v>
      </c>
      <c r="M299" s="350">
        <f t="shared" si="6"/>
        <v>3.16</v>
      </c>
      <c r="N299" s="351">
        <f t="shared" si="7"/>
        <v>21.6934</v>
      </c>
      <c r="O299" s="346" t="b">
        <v>0</v>
      </c>
      <c r="Q299" s="339"/>
    </row>
    <row r="300" spans="1:17" x14ac:dyDescent="0.25">
      <c r="A300" s="339"/>
      <c r="C300" s="346" t="s">
        <v>2276</v>
      </c>
      <c r="D300" s="1287" t="s">
        <v>2277</v>
      </c>
      <c r="E300" s="1287"/>
      <c r="F300" s="346" t="s">
        <v>2239</v>
      </c>
      <c r="G300" s="1287" t="s">
        <v>2236</v>
      </c>
      <c r="H300" s="1287"/>
      <c r="I300" s="346" t="b">
        <v>1</v>
      </c>
      <c r="J300" s="346">
        <v>2</v>
      </c>
      <c r="K300" s="346" t="s">
        <v>145</v>
      </c>
      <c r="L300" s="352">
        <v>6.843</v>
      </c>
      <c r="M300" s="350">
        <f t="shared" si="6"/>
        <v>3.16</v>
      </c>
      <c r="N300" s="351">
        <f t="shared" si="7"/>
        <v>21.62388</v>
      </c>
      <c r="O300" s="346" t="b">
        <v>1</v>
      </c>
      <c r="Q300" s="339"/>
    </row>
    <row r="301" spans="1:17" x14ac:dyDescent="0.25">
      <c r="A301" s="339"/>
      <c r="C301" s="346" t="s">
        <v>2319</v>
      </c>
      <c r="D301" s="1287" t="s">
        <v>2320</v>
      </c>
      <c r="E301" s="1287"/>
      <c r="F301" s="346" t="s">
        <v>2251</v>
      </c>
      <c r="G301" s="1287" t="s">
        <v>2252</v>
      </c>
      <c r="H301" s="1287"/>
      <c r="I301" s="346" t="b">
        <v>1</v>
      </c>
      <c r="J301" s="346">
        <v>1</v>
      </c>
      <c r="K301" s="346" t="s">
        <v>145</v>
      </c>
      <c r="L301" s="352">
        <v>6.8419999999999996</v>
      </c>
      <c r="M301" s="350">
        <f t="shared" si="6"/>
        <v>3.16</v>
      </c>
      <c r="N301" s="351">
        <f t="shared" si="7"/>
        <v>21.620719999999999</v>
      </c>
      <c r="O301" s="346" t="b">
        <v>1</v>
      </c>
      <c r="Q301" s="339"/>
    </row>
    <row r="302" spans="1:17" x14ac:dyDescent="0.25">
      <c r="A302" s="339"/>
      <c r="C302" s="346" t="s">
        <v>2188</v>
      </c>
      <c r="D302" s="1287" t="s">
        <v>2058</v>
      </c>
      <c r="E302" s="1287"/>
      <c r="F302" s="346" t="s">
        <v>2237</v>
      </c>
      <c r="G302" s="1287" t="s">
        <v>2238</v>
      </c>
      <c r="H302" s="1287"/>
      <c r="I302" s="346" t="b">
        <v>1</v>
      </c>
      <c r="J302" s="346">
        <v>1</v>
      </c>
      <c r="K302" s="346" t="s">
        <v>145</v>
      </c>
      <c r="L302" s="352">
        <v>6.8049999999999997</v>
      </c>
      <c r="M302" s="350">
        <f t="shared" si="6"/>
        <v>3.16</v>
      </c>
      <c r="N302" s="351">
        <f t="shared" si="7"/>
        <v>21.503800000000002</v>
      </c>
      <c r="O302" s="346" t="b">
        <v>1</v>
      </c>
      <c r="Q302" s="339"/>
    </row>
    <row r="303" spans="1:17" x14ac:dyDescent="0.25">
      <c r="A303" s="339"/>
      <c r="C303" s="346" t="s">
        <v>2186</v>
      </c>
      <c r="D303" s="1287" t="s">
        <v>2046</v>
      </c>
      <c r="E303" s="1287"/>
      <c r="F303" s="346" t="s">
        <v>2321</v>
      </c>
      <c r="G303" s="1287" t="s">
        <v>2234</v>
      </c>
      <c r="H303" s="1287"/>
      <c r="I303" s="346" t="b">
        <v>1</v>
      </c>
      <c r="J303" s="346">
        <v>1</v>
      </c>
      <c r="K303" s="346" t="s">
        <v>145</v>
      </c>
      <c r="L303" s="352">
        <v>6.7880000000000003</v>
      </c>
      <c r="M303" s="350">
        <f t="shared" si="6"/>
        <v>3.16</v>
      </c>
      <c r="N303" s="351">
        <f t="shared" si="7"/>
        <v>21.450080000000003</v>
      </c>
      <c r="O303" s="346" t="b">
        <v>1</v>
      </c>
      <c r="Q303" s="339"/>
    </row>
    <row r="304" spans="1:17" x14ac:dyDescent="0.25">
      <c r="A304" s="339"/>
      <c r="C304" s="346" t="s">
        <v>2251</v>
      </c>
      <c r="D304" s="1287" t="s">
        <v>2252</v>
      </c>
      <c r="E304" s="1287"/>
      <c r="F304" s="346" t="s">
        <v>2278</v>
      </c>
      <c r="G304" s="1287" t="s">
        <v>2277</v>
      </c>
      <c r="H304" s="1287"/>
      <c r="I304" s="346" t="b">
        <v>1</v>
      </c>
      <c r="J304" s="346">
        <v>1</v>
      </c>
      <c r="K304" s="346" t="s">
        <v>145</v>
      </c>
      <c r="L304" s="352">
        <v>6.7709999999999999</v>
      </c>
      <c r="M304" s="350">
        <f t="shared" si="6"/>
        <v>3.16</v>
      </c>
      <c r="N304" s="351">
        <f t="shared" si="7"/>
        <v>21.396360000000001</v>
      </c>
      <c r="O304" s="346" t="b">
        <v>1</v>
      </c>
      <c r="Q304" s="339"/>
    </row>
    <row r="305" spans="1:17" x14ac:dyDescent="0.25">
      <c r="A305" s="339"/>
      <c r="C305" s="346" t="s">
        <v>2138</v>
      </c>
      <c r="D305" s="1287" t="s">
        <v>2063</v>
      </c>
      <c r="E305" s="1287"/>
      <c r="F305" s="346" t="s">
        <v>2233</v>
      </c>
      <c r="G305" s="1287" t="s">
        <v>2234</v>
      </c>
      <c r="H305" s="1287"/>
      <c r="I305" s="346" t="b">
        <v>1</v>
      </c>
      <c r="J305" s="346">
        <v>1</v>
      </c>
      <c r="K305" s="346" t="s">
        <v>145</v>
      </c>
      <c r="L305" s="352">
        <v>6.7480000000000002</v>
      </c>
      <c r="M305" s="350">
        <f t="shared" si="6"/>
        <v>3.16</v>
      </c>
      <c r="N305" s="351">
        <f t="shared" si="7"/>
        <v>21.323680000000003</v>
      </c>
      <c r="O305" s="346" t="b">
        <v>1</v>
      </c>
      <c r="Q305" s="339"/>
    </row>
    <row r="306" spans="1:17" x14ac:dyDescent="0.25">
      <c r="A306" s="339"/>
      <c r="C306" s="346" t="s">
        <v>2103</v>
      </c>
      <c r="D306" s="1287" t="s">
        <v>2047</v>
      </c>
      <c r="E306" s="1287"/>
      <c r="F306" s="346" t="s">
        <v>2307</v>
      </c>
      <c r="G306" s="1287" t="s">
        <v>2238</v>
      </c>
      <c r="H306" s="1287"/>
      <c r="I306" s="346" t="b">
        <v>1</v>
      </c>
      <c r="J306" s="346">
        <v>1</v>
      </c>
      <c r="K306" s="346" t="s">
        <v>145</v>
      </c>
      <c r="L306" s="352">
        <v>6.61</v>
      </c>
      <c r="M306" s="350">
        <f t="shared" si="6"/>
        <v>3.16</v>
      </c>
      <c r="N306" s="351">
        <f t="shared" si="7"/>
        <v>20.887600000000003</v>
      </c>
      <c r="O306" s="346" t="b">
        <v>1</v>
      </c>
      <c r="Q306" s="339"/>
    </row>
    <row r="307" spans="1:17" x14ac:dyDescent="0.25">
      <c r="A307" s="339"/>
      <c r="C307" s="346" t="s">
        <v>2233</v>
      </c>
      <c r="D307" s="1287" t="s">
        <v>2234</v>
      </c>
      <c r="E307" s="1287"/>
      <c r="F307" s="346" t="s">
        <v>2278</v>
      </c>
      <c r="G307" s="1287" t="s">
        <v>2277</v>
      </c>
      <c r="H307" s="1287"/>
      <c r="I307" s="346" t="b">
        <v>1</v>
      </c>
      <c r="J307" s="346">
        <v>2</v>
      </c>
      <c r="K307" s="346" t="s">
        <v>145</v>
      </c>
      <c r="L307" s="352">
        <v>6.6079999999999997</v>
      </c>
      <c r="M307" s="350">
        <f t="shared" si="6"/>
        <v>3.16</v>
      </c>
      <c r="N307" s="351">
        <f t="shared" si="7"/>
        <v>20.88128</v>
      </c>
      <c r="O307" s="346" t="b">
        <v>1</v>
      </c>
      <c r="Q307" s="339"/>
    </row>
    <row r="308" spans="1:17" x14ac:dyDescent="0.25">
      <c r="A308" s="339"/>
      <c r="C308" s="346" t="s">
        <v>2130</v>
      </c>
      <c r="D308" s="1287" t="s">
        <v>2047</v>
      </c>
      <c r="E308" s="1287"/>
      <c r="F308" s="346" t="s">
        <v>2233</v>
      </c>
      <c r="G308" s="1287" t="s">
        <v>2234</v>
      </c>
      <c r="H308" s="1287"/>
      <c r="I308" s="346" t="b">
        <v>1</v>
      </c>
      <c r="J308" s="346">
        <v>1</v>
      </c>
      <c r="K308" s="346" t="s">
        <v>145</v>
      </c>
      <c r="L308" s="352">
        <v>6.6079999999999997</v>
      </c>
      <c r="M308" s="350">
        <f t="shared" si="6"/>
        <v>3.16</v>
      </c>
      <c r="N308" s="351">
        <f t="shared" si="7"/>
        <v>20.88128</v>
      </c>
      <c r="O308" s="346" t="b">
        <v>1</v>
      </c>
      <c r="Q308" s="339"/>
    </row>
    <row r="309" spans="1:17" x14ac:dyDescent="0.25">
      <c r="A309" s="339"/>
      <c r="C309" s="346" t="s">
        <v>2316</v>
      </c>
      <c r="D309" s="1287" t="s">
        <v>2317</v>
      </c>
      <c r="E309" s="1287"/>
      <c r="F309" s="346" t="s">
        <v>2188</v>
      </c>
      <c r="G309" s="1287" t="s">
        <v>2058</v>
      </c>
      <c r="H309" s="1287"/>
      <c r="I309" s="346" t="b">
        <v>1</v>
      </c>
      <c r="J309" s="346">
        <v>1</v>
      </c>
      <c r="K309" s="346" t="s">
        <v>145</v>
      </c>
      <c r="L309" s="352">
        <v>6.5759999999999996</v>
      </c>
      <c r="M309" s="350">
        <f t="shared" si="6"/>
        <v>3.16</v>
      </c>
      <c r="N309" s="351">
        <f t="shared" si="7"/>
        <v>20.780159999999999</v>
      </c>
      <c r="O309" s="346" t="b">
        <v>1</v>
      </c>
      <c r="Q309" s="339"/>
    </row>
    <row r="310" spans="1:17" x14ac:dyDescent="0.25">
      <c r="A310" s="339"/>
      <c r="C310" s="346" t="s">
        <v>2261</v>
      </c>
      <c r="D310" s="1287" t="s">
        <v>2236</v>
      </c>
      <c r="E310" s="1287"/>
      <c r="F310" s="346" t="s">
        <v>2322</v>
      </c>
      <c r="G310" s="1287" t="s">
        <v>2323</v>
      </c>
      <c r="H310" s="1287"/>
      <c r="I310" s="346" t="b">
        <v>1</v>
      </c>
      <c r="J310" s="346">
        <v>1</v>
      </c>
      <c r="K310" s="346" t="s">
        <v>145</v>
      </c>
      <c r="L310" s="352">
        <v>6.569</v>
      </c>
      <c r="M310" s="350">
        <f t="shared" si="6"/>
        <v>3.16</v>
      </c>
      <c r="N310" s="351">
        <f t="shared" si="7"/>
        <v>20.758040000000001</v>
      </c>
      <c r="O310" s="346" t="b">
        <v>1</v>
      </c>
      <c r="Q310" s="339"/>
    </row>
    <row r="311" spans="1:17" x14ac:dyDescent="0.25">
      <c r="A311" s="339"/>
      <c r="C311" s="346" t="s">
        <v>2246</v>
      </c>
      <c r="D311" s="1287" t="s">
        <v>2238</v>
      </c>
      <c r="E311" s="1287"/>
      <c r="F311" s="346" t="s">
        <v>2109</v>
      </c>
      <c r="G311" s="1287" t="s">
        <v>2048</v>
      </c>
      <c r="H311" s="1287"/>
      <c r="I311" s="346" t="b">
        <v>1</v>
      </c>
      <c r="J311" s="346">
        <v>2</v>
      </c>
      <c r="K311" s="346" t="s">
        <v>145</v>
      </c>
      <c r="L311" s="352">
        <v>6.5369999999999999</v>
      </c>
      <c r="M311" s="350">
        <f t="shared" si="6"/>
        <v>3.16</v>
      </c>
      <c r="N311" s="351">
        <f t="shared" si="7"/>
        <v>20.65692</v>
      </c>
      <c r="O311" s="346" t="b">
        <v>1</v>
      </c>
      <c r="Q311" s="339"/>
    </row>
    <row r="312" spans="1:17" x14ac:dyDescent="0.25">
      <c r="A312" s="339"/>
      <c r="C312" s="346" t="s">
        <v>2126</v>
      </c>
      <c r="D312" s="1287" t="s">
        <v>2057</v>
      </c>
      <c r="E312" s="1287"/>
      <c r="F312" s="346" t="s">
        <v>2115</v>
      </c>
      <c r="G312" s="1287" t="s">
        <v>2049</v>
      </c>
      <c r="H312" s="1287"/>
      <c r="I312" s="346" t="b">
        <v>1</v>
      </c>
      <c r="J312" s="346">
        <v>3</v>
      </c>
      <c r="K312" s="346" t="s">
        <v>145</v>
      </c>
      <c r="L312" s="352">
        <v>6.5339999999999998</v>
      </c>
      <c r="M312" s="350">
        <f t="shared" si="6"/>
        <v>3.16</v>
      </c>
      <c r="N312" s="351">
        <f t="shared" si="7"/>
        <v>20.64744</v>
      </c>
      <c r="O312" s="346" t="b">
        <v>0</v>
      </c>
      <c r="Q312" s="339"/>
    </row>
    <row r="313" spans="1:17" x14ac:dyDescent="0.25">
      <c r="A313" s="339"/>
      <c r="C313" s="346" t="s">
        <v>2201</v>
      </c>
      <c r="D313" s="1287" t="s">
        <v>2054</v>
      </c>
      <c r="E313" s="1287"/>
      <c r="F313" s="346" t="s">
        <v>2239</v>
      </c>
      <c r="G313" s="1287" t="s">
        <v>2236</v>
      </c>
      <c r="H313" s="1287"/>
      <c r="I313" s="346" t="b">
        <v>1</v>
      </c>
      <c r="J313" s="346">
        <v>1</v>
      </c>
      <c r="K313" s="346" t="s">
        <v>145</v>
      </c>
      <c r="L313" s="352">
        <v>6.5039999999999996</v>
      </c>
      <c r="M313" s="350">
        <f t="shared" si="6"/>
        <v>3.16</v>
      </c>
      <c r="N313" s="351">
        <f t="shared" si="7"/>
        <v>20.55264</v>
      </c>
      <c r="O313" s="346" t="b">
        <v>1</v>
      </c>
      <c r="Q313" s="339"/>
    </row>
    <row r="314" spans="1:17" x14ac:dyDescent="0.25">
      <c r="A314" s="339"/>
      <c r="C314" s="346" t="s">
        <v>2232</v>
      </c>
      <c r="D314" s="1287" t="s">
        <v>2058</v>
      </c>
      <c r="E314" s="1287"/>
      <c r="F314" s="346" t="s">
        <v>2149</v>
      </c>
      <c r="G314" s="1287" t="s">
        <v>2053</v>
      </c>
      <c r="H314" s="1287"/>
      <c r="I314" s="346" t="b">
        <v>1</v>
      </c>
      <c r="J314" s="346">
        <v>1</v>
      </c>
      <c r="K314" s="346" t="s">
        <v>145</v>
      </c>
      <c r="L314" s="352">
        <v>6.4770000000000003</v>
      </c>
      <c r="M314" s="350">
        <f t="shared" si="6"/>
        <v>3.16</v>
      </c>
      <c r="N314" s="351">
        <f t="shared" si="7"/>
        <v>20.467320000000001</v>
      </c>
      <c r="O314" s="346" t="b">
        <v>0</v>
      </c>
      <c r="Q314" s="339"/>
    </row>
    <row r="315" spans="1:17" x14ac:dyDescent="0.25">
      <c r="A315" s="339"/>
      <c r="C315" s="346" t="s">
        <v>2244</v>
      </c>
      <c r="D315" s="1287" t="s">
        <v>2234</v>
      </c>
      <c r="E315" s="1287"/>
      <c r="F315" s="346" t="s">
        <v>2240</v>
      </c>
      <c r="G315" s="1287" t="s">
        <v>2238</v>
      </c>
      <c r="H315" s="1287"/>
      <c r="I315" s="346" t="b">
        <v>1</v>
      </c>
      <c r="J315" s="346">
        <v>1</v>
      </c>
      <c r="K315" s="346" t="s">
        <v>145</v>
      </c>
      <c r="L315" s="352">
        <v>6.4409999999999998</v>
      </c>
      <c r="M315" s="350">
        <f t="shared" si="6"/>
        <v>3.16</v>
      </c>
      <c r="N315" s="351">
        <f t="shared" si="7"/>
        <v>20.353560000000002</v>
      </c>
      <c r="O315" s="346" t="b">
        <v>1</v>
      </c>
      <c r="Q315" s="339"/>
    </row>
    <row r="316" spans="1:17" x14ac:dyDescent="0.25">
      <c r="A316" s="339"/>
      <c r="C316" s="346" t="s">
        <v>2246</v>
      </c>
      <c r="D316" s="1287" t="s">
        <v>2238</v>
      </c>
      <c r="E316" s="1287"/>
      <c r="F316" s="346" t="s">
        <v>2310</v>
      </c>
      <c r="G316" s="1287" t="s">
        <v>2052</v>
      </c>
      <c r="H316" s="1287"/>
      <c r="I316" s="346" t="b">
        <v>1</v>
      </c>
      <c r="J316" s="346">
        <v>1</v>
      </c>
      <c r="K316" s="346" t="s">
        <v>145</v>
      </c>
      <c r="L316" s="352">
        <v>6.4249999999999998</v>
      </c>
      <c r="M316" s="350">
        <f t="shared" si="6"/>
        <v>3.16</v>
      </c>
      <c r="N316" s="351">
        <f t="shared" si="7"/>
        <v>20.303000000000001</v>
      </c>
      <c r="O316" s="346" t="b">
        <v>1</v>
      </c>
      <c r="Q316" s="339"/>
    </row>
    <row r="317" spans="1:17" x14ac:dyDescent="0.25">
      <c r="A317" s="339"/>
      <c r="C317" s="346" t="s">
        <v>2233</v>
      </c>
      <c r="D317" s="1287" t="s">
        <v>2234</v>
      </c>
      <c r="E317" s="1287"/>
      <c r="F317" s="346" t="s">
        <v>2126</v>
      </c>
      <c r="G317" s="1287" t="s">
        <v>2057</v>
      </c>
      <c r="H317" s="1287"/>
      <c r="I317" s="346" t="b">
        <v>1</v>
      </c>
      <c r="J317" s="346">
        <v>1</v>
      </c>
      <c r="K317" s="346" t="s">
        <v>145</v>
      </c>
      <c r="L317" s="352">
        <v>6.4249999999999998</v>
      </c>
      <c r="M317" s="350">
        <f t="shared" si="6"/>
        <v>3.16</v>
      </c>
      <c r="N317" s="351">
        <f t="shared" si="7"/>
        <v>20.303000000000001</v>
      </c>
      <c r="O317" s="346" t="b">
        <v>1</v>
      </c>
      <c r="Q317" s="339"/>
    </row>
    <row r="318" spans="1:17" x14ac:dyDescent="0.25">
      <c r="A318" s="339"/>
      <c r="C318" s="346" t="s">
        <v>2249</v>
      </c>
      <c r="D318" s="1287" t="s">
        <v>2250</v>
      </c>
      <c r="E318" s="1287"/>
      <c r="F318" s="346" t="s">
        <v>2241</v>
      </c>
      <c r="G318" s="1287" t="s">
        <v>2242</v>
      </c>
      <c r="H318" s="1287"/>
      <c r="I318" s="346" t="b">
        <v>1</v>
      </c>
      <c r="J318" s="346">
        <v>1</v>
      </c>
      <c r="K318" s="346" t="s">
        <v>145</v>
      </c>
      <c r="L318" s="352">
        <v>6.4169999999999998</v>
      </c>
      <c r="M318" s="350">
        <f t="shared" si="6"/>
        <v>3.16</v>
      </c>
      <c r="N318" s="351">
        <f t="shared" si="7"/>
        <v>20.277719999999999</v>
      </c>
      <c r="O318" s="346" t="b">
        <v>0</v>
      </c>
      <c r="Q318" s="339"/>
    </row>
    <row r="319" spans="1:17" x14ac:dyDescent="0.25">
      <c r="A319" s="339"/>
      <c r="C319" s="346" t="s">
        <v>2243</v>
      </c>
      <c r="D319" s="1287" t="s">
        <v>2234</v>
      </c>
      <c r="E319" s="1287"/>
      <c r="F319" s="346" t="s">
        <v>2177</v>
      </c>
      <c r="G319" s="1287" t="s">
        <v>2063</v>
      </c>
      <c r="H319" s="1287"/>
      <c r="I319" s="346" t="b">
        <v>1</v>
      </c>
      <c r="J319" s="346">
        <v>1</v>
      </c>
      <c r="K319" s="346" t="s">
        <v>145</v>
      </c>
      <c r="L319" s="352">
        <v>6.407</v>
      </c>
      <c r="M319" s="350">
        <f t="shared" si="6"/>
        <v>3.16</v>
      </c>
      <c r="N319" s="351">
        <f t="shared" si="7"/>
        <v>20.246120000000001</v>
      </c>
      <c r="O319" s="346" t="b">
        <v>1</v>
      </c>
      <c r="Q319" s="339"/>
    </row>
    <row r="320" spans="1:17" x14ac:dyDescent="0.25">
      <c r="A320" s="339"/>
      <c r="C320" s="346" t="s">
        <v>2299</v>
      </c>
      <c r="D320" s="1287" t="s">
        <v>2234</v>
      </c>
      <c r="E320" s="1287"/>
      <c r="F320" s="346" t="s">
        <v>2132</v>
      </c>
      <c r="G320" s="1287" t="s">
        <v>2060</v>
      </c>
      <c r="H320" s="1287"/>
      <c r="I320" s="346" t="b">
        <v>1</v>
      </c>
      <c r="J320" s="346">
        <v>1</v>
      </c>
      <c r="K320" s="346" t="s">
        <v>145</v>
      </c>
      <c r="L320" s="352">
        <v>6.3970000000000002</v>
      </c>
      <c r="M320" s="350">
        <f t="shared" si="6"/>
        <v>3.16</v>
      </c>
      <c r="N320" s="351">
        <f t="shared" si="7"/>
        <v>20.21452</v>
      </c>
      <c r="O320" s="346" t="b">
        <v>1</v>
      </c>
      <c r="Q320" s="339"/>
    </row>
    <row r="321" spans="1:17" x14ac:dyDescent="0.25">
      <c r="A321" s="339"/>
      <c r="C321" s="346" t="s">
        <v>2312</v>
      </c>
      <c r="D321" s="1287" t="s">
        <v>2313</v>
      </c>
      <c r="E321" s="1287"/>
      <c r="F321" s="346" t="s">
        <v>2288</v>
      </c>
      <c r="G321" s="1287" t="s">
        <v>2289</v>
      </c>
      <c r="H321" s="1287"/>
      <c r="I321" s="346" t="b">
        <v>1</v>
      </c>
      <c r="J321" s="346">
        <v>1</v>
      </c>
      <c r="K321" s="346" t="s">
        <v>145</v>
      </c>
      <c r="L321" s="352">
        <v>6.3949999999999996</v>
      </c>
      <c r="M321" s="350">
        <f t="shared" si="6"/>
        <v>3.16</v>
      </c>
      <c r="N321" s="351">
        <f t="shared" si="7"/>
        <v>20.208199999999998</v>
      </c>
      <c r="O321" s="346" t="b">
        <v>0</v>
      </c>
      <c r="Q321" s="339"/>
    </row>
    <row r="322" spans="1:17" x14ac:dyDescent="0.25">
      <c r="A322" s="339"/>
      <c r="C322" s="346" t="s">
        <v>2103</v>
      </c>
      <c r="D322" s="1287" t="s">
        <v>2047</v>
      </c>
      <c r="E322" s="1287"/>
      <c r="F322" s="346" t="s">
        <v>2101</v>
      </c>
      <c r="G322" s="1287" t="s">
        <v>2051</v>
      </c>
      <c r="H322" s="1287"/>
      <c r="I322" s="346" t="b">
        <v>1</v>
      </c>
      <c r="J322" s="346">
        <v>2</v>
      </c>
      <c r="K322" s="346" t="s">
        <v>145</v>
      </c>
      <c r="L322" s="352">
        <v>6.3739999999999997</v>
      </c>
      <c r="M322" s="350">
        <f t="shared" si="6"/>
        <v>3.16</v>
      </c>
      <c r="N322" s="351">
        <f t="shared" si="7"/>
        <v>20.141839999999998</v>
      </c>
      <c r="O322" s="346" t="b">
        <v>0</v>
      </c>
      <c r="Q322" s="339"/>
    </row>
    <row r="323" spans="1:17" x14ac:dyDescent="0.25">
      <c r="A323" s="339"/>
      <c r="C323" s="346" t="s">
        <v>2118</v>
      </c>
      <c r="D323" s="1287" t="s">
        <v>2046</v>
      </c>
      <c r="E323" s="1287"/>
      <c r="F323" s="346" t="s">
        <v>2103</v>
      </c>
      <c r="G323" s="1287" t="s">
        <v>2047</v>
      </c>
      <c r="H323" s="1287"/>
      <c r="I323" s="346" t="b">
        <v>1</v>
      </c>
      <c r="J323" s="346">
        <v>3</v>
      </c>
      <c r="K323" s="346" t="s">
        <v>145</v>
      </c>
      <c r="L323" s="352">
        <v>6.3689999999999998</v>
      </c>
      <c r="M323" s="350">
        <f t="shared" ref="M323:M386" si="8">IF(K323="","",INDEX(CNTR_EFListSelected,MATCH(K323,CORSIA_FuelsList,0)))</f>
        <v>3.16</v>
      </c>
      <c r="N323" s="351">
        <f t="shared" ref="N323:N386" si="9">IF(COUNT(L323:M323)=2,L323*M323,"")</f>
        <v>20.12604</v>
      </c>
      <c r="O323" s="346" t="b">
        <v>0</v>
      </c>
      <c r="Q323" s="339"/>
    </row>
    <row r="324" spans="1:17" x14ac:dyDescent="0.25">
      <c r="A324" s="339"/>
      <c r="C324" s="346" t="s">
        <v>2324</v>
      </c>
      <c r="D324" s="1287" t="s">
        <v>2325</v>
      </c>
      <c r="E324" s="1287"/>
      <c r="F324" s="346" t="s">
        <v>2110</v>
      </c>
      <c r="G324" s="1287" t="s">
        <v>2050</v>
      </c>
      <c r="H324" s="1287"/>
      <c r="I324" s="346" t="b">
        <v>1</v>
      </c>
      <c r="J324" s="346">
        <v>1</v>
      </c>
      <c r="K324" s="346" t="s">
        <v>145</v>
      </c>
      <c r="L324" s="352">
        <v>6.367</v>
      </c>
      <c r="M324" s="350">
        <f t="shared" si="8"/>
        <v>3.16</v>
      </c>
      <c r="N324" s="351">
        <f t="shared" si="9"/>
        <v>20.119720000000001</v>
      </c>
      <c r="O324" s="346" t="b">
        <v>1</v>
      </c>
      <c r="Q324" s="339"/>
    </row>
    <row r="325" spans="1:17" x14ac:dyDescent="0.25">
      <c r="A325" s="339"/>
      <c r="C325" s="346" t="s">
        <v>2233</v>
      </c>
      <c r="D325" s="1287" t="s">
        <v>2234</v>
      </c>
      <c r="E325" s="1287"/>
      <c r="F325" s="346" t="s">
        <v>2245</v>
      </c>
      <c r="G325" s="1287" t="s">
        <v>2238</v>
      </c>
      <c r="H325" s="1287"/>
      <c r="I325" s="346" t="b">
        <v>1</v>
      </c>
      <c r="J325" s="346">
        <v>1</v>
      </c>
      <c r="K325" s="346" t="s">
        <v>145</v>
      </c>
      <c r="L325" s="352">
        <v>6.3550000000000004</v>
      </c>
      <c r="M325" s="350">
        <f t="shared" si="8"/>
        <v>3.16</v>
      </c>
      <c r="N325" s="351">
        <f t="shared" si="9"/>
        <v>20.081800000000001</v>
      </c>
      <c r="O325" s="346" t="b">
        <v>1</v>
      </c>
      <c r="Q325" s="339"/>
    </row>
    <row r="326" spans="1:17" x14ac:dyDescent="0.25">
      <c r="A326" s="339"/>
      <c r="C326" s="346" t="s">
        <v>2251</v>
      </c>
      <c r="D326" s="1287" t="s">
        <v>2252</v>
      </c>
      <c r="E326" s="1287"/>
      <c r="F326" s="346" t="s">
        <v>2110</v>
      </c>
      <c r="G326" s="1287" t="s">
        <v>2050</v>
      </c>
      <c r="H326" s="1287"/>
      <c r="I326" s="346" t="b">
        <v>1</v>
      </c>
      <c r="J326" s="346">
        <v>1</v>
      </c>
      <c r="K326" s="346" t="s">
        <v>145</v>
      </c>
      <c r="L326" s="352">
        <v>6.3479999999999999</v>
      </c>
      <c r="M326" s="350">
        <f t="shared" si="8"/>
        <v>3.16</v>
      </c>
      <c r="N326" s="351">
        <f t="shared" si="9"/>
        <v>20.05968</v>
      </c>
      <c r="O326" s="346" t="b">
        <v>1</v>
      </c>
      <c r="Q326" s="339"/>
    </row>
    <row r="327" spans="1:17" x14ac:dyDescent="0.25">
      <c r="A327" s="339"/>
      <c r="C327" s="346" t="s">
        <v>2237</v>
      </c>
      <c r="D327" s="1287" t="s">
        <v>2238</v>
      </c>
      <c r="E327" s="1287"/>
      <c r="F327" s="346" t="s">
        <v>2115</v>
      </c>
      <c r="G327" s="1287" t="s">
        <v>2049</v>
      </c>
      <c r="H327" s="1287"/>
      <c r="I327" s="346" t="b">
        <v>1</v>
      </c>
      <c r="J327" s="346">
        <v>1</v>
      </c>
      <c r="K327" s="346" t="s">
        <v>145</v>
      </c>
      <c r="L327" s="352">
        <v>6.34</v>
      </c>
      <c r="M327" s="350">
        <f t="shared" si="8"/>
        <v>3.16</v>
      </c>
      <c r="N327" s="351">
        <f t="shared" si="9"/>
        <v>20.034400000000002</v>
      </c>
      <c r="O327" s="346" t="b">
        <v>1</v>
      </c>
      <c r="Q327" s="339"/>
    </row>
    <row r="328" spans="1:17" x14ac:dyDescent="0.25">
      <c r="A328" s="339"/>
      <c r="C328" s="346" t="s">
        <v>2114</v>
      </c>
      <c r="D328" s="1287" t="s">
        <v>2049</v>
      </c>
      <c r="E328" s="1287"/>
      <c r="F328" s="346" t="s">
        <v>2103</v>
      </c>
      <c r="G328" s="1287" t="s">
        <v>2047</v>
      </c>
      <c r="H328" s="1287"/>
      <c r="I328" s="346" t="b">
        <v>1</v>
      </c>
      <c r="J328" s="346">
        <v>2</v>
      </c>
      <c r="K328" s="346" t="s">
        <v>145</v>
      </c>
      <c r="L328" s="352">
        <v>6.3319999999999999</v>
      </c>
      <c r="M328" s="350">
        <f t="shared" si="8"/>
        <v>3.16</v>
      </c>
      <c r="N328" s="351">
        <f t="shared" si="9"/>
        <v>20.009119999999999</v>
      </c>
      <c r="O328" s="346" t="b">
        <v>0</v>
      </c>
      <c r="Q328" s="339"/>
    </row>
    <row r="329" spans="1:17" x14ac:dyDescent="0.25">
      <c r="A329" s="339"/>
      <c r="C329" s="346" t="s">
        <v>2243</v>
      </c>
      <c r="D329" s="1287" t="s">
        <v>2234</v>
      </c>
      <c r="E329" s="1287"/>
      <c r="F329" s="346" t="s">
        <v>2110</v>
      </c>
      <c r="G329" s="1287" t="s">
        <v>2050</v>
      </c>
      <c r="H329" s="1287"/>
      <c r="I329" s="346" t="b">
        <v>1</v>
      </c>
      <c r="J329" s="346">
        <v>1</v>
      </c>
      <c r="K329" s="346" t="s">
        <v>145</v>
      </c>
      <c r="L329" s="352">
        <v>6.3239999999999998</v>
      </c>
      <c r="M329" s="350">
        <f t="shared" si="8"/>
        <v>3.16</v>
      </c>
      <c r="N329" s="351">
        <f t="shared" si="9"/>
        <v>19.983840000000001</v>
      </c>
      <c r="O329" s="346" t="b">
        <v>1</v>
      </c>
      <c r="Q329" s="339"/>
    </row>
    <row r="330" spans="1:17" x14ac:dyDescent="0.25">
      <c r="A330" s="339"/>
      <c r="C330" s="346" t="s">
        <v>2123</v>
      </c>
      <c r="D330" s="1287" t="s">
        <v>2046</v>
      </c>
      <c r="E330" s="1287"/>
      <c r="F330" s="346" t="s">
        <v>2247</v>
      </c>
      <c r="G330" s="1287" t="s">
        <v>2248</v>
      </c>
      <c r="H330" s="1287"/>
      <c r="I330" s="346" t="b">
        <v>1</v>
      </c>
      <c r="J330" s="346">
        <v>1</v>
      </c>
      <c r="K330" s="346" t="s">
        <v>145</v>
      </c>
      <c r="L330" s="352">
        <v>6.32</v>
      </c>
      <c r="M330" s="350">
        <f t="shared" si="8"/>
        <v>3.16</v>
      </c>
      <c r="N330" s="351">
        <f t="shared" si="9"/>
        <v>19.971200000000003</v>
      </c>
      <c r="O330" s="346" t="b">
        <v>1</v>
      </c>
      <c r="Q330" s="339"/>
    </row>
    <row r="331" spans="1:17" x14ac:dyDescent="0.25">
      <c r="A331" s="339"/>
      <c r="C331" s="346" t="s">
        <v>2109</v>
      </c>
      <c r="D331" s="1287" t="s">
        <v>2048</v>
      </c>
      <c r="E331" s="1287"/>
      <c r="F331" s="346" t="s">
        <v>2185</v>
      </c>
      <c r="G331" s="1287" t="s">
        <v>2046</v>
      </c>
      <c r="H331" s="1287"/>
      <c r="I331" s="346" t="b">
        <v>1</v>
      </c>
      <c r="J331" s="346">
        <v>2</v>
      </c>
      <c r="K331" s="346" t="s">
        <v>145</v>
      </c>
      <c r="L331" s="352">
        <v>6.2539999999999996</v>
      </c>
      <c r="M331" s="350">
        <f t="shared" si="8"/>
        <v>3.16</v>
      </c>
      <c r="N331" s="351">
        <f t="shared" si="9"/>
        <v>19.762640000000001</v>
      </c>
      <c r="O331" s="346" t="b">
        <v>0</v>
      </c>
      <c r="Q331" s="339"/>
    </row>
    <row r="332" spans="1:17" x14ac:dyDescent="0.25">
      <c r="A332" s="339"/>
      <c r="C332" s="346" t="s">
        <v>2244</v>
      </c>
      <c r="D332" s="1287" t="s">
        <v>2234</v>
      </c>
      <c r="E332" s="1287"/>
      <c r="F332" s="346" t="s">
        <v>2175</v>
      </c>
      <c r="G332" s="1287" t="s">
        <v>2063</v>
      </c>
      <c r="H332" s="1287"/>
      <c r="I332" s="346" t="b">
        <v>1</v>
      </c>
      <c r="J332" s="346">
        <v>1</v>
      </c>
      <c r="K332" s="346" t="s">
        <v>145</v>
      </c>
      <c r="L332" s="352">
        <v>6.2329999999999997</v>
      </c>
      <c r="M332" s="350">
        <f t="shared" si="8"/>
        <v>3.16</v>
      </c>
      <c r="N332" s="351">
        <f t="shared" si="9"/>
        <v>19.696279999999998</v>
      </c>
      <c r="O332" s="346" t="b">
        <v>1</v>
      </c>
      <c r="Q332" s="339"/>
    </row>
    <row r="333" spans="1:17" x14ac:dyDescent="0.25">
      <c r="A333" s="339"/>
      <c r="C333" s="346" t="s">
        <v>2117</v>
      </c>
      <c r="D333" s="1287" t="s">
        <v>2062</v>
      </c>
      <c r="E333" s="1287"/>
      <c r="F333" s="346" t="s">
        <v>2109</v>
      </c>
      <c r="G333" s="1287" t="s">
        <v>2048</v>
      </c>
      <c r="H333" s="1287"/>
      <c r="I333" s="346" t="b">
        <v>1</v>
      </c>
      <c r="J333" s="346">
        <v>2</v>
      </c>
      <c r="K333" s="346" t="s">
        <v>145</v>
      </c>
      <c r="L333" s="352">
        <v>6.218</v>
      </c>
      <c r="M333" s="350">
        <f t="shared" si="8"/>
        <v>3.16</v>
      </c>
      <c r="N333" s="351">
        <f t="shared" si="9"/>
        <v>19.648880000000002</v>
      </c>
      <c r="O333" s="346" t="b">
        <v>0</v>
      </c>
      <c r="Q333" s="339"/>
    </row>
    <row r="334" spans="1:17" x14ac:dyDescent="0.25">
      <c r="A334" s="339"/>
      <c r="C334" s="346" t="s">
        <v>2245</v>
      </c>
      <c r="D334" s="1287" t="s">
        <v>2238</v>
      </c>
      <c r="E334" s="1287"/>
      <c r="F334" s="346" t="s">
        <v>2239</v>
      </c>
      <c r="G334" s="1287" t="s">
        <v>2236</v>
      </c>
      <c r="H334" s="1287"/>
      <c r="I334" s="346" t="b">
        <v>1</v>
      </c>
      <c r="J334" s="346">
        <v>1</v>
      </c>
      <c r="K334" s="346" t="s">
        <v>145</v>
      </c>
      <c r="L334" s="352">
        <v>6.1779999999999999</v>
      </c>
      <c r="M334" s="350">
        <f t="shared" si="8"/>
        <v>3.16</v>
      </c>
      <c r="N334" s="351">
        <f t="shared" si="9"/>
        <v>19.522480000000002</v>
      </c>
      <c r="O334" s="346" t="b">
        <v>1</v>
      </c>
      <c r="Q334" s="339"/>
    </row>
    <row r="335" spans="1:17" x14ac:dyDescent="0.25">
      <c r="A335" s="339"/>
      <c r="C335" s="346" t="s">
        <v>2117</v>
      </c>
      <c r="D335" s="1287" t="s">
        <v>2062</v>
      </c>
      <c r="E335" s="1287"/>
      <c r="F335" s="346" t="s">
        <v>2110</v>
      </c>
      <c r="G335" s="1287" t="s">
        <v>2050</v>
      </c>
      <c r="H335" s="1287"/>
      <c r="I335" s="346" t="b">
        <v>1</v>
      </c>
      <c r="J335" s="346">
        <v>2</v>
      </c>
      <c r="K335" s="346" t="s">
        <v>145</v>
      </c>
      <c r="L335" s="352">
        <v>6.1740000000000004</v>
      </c>
      <c r="M335" s="350">
        <f t="shared" si="8"/>
        <v>3.16</v>
      </c>
      <c r="N335" s="351">
        <f t="shared" si="9"/>
        <v>19.509840000000001</v>
      </c>
      <c r="O335" s="346" t="b">
        <v>0</v>
      </c>
      <c r="Q335" s="339"/>
    </row>
    <row r="336" spans="1:17" x14ac:dyDescent="0.25">
      <c r="A336" s="339"/>
      <c r="C336" s="346" t="s">
        <v>2243</v>
      </c>
      <c r="D336" s="1287" t="s">
        <v>2234</v>
      </c>
      <c r="E336" s="1287"/>
      <c r="F336" s="346" t="s">
        <v>2295</v>
      </c>
      <c r="G336" s="1287" t="s">
        <v>2238</v>
      </c>
      <c r="H336" s="1287"/>
      <c r="I336" s="346" t="b">
        <v>1</v>
      </c>
      <c r="J336" s="346">
        <v>1</v>
      </c>
      <c r="K336" s="346" t="s">
        <v>145</v>
      </c>
      <c r="L336" s="352">
        <v>6.1719999999999997</v>
      </c>
      <c r="M336" s="350">
        <f t="shared" si="8"/>
        <v>3.16</v>
      </c>
      <c r="N336" s="351">
        <f t="shared" si="9"/>
        <v>19.503519999999998</v>
      </c>
      <c r="O336" s="346" t="b">
        <v>1</v>
      </c>
      <c r="Q336" s="339"/>
    </row>
    <row r="337" spans="1:17" x14ac:dyDescent="0.25">
      <c r="A337" s="339"/>
      <c r="C337" s="346" t="s">
        <v>2110</v>
      </c>
      <c r="D337" s="1287" t="s">
        <v>2050</v>
      </c>
      <c r="E337" s="1287"/>
      <c r="F337" s="346" t="s">
        <v>2117</v>
      </c>
      <c r="G337" s="1287" t="s">
        <v>2062</v>
      </c>
      <c r="H337" s="1287"/>
      <c r="I337" s="346" t="b">
        <v>1</v>
      </c>
      <c r="J337" s="346">
        <v>2</v>
      </c>
      <c r="K337" s="346" t="s">
        <v>145</v>
      </c>
      <c r="L337" s="352">
        <v>6.1429999999999998</v>
      </c>
      <c r="M337" s="350">
        <f t="shared" si="8"/>
        <v>3.16</v>
      </c>
      <c r="N337" s="351">
        <f t="shared" si="9"/>
        <v>19.41188</v>
      </c>
      <c r="O337" s="346" t="b">
        <v>0</v>
      </c>
      <c r="Q337" s="339"/>
    </row>
    <row r="338" spans="1:17" x14ac:dyDescent="0.25">
      <c r="A338" s="339"/>
      <c r="C338" s="346" t="s">
        <v>2326</v>
      </c>
      <c r="D338" s="1287" t="s">
        <v>2327</v>
      </c>
      <c r="E338" s="1287"/>
      <c r="F338" s="346" t="s">
        <v>2158</v>
      </c>
      <c r="G338" s="1287" t="s">
        <v>2055</v>
      </c>
      <c r="H338" s="1287"/>
      <c r="I338" s="346" t="b">
        <v>1</v>
      </c>
      <c r="J338" s="346">
        <v>1</v>
      </c>
      <c r="K338" s="346" t="s">
        <v>145</v>
      </c>
      <c r="L338" s="352">
        <v>6.1109999999999998</v>
      </c>
      <c r="M338" s="350">
        <f t="shared" si="8"/>
        <v>3.16</v>
      </c>
      <c r="N338" s="351">
        <f t="shared" si="9"/>
        <v>19.310759999999998</v>
      </c>
      <c r="O338" s="346" t="b">
        <v>0</v>
      </c>
      <c r="Q338" s="339"/>
    </row>
    <row r="339" spans="1:17" x14ac:dyDescent="0.25">
      <c r="A339" s="339"/>
      <c r="C339" s="346" t="s">
        <v>2244</v>
      </c>
      <c r="D339" s="1287" t="s">
        <v>2234</v>
      </c>
      <c r="E339" s="1287"/>
      <c r="F339" s="346" t="s">
        <v>2275</v>
      </c>
      <c r="G339" s="1287" t="s">
        <v>2238</v>
      </c>
      <c r="H339" s="1287"/>
      <c r="I339" s="346" t="b">
        <v>1</v>
      </c>
      <c r="J339" s="346">
        <v>1</v>
      </c>
      <c r="K339" s="346" t="s">
        <v>145</v>
      </c>
      <c r="L339" s="352">
        <v>6.1020000000000003</v>
      </c>
      <c r="M339" s="350">
        <f t="shared" si="8"/>
        <v>3.16</v>
      </c>
      <c r="N339" s="351">
        <f t="shared" si="9"/>
        <v>19.282320000000002</v>
      </c>
      <c r="O339" s="346" t="b">
        <v>1</v>
      </c>
      <c r="Q339" s="339"/>
    </row>
    <row r="340" spans="1:17" x14ac:dyDescent="0.25">
      <c r="A340" s="339"/>
      <c r="C340" s="346" t="s">
        <v>2121</v>
      </c>
      <c r="D340" s="1287" t="s">
        <v>2046</v>
      </c>
      <c r="E340" s="1287"/>
      <c r="F340" s="346" t="s">
        <v>2110</v>
      </c>
      <c r="G340" s="1287" t="s">
        <v>2050</v>
      </c>
      <c r="H340" s="1287"/>
      <c r="I340" s="346" t="b">
        <v>1</v>
      </c>
      <c r="J340" s="346">
        <v>1</v>
      </c>
      <c r="K340" s="346" t="s">
        <v>145</v>
      </c>
      <c r="L340" s="352">
        <v>6.1</v>
      </c>
      <c r="M340" s="350">
        <f t="shared" si="8"/>
        <v>3.16</v>
      </c>
      <c r="N340" s="351">
        <f t="shared" si="9"/>
        <v>19.276</v>
      </c>
      <c r="O340" s="346" t="b">
        <v>0</v>
      </c>
      <c r="Q340" s="339"/>
    </row>
    <row r="341" spans="1:17" x14ac:dyDescent="0.25">
      <c r="A341" s="339"/>
      <c r="C341" s="346" t="s">
        <v>2183</v>
      </c>
      <c r="D341" s="1287" t="s">
        <v>2052</v>
      </c>
      <c r="E341" s="1287"/>
      <c r="F341" s="346" t="s">
        <v>2103</v>
      </c>
      <c r="G341" s="1287" t="s">
        <v>2047</v>
      </c>
      <c r="H341" s="1287"/>
      <c r="I341" s="346" t="b">
        <v>1</v>
      </c>
      <c r="J341" s="346">
        <v>2</v>
      </c>
      <c r="K341" s="346" t="s">
        <v>145</v>
      </c>
      <c r="L341" s="352">
        <v>6.093</v>
      </c>
      <c r="M341" s="350">
        <f t="shared" si="8"/>
        <v>3.16</v>
      </c>
      <c r="N341" s="351">
        <f t="shared" si="9"/>
        <v>19.253880000000002</v>
      </c>
      <c r="O341" s="346" t="b">
        <v>0</v>
      </c>
      <c r="Q341" s="339"/>
    </row>
    <row r="342" spans="1:17" x14ac:dyDescent="0.25">
      <c r="A342" s="339"/>
      <c r="C342" s="346" t="s">
        <v>2130</v>
      </c>
      <c r="D342" s="1287" t="s">
        <v>2047</v>
      </c>
      <c r="E342" s="1287"/>
      <c r="F342" s="346" t="s">
        <v>2276</v>
      </c>
      <c r="G342" s="1287" t="s">
        <v>2277</v>
      </c>
      <c r="H342" s="1287"/>
      <c r="I342" s="346" t="b">
        <v>1</v>
      </c>
      <c r="J342" s="346">
        <v>1</v>
      </c>
      <c r="K342" s="346" t="s">
        <v>145</v>
      </c>
      <c r="L342" s="352">
        <v>6.0860000000000003</v>
      </c>
      <c r="M342" s="350">
        <f t="shared" si="8"/>
        <v>3.16</v>
      </c>
      <c r="N342" s="351">
        <f t="shared" si="9"/>
        <v>19.231760000000001</v>
      </c>
      <c r="O342" s="346" t="b">
        <v>1</v>
      </c>
      <c r="Q342" s="339"/>
    </row>
    <row r="343" spans="1:17" x14ac:dyDescent="0.25">
      <c r="A343" s="339"/>
      <c r="C343" s="346" t="s">
        <v>2132</v>
      </c>
      <c r="D343" s="1287" t="s">
        <v>2060</v>
      </c>
      <c r="E343" s="1287"/>
      <c r="F343" s="346" t="s">
        <v>2233</v>
      </c>
      <c r="G343" s="1287" t="s">
        <v>2234</v>
      </c>
      <c r="H343" s="1287"/>
      <c r="I343" s="346" t="b">
        <v>1</v>
      </c>
      <c r="J343" s="346">
        <v>1</v>
      </c>
      <c r="K343" s="346" t="s">
        <v>145</v>
      </c>
      <c r="L343" s="352">
        <v>6.0709999999999997</v>
      </c>
      <c r="M343" s="350">
        <f t="shared" si="8"/>
        <v>3.16</v>
      </c>
      <c r="N343" s="351">
        <f t="shared" si="9"/>
        <v>19.184360000000002</v>
      </c>
      <c r="O343" s="346" t="b">
        <v>1</v>
      </c>
      <c r="Q343" s="339"/>
    </row>
    <row r="344" spans="1:17" x14ac:dyDescent="0.25">
      <c r="A344" s="339"/>
      <c r="C344" s="346" t="s">
        <v>2103</v>
      </c>
      <c r="D344" s="1287" t="s">
        <v>2047</v>
      </c>
      <c r="E344" s="1287"/>
      <c r="F344" s="346" t="s">
        <v>2298</v>
      </c>
      <c r="G344" s="1287" t="s">
        <v>2274</v>
      </c>
      <c r="H344" s="1287"/>
      <c r="I344" s="346" t="b">
        <v>1</v>
      </c>
      <c r="J344" s="346">
        <v>1</v>
      </c>
      <c r="K344" s="346" t="s">
        <v>145</v>
      </c>
      <c r="L344" s="352">
        <v>6.0419999999999998</v>
      </c>
      <c r="M344" s="350">
        <f t="shared" si="8"/>
        <v>3.16</v>
      </c>
      <c r="N344" s="351">
        <f t="shared" si="9"/>
        <v>19.09272</v>
      </c>
      <c r="O344" s="346" t="b">
        <v>1</v>
      </c>
      <c r="Q344" s="339"/>
    </row>
    <row r="345" spans="1:17" x14ac:dyDescent="0.25">
      <c r="A345" s="339"/>
      <c r="C345" s="346" t="s">
        <v>2109</v>
      </c>
      <c r="D345" s="1287" t="s">
        <v>2048</v>
      </c>
      <c r="E345" s="1287"/>
      <c r="F345" s="346" t="s">
        <v>2186</v>
      </c>
      <c r="G345" s="1287" t="s">
        <v>2046</v>
      </c>
      <c r="H345" s="1287"/>
      <c r="I345" s="346" t="b">
        <v>1</v>
      </c>
      <c r="J345" s="346">
        <v>2</v>
      </c>
      <c r="K345" s="346" t="s">
        <v>145</v>
      </c>
      <c r="L345" s="352">
        <v>6.04</v>
      </c>
      <c r="M345" s="350">
        <f t="shared" si="8"/>
        <v>3.16</v>
      </c>
      <c r="N345" s="351">
        <f t="shared" si="9"/>
        <v>19.086400000000001</v>
      </c>
      <c r="O345" s="346" t="b">
        <v>0</v>
      </c>
      <c r="Q345" s="339"/>
    </row>
    <row r="346" spans="1:17" x14ac:dyDescent="0.25">
      <c r="A346" s="339"/>
      <c r="C346" s="346" t="s">
        <v>2134</v>
      </c>
      <c r="D346" s="1287" t="s">
        <v>2067</v>
      </c>
      <c r="E346" s="1287"/>
      <c r="F346" s="346" t="s">
        <v>2237</v>
      </c>
      <c r="G346" s="1287" t="s">
        <v>2238</v>
      </c>
      <c r="H346" s="1287"/>
      <c r="I346" s="346" t="b">
        <v>1</v>
      </c>
      <c r="J346" s="346">
        <v>1</v>
      </c>
      <c r="K346" s="346" t="s">
        <v>145</v>
      </c>
      <c r="L346" s="352">
        <v>6.0389999999999997</v>
      </c>
      <c r="M346" s="350">
        <f t="shared" si="8"/>
        <v>3.16</v>
      </c>
      <c r="N346" s="351">
        <f t="shared" si="9"/>
        <v>19.08324</v>
      </c>
      <c r="O346" s="346" t="b">
        <v>1</v>
      </c>
      <c r="Q346" s="339"/>
    </row>
    <row r="347" spans="1:17" x14ac:dyDescent="0.25">
      <c r="A347" s="339"/>
      <c r="C347" s="346" t="s">
        <v>2109</v>
      </c>
      <c r="D347" s="1287" t="s">
        <v>2048</v>
      </c>
      <c r="E347" s="1287"/>
      <c r="F347" s="346" t="s">
        <v>2188</v>
      </c>
      <c r="G347" s="1287" t="s">
        <v>2058</v>
      </c>
      <c r="H347" s="1287"/>
      <c r="I347" s="346" t="b">
        <v>1</v>
      </c>
      <c r="J347" s="346">
        <v>1</v>
      </c>
      <c r="K347" s="346" t="s">
        <v>145</v>
      </c>
      <c r="L347" s="352">
        <v>6.0369999999999999</v>
      </c>
      <c r="M347" s="350">
        <f t="shared" si="8"/>
        <v>3.16</v>
      </c>
      <c r="N347" s="351">
        <f t="shared" si="9"/>
        <v>19.076920000000001</v>
      </c>
      <c r="O347" s="346" t="b">
        <v>0</v>
      </c>
      <c r="Q347" s="339"/>
    </row>
    <row r="348" spans="1:17" x14ac:dyDescent="0.25">
      <c r="A348" s="339"/>
      <c r="C348" s="346" t="s">
        <v>2110</v>
      </c>
      <c r="D348" s="1287" t="s">
        <v>2050</v>
      </c>
      <c r="E348" s="1287"/>
      <c r="F348" s="346" t="s">
        <v>2121</v>
      </c>
      <c r="G348" s="1287" t="s">
        <v>2046</v>
      </c>
      <c r="H348" s="1287"/>
      <c r="I348" s="346" t="b">
        <v>1</v>
      </c>
      <c r="J348" s="346">
        <v>1</v>
      </c>
      <c r="K348" s="346" t="s">
        <v>145</v>
      </c>
      <c r="L348" s="352">
        <v>6.0259999999999998</v>
      </c>
      <c r="M348" s="350">
        <f t="shared" si="8"/>
        <v>3.16</v>
      </c>
      <c r="N348" s="351">
        <f t="shared" si="9"/>
        <v>19.042159999999999</v>
      </c>
      <c r="O348" s="346" t="b">
        <v>0</v>
      </c>
      <c r="Q348" s="339"/>
    </row>
    <row r="349" spans="1:17" x14ac:dyDescent="0.25">
      <c r="A349" s="339"/>
      <c r="C349" s="346" t="s">
        <v>2109</v>
      </c>
      <c r="D349" s="1287" t="s">
        <v>2048</v>
      </c>
      <c r="E349" s="1287"/>
      <c r="F349" s="346" t="s">
        <v>2276</v>
      </c>
      <c r="G349" s="1287" t="s">
        <v>2277</v>
      </c>
      <c r="H349" s="1287"/>
      <c r="I349" s="346" t="b">
        <v>1</v>
      </c>
      <c r="J349" s="346">
        <v>1</v>
      </c>
      <c r="K349" s="346" t="s">
        <v>145</v>
      </c>
      <c r="L349" s="352">
        <v>6.02</v>
      </c>
      <c r="M349" s="350">
        <f t="shared" si="8"/>
        <v>3.16</v>
      </c>
      <c r="N349" s="351">
        <f t="shared" si="9"/>
        <v>19.023199999999999</v>
      </c>
      <c r="O349" s="346" t="b">
        <v>1</v>
      </c>
      <c r="Q349" s="339"/>
    </row>
    <row r="350" spans="1:17" x14ac:dyDescent="0.25">
      <c r="A350" s="339"/>
      <c r="C350" s="346" t="s">
        <v>2239</v>
      </c>
      <c r="D350" s="1287" t="s">
        <v>2236</v>
      </c>
      <c r="E350" s="1287"/>
      <c r="F350" s="346" t="s">
        <v>2294</v>
      </c>
      <c r="G350" s="1287" t="s">
        <v>2238</v>
      </c>
      <c r="H350" s="1287"/>
      <c r="I350" s="346" t="b">
        <v>1</v>
      </c>
      <c r="J350" s="346">
        <v>1</v>
      </c>
      <c r="K350" s="346" t="s">
        <v>145</v>
      </c>
      <c r="L350" s="352">
        <v>6.0010000000000003</v>
      </c>
      <c r="M350" s="350">
        <f t="shared" si="8"/>
        <v>3.16</v>
      </c>
      <c r="N350" s="351">
        <f t="shared" si="9"/>
        <v>18.963160000000002</v>
      </c>
      <c r="O350" s="346" t="b">
        <v>1</v>
      </c>
      <c r="Q350" s="339"/>
    </row>
    <row r="351" spans="1:17" x14ac:dyDescent="0.25">
      <c r="A351" s="339"/>
      <c r="C351" s="346" t="s">
        <v>2237</v>
      </c>
      <c r="D351" s="1287" t="s">
        <v>2238</v>
      </c>
      <c r="E351" s="1287"/>
      <c r="F351" s="346" t="s">
        <v>2134</v>
      </c>
      <c r="G351" s="1287" t="s">
        <v>2067</v>
      </c>
      <c r="H351" s="1287"/>
      <c r="I351" s="346" t="b">
        <v>1</v>
      </c>
      <c r="J351" s="346">
        <v>1</v>
      </c>
      <c r="K351" s="346" t="s">
        <v>145</v>
      </c>
      <c r="L351" s="352">
        <v>5.9939999999999998</v>
      </c>
      <c r="M351" s="350">
        <f t="shared" si="8"/>
        <v>3.16</v>
      </c>
      <c r="N351" s="351">
        <f t="shared" si="9"/>
        <v>18.941040000000001</v>
      </c>
      <c r="O351" s="346" t="b">
        <v>1</v>
      </c>
      <c r="Q351" s="339"/>
    </row>
    <row r="352" spans="1:17" x14ac:dyDescent="0.25">
      <c r="A352" s="339"/>
      <c r="C352" s="346" t="s">
        <v>2247</v>
      </c>
      <c r="D352" s="1287" t="s">
        <v>2248</v>
      </c>
      <c r="E352" s="1287"/>
      <c r="F352" s="346" t="s">
        <v>2101</v>
      </c>
      <c r="G352" s="1287" t="s">
        <v>2051</v>
      </c>
      <c r="H352" s="1287"/>
      <c r="I352" s="346" t="b">
        <v>1</v>
      </c>
      <c r="J352" s="346">
        <v>1</v>
      </c>
      <c r="K352" s="346" t="s">
        <v>145</v>
      </c>
      <c r="L352" s="352">
        <v>5.9740000000000002</v>
      </c>
      <c r="M352" s="350">
        <f t="shared" si="8"/>
        <v>3.16</v>
      </c>
      <c r="N352" s="351">
        <f t="shared" si="9"/>
        <v>18.877840000000003</v>
      </c>
      <c r="O352" s="346" t="b">
        <v>1</v>
      </c>
      <c r="Q352" s="339"/>
    </row>
    <row r="353" spans="1:17" x14ac:dyDescent="0.25">
      <c r="A353" s="339"/>
      <c r="C353" s="346" t="s">
        <v>2146</v>
      </c>
      <c r="D353" s="1287" t="s">
        <v>2056</v>
      </c>
      <c r="E353" s="1287"/>
      <c r="F353" s="346" t="s">
        <v>2109</v>
      </c>
      <c r="G353" s="1287" t="s">
        <v>2048</v>
      </c>
      <c r="H353" s="1287"/>
      <c r="I353" s="346" t="b">
        <v>1</v>
      </c>
      <c r="J353" s="346">
        <v>8</v>
      </c>
      <c r="K353" s="346" t="s">
        <v>145</v>
      </c>
      <c r="L353" s="352">
        <v>5.9610000000000003</v>
      </c>
      <c r="M353" s="350">
        <f t="shared" si="8"/>
        <v>3.16</v>
      </c>
      <c r="N353" s="351">
        <f t="shared" si="9"/>
        <v>18.836760000000002</v>
      </c>
      <c r="O353" s="346" t="b">
        <v>0</v>
      </c>
      <c r="Q353" s="339"/>
    </row>
    <row r="354" spans="1:17" x14ac:dyDescent="0.25">
      <c r="A354" s="339"/>
      <c r="C354" s="346" t="s">
        <v>2114</v>
      </c>
      <c r="D354" s="1287" t="s">
        <v>2049</v>
      </c>
      <c r="E354" s="1287"/>
      <c r="F354" s="346" t="s">
        <v>2295</v>
      </c>
      <c r="G354" s="1287" t="s">
        <v>2238</v>
      </c>
      <c r="H354" s="1287"/>
      <c r="I354" s="346" t="b">
        <v>1</v>
      </c>
      <c r="J354" s="346">
        <v>2</v>
      </c>
      <c r="K354" s="346" t="s">
        <v>145</v>
      </c>
      <c r="L354" s="352">
        <v>5.9550000000000001</v>
      </c>
      <c r="M354" s="350">
        <f t="shared" si="8"/>
        <v>3.16</v>
      </c>
      <c r="N354" s="351">
        <f t="shared" si="9"/>
        <v>18.817800000000002</v>
      </c>
      <c r="O354" s="346" t="b">
        <v>1</v>
      </c>
      <c r="Q354" s="339"/>
    </row>
    <row r="355" spans="1:17" x14ac:dyDescent="0.25">
      <c r="A355" s="339"/>
      <c r="C355" s="346" t="s">
        <v>2183</v>
      </c>
      <c r="D355" s="1287" t="s">
        <v>2052</v>
      </c>
      <c r="E355" s="1287"/>
      <c r="F355" s="346" t="s">
        <v>2298</v>
      </c>
      <c r="G355" s="1287" t="s">
        <v>2274</v>
      </c>
      <c r="H355" s="1287"/>
      <c r="I355" s="346" t="b">
        <v>1</v>
      </c>
      <c r="J355" s="346">
        <v>1</v>
      </c>
      <c r="K355" s="346" t="s">
        <v>145</v>
      </c>
      <c r="L355" s="352">
        <v>5.9429999999999996</v>
      </c>
      <c r="M355" s="350">
        <f t="shared" si="8"/>
        <v>3.16</v>
      </c>
      <c r="N355" s="351">
        <f t="shared" si="9"/>
        <v>18.779879999999999</v>
      </c>
      <c r="O355" s="346" t="b">
        <v>1</v>
      </c>
      <c r="Q355" s="339"/>
    </row>
    <row r="356" spans="1:17" x14ac:dyDescent="0.25">
      <c r="A356" s="339"/>
      <c r="C356" s="346" t="s">
        <v>2243</v>
      </c>
      <c r="D356" s="1287" t="s">
        <v>2234</v>
      </c>
      <c r="E356" s="1287"/>
      <c r="F356" s="346" t="s">
        <v>2132</v>
      </c>
      <c r="G356" s="1287" t="s">
        <v>2060</v>
      </c>
      <c r="H356" s="1287"/>
      <c r="I356" s="346" t="b">
        <v>1</v>
      </c>
      <c r="J356" s="346">
        <v>1</v>
      </c>
      <c r="K356" s="346" t="s">
        <v>145</v>
      </c>
      <c r="L356" s="352">
        <v>5.93</v>
      </c>
      <c r="M356" s="350">
        <f t="shared" si="8"/>
        <v>3.16</v>
      </c>
      <c r="N356" s="351">
        <f t="shared" si="9"/>
        <v>18.738800000000001</v>
      </c>
      <c r="O356" s="346" t="b">
        <v>1</v>
      </c>
      <c r="Q356" s="339"/>
    </row>
    <row r="357" spans="1:17" x14ac:dyDescent="0.25">
      <c r="A357" s="339"/>
      <c r="C357" s="346" t="s">
        <v>2321</v>
      </c>
      <c r="D357" s="1287" t="s">
        <v>2234</v>
      </c>
      <c r="E357" s="1287"/>
      <c r="F357" s="346" t="s">
        <v>2249</v>
      </c>
      <c r="G357" s="1287" t="s">
        <v>2250</v>
      </c>
      <c r="H357" s="1287"/>
      <c r="I357" s="346" t="b">
        <v>1</v>
      </c>
      <c r="J357" s="346">
        <v>1</v>
      </c>
      <c r="K357" s="346" t="s">
        <v>145</v>
      </c>
      <c r="L357" s="352">
        <v>5.9249999999999998</v>
      </c>
      <c r="M357" s="350">
        <f t="shared" si="8"/>
        <v>3.16</v>
      </c>
      <c r="N357" s="351">
        <f t="shared" si="9"/>
        <v>18.722999999999999</v>
      </c>
      <c r="O357" s="346" t="b">
        <v>1</v>
      </c>
      <c r="Q357" s="339"/>
    </row>
    <row r="358" spans="1:17" x14ac:dyDescent="0.25">
      <c r="A358" s="339"/>
      <c r="C358" s="346" t="s">
        <v>2275</v>
      </c>
      <c r="D358" s="1287" t="s">
        <v>2238</v>
      </c>
      <c r="E358" s="1287"/>
      <c r="F358" s="346" t="s">
        <v>2101</v>
      </c>
      <c r="G358" s="1287" t="s">
        <v>2051</v>
      </c>
      <c r="H358" s="1287"/>
      <c r="I358" s="346" t="b">
        <v>1</v>
      </c>
      <c r="J358" s="346">
        <v>1</v>
      </c>
      <c r="K358" s="346" t="s">
        <v>145</v>
      </c>
      <c r="L358" s="352">
        <v>5.9249999999999998</v>
      </c>
      <c r="M358" s="350">
        <f t="shared" si="8"/>
        <v>3.16</v>
      </c>
      <c r="N358" s="351">
        <f t="shared" si="9"/>
        <v>18.722999999999999</v>
      </c>
      <c r="O358" s="346" t="b">
        <v>1</v>
      </c>
      <c r="Q358" s="339"/>
    </row>
    <row r="359" spans="1:17" x14ac:dyDescent="0.25">
      <c r="A359" s="339"/>
      <c r="C359" s="346" t="s">
        <v>2328</v>
      </c>
      <c r="D359" s="1287" t="s">
        <v>2329</v>
      </c>
      <c r="E359" s="1287"/>
      <c r="F359" s="346" t="s">
        <v>2106</v>
      </c>
      <c r="G359" s="1287" t="s">
        <v>2047</v>
      </c>
      <c r="H359" s="1287"/>
      <c r="I359" s="346" t="b">
        <v>1</v>
      </c>
      <c r="J359" s="346">
        <v>1</v>
      </c>
      <c r="K359" s="346" t="s">
        <v>145</v>
      </c>
      <c r="L359" s="352">
        <v>5.8849999999999998</v>
      </c>
      <c r="M359" s="350">
        <f t="shared" si="8"/>
        <v>3.16</v>
      </c>
      <c r="N359" s="351">
        <f t="shared" si="9"/>
        <v>18.596599999999999</v>
      </c>
      <c r="O359" s="346" t="b">
        <v>1</v>
      </c>
      <c r="Q359" s="339"/>
    </row>
    <row r="360" spans="1:17" x14ac:dyDescent="0.25">
      <c r="A360" s="339"/>
      <c r="C360" s="346" t="s">
        <v>2132</v>
      </c>
      <c r="D360" s="1287" t="s">
        <v>2060</v>
      </c>
      <c r="E360" s="1287"/>
      <c r="F360" s="346" t="s">
        <v>2194</v>
      </c>
      <c r="G360" s="1287" t="s">
        <v>2058</v>
      </c>
      <c r="H360" s="1287"/>
      <c r="I360" s="346" t="b">
        <v>1</v>
      </c>
      <c r="J360" s="346">
        <v>1</v>
      </c>
      <c r="K360" s="346" t="s">
        <v>145</v>
      </c>
      <c r="L360" s="352">
        <v>5.8769999999999998</v>
      </c>
      <c r="M360" s="350">
        <f t="shared" si="8"/>
        <v>3.16</v>
      </c>
      <c r="N360" s="351">
        <f t="shared" si="9"/>
        <v>18.57132</v>
      </c>
      <c r="O360" s="346" t="b">
        <v>0</v>
      </c>
      <c r="Q360" s="339"/>
    </row>
    <row r="361" spans="1:17" x14ac:dyDescent="0.25">
      <c r="A361" s="339"/>
      <c r="C361" s="346" t="s">
        <v>2273</v>
      </c>
      <c r="D361" s="1287" t="s">
        <v>2274</v>
      </c>
      <c r="E361" s="1287"/>
      <c r="F361" s="346" t="s">
        <v>2123</v>
      </c>
      <c r="G361" s="1287" t="s">
        <v>2046</v>
      </c>
      <c r="H361" s="1287"/>
      <c r="I361" s="346" t="b">
        <v>1</v>
      </c>
      <c r="J361" s="346">
        <v>1</v>
      </c>
      <c r="K361" s="346" t="s">
        <v>145</v>
      </c>
      <c r="L361" s="352">
        <v>5.8570000000000002</v>
      </c>
      <c r="M361" s="350">
        <f t="shared" si="8"/>
        <v>3.16</v>
      </c>
      <c r="N361" s="351">
        <f t="shared" si="9"/>
        <v>18.508120000000002</v>
      </c>
      <c r="O361" s="346" t="b">
        <v>1</v>
      </c>
      <c r="Q361" s="339"/>
    </row>
    <row r="362" spans="1:17" x14ac:dyDescent="0.25">
      <c r="A362" s="339"/>
      <c r="C362" s="346" t="s">
        <v>2110</v>
      </c>
      <c r="D362" s="1287" t="s">
        <v>2050</v>
      </c>
      <c r="E362" s="1287"/>
      <c r="F362" s="346" t="s">
        <v>2235</v>
      </c>
      <c r="G362" s="1287" t="s">
        <v>2236</v>
      </c>
      <c r="H362" s="1287"/>
      <c r="I362" s="346" t="b">
        <v>1</v>
      </c>
      <c r="J362" s="346">
        <v>1</v>
      </c>
      <c r="K362" s="346" t="s">
        <v>145</v>
      </c>
      <c r="L362" s="352">
        <v>5.835</v>
      </c>
      <c r="M362" s="350">
        <f t="shared" si="8"/>
        <v>3.16</v>
      </c>
      <c r="N362" s="351">
        <f t="shared" si="9"/>
        <v>18.438600000000001</v>
      </c>
      <c r="O362" s="346" t="b">
        <v>1</v>
      </c>
      <c r="Q362" s="339"/>
    </row>
    <row r="363" spans="1:17" x14ac:dyDescent="0.25">
      <c r="A363" s="339"/>
      <c r="C363" s="346" t="s">
        <v>2249</v>
      </c>
      <c r="D363" s="1287" t="s">
        <v>2250</v>
      </c>
      <c r="E363" s="1287"/>
      <c r="F363" s="346" t="s">
        <v>2321</v>
      </c>
      <c r="G363" s="1287" t="s">
        <v>2234</v>
      </c>
      <c r="H363" s="1287"/>
      <c r="I363" s="346" t="b">
        <v>1</v>
      </c>
      <c r="J363" s="346">
        <v>1</v>
      </c>
      <c r="K363" s="346" t="s">
        <v>145</v>
      </c>
      <c r="L363" s="352">
        <v>5.8029999999999999</v>
      </c>
      <c r="M363" s="350">
        <f t="shared" si="8"/>
        <v>3.16</v>
      </c>
      <c r="N363" s="351">
        <f t="shared" si="9"/>
        <v>18.337479999999999</v>
      </c>
      <c r="O363" s="346" t="b">
        <v>1</v>
      </c>
      <c r="Q363" s="339"/>
    </row>
    <row r="364" spans="1:17" x14ac:dyDescent="0.25">
      <c r="A364" s="339"/>
      <c r="C364" s="346" t="s">
        <v>2273</v>
      </c>
      <c r="D364" s="1287" t="s">
        <v>2274</v>
      </c>
      <c r="E364" s="1287"/>
      <c r="F364" s="346" t="s">
        <v>2126</v>
      </c>
      <c r="G364" s="1287" t="s">
        <v>2057</v>
      </c>
      <c r="H364" s="1287"/>
      <c r="I364" s="346" t="b">
        <v>1</v>
      </c>
      <c r="J364" s="346">
        <v>1</v>
      </c>
      <c r="K364" s="346" t="s">
        <v>145</v>
      </c>
      <c r="L364" s="352">
        <v>5.7750000000000004</v>
      </c>
      <c r="M364" s="350">
        <f t="shared" si="8"/>
        <v>3.16</v>
      </c>
      <c r="N364" s="351">
        <f t="shared" si="9"/>
        <v>18.249000000000002</v>
      </c>
      <c r="O364" s="346" t="b">
        <v>1</v>
      </c>
      <c r="Q364" s="339"/>
    </row>
    <row r="365" spans="1:17" x14ac:dyDescent="0.25">
      <c r="A365" s="339"/>
      <c r="C365" s="346" t="s">
        <v>2110</v>
      </c>
      <c r="D365" s="1287" t="s">
        <v>2050</v>
      </c>
      <c r="E365" s="1287"/>
      <c r="F365" s="346" t="s">
        <v>2330</v>
      </c>
      <c r="G365" s="1287" t="s">
        <v>2289</v>
      </c>
      <c r="H365" s="1287"/>
      <c r="I365" s="346" t="b">
        <v>1</v>
      </c>
      <c r="J365" s="346">
        <v>1</v>
      </c>
      <c r="K365" s="346" t="s">
        <v>145</v>
      </c>
      <c r="L365" s="352">
        <v>5.7530000000000001</v>
      </c>
      <c r="M365" s="350">
        <f t="shared" si="8"/>
        <v>3.16</v>
      </c>
      <c r="N365" s="351">
        <f t="shared" si="9"/>
        <v>18.179480000000002</v>
      </c>
      <c r="O365" s="346" t="b">
        <v>0</v>
      </c>
      <c r="Q365" s="339"/>
    </row>
    <row r="366" spans="1:17" x14ac:dyDescent="0.25">
      <c r="A366" s="339"/>
      <c r="C366" s="346" t="s">
        <v>2261</v>
      </c>
      <c r="D366" s="1287" t="s">
        <v>2236</v>
      </c>
      <c r="E366" s="1287"/>
      <c r="F366" s="346" t="s">
        <v>2231</v>
      </c>
      <c r="G366" s="1287" t="s">
        <v>2064</v>
      </c>
      <c r="H366" s="1287"/>
      <c r="I366" s="346" t="b">
        <v>1</v>
      </c>
      <c r="J366" s="346">
        <v>1</v>
      </c>
      <c r="K366" s="346" t="s">
        <v>145</v>
      </c>
      <c r="L366" s="352">
        <v>5.7229999999999999</v>
      </c>
      <c r="M366" s="350">
        <f t="shared" si="8"/>
        <v>3.16</v>
      </c>
      <c r="N366" s="351">
        <f t="shared" si="9"/>
        <v>18.084679999999999</v>
      </c>
      <c r="O366" s="346" t="b">
        <v>1</v>
      </c>
      <c r="Q366" s="339"/>
    </row>
    <row r="367" spans="1:17" x14ac:dyDescent="0.25">
      <c r="A367" s="339"/>
      <c r="C367" s="346" t="s">
        <v>2101</v>
      </c>
      <c r="D367" s="1287" t="s">
        <v>2051</v>
      </c>
      <c r="E367" s="1287"/>
      <c r="F367" s="346" t="s">
        <v>2114</v>
      </c>
      <c r="G367" s="1287" t="s">
        <v>2049</v>
      </c>
      <c r="H367" s="1287"/>
      <c r="I367" s="346" t="b">
        <v>1</v>
      </c>
      <c r="J367" s="346">
        <v>2</v>
      </c>
      <c r="K367" s="346" t="s">
        <v>145</v>
      </c>
      <c r="L367" s="352">
        <v>5.7210000000000001</v>
      </c>
      <c r="M367" s="350">
        <f t="shared" si="8"/>
        <v>3.16</v>
      </c>
      <c r="N367" s="351">
        <f t="shared" si="9"/>
        <v>18.07836</v>
      </c>
      <c r="O367" s="346" t="b">
        <v>0</v>
      </c>
      <c r="Q367" s="339"/>
    </row>
    <row r="368" spans="1:17" x14ac:dyDescent="0.25">
      <c r="A368" s="339"/>
      <c r="C368" s="346" t="s">
        <v>2276</v>
      </c>
      <c r="D368" s="1287" t="s">
        <v>2277</v>
      </c>
      <c r="E368" s="1287"/>
      <c r="F368" s="346" t="s">
        <v>2215</v>
      </c>
      <c r="G368" s="1287" t="s">
        <v>2046</v>
      </c>
      <c r="H368" s="1287"/>
      <c r="I368" s="346" t="b">
        <v>1</v>
      </c>
      <c r="J368" s="346">
        <v>1</v>
      </c>
      <c r="K368" s="346" t="s">
        <v>145</v>
      </c>
      <c r="L368" s="352">
        <v>5.72</v>
      </c>
      <c r="M368" s="350">
        <f t="shared" si="8"/>
        <v>3.16</v>
      </c>
      <c r="N368" s="351">
        <f t="shared" si="9"/>
        <v>18.075199999999999</v>
      </c>
      <c r="O368" s="346" t="b">
        <v>1</v>
      </c>
      <c r="Q368" s="339"/>
    </row>
    <row r="369" spans="1:17" x14ac:dyDescent="0.25">
      <c r="A369" s="339"/>
      <c r="C369" s="346" t="s">
        <v>2165</v>
      </c>
      <c r="D369" s="1287" t="s">
        <v>2046</v>
      </c>
      <c r="E369" s="1287"/>
      <c r="F369" s="346" t="s">
        <v>2246</v>
      </c>
      <c r="G369" s="1287" t="s">
        <v>2238</v>
      </c>
      <c r="H369" s="1287"/>
      <c r="I369" s="346" t="b">
        <v>1</v>
      </c>
      <c r="J369" s="346">
        <v>2</v>
      </c>
      <c r="K369" s="346" t="s">
        <v>145</v>
      </c>
      <c r="L369" s="352">
        <v>5.6769999999999996</v>
      </c>
      <c r="M369" s="350">
        <f t="shared" si="8"/>
        <v>3.16</v>
      </c>
      <c r="N369" s="351">
        <f t="shared" si="9"/>
        <v>17.939319999999999</v>
      </c>
      <c r="O369" s="346" t="b">
        <v>1</v>
      </c>
      <c r="Q369" s="339"/>
    </row>
    <row r="370" spans="1:17" x14ac:dyDescent="0.25">
      <c r="A370" s="339"/>
      <c r="C370" s="346" t="s">
        <v>2241</v>
      </c>
      <c r="D370" s="1287" t="s">
        <v>2242</v>
      </c>
      <c r="E370" s="1287"/>
      <c r="F370" s="346" t="s">
        <v>2237</v>
      </c>
      <c r="G370" s="1287" t="s">
        <v>2238</v>
      </c>
      <c r="H370" s="1287"/>
      <c r="I370" s="346" t="b">
        <v>1</v>
      </c>
      <c r="J370" s="346">
        <v>1</v>
      </c>
      <c r="K370" s="346" t="s">
        <v>145</v>
      </c>
      <c r="L370" s="352">
        <v>5.6559999999999997</v>
      </c>
      <c r="M370" s="350">
        <f t="shared" si="8"/>
        <v>3.16</v>
      </c>
      <c r="N370" s="351">
        <f t="shared" si="9"/>
        <v>17.872959999999999</v>
      </c>
      <c r="O370" s="346" t="b">
        <v>0</v>
      </c>
      <c r="Q370" s="339"/>
    </row>
    <row r="371" spans="1:17" x14ac:dyDescent="0.25">
      <c r="A371" s="339"/>
      <c r="C371" s="346" t="s">
        <v>2126</v>
      </c>
      <c r="D371" s="1287" t="s">
        <v>2057</v>
      </c>
      <c r="E371" s="1287"/>
      <c r="F371" s="346" t="s">
        <v>2304</v>
      </c>
      <c r="G371" s="1287" t="s">
        <v>2289</v>
      </c>
      <c r="H371" s="1287"/>
      <c r="I371" s="346" t="b">
        <v>1</v>
      </c>
      <c r="J371" s="346">
        <v>1</v>
      </c>
      <c r="K371" s="346" t="s">
        <v>145</v>
      </c>
      <c r="L371" s="352">
        <v>5.6310000000000002</v>
      </c>
      <c r="M371" s="350">
        <f t="shared" si="8"/>
        <v>3.16</v>
      </c>
      <c r="N371" s="351">
        <f t="shared" si="9"/>
        <v>17.793960000000002</v>
      </c>
      <c r="O371" s="346" t="b">
        <v>0</v>
      </c>
      <c r="Q371" s="339"/>
    </row>
    <row r="372" spans="1:17" x14ac:dyDescent="0.25">
      <c r="A372" s="339"/>
      <c r="C372" s="346" t="s">
        <v>2331</v>
      </c>
      <c r="D372" s="1287" t="s">
        <v>2274</v>
      </c>
      <c r="E372" s="1287"/>
      <c r="F372" s="346" t="s">
        <v>2115</v>
      </c>
      <c r="G372" s="1287" t="s">
        <v>2049</v>
      </c>
      <c r="H372" s="1287"/>
      <c r="I372" s="346" t="b">
        <v>1</v>
      </c>
      <c r="J372" s="346">
        <v>1</v>
      </c>
      <c r="K372" s="346" t="s">
        <v>145</v>
      </c>
      <c r="L372" s="352">
        <v>5.5910000000000002</v>
      </c>
      <c r="M372" s="350">
        <f t="shared" si="8"/>
        <v>3.16</v>
      </c>
      <c r="N372" s="351">
        <f t="shared" si="9"/>
        <v>17.667560000000002</v>
      </c>
      <c r="O372" s="346" t="b">
        <v>1</v>
      </c>
      <c r="Q372" s="339"/>
    </row>
    <row r="373" spans="1:17" x14ac:dyDescent="0.25">
      <c r="A373" s="339"/>
      <c r="C373" s="346" t="s">
        <v>2110</v>
      </c>
      <c r="D373" s="1287" t="s">
        <v>2050</v>
      </c>
      <c r="E373" s="1287"/>
      <c r="F373" s="346" t="s">
        <v>2132</v>
      </c>
      <c r="G373" s="1287" t="s">
        <v>2060</v>
      </c>
      <c r="H373" s="1287"/>
      <c r="I373" s="346" t="b">
        <v>1</v>
      </c>
      <c r="J373" s="346">
        <v>2</v>
      </c>
      <c r="K373" s="346" t="s">
        <v>145</v>
      </c>
      <c r="L373" s="352">
        <v>5.5819999999999999</v>
      </c>
      <c r="M373" s="350">
        <f t="shared" si="8"/>
        <v>3.16</v>
      </c>
      <c r="N373" s="351">
        <f t="shared" si="9"/>
        <v>17.639120000000002</v>
      </c>
      <c r="O373" s="346" t="b">
        <v>0</v>
      </c>
      <c r="Q373" s="339"/>
    </row>
    <row r="374" spans="1:17" x14ac:dyDescent="0.25">
      <c r="A374" s="339"/>
      <c r="C374" s="346" t="s">
        <v>2246</v>
      </c>
      <c r="D374" s="1287" t="s">
        <v>2238</v>
      </c>
      <c r="E374" s="1287"/>
      <c r="F374" s="346" t="s">
        <v>2118</v>
      </c>
      <c r="G374" s="1287" t="s">
        <v>2046</v>
      </c>
      <c r="H374" s="1287"/>
      <c r="I374" s="346" t="b">
        <v>1</v>
      </c>
      <c r="J374" s="346">
        <v>2</v>
      </c>
      <c r="K374" s="346" t="s">
        <v>145</v>
      </c>
      <c r="L374" s="352">
        <v>5.5780000000000003</v>
      </c>
      <c r="M374" s="350">
        <f t="shared" si="8"/>
        <v>3.16</v>
      </c>
      <c r="N374" s="351">
        <f t="shared" si="9"/>
        <v>17.626480000000001</v>
      </c>
      <c r="O374" s="346" t="b">
        <v>1</v>
      </c>
      <c r="Q374" s="339"/>
    </row>
    <row r="375" spans="1:17" x14ac:dyDescent="0.25">
      <c r="A375" s="339"/>
      <c r="C375" s="346" t="s">
        <v>2132</v>
      </c>
      <c r="D375" s="1287" t="s">
        <v>2060</v>
      </c>
      <c r="E375" s="1287"/>
      <c r="F375" s="346" t="s">
        <v>2110</v>
      </c>
      <c r="G375" s="1287" t="s">
        <v>2050</v>
      </c>
      <c r="H375" s="1287"/>
      <c r="I375" s="346" t="b">
        <v>1</v>
      </c>
      <c r="J375" s="346">
        <v>2</v>
      </c>
      <c r="K375" s="346" t="s">
        <v>145</v>
      </c>
      <c r="L375" s="352">
        <v>5.577</v>
      </c>
      <c r="M375" s="350">
        <f t="shared" si="8"/>
        <v>3.16</v>
      </c>
      <c r="N375" s="351">
        <f t="shared" si="9"/>
        <v>17.62332</v>
      </c>
      <c r="O375" s="346" t="b">
        <v>0</v>
      </c>
      <c r="Q375" s="339"/>
    </row>
    <row r="376" spans="1:17" x14ac:dyDescent="0.25">
      <c r="A376" s="339"/>
      <c r="C376" s="346" t="s">
        <v>2146</v>
      </c>
      <c r="D376" s="1287" t="s">
        <v>2056</v>
      </c>
      <c r="E376" s="1287"/>
      <c r="F376" s="346" t="s">
        <v>2101</v>
      </c>
      <c r="G376" s="1287" t="s">
        <v>2051</v>
      </c>
      <c r="H376" s="1287"/>
      <c r="I376" s="346" t="b">
        <v>1</v>
      </c>
      <c r="J376" s="346">
        <v>2</v>
      </c>
      <c r="K376" s="346" t="s">
        <v>145</v>
      </c>
      <c r="L376" s="352">
        <v>5.5750000000000002</v>
      </c>
      <c r="M376" s="350">
        <f t="shared" si="8"/>
        <v>3.16</v>
      </c>
      <c r="N376" s="351">
        <f t="shared" si="9"/>
        <v>17.617000000000001</v>
      </c>
      <c r="O376" s="346" t="b">
        <v>0</v>
      </c>
      <c r="Q376" s="339"/>
    </row>
    <row r="377" spans="1:17" x14ac:dyDescent="0.25">
      <c r="A377" s="339"/>
      <c r="C377" s="346" t="s">
        <v>2247</v>
      </c>
      <c r="D377" s="1287" t="s">
        <v>2248</v>
      </c>
      <c r="E377" s="1287"/>
      <c r="F377" s="346" t="s">
        <v>2109</v>
      </c>
      <c r="G377" s="1287" t="s">
        <v>2048</v>
      </c>
      <c r="H377" s="1287"/>
      <c r="I377" s="346" t="b">
        <v>1</v>
      </c>
      <c r="J377" s="346">
        <v>1</v>
      </c>
      <c r="K377" s="346" t="s">
        <v>145</v>
      </c>
      <c r="L377" s="352">
        <v>5.5510000000000002</v>
      </c>
      <c r="M377" s="350">
        <f t="shared" si="8"/>
        <v>3.16</v>
      </c>
      <c r="N377" s="351">
        <f t="shared" si="9"/>
        <v>17.541160000000001</v>
      </c>
      <c r="O377" s="346" t="b">
        <v>1</v>
      </c>
      <c r="Q377" s="339"/>
    </row>
    <row r="378" spans="1:17" x14ac:dyDescent="0.25">
      <c r="A378" s="339"/>
      <c r="C378" s="346" t="s">
        <v>2298</v>
      </c>
      <c r="D378" s="1287" t="s">
        <v>2274</v>
      </c>
      <c r="E378" s="1287"/>
      <c r="F378" s="346" t="s">
        <v>2114</v>
      </c>
      <c r="G378" s="1287" t="s">
        <v>2049</v>
      </c>
      <c r="H378" s="1287"/>
      <c r="I378" s="346" t="b">
        <v>1</v>
      </c>
      <c r="J378" s="346">
        <v>1</v>
      </c>
      <c r="K378" s="346" t="s">
        <v>145</v>
      </c>
      <c r="L378" s="352">
        <v>5.5359999999999996</v>
      </c>
      <c r="M378" s="350">
        <f t="shared" si="8"/>
        <v>3.16</v>
      </c>
      <c r="N378" s="351">
        <f t="shared" si="9"/>
        <v>17.493759999999998</v>
      </c>
      <c r="O378" s="346" t="b">
        <v>1</v>
      </c>
      <c r="Q378" s="339"/>
    </row>
    <row r="379" spans="1:17" x14ac:dyDescent="0.25">
      <c r="A379" s="339"/>
      <c r="C379" s="346" t="s">
        <v>2114</v>
      </c>
      <c r="D379" s="1287" t="s">
        <v>2049</v>
      </c>
      <c r="E379" s="1287"/>
      <c r="F379" s="346" t="s">
        <v>2298</v>
      </c>
      <c r="G379" s="1287" t="s">
        <v>2274</v>
      </c>
      <c r="H379" s="1287"/>
      <c r="I379" s="346" t="b">
        <v>1</v>
      </c>
      <c r="J379" s="346">
        <v>1</v>
      </c>
      <c r="K379" s="346" t="s">
        <v>145</v>
      </c>
      <c r="L379" s="352">
        <v>5.532</v>
      </c>
      <c r="M379" s="350">
        <f t="shared" si="8"/>
        <v>3.16</v>
      </c>
      <c r="N379" s="351">
        <f t="shared" si="9"/>
        <v>17.481120000000001</v>
      </c>
      <c r="O379" s="346" t="b">
        <v>1</v>
      </c>
      <c r="Q379" s="339"/>
    </row>
    <row r="380" spans="1:17" x14ac:dyDescent="0.25">
      <c r="A380" s="339"/>
      <c r="C380" s="346" t="s">
        <v>2123</v>
      </c>
      <c r="D380" s="1287" t="s">
        <v>2046</v>
      </c>
      <c r="E380" s="1287"/>
      <c r="F380" s="346" t="s">
        <v>2276</v>
      </c>
      <c r="G380" s="1287" t="s">
        <v>2277</v>
      </c>
      <c r="H380" s="1287"/>
      <c r="I380" s="346" t="b">
        <v>1</v>
      </c>
      <c r="J380" s="346">
        <v>1</v>
      </c>
      <c r="K380" s="346" t="s">
        <v>145</v>
      </c>
      <c r="L380" s="352">
        <v>5.5270000000000001</v>
      </c>
      <c r="M380" s="350">
        <f t="shared" si="8"/>
        <v>3.16</v>
      </c>
      <c r="N380" s="351">
        <f t="shared" si="9"/>
        <v>17.465320000000002</v>
      </c>
      <c r="O380" s="346" t="b">
        <v>1</v>
      </c>
      <c r="Q380" s="339"/>
    </row>
    <row r="381" spans="1:17" x14ac:dyDescent="0.25">
      <c r="A381" s="339"/>
      <c r="C381" s="346" t="s">
        <v>2245</v>
      </c>
      <c r="D381" s="1287" t="s">
        <v>2238</v>
      </c>
      <c r="E381" s="1287"/>
      <c r="F381" s="346" t="s">
        <v>2101</v>
      </c>
      <c r="G381" s="1287" t="s">
        <v>2051</v>
      </c>
      <c r="H381" s="1287"/>
      <c r="I381" s="346" t="b">
        <v>1</v>
      </c>
      <c r="J381" s="346">
        <v>1</v>
      </c>
      <c r="K381" s="346" t="s">
        <v>145</v>
      </c>
      <c r="L381" s="352">
        <v>5.524</v>
      </c>
      <c r="M381" s="350">
        <f t="shared" si="8"/>
        <v>3.16</v>
      </c>
      <c r="N381" s="351">
        <f t="shared" si="9"/>
        <v>17.455840000000002</v>
      </c>
      <c r="O381" s="346" t="b">
        <v>1</v>
      </c>
      <c r="Q381" s="339"/>
    </row>
    <row r="382" spans="1:17" x14ac:dyDescent="0.25">
      <c r="A382" s="339"/>
      <c r="C382" s="346" t="s">
        <v>2126</v>
      </c>
      <c r="D382" s="1287" t="s">
        <v>2057</v>
      </c>
      <c r="E382" s="1287"/>
      <c r="F382" s="346" t="s">
        <v>2103</v>
      </c>
      <c r="G382" s="1287" t="s">
        <v>2047</v>
      </c>
      <c r="H382" s="1287"/>
      <c r="I382" s="346" t="b">
        <v>1</v>
      </c>
      <c r="J382" s="346">
        <v>3</v>
      </c>
      <c r="K382" s="346" t="s">
        <v>145</v>
      </c>
      <c r="L382" s="352">
        <v>5.5229999999999997</v>
      </c>
      <c r="M382" s="350">
        <f t="shared" si="8"/>
        <v>3.16</v>
      </c>
      <c r="N382" s="351">
        <f t="shared" si="9"/>
        <v>17.452680000000001</v>
      </c>
      <c r="O382" s="346" t="b">
        <v>0</v>
      </c>
      <c r="Q382" s="339"/>
    </row>
    <row r="383" spans="1:17" x14ac:dyDescent="0.25">
      <c r="A383" s="339"/>
      <c r="C383" s="346" t="s">
        <v>2142</v>
      </c>
      <c r="D383" s="1287" t="s">
        <v>2054</v>
      </c>
      <c r="E383" s="1287"/>
      <c r="F383" s="346" t="s">
        <v>2233</v>
      </c>
      <c r="G383" s="1287" t="s">
        <v>2234</v>
      </c>
      <c r="H383" s="1287"/>
      <c r="I383" s="346" t="b">
        <v>1</v>
      </c>
      <c r="J383" s="346">
        <v>1</v>
      </c>
      <c r="K383" s="346" t="s">
        <v>145</v>
      </c>
      <c r="L383" s="352">
        <v>5.4640000000000004</v>
      </c>
      <c r="M383" s="350">
        <f t="shared" si="8"/>
        <v>3.16</v>
      </c>
      <c r="N383" s="351">
        <f t="shared" si="9"/>
        <v>17.266240000000003</v>
      </c>
      <c r="O383" s="346" t="b">
        <v>1</v>
      </c>
      <c r="Q383" s="339"/>
    </row>
    <row r="384" spans="1:17" x14ac:dyDescent="0.25">
      <c r="A384" s="339"/>
      <c r="C384" s="346" t="s">
        <v>2158</v>
      </c>
      <c r="D384" s="1287" t="s">
        <v>2055</v>
      </c>
      <c r="E384" s="1287"/>
      <c r="F384" s="346" t="s">
        <v>2237</v>
      </c>
      <c r="G384" s="1287" t="s">
        <v>2238</v>
      </c>
      <c r="H384" s="1287"/>
      <c r="I384" s="346" t="b">
        <v>1</v>
      </c>
      <c r="J384" s="346">
        <v>2</v>
      </c>
      <c r="K384" s="346" t="s">
        <v>145</v>
      </c>
      <c r="L384" s="352">
        <v>5.4630000000000001</v>
      </c>
      <c r="M384" s="350">
        <f t="shared" si="8"/>
        <v>3.16</v>
      </c>
      <c r="N384" s="351">
        <f t="shared" si="9"/>
        <v>17.263080000000002</v>
      </c>
      <c r="O384" s="346" t="b">
        <v>1</v>
      </c>
      <c r="Q384" s="339"/>
    </row>
    <row r="385" spans="1:17" x14ac:dyDescent="0.25">
      <c r="A385" s="339"/>
      <c r="C385" s="346" t="s">
        <v>2233</v>
      </c>
      <c r="D385" s="1287" t="s">
        <v>2234</v>
      </c>
      <c r="E385" s="1287"/>
      <c r="F385" s="346" t="s">
        <v>2197</v>
      </c>
      <c r="G385" s="1287" t="s">
        <v>2071</v>
      </c>
      <c r="H385" s="1287"/>
      <c r="I385" s="346" t="b">
        <v>1</v>
      </c>
      <c r="J385" s="346">
        <v>1</v>
      </c>
      <c r="K385" s="346" t="s">
        <v>145</v>
      </c>
      <c r="L385" s="352">
        <v>5.4470000000000001</v>
      </c>
      <c r="M385" s="350">
        <f t="shared" si="8"/>
        <v>3.16</v>
      </c>
      <c r="N385" s="351">
        <f t="shared" si="9"/>
        <v>17.212520000000001</v>
      </c>
      <c r="O385" s="346" t="b">
        <v>1</v>
      </c>
      <c r="Q385" s="339"/>
    </row>
    <row r="386" spans="1:17" x14ac:dyDescent="0.25">
      <c r="A386" s="339"/>
      <c r="C386" s="346" t="s">
        <v>2330</v>
      </c>
      <c r="D386" s="1287" t="s">
        <v>2289</v>
      </c>
      <c r="E386" s="1287"/>
      <c r="F386" s="346" t="s">
        <v>2110</v>
      </c>
      <c r="G386" s="1287" t="s">
        <v>2050</v>
      </c>
      <c r="H386" s="1287"/>
      <c r="I386" s="346" t="b">
        <v>1</v>
      </c>
      <c r="J386" s="346">
        <v>1</v>
      </c>
      <c r="K386" s="346" t="s">
        <v>145</v>
      </c>
      <c r="L386" s="352">
        <v>5.4390000000000001</v>
      </c>
      <c r="M386" s="350">
        <f t="shared" si="8"/>
        <v>3.16</v>
      </c>
      <c r="N386" s="351">
        <f t="shared" si="9"/>
        <v>17.187239999999999</v>
      </c>
      <c r="O386" s="346" t="b">
        <v>0</v>
      </c>
      <c r="Q386" s="339"/>
    </row>
    <row r="387" spans="1:17" x14ac:dyDescent="0.25">
      <c r="A387" s="339"/>
      <c r="C387" s="346" t="s">
        <v>2246</v>
      </c>
      <c r="D387" s="1287" t="s">
        <v>2238</v>
      </c>
      <c r="E387" s="1287"/>
      <c r="F387" s="346" t="s">
        <v>2261</v>
      </c>
      <c r="G387" s="1287" t="s">
        <v>2236</v>
      </c>
      <c r="H387" s="1287"/>
      <c r="I387" s="346" t="b">
        <v>1</v>
      </c>
      <c r="J387" s="346">
        <v>1</v>
      </c>
      <c r="K387" s="346" t="s">
        <v>145</v>
      </c>
      <c r="L387" s="352">
        <v>5.4340000000000002</v>
      </c>
      <c r="M387" s="350">
        <f t="shared" ref="M387:M450" si="10">IF(K387="","",INDEX(CNTR_EFListSelected,MATCH(K387,CORSIA_FuelsList,0)))</f>
        <v>3.16</v>
      </c>
      <c r="N387" s="351">
        <f t="shared" ref="N387:N450" si="11">IF(COUNT(L387:M387)=2,L387*M387,"")</f>
        <v>17.17144</v>
      </c>
      <c r="O387" s="346" t="b">
        <v>1</v>
      </c>
      <c r="Q387" s="339"/>
    </row>
    <row r="388" spans="1:17" x14ac:dyDescent="0.25">
      <c r="A388" s="339"/>
      <c r="C388" s="346" t="s">
        <v>2101</v>
      </c>
      <c r="D388" s="1287" t="s">
        <v>2051</v>
      </c>
      <c r="E388" s="1287"/>
      <c r="F388" s="346" t="s">
        <v>2245</v>
      </c>
      <c r="G388" s="1287" t="s">
        <v>2238</v>
      </c>
      <c r="H388" s="1287"/>
      <c r="I388" s="346" t="b">
        <v>1</v>
      </c>
      <c r="J388" s="346">
        <v>1</v>
      </c>
      <c r="K388" s="346" t="s">
        <v>145</v>
      </c>
      <c r="L388" s="352">
        <v>5.4290000000000003</v>
      </c>
      <c r="M388" s="350">
        <f t="shared" si="10"/>
        <v>3.16</v>
      </c>
      <c r="N388" s="351">
        <f t="shared" si="11"/>
        <v>17.155640000000002</v>
      </c>
      <c r="O388" s="346" t="b">
        <v>1</v>
      </c>
      <c r="Q388" s="339"/>
    </row>
    <row r="389" spans="1:17" x14ac:dyDescent="0.25">
      <c r="A389" s="339"/>
      <c r="C389" s="346" t="s">
        <v>2241</v>
      </c>
      <c r="D389" s="1287" t="s">
        <v>2242</v>
      </c>
      <c r="E389" s="1287"/>
      <c r="F389" s="346" t="s">
        <v>2110</v>
      </c>
      <c r="G389" s="1287" t="s">
        <v>2050</v>
      </c>
      <c r="H389" s="1287"/>
      <c r="I389" s="346" t="b">
        <v>1</v>
      </c>
      <c r="J389" s="346">
        <v>1</v>
      </c>
      <c r="K389" s="346" t="s">
        <v>145</v>
      </c>
      <c r="L389" s="352">
        <v>5.42</v>
      </c>
      <c r="M389" s="350">
        <f t="shared" si="10"/>
        <v>3.16</v>
      </c>
      <c r="N389" s="351">
        <f t="shared" si="11"/>
        <v>17.127200000000002</v>
      </c>
      <c r="O389" s="346" t="b">
        <v>0</v>
      </c>
      <c r="Q389" s="339"/>
    </row>
    <row r="390" spans="1:17" x14ac:dyDescent="0.25">
      <c r="A390" s="339"/>
      <c r="C390" s="346" t="s">
        <v>2101</v>
      </c>
      <c r="D390" s="1287" t="s">
        <v>2051</v>
      </c>
      <c r="E390" s="1287"/>
      <c r="F390" s="346" t="s">
        <v>2276</v>
      </c>
      <c r="G390" s="1287" t="s">
        <v>2277</v>
      </c>
      <c r="H390" s="1287"/>
      <c r="I390" s="346" t="b">
        <v>1</v>
      </c>
      <c r="J390" s="346">
        <v>1</v>
      </c>
      <c r="K390" s="346" t="s">
        <v>145</v>
      </c>
      <c r="L390" s="352">
        <v>5.3769999999999998</v>
      </c>
      <c r="M390" s="350">
        <f t="shared" si="10"/>
        <v>3.16</v>
      </c>
      <c r="N390" s="351">
        <f t="shared" si="11"/>
        <v>16.991320000000002</v>
      </c>
      <c r="O390" s="346" t="b">
        <v>1</v>
      </c>
      <c r="Q390" s="339"/>
    </row>
    <row r="391" spans="1:17" x14ac:dyDescent="0.25">
      <c r="A391" s="339"/>
      <c r="C391" s="346" t="s">
        <v>2261</v>
      </c>
      <c r="D391" s="1287" t="s">
        <v>2236</v>
      </c>
      <c r="E391" s="1287"/>
      <c r="F391" s="346" t="s">
        <v>2295</v>
      </c>
      <c r="G391" s="1287" t="s">
        <v>2238</v>
      </c>
      <c r="H391" s="1287"/>
      <c r="I391" s="346" t="b">
        <v>1</v>
      </c>
      <c r="J391" s="346">
        <v>1</v>
      </c>
      <c r="K391" s="346" t="s">
        <v>145</v>
      </c>
      <c r="L391" s="352">
        <v>5.3719999999999999</v>
      </c>
      <c r="M391" s="350">
        <f t="shared" si="10"/>
        <v>3.16</v>
      </c>
      <c r="N391" s="351">
        <f t="shared" si="11"/>
        <v>16.975519999999999</v>
      </c>
      <c r="O391" s="346" t="b">
        <v>1</v>
      </c>
      <c r="Q391" s="339"/>
    </row>
    <row r="392" spans="1:17" x14ac:dyDescent="0.25">
      <c r="A392" s="339"/>
      <c r="C392" s="346" t="s">
        <v>2247</v>
      </c>
      <c r="D392" s="1287" t="s">
        <v>2248</v>
      </c>
      <c r="E392" s="1287"/>
      <c r="F392" s="346" t="s">
        <v>2140</v>
      </c>
      <c r="G392" s="1287" t="s">
        <v>2047</v>
      </c>
      <c r="H392" s="1287"/>
      <c r="I392" s="346" t="b">
        <v>1</v>
      </c>
      <c r="J392" s="346">
        <v>1</v>
      </c>
      <c r="K392" s="346" t="s">
        <v>145</v>
      </c>
      <c r="L392" s="352">
        <v>5.3419999999999996</v>
      </c>
      <c r="M392" s="350">
        <f t="shared" si="10"/>
        <v>3.16</v>
      </c>
      <c r="N392" s="351">
        <f t="shared" si="11"/>
        <v>16.88072</v>
      </c>
      <c r="O392" s="346" t="b">
        <v>1</v>
      </c>
      <c r="Q392" s="339"/>
    </row>
    <row r="393" spans="1:17" x14ac:dyDescent="0.25">
      <c r="A393" s="339"/>
      <c r="C393" s="346" t="s">
        <v>2183</v>
      </c>
      <c r="D393" s="1287" t="s">
        <v>2052</v>
      </c>
      <c r="E393" s="1287"/>
      <c r="F393" s="346" t="s">
        <v>2307</v>
      </c>
      <c r="G393" s="1287" t="s">
        <v>2238</v>
      </c>
      <c r="H393" s="1287"/>
      <c r="I393" s="346" t="b">
        <v>1</v>
      </c>
      <c r="J393" s="346">
        <v>1</v>
      </c>
      <c r="K393" s="346" t="s">
        <v>145</v>
      </c>
      <c r="L393" s="352">
        <v>5.2930000000000001</v>
      </c>
      <c r="M393" s="350">
        <f t="shared" si="10"/>
        <v>3.16</v>
      </c>
      <c r="N393" s="351">
        <f t="shared" si="11"/>
        <v>16.72588</v>
      </c>
      <c r="O393" s="346" t="b">
        <v>1</v>
      </c>
      <c r="Q393" s="339"/>
    </row>
    <row r="394" spans="1:17" x14ac:dyDescent="0.25">
      <c r="A394" s="339"/>
      <c r="C394" s="346" t="s">
        <v>2247</v>
      </c>
      <c r="D394" s="1287" t="s">
        <v>2248</v>
      </c>
      <c r="E394" s="1287"/>
      <c r="F394" s="346" t="s">
        <v>2127</v>
      </c>
      <c r="G394" s="1287" t="s">
        <v>2055</v>
      </c>
      <c r="H394" s="1287"/>
      <c r="I394" s="346" t="b">
        <v>1</v>
      </c>
      <c r="J394" s="346">
        <v>1</v>
      </c>
      <c r="K394" s="346" t="s">
        <v>145</v>
      </c>
      <c r="L394" s="352">
        <v>5.29</v>
      </c>
      <c r="M394" s="350">
        <f t="shared" si="10"/>
        <v>3.16</v>
      </c>
      <c r="N394" s="351">
        <f t="shared" si="11"/>
        <v>16.7164</v>
      </c>
      <c r="O394" s="346" t="b">
        <v>1</v>
      </c>
      <c r="Q394" s="339"/>
    </row>
    <row r="395" spans="1:17" x14ac:dyDescent="0.25">
      <c r="A395" s="339"/>
      <c r="C395" s="346" t="s">
        <v>2246</v>
      </c>
      <c r="D395" s="1287" t="s">
        <v>2238</v>
      </c>
      <c r="E395" s="1287"/>
      <c r="F395" s="346" t="s">
        <v>2186</v>
      </c>
      <c r="G395" s="1287" t="s">
        <v>2046</v>
      </c>
      <c r="H395" s="1287"/>
      <c r="I395" s="346" t="b">
        <v>1</v>
      </c>
      <c r="J395" s="346">
        <v>2</v>
      </c>
      <c r="K395" s="346" t="s">
        <v>145</v>
      </c>
      <c r="L395" s="352">
        <v>5.2809999999999997</v>
      </c>
      <c r="M395" s="350">
        <f t="shared" si="10"/>
        <v>3.16</v>
      </c>
      <c r="N395" s="351">
        <f t="shared" si="11"/>
        <v>16.68796</v>
      </c>
      <c r="O395" s="346" t="b">
        <v>1</v>
      </c>
      <c r="Q395" s="339"/>
    </row>
    <row r="396" spans="1:17" x14ac:dyDescent="0.25">
      <c r="A396" s="339"/>
      <c r="C396" s="346" t="s">
        <v>2132</v>
      </c>
      <c r="D396" s="1287" t="s">
        <v>2060</v>
      </c>
      <c r="E396" s="1287"/>
      <c r="F396" s="346" t="s">
        <v>2103</v>
      </c>
      <c r="G396" s="1287" t="s">
        <v>2047</v>
      </c>
      <c r="H396" s="1287"/>
      <c r="I396" s="346" t="b">
        <v>1</v>
      </c>
      <c r="J396" s="346">
        <v>1</v>
      </c>
      <c r="K396" s="346" t="s">
        <v>145</v>
      </c>
      <c r="L396" s="352">
        <v>5.2709999999999999</v>
      </c>
      <c r="M396" s="350">
        <f t="shared" si="10"/>
        <v>3.16</v>
      </c>
      <c r="N396" s="351">
        <f t="shared" si="11"/>
        <v>16.656359999999999</v>
      </c>
      <c r="O396" s="346" t="b">
        <v>0</v>
      </c>
      <c r="Q396" s="339"/>
    </row>
    <row r="397" spans="1:17" x14ac:dyDescent="0.25">
      <c r="A397" s="339"/>
      <c r="C397" s="346" t="s">
        <v>2261</v>
      </c>
      <c r="D397" s="1287" t="s">
        <v>2236</v>
      </c>
      <c r="E397" s="1287"/>
      <c r="F397" s="346" t="s">
        <v>2110</v>
      </c>
      <c r="G397" s="1287" t="s">
        <v>2050</v>
      </c>
      <c r="H397" s="1287"/>
      <c r="I397" s="346" t="b">
        <v>1</v>
      </c>
      <c r="J397" s="346">
        <v>1</v>
      </c>
      <c r="K397" s="346" t="s">
        <v>145</v>
      </c>
      <c r="L397" s="352">
        <v>5.27</v>
      </c>
      <c r="M397" s="350">
        <f t="shared" si="10"/>
        <v>3.16</v>
      </c>
      <c r="N397" s="351">
        <f t="shared" si="11"/>
        <v>16.653199999999998</v>
      </c>
      <c r="O397" s="346" t="b">
        <v>1</v>
      </c>
      <c r="Q397" s="339"/>
    </row>
    <row r="398" spans="1:17" x14ac:dyDescent="0.25">
      <c r="A398" s="339"/>
      <c r="C398" s="346" t="s">
        <v>2305</v>
      </c>
      <c r="D398" s="1287" t="s">
        <v>2306</v>
      </c>
      <c r="E398" s="1287"/>
      <c r="F398" s="346" t="s">
        <v>2273</v>
      </c>
      <c r="G398" s="1287" t="s">
        <v>2274</v>
      </c>
      <c r="H398" s="1287"/>
      <c r="I398" s="346" t="b">
        <v>1</v>
      </c>
      <c r="J398" s="346">
        <v>1</v>
      </c>
      <c r="K398" s="346" t="s">
        <v>145</v>
      </c>
      <c r="L398" s="352">
        <v>5.2220000000000004</v>
      </c>
      <c r="M398" s="350">
        <f t="shared" si="10"/>
        <v>3.16</v>
      </c>
      <c r="N398" s="351">
        <f t="shared" si="11"/>
        <v>16.501520000000003</v>
      </c>
      <c r="O398" s="346" t="b">
        <v>1</v>
      </c>
      <c r="Q398" s="339"/>
    </row>
    <row r="399" spans="1:17" x14ac:dyDescent="0.25">
      <c r="A399" s="339"/>
      <c r="C399" s="346" t="s">
        <v>2197</v>
      </c>
      <c r="D399" s="1287" t="s">
        <v>2071</v>
      </c>
      <c r="E399" s="1287"/>
      <c r="F399" s="346" t="s">
        <v>2233</v>
      </c>
      <c r="G399" s="1287" t="s">
        <v>2234</v>
      </c>
      <c r="H399" s="1287"/>
      <c r="I399" s="346" t="b">
        <v>1</v>
      </c>
      <c r="J399" s="346">
        <v>1</v>
      </c>
      <c r="K399" s="346" t="s">
        <v>145</v>
      </c>
      <c r="L399" s="352">
        <v>5.22</v>
      </c>
      <c r="M399" s="350">
        <f t="shared" si="10"/>
        <v>3.16</v>
      </c>
      <c r="N399" s="351">
        <f t="shared" si="11"/>
        <v>16.495200000000001</v>
      </c>
      <c r="O399" s="346" t="b">
        <v>1</v>
      </c>
      <c r="Q399" s="339"/>
    </row>
    <row r="400" spans="1:17" x14ac:dyDescent="0.25">
      <c r="A400" s="339"/>
      <c r="C400" s="346" t="s">
        <v>2110</v>
      </c>
      <c r="D400" s="1287" t="s">
        <v>2050</v>
      </c>
      <c r="E400" s="1287"/>
      <c r="F400" s="346" t="s">
        <v>2305</v>
      </c>
      <c r="G400" s="1287" t="s">
        <v>2306</v>
      </c>
      <c r="H400" s="1287"/>
      <c r="I400" s="346" t="b">
        <v>1</v>
      </c>
      <c r="J400" s="346">
        <v>1</v>
      </c>
      <c r="K400" s="346" t="s">
        <v>145</v>
      </c>
      <c r="L400" s="352">
        <v>5.2060000000000004</v>
      </c>
      <c r="M400" s="350">
        <f t="shared" si="10"/>
        <v>3.16</v>
      </c>
      <c r="N400" s="351">
        <f t="shared" si="11"/>
        <v>16.450960000000002</v>
      </c>
      <c r="O400" s="346" t="b">
        <v>1</v>
      </c>
      <c r="Q400" s="339"/>
    </row>
    <row r="401" spans="1:17" x14ac:dyDescent="0.25">
      <c r="A401" s="339"/>
      <c r="C401" s="346" t="s">
        <v>2312</v>
      </c>
      <c r="D401" s="1287" t="s">
        <v>2313</v>
      </c>
      <c r="E401" s="1287"/>
      <c r="F401" s="346" t="s">
        <v>2211</v>
      </c>
      <c r="G401" s="1287" t="s">
        <v>2049</v>
      </c>
      <c r="H401" s="1287"/>
      <c r="I401" s="346" t="b">
        <v>1</v>
      </c>
      <c r="J401" s="346">
        <v>1</v>
      </c>
      <c r="K401" s="346" t="s">
        <v>145</v>
      </c>
      <c r="L401" s="352">
        <v>5.2050000000000001</v>
      </c>
      <c r="M401" s="350">
        <f t="shared" si="10"/>
        <v>3.16</v>
      </c>
      <c r="N401" s="351">
        <f t="shared" si="11"/>
        <v>16.447800000000001</v>
      </c>
      <c r="O401" s="346" t="b">
        <v>0</v>
      </c>
      <c r="Q401" s="339"/>
    </row>
    <row r="402" spans="1:17" x14ac:dyDescent="0.25">
      <c r="A402" s="339"/>
      <c r="C402" s="346" t="s">
        <v>2114</v>
      </c>
      <c r="D402" s="1287" t="s">
        <v>2049</v>
      </c>
      <c r="E402" s="1287"/>
      <c r="F402" s="346" t="s">
        <v>2240</v>
      </c>
      <c r="G402" s="1287" t="s">
        <v>2238</v>
      </c>
      <c r="H402" s="1287"/>
      <c r="I402" s="346" t="b">
        <v>1</v>
      </c>
      <c r="J402" s="346">
        <v>1</v>
      </c>
      <c r="K402" s="346" t="s">
        <v>145</v>
      </c>
      <c r="L402" s="352">
        <v>5.1970000000000001</v>
      </c>
      <c r="M402" s="350">
        <f t="shared" si="10"/>
        <v>3.16</v>
      </c>
      <c r="N402" s="351">
        <f t="shared" si="11"/>
        <v>16.422520000000002</v>
      </c>
      <c r="O402" s="346" t="b">
        <v>1</v>
      </c>
      <c r="Q402" s="339"/>
    </row>
    <row r="403" spans="1:17" x14ac:dyDescent="0.25">
      <c r="A403" s="339"/>
      <c r="C403" s="346" t="s">
        <v>2295</v>
      </c>
      <c r="D403" s="1287" t="s">
        <v>2238</v>
      </c>
      <c r="E403" s="1287"/>
      <c r="F403" s="346" t="s">
        <v>2278</v>
      </c>
      <c r="G403" s="1287" t="s">
        <v>2277</v>
      </c>
      <c r="H403" s="1287"/>
      <c r="I403" s="346" t="b">
        <v>1</v>
      </c>
      <c r="J403" s="346">
        <v>3</v>
      </c>
      <c r="K403" s="346" t="s">
        <v>145</v>
      </c>
      <c r="L403" s="352">
        <v>5.1929999999999996</v>
      </c>
      <c r="M403" s="350">
        <f t="shared" si="10"/>
        <v>3.16</v>
      </c>
      <c r="N403" s="351">
        <f t="shared" si="11"/>
        <v>16.409880000000001</v>
      </c>
      <c r="O403" s="346" t="b">
        <v>1</v>
      </c>
      <c r="Q403" s="339"/>
    </row>
    <row r="404" spans="1:17" x14ac:dyDescent="0.25">
      <c r="A404" s="339"/>
      <c r="C404" s="346" t="s">
        <v>2332</v>
      </c>
      <c r="D404" s="1287" t="s">
        <v>2238</v>
      </c>
      <c r="E404" s="1287"/>
      <c r="F404" s="346" t="s">
        <v>2241</v>
      </c>
      <c r="G404" s="1287" t="s">
        <v>2242</v>
      </c>
      <c r="H404" s="1287"/>
      <c r="I404" s="346" t="b">
        <v>1</v>
      </c>
      <c r="J404" s="346">
        <v>1</v>
      </c>
      <c r="K404" s="346" t="s">
        <v>145</v>
      </c>
      <c r="L404" s="352">
        <v>5.1769999999999996</v>
      </c>
      <c r="M404" s="350">
        <f t="shared" si="10"/>
        <v>3.16</v>
      </c>
      <c r="N404" s="351">
        <f t="shared" si="11"/>
        <v>16.35932</v>
      </c>
      <c r="O404" s="346" t="b">
        <v>0</v>
      </c>
      <c r="Q404" s="339"/>
    </row>
    <row r="405" spans="1:17" x14ac:dyDescent="0.25">
      <c r="A405" s="339"/>
      <c r="C405" s="346" t="s">
        <v>2103</v>
      </c>
      <c r="D405" s="1287" t="s">
        <v>2047</v>
      </c>
      <c r="E405" s="1287"/>
      <c r="F405" s="346" t="s">
        <v>2126</v>
      </c>
      <c r="G405" s="1287" t="s">
        <v>2057</v>
      </c>
      <c r="H405" s="1287"/>
      <c r="I405" s="346" t="b">
        <v>1</v>
      </c>
      <c r="J405" s="346">
        <v>3</v>
      </c>
      <c r="K405" s="346" t="s">
        <v>145</v>
      </c>
      <c r="L405" s="352">
        <v>5.173</v>
      </c>
      <c r="M405" s="350">
        <f t="shared" si="10"/>
        <v>3.16</v>
      </c>
      <c r="N405" s="351">
        <f t="shared" si="11"/>
        <v>16.346679999999999</v>
      </c>
      <c r="O405" s="346" t="b">
        <v>0</v>
      </c>
      <c r="Q405" s="339"/>
    </row>
    <row r="406" spans="1:17" x14ac:dyDescent="0.25">
      <c r="A406" s="339"/>
      <c r="C406" s="346" t="s">
        <v>2101</v>
      </c>
      <c r="D406" s="1287" t="s">
        <v>2051</v>
      </c>
      <c r="E406" s="1287"/>
      <c r="F406" s="346" t="s">
        <v>2333</v>
      </c>
      <c r="G406" s="1287" t="s">
        <v>2334</v>
      </c>
      <c r="H406" s="1287"/>
      <c r="I406" s="346" t="b">
        <v>1</v>
      </c>
      <c r="J406" s="346">
        <v>1</v>
      </c>
      <c r="K406" s="346" t="s">
        <v>145</v>
      </c>
      <c r="L406" s="352">
        <v>5.0940000000000003</v>
      </c>
      <c r="M406" s="350">
        <f t="shared" si="10"/>
        <v>3.16</v>
      </c>
      <c r="N406" s="351">
        <f t="shared" si="11"/>
        <v>16.097040000000003</v>
      </c>
      <c r="O406" s="346" t="b">
        <v>0</v>
      </c>
      <c r="Q406" s="339"/>
    </row>
    <row r="407" spans="1:17" x14ac:dyDescent="0.25">
      <c r="A407" s="339"/>
      <c r="C407" s="346" t="s">
        <v>2109</v>
      </c>
      <c r="D407" s="1287" t="s">
        <v>2048</v>
      </c>
      <c r="E407" s="1287"/>
      <c r="F407" s="346" t="s">
        <v>2181</v>
      </c>
      <c r="G407" s="1287" t="s">
        <v>2051</v>
      </c>
      <c r="H407" s="1287"/>
      <c r="I407" s="346" t="b">
        <v>1</v>
      </c>
      <c r="J407" s="346">
        <v>1</v>
      </c>
      <c r="K407" s="346" t="s">
        <v>145</v>
      </c>
      <c r="L407" s="352">
        <v>5.0709999999999997</v>
      </c>
      <c r="M407" s="350">
        <f t="shared" si="10"/>
        <v>3.16</v>
      </c>
      <c r="N407" s="351">
        <f t="shared" si="11"/>
        <v>16.024360000000001</v>
      </c>
      <c r="O407" s="346" t="b">
        <v>0</v>
      </c>
      <c r="Q407" s="339"/>
    </row>
    <row r="408" spans="1:17" x14ac:dyDescent="0.25">
      <c r="A408" s="339"/>
      <c r="C408" s="346" t="s">
        <v>2246</v>
      </c>
      <c r="D408" s="1287" t="s">
        <v>2238</v>
      </c>
      <c r="E408" s="1287"/>
      <c r="F408" s="346" t="s">
        <v>2241</v>
      </c>
      <c r="G408" s="1287" t="s">
        <v>2242</v>
      </c>
      <c r="H408" s="1287"/>
      <c r="I408" s="346" t="b">
        <v>1</v>
      </c>
      <c r="J408" s="346">
        <v>1</v>
      </c>
      <c r="K408" s="346" t="s">
        <v>145</v>
      </c>
      <c r="L408" s="352">
        <v>5.07</v>
      </c>
      <c r="M408" s="350">
        <f t="shared" si="10"/>
        <v>3.16</v>
      </c>
      <c r="N408" s="351">
        <f t="shared" si="11"/>
        <v>16.0212</v>
      </c>
      <c r="O408" s="346" t="b">
        <v>0</v>
      </c>
      <c r="Q408" s="339"/>
    </row>
    <row r="409" spans="1:17" x14ac:dyDescent="0.25">
      <c r="A409" s="339"/>
      <c r="C409" s="346" t="s">
        <v>2180</v>
      </c>
      <c r="D409" s="1287" t="s">
        <v>2069</v>
      </c>
      <c r="E409" s="1287"/>
      <c r="F409" s="346" t="s">
        <v>2245</v>
      </c>
      <c r="G409" s="1287" t="s">
        <v>2238</v>
      </c>
      <c r="H409" s="1287"/>
      <c r="I409" s="346" t="b">
        <v>1</v>
      </c>
      <c r="J409" s="346">
        <v>1</v>
      </c>
      <c r="K409" s="346" t="s">
        <v>145</v>
      </c>
      <c r="L409" s="352">
        <v>5.0339999999999998</v>
      </c>
      <c r="M409" s="350">
        <f t="shared" si="10"/>
        <v>3.16</v>
      </c>
      <c r="N409" s="351">
        <f t="shared" si="11"/>
        <v>15.907439999999999</v>
      </c>
      <c r="O409" s="346" t="b">
        <v>1</v>
      </c>
      <c r="Q409" s="339"/>
    </row>
    <row r="410" spans="1:17" x14ac:dyDescent="0.25">
      <c r="A410" s="339"/>
      <c r="C410" s="346" t="s">
        <v>2247</v>
      </c>
      <c r="D410" s="1287" t="s">
        <v>2248</v>
      </c>
      <c r="E410" s="1287"/>
      <c r="F410" s="346" t="s">
        <v>2214</v>
      </c>
      <c r="G410" s="1287" t="s">
        <v>2046</v>
      </c>
      <c r="H410" s="1287"/>
      <c r="I410" s="346" t="b">
        <v>1</v>
      </c>
      <c r="J410" s="346">
        <v>1</v>
      </c>
      <c r="K410" s="346" t="s">
        <v>145</v>
      </c>
      <c r="L410" s="352">
        <v>5.03</v>
      </c>
      <c r="M410" s="350">
        <f t="shared" si="10"/>
        <v>3.16</v>
      </c>
      <c r="N410" s="351">
        <f t="shared" si="11"/>
        <v>15.894800000000002</v>
      </c>
      <c r="O410" s="346" t="b">
        <v>1</v>
      </c>
      <c r="Q410" s="339"/>
    </row>
    <row r="411" spans="1:17" x14ac:dyDescent="0.25">
      <c r="A411" s="339"/>
      <c r="C411" s="346" t="s">
        <v>2127</v>
      </c>
      <c r="D411" s="1287" t="s">
        <v>2055</v>
      </c>
      <c r="E411" s="1287"/>
      <c r="F411" s="346" t="s">
        <v>2312</v>
      </c>
      <c r="G411" s="1287" t="s">
        <v>2313</v>
      </c>
      <c r="H411" s="1287"/>
      <c r="I411" s="346" t="b">
        <v>1</v>
      </c>
      <c r="J411" s="346">
        <v>1</v>
      </c>
      <c r="K411" s="346" t="s">
        <v>145</v>
      </c>
      <c r="L411" s="352">
        <v>5.0179999999999998</v>
      </c>
      <c r="M411" s="350">
        <f t="shared" si="10"/>
        <v>3.16</v>
      </c>
      <c r="N411" s="351">
        <f t="shared" si="11"/>
        <v>15.85688</v>
      </c>
      <c r="O411" s="346" t="b">
        <v>0</v>
      </c>
      <c r="Q411" s="339"/>
    </row>
    <row r="412" spans="1:17" x14ac:dyDescent="0.25">
      <c r="A412" s="339"/>
      <c r="C412" s="346" t="s">
        <v>2305</v>
      </c>
      <c r="D412" s="1287" t="s">
        <v>2306</v>
      </c>
      <c r="E412" s="1287"/>
      <c r="F412" s="346" t="s">
        <v>2109</v>
      </c>
      <c r="G412" s="1287" t="s">
        <v>2048</v>
      </c>
      <c r="H412" s="1287"/>
      <c r="I412" s="346" t="b">
        <v>1</v>
      </c>
      <c r="J412" s="346">
        <v>2</v>
      </c>
      <c r="K412" s="346" t="s">
        <v>145</v>
      </c>
      <c r="L412" s="352">
        <v>5.0170000000000003</v>
      </c>
      <c r="M412" s="350">
        <f t="shared" si="10"/>
        <v>3.16</v>
      </c>
      <c r="N412" s="351">
        <f t="shared" si="11"/>
        <v>15.853720000000003</v>
      </c>
      <c r="O412" s="346" t="b">
        <v>1</v>
      </c>
      <c r="Q412" s="339"/>
    </row>
    <row r="413" spans="1:17" x14ac:dyDescent="0.25">
      <c r="A413" s="339"/>
      <c r="C413" s="346" t="s">
        <v>2233</v>
      </c>
      <c r="D413" s="1287" t="s">
        <v>2234</v>
      </c>
      <c r="E413" s="1287"/>
      <c r="F413" s="346" t="s">
        <v>2293</v>
      </c>
      <c r="G413" s="1287" t="s">
        <v>2238</v>
      </c>
      <c r="H413" s="1287"/>
      <c r="I413" s="346" t="b">
        <v>1</v>
      </c>
      <c r="J413" s="346">
        <v>1</v>
      </c>
      <c r="K413" s="346" t="s">
        <v>145</v>
      </c>
      <c r="L413" s="352">
        <v>4.992</v>
      </c>
      <c r="M413" s="350">
        <f t="shared" si="10"/>
        <v>3.16</v>
      </c>
      <c r="N413" s="351">
        <f t="shared" si="11"/>
        <v>15.77472</v>
      </c>
      <c r="O413" s="346" t="b">
        <v>1</v>
      </c>
      <c r="Q413" s="339"/>
    </row>
    <row r="414" spans="1:17" x14ac:dyDescent="0.25">
      <c r="A414" s="339"/>
      <c r="C414" s="346" t="s">
        <v>2172</v>
      </c>
      <c r="D414" s="1287" t="s">
        <v>2065</v>
      </c>
      <c r="E414" s="1287"/>
      <c r="F414" s="346" t="s">
        <v>2110</v>
      </c>
      <c r="G414" s="1287" t="s">
        <v>2050</v>
      </c>
      <c r="H414" s="1287"/>
      <c r="I414" s="346" t="b">
        <v>1</v>
      </c>
      <c r="J414" s="346">
        <v>1</v>
      </c>
      <c r="K414" s="346" t="s">
        <v>145</v>
      </c>
      <c r="L414" s="352">
        <v>4.9870000000000001</v>
      </c>
      <c r="M414" s="350">
        <f t="shared" si="10"/>
        <v>3.16</v>
      </c>
      <c r="N414" s="351">
        <f t="shared" si="11"/>
        <v>15.758920000000002</v>
      </c>
      <c r="O414" s="346" t="b">
        <v>0</v>
      </c>
      <c r="Q414" s="339"/>
    </row>
    <row r="415" spans="1:17" x14ac:dyDescent="0.25">
      <c r="A415" s="339"/>
      <c r="C415" s="346" t="s">
        <v>2335</v>
      </c>
      <c r="D415" s="1287" t="s">
        <v>2270</v>
      </c>
      <c r="E415" s="1287"/>
      <c r="F415" s="346" t="s">
        <v>2246</v>
      </c>
      <c r="G415" s="1287" t="s">
        <v>2238</v>
      </c>
      <c r="H415" s="1287"/>
      <c r="I415" s="346" t="b">
        <v>1</v>
      </c>
      <c r="J415" s="346">
        <v>1</v>
      </c>
      <c r="K415" s="346" t="s">
        <v>145</v>
      </c>
      <c r="L415" s="352">
        <v>4.97</v>
      </c>
      <c r="M415" s="350">
        <f t="shared" si="10"/>
        <v>3.16</v>
      </c>
      <c r="N415" s="351">
        <f t="shared" si="11"/>
        <v>15.7052</v>
      </c>
      <c r="O415" s="346" t="b">
        <v>0</v>
      </c>
      <c r="Q415" s="339"/>
    </row>
    <row r="416" spans="1:17" x14ac:dyDescent="0.25">
      <c r="A416" s="339"/>
      <c r="C416" s="346" t="s">
        <v>2110</v>
      </c>
      <c r="D416" s="1287" t="s">
        <v>2050</v>
      </c>
      <c r="E416" s="1287"/>
      <c r="F416" s="346" t="s">
        <v>2120</v>
      </c>
      <c r="G416" s="1287" t="s">
        <v>2046</v>
      </c>
      <c r="H416" s="1287"/>
      <c r="I416" s="346" t="b">
        <v>1</v>
      </c>
      <c r="J416" s="346">
        <v>1</v>
      </c>
      <c r="K416" s="346" t="s">
        <v>145</v>
      </c>
      <c r="L416" s="352">
        <v>4.9669999999999996</v>
      </c>
      <c r="M416" s="350">
        <f t="shared" si="10"/>
        <v>3.16</v>
      </c>
      <c r="N416" s="351">
        <f t="shared" si="11"/>
        <v>15.69572</v>
      </c>
      <c r="O416" s="346" t="b">
        <v>0</v>
      </c>
      <c r="Q416" s="339"/>
    </row>
    <row r="417" spans="1:17" x14ac:dyDescent="0.25">
      <c r="A417" s="339"/>
      <c r="C417" s="346" t="s">
        <v>2118</v>
      </c>
      <c r="D417" s="1287" t="s">
        <v>2046</v>
      </c>
      <c r="E417" s="1287"/>
      <c r="F417" s="346" t="s">
        <v>2247</v>
      </c>
      <c r="G417" s="1287" t="s">
        <v>2248</v>
      </c>
      <c r="H417" s="1287"/>
      <c r="I417" s="346" t="b">
        <v>1</v>
      </c>
      <c r="J417" s="346">
        <v>1</v>
      </c>
      <c r="K417" s="346" t="s">
        <v>145</v>
      </c>
      <c r="L417" s="352">
        <v>4.9610000000000003</v>
      </c>
      <c r="M417" s="350">
        <f t="shared" si="10"/>
        <v>3.16</v>
      </c>
      <c r="N417" s="351">
        <f t="shared" si="11"/>
        <v>15.676760000000002</v>
      </c>
      <c r="O417" s="346" t="b">
        <v>1</v>
      </c>
      <c r="Q417" s="339"/>
    </row>
    <row r="418" spans="1:17" x14ac:dyDescent="0.25">
      <c r="A418" s="339"/>
      <c r="C418" s="346" t="s">
        <v>2150</v>
      </c>
      <c r="D418" s="1287" t="s">
        <v>2061</v>
      </c>
      <c r="E418" s="1287"/>
      <c r="F418" s="346" t="s">
        <v>2276</v>
      </c>
      <c r="G418" s="1287" t="s">
        <v>2277</v>
      </c>
      <c r="H418" s="1287"/>
      <c r="I418" s="346" t="b">
        <v>1</v>
      </c>
      <c r="J418" s="346">
        <v>1</v>
      </c>
      <c r="K418" s="346" t="s">
        <v>145</v>
      </c>
      <c r="L418" s="352">
        <v>4.9459999999999997</v>
      </c>
      <c r="M418" s="350">
        <f t="shared" si="10"/>
        <v>3.16</v>
      </c>
      <c r="N418" s="351">
        <f t="shared" si="11"/>
        <v>15.62936</v>
      </c>
      <c r="O418" s="346" t="b">
        <v>1</v>
      </c>
      <c r="Q418" s="339"/>
    </row>
    <row r="419" spans="1:17" x14ac:dyDescent="0.25">
      <c r="A419" s="339"/>
      <c r="C419" s="346" t="s">
        <v>2245</v>
      </c>
      <c r="D419" s="1287" t="s">
        <v>2238</v>
      </c>
      <c r="E419" s="1287"/>
      <c r="F419" s="346" t="s">
        <v>2160</v>
      </c>
      <c r="G419" s="1287" t="s">
        <v>2061</v>
      </c>
      <c r="H419" s="1287"/>
      <c r="I419" s="346" t="b">
        <v>1</v>
      </c>
      <c r="J419" s="346">
        <v>1</v>
      </c>
      <c r="K419" s="346" t="s">
        <v>145</v>
      </c>
      <c r="L419" s="352">
        <v>4.9390000000000001</v>
      </c>
      <c r="M419" s="350">
        <f t="shared" si="10"/>
        <v>3.16</v>
      </c>
      <c r="N419" s="351">
        <f t="shared" si="11"/>
        <v>15.607240000000001</v>
      </c>
      <c r="O419" s="346" t="b">
        <v>1</v>
      </c>
      <c r="Q419" s="339"/>
    </row>
    <row r="420" spans="1:17" x14ac:dyDescent="0.25">
      <c r="A420" s="339"/>
      <c r="C420" s="346" t="s">
        <v>2113</v>
      </c>
      <c r="D420" s="1287" t="s">
        <v>2049</v>
      </c>
      <c r="E420" s="1287"/>
      <c r="F420" s="346" t="s">
        <v>2103</v>
      </c>
      <c r="G420" s="1287" t="s">
        <v>2047</v>
      </c>
      <c r="H420" s="1287"/>
      <c r="I420" s="346" t="b">
        <v>1</v>
      </c>
      <c r="J420" s="346">
        <v>2</v>
      </c>
      <c r="K420" s="346" t="s">
        <v>145</v>
      </c>
      <c r="L420" s="352">
        <v>4.9329999999999998</v>
      </c>
      <c r="M420" s="350">
        <f t="shared" si="10"/>
        <v>3.16</v>
      </c>
      <c r="N420" s="351">
        <f t="shared" si="11"/>
        <v>15.588280000000001</v>
      </c>
      <c r="O420" s="346" t="b">
        <v>0</v>
      </c>
      <c r="Q420" s="339"/>
    </row>
    <row r="421" spans="1:17" x14ac:dyDescent="0.25">
      <c r="A421" s="339"/>
      <c r="C421" s="346" t="s">
        <v>2249</v>
      </c>
      <c r="D421" s="1287" t="s">
        <v>2250</v>
      </c>
      <c r="E421" s="1287"/>
      <c r="F421" s="346" t="s">
        <v>2186</v>
      </c>
      <c r="G421" s="1287" t="s">
        <v>2046</v>
      </c>
      <c r="H421" s="1287"/>
      <c r="I421" s="346" t="b">
        <v>1</v>
      </c>
      <c r="J421" s="346">
        <v>3</v>
      </c>
      <c r="K421" s="346" t="s">
        <v>145</v>
      </c>
      <c r="L421" s="352">
        <v>4.931</v>
      </c>
      <c r="M421" s="350">
        <f t="shared" si="10"/>
        <v>3.16</v>
      </c>
      <c r="N421" s="351">
        <f t="shared" si="11"/>
        <v>15.58196</v>
      </c>
      <c r="O421" s="346" t="b">
        <v>1</v>
      </c>
      <c r="Q421" s="339"/>
    </row>
    <row r="422" spans="1:17" x14ac:dyDescent="0.25">
      <c r="A422" s="339"/>
      <c r="C422" s="346" t="s">
        <v>2101</v>
      </c>
      <c r="D422" s="1287" t="s">
        <v>2051</v>
      </c>
      <c r="E422" s="1287"/>
      <c r="F422" s="346" t="s">
        <v>2151</v>
      </c>
      <c r="G422" s="1287" t="s">
        <v>2050</v>
      </c>
      <c r="H422" s="1287"/>
      <c r="I422" s="346" t="b">
        <v>1</v>
      </c>
      <c r="J422" s="346">
        <v>1</v>
      </c>
      <c r="K422" s="346" t="s">
        <v>145</v>
      </c>
      <c r="L422" s="352">
        <v>4.8730000000000002</v>
      </c>
      <c r="M422" s="350">
        <f t="shared" si="10"/>
        <v>3.16</v>
      </c>
      <c r="N422" s="351">
        <f t="shared" si="11"/>
        <v>15.398680000000001</v>
      </c>
      <c r="O422" s="346" t="b">
        <v>0</v>
      </c>
      <c r="Q422" s="339"/>
    </row>
    <row r="423" spans="1:17" x14ac:dyDescent="0.25">
      <c r="A423" s="339"/>
      <c r="C423" s="346" t="s">
        <v>2184</v>
      </c>
      <c r="D423" s="1287" t="s">
        <v>2052</v>
      </c>
      <c r="E423" s="1287"/>
      <c r="F423" s="346" t="s">
        <v>2117</v>
      </c>
      <c r="G423" s="1287" t="s">
        <v>2062</v>
      </c>
      <c r="H423" s="1287"/>
      <c r="I423" s="346" t="b">
        <v>1</v>
      </c>
      <c r="J423" s="346">
        <v>1</v>
      </c>
      <c r="K423" s="346" t="s">
        <v>145</v>
      </c>
      <c r="L423" s="352">
        <v>4.8689999999999998</v>
      </c>
      <c r="M423" s="350">
        <f t="shared" si="10"/>
        <v>3.16</v>
      </c>
      <c r="N423" s="351">
        <f t="shared" si="11"/>
        <v>15.386039999999999</v>
      </c>
      <c r="O423" s="346" t="b">
        <v>0</v>
      </c>
      <c r="Q423" s="339"/>
    </row>
    <row r="424" spans="1:17" x14ac:dyDescent="0.25">
      <c r="A424" s="339"/>
      <c r="C424" s="346" t="s">
        <v>2158</v>
      </c>
      <c r="D424" s="1287" t="s">
        <v>2055</v>
      </c>
      <c r="E424" s="1287"/>
      <c r="F424" s="346" t="s">
        <v>2146</v>
      </c>
      <c r="G424" s="1287" t="s">
        <v>2056</v>
      </c>
      <c r="H424" s="1287"/>
      <c r="I424" s="346" t="b">
        <v>1</v>
      </c>
      <c r="J424" s="346">
        <v>2</v>
      </c>
      <c r="K424" s="346" t="s">
        <v>145</v>
      </c>
      <c r="L424" s="352">
        <v>4.867</v>
      </c>
      <c r="M424" s="350">
        <f t="shared" si="10"/>
        <v>3.16</v>
      </c>
      <c r="N424" s="351">
        <f t="shared" si="11"/>
        <v>15.379720000000001</v>
      </c>
      <c r="O424" s="346" t="b">
        <v>0</v>
      </c>
      <c r="Q424" s="339"/>
    </row>
    <row r="425" spans="1:17" x14ac:dyDescent="0.25">
      <c r="A425" s="339"/>
      <c r="C425" s="346" t="s">
        <v>2304</v>
      </c>
      <c r="D425" s="1287" t="s">
        <v>2289</v>
      </c>
      <c r="E425" s="1287"/>
      <c r="F425" s="346" t="s">
        <v>2190</v>
      </c>
      <c r="G425" s="1287" t="s">
        <v>2051</v>
      </c>
      <c r="H425" s="1287"/>
      <c r="I425" s="346" t="b">
        <v>1</v>
      </c>
      <c r="J425" s="346">
        <v>1</v>
      </c>
      <c r="K425" s="346" t="s">
        <v>145</v>
      </c>
      <c r="L425" s="352">
        <v>4.8600000000000003</v>
      </c>
      <c r="M425" s="350">
        <f t="shared" si="10"/>
        <v>3.16</v>
      </c>
      <c r="N425" s="351">
        <f t="shared" si="11"/>
        <v>15.357600000000001</v>
      </c>
      <c r="O425" s="346" t="b">
        <v>0</v>
      </c>
      <c r="Q425" s="339"/>
    </row>
    <row r="426" spans="1:17" x14ac:dyDescent="0.25">
      <c r="A426" s="339"/>
      <c r="C426" s="346" t="s">
        <v>2233</v>
      </c>
      <c r="D426" s="1287" t="s">
        <v>2234</v>
      </c>
      <c r="E426" s="1287"/>
      <c r="F426" s="346" t="s">
        <v>2246</v>
      </c>
      <c r="G426" s="1287" t="s">
        <v>2238</v>
      </c>
      <c r="H426" s="1287"/>
      <c r="I426" s="346" t="b">
        <v>1</v>
      </c>
      <c r="J426" s="346">
        <v>1</v>
      </c>
      <c r="K426" s="346" t="s">
        <v>145</v>
      </c>
      <c r="L426" s="352">
        <v>4.84</v>
      </c>
      <c r="M426" s="350">
        <f t="shared" si="10"/>
        <v>3.16</v>
      </c>
      <c r="N426" s="351">
        <f t="shared" si="11"/>
        <v>15.2944</v>
      </c>
      <c r="O426" s="346" t="b">
        <v>1</v>
      </c>
      <c r="Q426" s="339"/>
    </row>
    <row r="427" spans="1:17" x14ac:dyDescent="0.25">
      <c r="A427" s="339"/>
      <c r="C427" s="346" t="s">
        <v>2146</v>
      </c>
      <c r="D427" s="1287" t="s">
        <v>2056</v>
      </c>
      <c r="E427" s="1287"/>
      <c r="F427" s="346" t="s">
        <v>2194</v>
      </c>
      <c r="G427" s="1287" t="s">
        <v>2058</v>
      </c>
      <c r="H427" s="1287"/>
      <c r="I427" s="346" t="b">
        <v>1</v>
      </c>
      <c r="J427" s="346">
        <v>1</v>
      </c>
      <c r="K427" s="346" t="s">
        <v>145</v>
      </c>
      <c r="L427" s="352">
        <v>4.8179999999999996</v>
      </c>
      <c r="M427" s="350">
        <f t="shared" si="10"/>
        <v>3.16</v>
      </c>
      <c r="N427" s="351">
        <f t="shared" si="11"/>
        <v>15.224879999999999</v>
      </c>
      <c r="O427" s="346" t="b">
        <v>0</v>
      </c>
      <c r="Q427" s="339"/>
    </row>
    <row r="428" spans="1:17" x14ac:dyDescent="0.25">
      <c r="A428" s="339"/>
      <c r="C428" s="346" t="s">
        <v>2230</v>
      </c>
      <c r="D428" s="1287" t="s">
        <v>2051</v>
      </c>
      <c r="E428" s="1287"/>
      <c r="F428" s="346" t="s">
        <v>2144</v>
      </c>
      <c r="G428" s="1287" t="s">
        <v>2046</v>
      </c>
      <c r="H428" s="1287"/>
      <c r="I428" s="346" t="b">
        <v>1</v>
      </c>
      <c r="J428" s="346">
        <v>1</v>
      </c>
      <c r="K428" s="346" t="s">
        <v>145</v>
      </c>
      <c r="L428" s="352">
        <v>4.8090000000000002</v>
      </c>
      <c r="M428" s="350">
        <f t="shared" si="10"/>
        <v>3.16</v>
      </c>
      <c r="N428" s="351">
        <f t="shared" si="11"/>
        <v>15.196440000000001</v>
      </c>
      <c r="O428" s="346" t="b">
        <v>0</v>
      </c>
      <c r="Q428" s="339"/>
    </row>
    <row r="429" spans="1:17" x14ac:dyDescent="0.25">
      <c r="A429" s="339"/>
      <c r="C429" s="346" t="s">
        <v>2110</v>
      </c>
      <c r="D429" s="1287" t="s">
        <v>2050</v>
      </c>
      <c r="E429" s="1287"/>
      <c r="F429" s="346" t="s">
        <v>2190</v>
      </c>
      <c r="G429" s="1287" t="s">
        <v>2051</v>
      </c>
      <c r="H429" s="1287"/>
      <c r="I429" s="346" t="b">
        <v>1</v>
      </c>
      <c r="J429" s="346">
        <v>1</v>
      </c>
      <c r="K429" s="346" t="s">
        <v>145</v>
      </c>
      <c r="L429" s="352">
        <v>4.806</v>
      </c>
      <c r="M429" s="350">
        <f t="shared" si="10"/>
        <v>3.16</v>
      </c>
      <c r="N429" s="351">
        <f t="shared" si="11"/>
        <v>15.186960000000001</v>
      </c>
      <c r="O429" s="346" t="b">
        <v>0</v>
      </c>
      <c r="Q429" s="339"/>
    </row>
    <row r="430" spans="1:17" x14ac:dyDescent="0.25">
      <c r="A430" s="339"/>
      <c r="C430" s="346" t="s">
        <v>2103</v>
      </c>
      <c r="D430" s="1287" t="s">
        <v>2047</v>
      </c>
      <c r="E430" s="1287"/>
      <c r="F430" s="346" t="s">
        <v>2113</v>
      </c>
      <c r="G430" s="1287" t="s">
        <v>2049</v>
      </c>
      <c r="H430" s="1287"/>
      <c r="I430" s="346" t="b">
        <v>1</v>
      </c>
      <c r="J430" s="346">
        <v>2</v>
      </c>
      <c r="K430" s="346" t="s">
        <v>145</v>
      </c>
      <c r="L430" s="352">
        <v>4.8</v>
      </c>
      <c r="M430" s="350">
        <f t="shared" si="10"/>
        <v>3.16</v>
      </c>
      <c r="N430" s="351">
        <f t="shared" si="11"/>
        <v>15.167999999999999</v>
      </c>
      <c r="O430" s="346" t="b">
        <v>0</v>
      </c>
      <c r="Q430" s="339"/>
    </row>
    <row r="431" spans="1:17" x14ac:dyDescent="0.25">
      <c r="A431" s="339"/>
      <c r="C431" s="346" t="s">
        <v>2190</v>
      </c>
      <c r="D431" s="1287" t="s">
        <v>2051</v>
      </c>
      <c r="E431" s="1287"/>
      <c r="F431" s="346" t="s">
        <v>2110</v>
      </c>
      <c r="G431" s="1287" t="s">
        <v>2050</v>
      </c>
      <c r="H431" s="1287"/>
      <c r="I431" s="346" t="b">
        <v>1</v>
      </c>
      <c r="J431" s="346">
        <v>1</v>
      </c>
      <c r="K431" s="346" t="s">
        <v>145</v>
      </c>
      <c r="L431" s="352">
        <v>4.7850000000000001</v>
      </c>
      <c r="M431" s="350">
        <f t="shared" si="10"/>
        <v>3.16</v>
      </c>
      <c r="N431" s="351">
        <f t="shared" si="11"/>
        <v>15.120600000000001</v>
      </c>
      <c r="O431" s="346" t="b">
        <v>0</v>
      </c>
      <c r="Q431" s="339"/>
    </row>
    <row r="432" spans="1:17" x14ac:dyDescent="0.25">
      <c r="A432" s="339"/>
      <c r="C432" s="346" t="s">
        <v>2111</v>
      </c>
      <c r="D432" s="1287" t="s">
        <v>2052</v>
      </c>
      <c r="E432" s="1287"/>
      <c r="F432" s="346" t="s">
        <v>2103</v>
      </c>
      <c r="G432" s="1287" t="s">
        <v>2047</v>
      </c>
      <c r="H432" s="1287"/>
      <c r="I432" s="346" t="b">
        <v>1</v>
      </c>
      <c r="J432" s="346">
        <v>1</v>
      </c>
      <c r="K432" s="346" t="s">
        <v>145</v>
      </c>
      <c r="L432" s="352">
        <v>4.7519999999999998</v>
      </c>
      <c r="M432" s="350">
        <f t="shared" si="10"/>
        <v>3.16</v>
      </c>
      <c r="N432" s="351">
        <f t="shared" si="11"/>
        <v>15.01632</v>
      </c>
      <c r="O432" s="346" t="b">
        <v>0</v>
      </c>
      <c r="Q432" s="339"/>
    </row>
    <row r="433" spans="1:17" x14ac:dyDescent="0.25">
      <c r="A433" s="339"/>
      <c r="C433" s="346" t="s">
        <v>2115</v>
      </c>
      <c r="D433" s="1287" t="s">
        <v>2049</v>
      </c>
      <c r="E433" s="1287"/>
      <c r="F433" s="346" t="s">
        <v>2126</v>
      </c>
      <c r="G433" s="1287" t="s">
        <v>2057</v>
      </c>
      <c r="H433" s="1287"/>
      <c r="I433" s="346" t="b">
        <v>1</v>
      </c>
      <c r="J433" s="346">
        <v>2</v>
      </c>
      <c r="K433" s="346" t="s">
        <v>145</v>
      </c>
      <c r="L433" s="352">
        <v>4.7080000000000002</v>
      </c>
      <c r="M433" s="350">
        <f t="shared" si="10"/>
        <v>3.16</v>
      </c>
      <c r="N433" s="351">
        <f t="shared" si="11"/>
        <v>14.877280000000001</v>
      </c>
      <c r="O433" s="346" t="b">
        <v>0</v>
      </c>
      <c r="Q433" s="339"/>
    </row>
    <row r="434" spans="1:17" x14ac:dyDescent="0.25">
      <c r="A434" s="339"/>
      <c r="C434" s="346" t="s">
        <v>2128</v>
      </c>
      <c r="D434" s="1287" t="s">
        <v>2059</v>
      </c>
      <c r="E434" s="1287"/>
      <c r="F434" s="346" t="s">
        <v>2146</v>
      </c>
      <c r="G434" s="1287" t="s">
        <v>2056</v>
      </c>
      <c r="H434" s="1287"/>
      <c r="I434" s="346" t="b">
        <v>1</v>
      </c>
      <c r="J434" s="346">
        <v>2</v>
      </c>
      <c r="K434" s="346" t="s">
        <v>145</v>
      </c>
      <c r="L434" s="352">
        <v>4.7060000000000004</v>
      </c>
      <c r="M434" s="350">
        <f t="shared" si="10"/>
        <v>3.16</v>
      </c>
      <c r="N434" s="351">
        <f t="shared" si="11"/>
        <v>14.870960000000002</v>
      </c>
      <c r="O434" s="346" t="b">
        <v>0</v>
      </c>
      <c r="Q434" s="339"/>
    </row>
    <row r="435" spans="1:17" x14ac:dyDescent="0.25">
      <c r="A435" s="339"/>
      <c r="C435" s="346" t="s">
        <v>2246</v>
      </c>
      <c r="D435" s="1287" t="s">
        <v>2238</v>
      </c>
      <c r="E435" s="1287"/>
      <c r="F435" s="346" t="s">
        <v>2200</v>
      </c>
      <c r="G435" s="1287" t="s">
        <v>2054</v>
      </c>
      <c r="H435" s="1287"/>
      <c r="I435" s="346" t="b">
        <v>1</v>
      </c>
      <c r="J435" s="346">
        <v>3</v>
      </c>
      <c r="K435" s="346" t="s">
        <v>145</v>
      </c>
      <c r="L435" s="352">
        <v>4.6790000000000003</v>
      </c>
      <c r="M435" s="350">
        <f t="shared" si="10"/>
        <v>3.16</v>
      </c>
      <c r="N435" s="351">
        <f t="shared" si="11"/>
        <v>14.785640000000001</v>
      </c>
      <c r="O435" s="346" t="b">
        <v>1</v>
      </c>
      <c r="Q435" s="339"/>
    </row>
    <row r="436" spans="1:17" x14ac:dyDescent="0.25">
      <c r="A436" s="339"/>
      <c r="C436" s="346" t="s">
        <v>2275</v>
      </c>
      <c r="D436" s="1287" t="s">
        <v>2238</v>
      </c>
      <c r="E436" s="1287"/>
      <c r="F436" s="346" t="s">
        <v>2241</v>
      </c>
      <c r="G436" s="1287" t="s">
        <v>2242</v>
      </c>
      <c r="H436" s="1287"/>
      <c r="I436" s="346" t="b">
        <v>1</v>
      </c>
      <c r="J436" s="346">
        <v>1</v>
      </c>
      <c r="K436" s="346" t="s">
        <v>145</v>
      </c>
      <c r="L436" s="352">
        <v>4.657</v>
      </c>
      <c r="M436" s="350">
        <f t="shared" si="10"/>
        <v>3.16</v>
      </c>
      <c r="N436" s="351">
        <f t="shared" si="11"/>
        <v>14.71612</v>
      </c>
      <c r="O436" s="346" t="b">
        <v>0</v>
      </c>
      <c r="Q436" s="339"/>
    </row>
    <row r="437" spans="1:17" x14ac:dyDescent="0.25">
      <c r="A437" s="339"/>
      <c r="C437" s="346" t="s">
        <v>2336</v>
      </c>
      <c r="D437" s="1287" t="s">
        <v>2051</v>
      </c>
      <c r="E437" s="1287"/>
      <c r="F437" s="346" t="s">
        <v>2208</v>
      </c>
      <c r="G437" s="1287" t="s">
        <v>2052</v>
      </c>
      <c r="H437" s="1287"/>
      <c r="I437" s="346" t="b">
        <v>1</v>
      </c>
      <c r="J437" s="346">
        <v>1</v>
      </c>
      <c r="K437" s="346" t="s">
        <v>145</v>
      </c>
      <c r="L437" s="352">
        <v>4.6559999999999997</v>
      </c>
      <c r="M437" s="350">
        <f t="shared" si="10"/>
        <v>3.16</v>
      </c>
      <c r="N437" s="351">
        <f t="shared" si="11"/>
        <v>14.712959999999999</v>
      </c>
      <c r="O437" s="346" t="b">
        <v>0</v>
      </c>
      <c r="Q437" s="339"/>
    </row>
    <row r="438" spans="1:17" x14ac:dyDescent="0.25">
      <c r="A438" s="339"/>
      <c r="C438" s="346" t="s">
        <v>2146</v>
      </c>
      <c r="D438" s="1287" t="s">
        <v>2056</v>
      </c>
      <c r="E438" s="1287"/>
      <c r="F438" s="346" t="s">
        <v>2158</v>
      </c>
      <c r="G438" s="1287" t="s">
        <v>2055</v>
      </c>
      <c r="H438" s="1287"/>
      <c r="I438" s="346" t="b">
        <v>1</v>
      </c>
      <c r="J438" s="346">
        <v>2</v>
      </c>
      <c r="K438" s="346" t="s">
        <v>145</v>
      </c>
      <c r="L438" s="352">
        <v>4.6349999999999998</v>
      </c>
      <c r="M438" s="350">
        <f t="shared" si="10"/>
        <v>3.16</v>
      </c>
      <c r="N438" s="351">
        <f t="shared" si="11"/>
        <v>14.646599999999999</v>
      </c>
      <c r="O438" s="346" t="b">
        <v>0</v>
      </c>
      <c r="Q438" s="339"/>
    </row>
    <row r="439" spans="1:17" x14ac:dyDescent="0.25">
      <c r="A439" s="339"/>
      <c r="C439" s="346" t="s">
        <v>2294</v>
      </c>
      <c r="D439" s="1287" t="s">
        <v>2238</v>
      </c>
      <c r="E439" s="1287"/>
      <c r="F439" s="346" t="s">
        <v>2103</v>
      </c>
      <c r="G439" s="1287" t="s">
        <v>2047</v>
      </c>
      <c r="H439" s="1287"/>
      <c r="I439" s="346" t="b">
        <v>1</v>
      </c>
      <c r="J439" s="346">
        <v>1</v>
      </c>
      <c r="K439" s="346" t="s">
        <v>145</v>
      </c>
      <c r="L439" s="352">
        <v>4.6289999999999996</v>
      </c>
      <c r="M439" s="350">
        <f t="shared" si="10"/>
        <v>3.16</v>
      </c>
      <c r="N439" s="351">
        <f t="shared" si="11"/>
        <v>14.62764</v>
      </c>
      <c r="O439" s="346" t="b">
        <v>1</v>
      </c>
      <c r="Q439" s="339"/>
    </row>
    <row r="440" spans="1:17" x14ac:dyDescent="0.25">
      <c r="A440" s="339"/>
      <c r="C440" s="346" t="s">
        <v>2109</v>
      </c>
      <c r="D440" s="1287" t="s">
        <v>2048</v>
      </c>
      <c r="E440" s="1287"/>
      <c r="F440" s="346" t="s">
        <v>2184</v>
      </c>
      <c r="G440" s="1287" t="s">
        <v>2052</v>
      </c>
      <c r="H440" s="1287"/>
      <c r="I440" s="346" t="b">
        <v>1</v>
      </c>
      <c r="J440" s="346">
        <v>1</v>
      </c>
      <c r="K440" s="346" t="s">
        <v>145</v>
      </c>
      <c r="L440" s="352">
        <v>4.6230000000000002</v>
      </c>
      <c r="M440" s="350">
        <f t="shared" si="10"/>
        <v>3.16</v>
      </c>
      <c r="N440" s="351">
        <f t="shared" si="11"/>
        <v>14.608680000000001</v>
      </c>
      <c r="O440" s="346" t="b">
        <v>0</v>
      </c>
      <c r="Q440" s="339"/>
    </row>
    <row r="441" spans="1:17" x14ac:dyDescent="0.25">
      <c r="A441" s="339"/>
      <c r="C441" s="346" t="s">
        <v>2120</v>
      </c>
      <c r="D441" s="1287" t="s">
        <v>2046</v>
      </c>
      <c r="E441" s="1287"/>
      <c r="F441" s="346" t="s">
        <v>2103</v>
      </c>
      <c r="G441" s="1287" t="s">
        <v>2047</v>
      </c>
      <c r="H441" s="1287"/>
      <c r="I441" s="346" t="b">
        <v>1</v>
      </c>
      <c r="J441" s="346">
        <v>2</v>
      </c>
      <c r="K441" s="346" t="s">
        <v>145</v>
      </c>
      <c r="L441" s="352">
        <v>4.62</v>
      </c>
      <c r="M441" s="350">
        <f t="shared" si="10"/>
        <v>3.16</v>
      </c>
      <c r="N441" s="351">
        <f t="shared" si="11"/>
        <v>14.599200000000002</v>
      </c>
      <c r="O441" s="346" t="b">
        <v>0</v>
      </c>
      <c r="Q441" s="339"/>
    </row>
    <row r="442" spans="1:17" x14ac:dyDescent="0.25">
      <c r="A442" s="339"/>
      <c r="C442" s="346" t="s">
        <v>2305</v>
      </c>
      <c r="D442" s="1287" t="s">
        <v>2306</v>
      </c>
      <c r="E442" s="1287"/>
      <c r="F442" s="346" t="s">
        <v>2110</v>
      </c>
      <c r="G442" s="1287" t="s">
        <v>2050</v>
      </c>
      <c r="H442" s="1287"/>
      <c r="I442" s="346" t="b">
        <v>1</v>
      </c>
      <c r="J442" s="346">
        <v>1</v>
      </c>
      <c r="K442" s="346" t="s">
        <v>145</v>
      </c>
      <c r="L442" s="352">
        <v>4.609</v>
      </c>
      <c r="M442" s="350">
        <f t="shared" si="10"/>
        <v>3.16</v>
      </c>
      <c r="N442" s="351">
        <f t="shared" si="11"/>
        <v>14.564440000000001</v>
      </c>
      <c r="O442" s="346" t="b">
        <v>1</v>
      </c>
      <c r="Q442" s="339"/>
    </row>
    <row r="443" spans="1:17" x14ac:dyDescent="0.25">
      <c r="A443" s="339"/>
      <c r="C443" s="346" t="s">
        <v>2146</v>
      </c>
      <c r="D443" s="1287" t="s">
        <v>2056</v>
      </c>
      <c r="E443" s="1287"/>
      <c r="F443" s="346" t="s">
        <v>2128</v>
      </c>
      <c r="G443" s="1287" t="s">
        <v>2059</v>
      </c>
      <c r="H443" s="1287"/>
      <c r="I443" s="346" t="b">
        <v>1</v>
      </c>
      <c r="J443" s="346">
        <v>2</v>
      </c>
      <c r="K443" s="346" t="s">
        <v>145</v>
      </c>
      <c r="L443" s="352">
        <v>4.5910000000000002</v>
      </c>
      <c r="M443" s="350">
        <f t="shared" si="10"/>
        <v>3.16</v>
      </c>
      <c r="N443" s="351">
        <f t="shared" si="11"/>
        <v>14.507560000000002</v>
      </c>
      <c r="O443" s="346" t="b">
        <v>0</v>
      </c>
      <c r="Q443" s="339"/>
    </row>
    <row r="444" spans="1:17" x14ac:dyDescent="0.25">
      <c r="A444" s="339"/>
      <c r="C444" s="346" t="s">
        <v>2293</v>
      </c>
      <c r="D444" s="1287" t="s">
        <v>2238</v>
      </c>
      <c r="E444" s="1287"/>
      <c r="F444" s="346" t="s">
        <v>2337</v>
      </c>
      <c r="G444" s="1287" t="s">
        <v>2338</v>
      </c>
      <c r="H444" s="1287"/>
      <c r="I444" s="346" t="b">
        <v>1</v>
      </c>
      <c r="J444" s="346">
        <v>1</v>
      </c>
      <c r="K444" s="346" t="s">
        <v>145</v>
      </c>
      <c r="L444" s="352">
        <v>4.5659999999999998</v>
      </c>
      <c r="M444" s="350">
        <f t="shared" si="10"/>
        <v>3.16</v>
      </c>
      <c r="N444" s="351">
        <f t="shared" si="11"/>
        <v>14.428560000000001</v>
      </c>
      <c r="O444" s="346" t="b">
        <v>1</v>
      </c>
      <c r="Q444" s="339"/>
    </row>
    <row r="445" spans="1:17" x14ac:dyDescent="0.25">
      <c r="A445" s="339"/>
      <c r="C445" s="346" t="s">
        <v>2135</v>
      </c>
      <c r="D445" s="1287" t="s">
        <v>2066</v>
      </c>
      <c r="E445" s="1287"/>
      <c r="F445" s="346" t="s">
        <v>2110</v>
      </c>
      <c r="G445" s="1287" t="s">
        <v>2050</v>
      </c>
      <c r="H445" s="1287"/>
      <c r="I445" s="346" t="b">
        <v>1</v>
      </c>
      <c r="J445" s="346">
        <v>1</v>
      </c>
      <c r="K445" s="346" t="s">
        <v>145</v>
      </c>
      <c r="L445" s="352">
        <v>4.5519999999999996</v>
      </c>
      <c r="M445" s="350">
        <f t="shared" si="10"/>
        <v>3.16</v>
      </c>
      <c r="N445" s="351">
        <f t="shared" si="11"/>
        <v>14.384319999999999</v>
      </c>
      <c r="O445" s="346" t="b">
        <v>0</v>
      </c>
      <c r="Q445" s="339"/>
    </row>
    <row r="446" spans="1:17" x14ac:dyDescent="0.25">
      <c r="A446" s="339"/>
      <c r="C446" s="346" t="s">
        <v>2109</v>
      </c>
      <c r="D446" s="1287" t="s">
        <v>2048</v>
      </c>
      <c r="E446" s="1287"/>
      <c r="F446" s="346" t="s">
        <v>2104</v>
      </c>
      <c r="G446" s="1287" t="s">
        <v>2047</v>
      </c>
      <c r="H446" s="1287"/>
      <c r="I446" s="346" t="b">
        <v>1</v>
      </c>
      <c r="J446" s="346">
        <v>2</v>
      </c>
      <c r="K446" s="346" t="s">
        <v>145</v>
      </c>
      <c r="L446" s="352">
        <v>4.5510000000000002</v>
      </c>
      <c r="M446" s="350">
        <f t="shared" si="10"/>
        <v>3.16</v>
      </c>
      <c r="N446" s="351">
        <f t="shared" si="11"/>
        <v>14.381160000000001</v>
      </c>
      <c r="O446" s="346" t="b">
        <v>0</v>
      </c>
      <c r="Q446" s="339"/>
    </row>
    <row r="447" spans="1:17" x14ac:dyDescent="0.25">
      <c r="A447" s="339"/>
      <c r="C447" s="346" t="s">
        <v>2135</v>
      </c>
      <c r="D447" s="1287" t="s">
        <v>2066</v>
      </c>
      <c r="E447" s="1287"/>
      <c r="F447" s="346" t="s">
        <v>2146</v>
      </c>
      <c r="G447" s="1287" t="s">
        <v>2056</v>
      </c>
      <c r="H447" s="1287"/>
      <c r="I447" s="346" t="b">
        <v>1</v>
      </c>
      <c r="J447" s="346">
        <v>2</v>
      </c>
      <c r="K447" s="346" t="s">
        <v>145</v>
      </c>
      <c r="L447" s="352">
        <v>4.5490000000000004</v>
      </c>
      <c r="M447" s="350">
        <f t="shared" si="10"/>
        <v>3.16</v>
      </c>
      <c r="N447" s="351">
        <f t="shared" si="11"/>
        <v>14.374840000000003</v>
      </c>
      <c r="O447" s="346" t="b">
        <v>0</v>
      </c>
      <c r="Q447" s="339"/>
    </row>
    <row r="448" spans="1:17" x14ac:dyDescent="0.25">
      <c r="A448" s="339"/>
      <c r="C448" s="346" t="s">
        <v>2319</v>
      </c>
      <c r="D448" s="1287" t="s">
        <v>2320</v>
      </c>
      <c r="E448" s="1287"/>
      <c r="F448" s="346" t="s">
        <v>2109</v>
      </c>
      <c r="G448" s="1287" t="s">
        <v>2048</v>
      </c>
      <c r="H448" s="1287"/>
      <c r="I448" s="346" t="b">
        <v>1</v>
      </c>
      <c r="J448" s="346">
        <v>1</v>
      </c>
      <c r="K448" s="346" t="s">
        <v>145</v>
      </c>
      <c r="L448" s="352">
        <v>4.5430000000000001</v>
      </c>
      <c r="M448" s="350">
        <f t="shared" si="10"/>
        <v>3.16</v>
      </c>
      <c r="N448" s="351">
        <f t="shared" si="11"/>
        <v>14.355880000000001</v>
      </c>
      <c r="O448" s="346" t="b">
        <v>1</v>
      </c>
      <c r="Q448" s="339"/>
    </row>
    <row r="449" spans="1:17" x14ac:dyDescent="0.25">
      <c r="A449" s="339"/>
      <c r="C449" s="346" t="s">
        <v>2276</v>
      </c>
      <c r="D449" s="1287" t="s">
        <v>2277</v>
      </c>
      <c r="E449" s="1287"/>
      <c r="F449" s="346" t="s">
        <v>2109</v>
      </c>
      <c r="G449" s="1287" t="s">
        <v>2048</v>
      </c>
      <c r="H449" s="1287"/>
      <c r="I449" s="346" t="b">
        <v>1</v>
      </c>
      <c r="J449" s="346">
        <v>1</v>
      </c>
      <c r="K449" s="346" t="s">
        <v>145</v>
      </c>
      <c r="L449" s="352">
        <v>4.5309999999999997</v>
      </c>
      <c r="M449" s="350">
        <f t="shared" si="10"/>
        <v>3.16</v>
      </c>
      <c r="N449" s="351">
        <f t="shared" si="11"/>
        <v>14.317959999999999</v>
      </c>
      <c r="O449" s="346" t="b">
        <v>1</v>
      </c>
      <c r="Q449" s="339"/>
    </row>
    <row r="450" spans="1:17" x14ac:dyDescent="0.25">
      <c r="A450" s="339"/>
      <c r="C450" s="346" t="s">
        <v>2126</v>
      </c>
      <c r="D450" s="1287" t="s">
        <v>2057</v>
      </c>
      <c r="E450" s="1287"/>
      <c r="F450" s="346" t="s">
        <v>2237</v>
      </c>
      <c r="G450" s="1287" t="s">
        <v>2238</v>
      </c>
      <c r="H450" s="1287"/>
      <c r="I450" s="346" t="b">
        <v>1</v>
      </c>
      <c r="J450" s="346">
        <v>2</v>
      </c>
      <c r="K450" s="346" t="s">
        <v>145</v>
      </c>
      <c r="L450" s="352">
        <v>4.5209999999999999</v>
      </c>
      <c r="M450" s="350">
        <f t="shared" si="10"/>
        <v>3.16</v>
      </c>
      <c r="N450" s="351">
        <f t="shared" si="11"/>
        <v>14.28636</v>
      </c>
      <c r="O450" s="346" t="b">
        <v>1</v>
      </c>
      <c r="Q450" s="339"/>
    </row>
    <row r="451" spans="1:17" x14ac:dyDescent="0.25">
      <c r="A451" s="339"/>
      <c r="C451" s="346" t="s">
        <v>2146</v>
      </c>
      <c r="D451" s="1287" t="s">
        <v>2056</v>
      </c>
      <c r="E451" s="1287"/>
      <c r="F451" s="346" t="s">
        <v>2195</v>
      </c>
      <c r="G451" s="1287" t="s">
        <v>2058</v>
      </c>
      <c r="H451" s="1287"/>
      <c r="I451" s="346" t="b">
        <v>1</v>
      </c>
      <c r="J451" s="346">
        <v>1</v>
      </c>
      <c r="K451" s="346" t="s">
        <v>145</v>
      </c>
      <c r="L451" s="352">
        <v>4.5190000000000001</v>
      </c>
      <c r="M451" s="350">
        <f t="shared" ref="M451:M514" si="12">IF(K451="","",INDEX(CNTR_EFListSelected,MATCH(K451,CORSIA_FuelsList,0)))</f>
        <v>3.16</v>
      </c>
      <c r="N451" s="351">
        <f t="shared" ref="N451:N514" si="13">IF(COUNT(L451:M451)=2,L451*M451,"")</f>
        <v>14.280040000000001</v>
      </c>
      <c r="O451" s="346" t="b">
        <v>0</v>
      </c>
      <c r="Q451" s="339"/>
    </row>
    <row r="452" spans="1:17" x14ac:dyDescent="0.25">
      <c r="A452" s="339"/>
      <c r="C452" s="346" t="s">
        <v>2184</v>
      </c>
      <c r="D452" s="1287" t="s">
        <v>2052</v>
      </c>
      <c r="E452" s="1287"/>
      <c r="F452" s="346" t="s">
        <v>2146</v>
      </c>
      <c r="G452" s="1287" t="s">
        <v>2056</v>
      </c>
      <c r="H452" s="1287"/>
      <c r="I452" s="346" t="b">
        <v>1</v>
      </c>
      <c r="J452" s="346">
        <v>1</v>
      </c>
      <c r="K452" s="346" t="s">
        <v>145</v>
      </c>
      <c r="L452" s="352">
        <v>4.5</v>
      </c>
      <c r="M452" s="350">
        <f t="shared" si="12"/>
        <v>3.16</v>
      </c>
      <c r="N452" s="351">
        <f t="shared" si="13"/>
        <v>14.22</v>
      </c>
      <c r="O452" s="346" t="b">
        <v>0</v>
      </c>
      <c r="Q452" s="339"/>
    </row>
    <row r="453" spans="1:17" x14ac:dyDescent="0.25">
      <c r="A453" s="339"/>
      <c r="C453" s="346" t="s">
        <v>2222</v>
      </c>
      <c r="D453" s="1287" t="s">
        <v>2054</v>
      </c>
      <c r="E453" s="1287"/>
      <c r="F453" s="346" t="s">
        <v>2233</v>
      </c>
      <c r="G453" s="1287" t="s">
        <v>2234</v>
      </c>
      <c r="H453" s="1287"/>
      <c r="I453" s="346" t="b">
        <v>1</v>
      </c>
      <c r="J453" s="346">
        <v>1</v>
      </c>
      <c r="K453" s="346" t="s">
        <v>145</v>
      </c>
      <c r="L453" s="352">
        <v>4.4859999999999998</v>
      </c>
      <c r="M453" s="350">
        <f t="shared" si="12"/>
        <v>3.16</v>
      </c>
      <c r="N453" s="351">
        <f t="shared" si="13"/>
        <v>14.17576</v>
      </c>
      <c r="O453" s="346" t="b">
        <v>1</v>
      </c>
      <c r="Q453" s="339"/>
    </row>
    <row r="454" spans="1:17" x14ac:dyDescent="0.25">
      <c r="A454" s="339"/>
      <c r="C454" s="346" t="s">
        <v>2149</v>
      </c>
      <c r="D454" s="1287" t="s">
        <v>2053</v>
      </c>
      <c r="E454" s="1287"/>
      <c r="F454" s="346" t="s">
        <v>2152</v>
      </c>
      <c r="G454" s="1287" t="s">
        <v>2058</v>
      </c>
      <c r="H454" s="1287"/>
      <c r="I454" s="346" t="b">
        <v>1</v>
      </c>
      <c r="J454" s="346">
        <v>1</v>
      </c>
      <c r="K454" s="346" t="s">
        <v>145</v>
      </c>
      <c r="L454" s="352">
        <v>4.4829999999999997</v>
      </c>
      <c r="M454" s="350">
        <f t="shared" si="12"/>
        <v>3.16</v>
      </c>
      <c r="N454" s="351">
        <f t="shared" si="13"/>
        <v>14.166279999999999</v>
      </c>
      <c r="O454" s="346" t="b">
        <v>0</v>
      </c>
      <c r="Q454" s="339"/>
    </row>
    <row r="455" spans="1:17" x14ac:dyDescent="0.25">
      <c r="A455" s="339"/>
      <c r="C455" s="346" t="s">
        <v>2276</v>
      </c>
      <c r="D455" s="1287" t="s">
        <v>2277</v>
      </c>
      <c r="E455" s="1287"/>
      <c r="F455" s="346" t="s">
        <v>2319</v>
      </c>
      <c r="G455" s="1287" t="s">
        <v>2320</v>
      </c>
      <c r="H455" s="1287"/>
      <c r="I455" s="346" t="b">
        <v>1</v>
      </c>
      <c r="J455" s="346">
        <v>5</v>
      </c>
      <c r="K455" s="346" t="s">
        <v>145</v>
      </c>
      <c r="L455" s="352">
        <v>4.476</v>
      </c>
      <c r="M455" s="350">
        <f t="shared" si="12"/>
        <v>3.16</v>
      </c>
      <c r="N455" s="351">
        <f t="shared" si="13"/>
        <v>14.144160000000001</v>
      </c>
      <c r="O455" s="346" t="b">
        <v>1</v>
      </c>
      <c r="Q455" s="339"/>
    </row>
    <row r="456" spans="1:17" x14ac:dyDescent="0.25">
      <c r="A456" s="339"/>
      <c r="C456" s="346" t="s">
        <v>2110</v>
      </c>
      <c r="D456" s="1287" t="s">
        <v>2050</v>
      </c>
      <c r="E456" s="1287"/>
      <c r="F456" s="346" t="s">
        <v>2135</v>
      </c>
      <c r="G456" s="1287" t="s">
        <v>2066</v>
      </c>
      <c r="H456" s="1287"/>
      <c r="I456" s="346" t="b">
        <v>1</v>
      </c>
      <c r="J456" s="346">
        <v>1</v>
      </c>
      <c r="K456" s="346" t="s">
        <v>145</v>
      </c>
      <c r="L456" s="352">
        <v>4.4690000000000003</v>
      </c>
      <c r="M456" s="350">
        <f t="shared" si="12"/>
        <v>3.16</v>
      </c>
      <c r="N456" s="351">
        <f t="shared" si="13"/>
        <v>14.122040000000002</v>
      </c>
      <c r="O456" s="346" t="b">
        <v>0</v>
      </c>
      <c r="Q456" s="339"/>
    </row>
    <row r="457" spans="1:17" x14ac:dyDescent="0.25">
      <c r="A457" s="339"/>
      <c r="C457" s="346" t="s">
        <v>2146</v>
      </c>
      <c r="D457" s="1287" t="s">
        <v>2056</v>
      </c>
      <c r="E457" s="1287"/>
      <c r="F457" s="346" t="s">
        <v>2184</v>
      </c>
      <c r="G457" s="1287" t="s">
        <v>2052</v>
      </c>
      <c r="H457" s="1287"/>
      <c r="I457" s="346" t="b">
        <v>1</v>
      </c>
      <c r="J457" s="346">
        <v>1</v>
      </c>
      <c r="K457" s="346" t="s">
        <v>145</v>
      </c>
      <c r="L457" s="352">
        <v>4.4569999999999999</v>
      </c>
      <c r="M457" s="350">
        <f t="shared" si="12"/>
        <v>3.16</v>
      </c>
      <c r="N457" s="351">
        <f t="shared" si="13"/>
        <v>14.08412</v>
      </c>
      <c r="O457" s="346" t="b">
        <v>0</v>
      </c>
      <c r="Q457" s="339"/>
    </row>
    <row r="458" spans="1:17" x14ac:dyDescent="0.25">
      <c r="A458" s="339"/>
      <c r="C458" s="346" t="s">
        <v>2322</v>
      </c>
      <c r="D458" s="1287" t="s">
        <v>2323</v>
      </c>
      <c r="E458" s="1287"/>
      <c r="F458" s="346" t="s">
        <v>2298</v>
      </c>
      <c r="G458" s="1287" t="s">
        <v>2274</v>
      </c>
      <c r="H458" s="1287"/>
      <c r="I458" s="346" t="b">
        <v>1</v>
      </c>
      <c r="J458" s="346">
        <v>1</v>
      </c>
      <c r="K458" s="346" t="s">
        <v>145</v>
      </c>
      <c r="L458" s="352">
        <v>4.4550000000000001</v>
      </c>
      <c r="M458" s="350">
        <f t="shared" si="12"/>
        <v>3.16</v>
      </c>
      <c r="N458" s="351">
        <f t="shared" si="13"/>
        <v>14.077800000000002</v>
      </c>
      <c r="O458" s="346" t="b">
        <v>1</v>
      </c>
      <c r="Q458" s="339"/>
    </row>
    <row r="459" spans="1:17" x14ac:dyDescent="0.25">
      <c r="A459" s="339"/>
      <c r="C459" s="346" t="s">
        <v>2110</v>
      </c>
      <c r="D459" s="1287" t="s">
        <v>2050</v>
      </c>
      <c r="E459" s="1287"/>
      <c r="F459" s="346" t="s">
        <v>2136</v>
      </c>
      <c r="G459" s="1287" t="s">
        <v>2047</v>
      </c>
      <c r="H459" s="1287"/>
      <c r="I459" s="346" t="b">
        <v>1</v>
      </c>
      <c r="J459" s="346">
        <v>1</v>
      </c>
      <c r="K459" s="346" t="s">
        <v>145</v>
      </c>
      <c r="L459" s="352">
        <v>4.4480000000000004</v>
      </c>
      <c r="M459" s="350">
        <f t="shared" si="12"/>
        <v>3.16</v>
      </c>
      <c r="N459" s="351">
        <f t="shared" si="13"/>
        <v>14.055680000000002</v>
      </c>
      <c r="O459" s="346" t="b">
        <v>0</v>
      </c>
      <c r="Q459" s="339"/>
    </row>
    <row r="460" spans="1:17" x14ac:dyDescent="0.25">
      <c r="A460" s="339"/>
      <c r="C460" s="346" t="s">
        <v>2109</v>
      </c>
      <c r="D460" s="1287" t="s">
        <v>2048</v>
      </c>
      <c r="E460" s="1287"/>
      <c r="F460" s="346" t="s">
        <v>2282</v>
      </c>
      <c r="G460" s="1287" t="s">
        <v>2283</v>
      </c>
      <c r="H460" s="1287"/>
      <c r="I460" s="346" t="b">
        <v>1</v>
      </c>
      <c r="J460" s="346">
        <v>1</v>
      </c>
      <c r="K460" s="346" t="s">
        <v>145</v>
      </c>
      <c r="L460" s="352">
        <v>4.4169999999999998</v>
      </c>
      <c r="M460" s="350">
        <f t="shared" si="12"/>
        <v>3.16</v>
      </c>
      <c r="N460" s="351">
        <f t="shared" si="13"/>
        <v>13.95772</v>
      </c>
      <c r="O460" s="346" t="b">
        <v>1</v>
      </c>
      <c r="Q460" s="339"/>
    </row>
    <row r="461" spans="1:17" x14ac:dyDescent="0.25">
      <c r="A461" s="339"/>
      <c r="C461" s="346" t="s">
        <v>2237</v>
      </c>
      <c r="D461" s="1287" t="s">
        <v>2238</v>
      </c>
      <c r="E461" s="1287"/>
      <c r="F461" s="346" t="s">
        <v>2184</v>
      </c>
      <c r="G461" s="1287" t="s">
        <v>2052</v>
      </c>
      <c r="H461" s="1287"/>
      <c r="I461" s="346" t="b">
        <v>1</v>
      </c>
      <c r="J461" s="346">
        <v>1</v>
      </c>
      <c r="K461" s="346" t="s">
        <v>145</v>
      </c>
      <c r="L461" s="352">
        <v>4.3840000000000003</v>
      </c>
      <c r="M461" s="350">
        <f t="shared" si="12"/>
        <v>3.16</v>
      </c>
      <c r="N461" s="351">
        <f t="shared" si="13"/>
        <v>13.853440000000001</v>
      </c>
      <c r="O461" s="346" t="b">
        <v>1</v>
      </c>
      <c r="Q461" s="339"/>
    </row>
    <row r="462" spans="1:17" x14ac:dyDescent="0.25">
      <c r="A462" s="339"/>
      <c r="C462" s="346" t="s">
        <v>2114</v>
      </c>
      <c r="D462" s="1287" t="s">
        <v>2049</v>
      </c>
      <c r="E462" s="1287"/>
      <c r="F462" s="346" t="s">
        <v>2134</v>
      </c>
      <c r="G462" s="1287" t="s">
        <v>2067</v>
      </c>
      <c r="H462" s="1287"/>
      <c r="I462" s="346" t="b">
        <v>1</v>
      </c>
      <c r="J462" s="346">
        <v>1</v>
      </c>
      <c r="K462" s="346" t="s">
        <v>145</v>
      </c>
      <c r="L462" s="352">
        <v>4.3840000000000003</v>
      </c>
      <c r="M462" s="350">
        <f t="shared" si="12"/>
        <v>3.16</v>
      </c>
      <c r="N462" s="351">
        <f t="shared" si="13"/>
        <v>13.853440000000001</v>
      </c>
      <c r="O462" s="346" t="b">
        <v>0</v>
      </c>
      <c r="Q462" s="339"/>
    </row>
    <row r="463" spans="1:17" x14ac:dyDescent="0.25">
      <c r="A463" s="339"/>
      <c r="C463" s="346" t="s">
        <v>2298</v>
      </c>
      <c r="D463" s="1287" t="s">
        <v>2274</v>
      </c>
      <c r="E463" s="1287"/>
      <c r="F463" s="346" t="s">
        <v>2132</v>
      </c>
      <c r="G463" s="1287" t="s">
        <v>2060</v>
      </c>
      <c r="H463" s="1287"/>
      <c r="I463" s="346" t="b">
        <v>1</v>
      </c>
      <c r="J463" s="346">
        <v>1</v>
      </c>
      <c r="K463" s="346" t="s">
        <v>145</v>
      </c>
      <c r="L463" s="352">
        <v>4.3789999999999996</v>
      </c>
      <c r="M463" s="350">
        <f t="shared" si="12"/>
        <v>3.16</v>
      </c>
      <c r="N463" s="351">
        <f t="shared" si="13"/>
        <v>13.837639999999999</v>
      </c>
      <c r="O463" s="346" t="b">
        <v>1</v>
      </c>
      <c r="Q463" s="339"/>
    </row>
    <row r="464" spans="1:17" x14ac:dyDescent="0.25">
      <c r="A464" s="339"/>
      <c r="C464" s="346" t="s">
        <v>2186</v>
      </c>
      <c r="D464" s="1287" t="s">
        <v>2046</v>
      </c>
      <c r="E464" s="1287"/>
      <c r="F464" s="346" t="s">
        <v>2276</v>
      </c>
      <c r="G464" s="1287" t="s">
        <v>2277</v>
      </c>
      <c r="H464" s="1287"/>
      <c r="I464" s="346" t="b">
        <v>1</v>
      </c>
      <c r="J464" s="346">
        <v>1</v>
      </c>
      <c r="K464" s="346" t="s">
        <v>145</v>
      </c>
      <c r="L464" s="352">
        <v>4.3760000000000003</v>
      </c>
      <c r="M464" s="350">
        <f t="shared" si="12"/>
        <v>3.16</v>
      </c>
      <c r="N464" s="351">
        <f t="shared" si="13"/>
        <v>13.828160000000002</v>
      </c>
      <c r="O464" s="346" t="b">
        <v>1</v>
      </c>
      <c r="Q464" s="339"/>
    </row>
    <row r="465" spans="1:17" x14ac:dyDescent="0.25">
      <c r="A465" s="339"/>
      <c r="C465" s="346" t="s">
        <v>2109</v>
      </c>
      <c r="D465" s="1287" t="s">
        <v>2048</v>
      </c>
      <c r="E465" s="1287"/>
      <c r="F465" s="346" t="s">
        <v>2149</v>
      </c>
      <c r="G465" s="1287" t="s">
        <v>2053</v>
      </c>
      <c r="H465" s="1287"/>
      <c r="I465" s="346" t="b">
        <v>1</v>
      </c>
      <c r="J465" s="346">
        <v>5</v>
      </c>
      <c r="K465" s="346" t="s">
        <v>145</v>
      </c>
      <c r="L465" s="352">
        <v>4.3719999999999999</v>
      </c>
      <c r="M465" s="350">
        <f t="shared" si="12"/>
        <v>3.16</v>
      </c>
      <c r="N465" s="351">
        <f t="shared" si="13"/>
        <v>13.815520000000001</v>
      </c>
      <c r="O465" s="346" t="b">
        <v>0</v>
      </c>
      <c r="Q465" s="339"/>
    </row>
    <row r="466" spans="1:17" x14ac:dyDescent="0.25">
      <c r="A466" s="339"/>
      <c r="C466" s="346" t="s">
        <v>2237</v>
      </c>
      <c r="D466" s="1287" t="s">
        <v>2238</v>
      </c>
      <c r="E466" s="1287"/>
      <c r="F466" s="346" t="s">
        <v>2132</v>
      </c>
      <c r="G466" s="1287" t="s">
        <v>2060</v>
      </c>
      <c r="H466" s="1287"/>
      <c r="I466" s="346" t="b">
        <v>1</v>
      </c>
      <c r="J466" s="346">
        <v>2</v>
      </c>
      <c r="K466" s="346" t="s">
        <v>145</v>
      </c>
      <c r="L466" s="352">
        <v>4.367</v>
      </c>
      <c r="M466" s="350">
        <f t="shared" si="12"/>
        <v>3.16</v>
      </c>
      <c r="N466" s="351">
        <f t="shared" si="13"/>
        <v>13.799720000000001</v>
      </c>
      <c r="O466" s="346" t="b">
        <v>1</v>
      </c>
      <c r="Q466" s="339"/>
    </row>
    <row r="467" spans="1:17" x14ac:dyDescent="0.25">
      <c r="A467" s="339"/>
      <c r="C467" s="346" t="s">
        <v>2276</v>
      </c>
      <c r="D467" s="1287" t="s">
        <v>2277</v>
      </c>
      <c r="E467" s="1287"/>
      <c r="F467" s="346" t="s">
        <v>2120</v>
      </c>
      <c r="G467" s="1287" t="s">
        <v>2046</v>
      </c>
      <c r="H467" s="1287"/>
      <c r="I467" s="346" t="b">
        <v>1</v>
      </c>
      <c r="J467" s="346">
        <v>1</v>
      </c>
      <c r="K467" s="346" t="s">
        <v>145</v>
      </c>
      <c r="L467" s="352">
        <v>4.3570000000000002</v>
      </c>
      <c r="M467" s="350">
        <f t="shared" si="12"/>
        <v>3.16</v>
      </c>
      <c r="N467" s="351">
        <f t="shared" si="13"/>
        <v>13.768120000000001</v>
      </c>
      <c r="O467" s="346" t="b">
        <v>1</v>
      </c>
      <c r="Q467" s="339"/>
    </row>
    <row r="468" spans="1:17" x14ac:dyDescent="0.25">
      <c r="A468" s="339"/>
      <c r="C468" s="346" t="s">
        <v>2184</v>
      </c>
      <c r="D468" s="1287" t="s">
        <v>2052</v>
      </c>
      <c r="E468" s="1287"/>
      <c r="F468" s="346" t="s">
        <v>2246</v>
      </c>
      <c r="G468" s="1287" t="s">
        <v>2238</v>
      </c>
      <c r="H468" s="1287"/>
      <c r="I468" s="346" t="b">
        <v>1</v>
      </c>
      <c r="J468" s="346">
        <v>1</v>
      </c>
      <c r="K468" s="346" t="s">
        <v>145</v>
      </c>
      <c r="L468" s="352">
        <v>4.3529999999999998</v>
      </c>
      <c r="M468" s="350">
        <f t="shared" si="12"/>
        <v>3.16</v>
      </c>
      <c r="N468" s="351">
        <f t="shared" si="13"/>
        <v>13.75548</v>
      </c>
      <c r="O468" s="346" t="b">
        <v>1</v>
      </c>
      <c r="Q468" s="339"/>
    </row>
    <row r="469" spans="1:17" x14ac:dyDescent="0.25">
      <c r="A469" s="339"/>
      <c r="C469" s="346" t="s">
        <v>2127</v>
      </c>
      <c r="D469" s="1287" t="s">
        <v>2055</v>
      </c>
      <c r="E469" s="1287"/>
      <c r="F469" s="346" t="s">
        <v>2339</v>
      </c>
      <c r="G469" s="1287" t="s">
        <v>2340</v>
      </c>
      <c r="H469" s="1287"/>
      <c r="I469" s="346" t="b">
        <v>1</v>
      </c>
      <c r="J469" s="346">
        <v>1</v>
      </c>
      <c r="K469" s="346" t="s">
        <v>145</v>
      </c>
      <c r="L469" s="352">
        <v>4.3460000000000001</v>
      </c>
      <c r="M469" s="350">
        <f t="shared" si="12"/>
        <v>3.16</v>
      </c>
      <c r="N469" s="351">
        <f t="shared" si="13"/>
        <v>13.733360000000001</v>
      </c>
      <c r="O469" s="346" t="b">
        <v>1</v>
      </c>
      <c r="Q469" s="339"/>
    </row>
    <row r="470" spans="1:17" x14ac:dyDescent="0.25">
      <c r="A470" s="339"/>
      <c r="C470" s="346" t="s">
        <v>2101</v>
      </c>
      <c r="D470" s="1287" t="s">
        <v>2051</v>
      </c>
      <c r="E470" s="1287"/>
      <c r="F470" s="346" t="s">
        <v>2288</v>
      </c>
      <c r="G470" s="1287" t="s">
        <v>2289</v>
      </c>
      <c r="H470" s="1287"/>
      <c r="I470" s="346" t="b">
        <v>1</v>
      </c>
      <c r="J470" s="346">
        <v>1</v>
      </c>
      <c r="K470" s="346" t="s">
        <v>145</v>
      </c>
      <c r="L470" s="352">
        <v>4.3380000000000001</v>
      </c>
      <c r="M470" s="350">
        <f t="shared" si="12"/>
        <v>3.16</v>
      </c>
      <c r="N470" s="351">
        <f t="shared" si="13"/>
        <v>13.708080000000001</v>
      </c>
      <c r="O470" s="346" t="b">
        <v>0</v>
      </c>
      <c r="Q470" s="339"/>
    </row>
    <row r="471" spans="1:17" x14ac:dyDescent="0.25">
      <c r="A471" s="339"/>
      <c r="C471" s="346" t="s">
        <v>2237</v>
      </c>
      <c r="D471" s="1287" t="s">
        <v>2238</v>
      </c>
      <c r="E471" s="1287"/>
      <c r="F471" s="346" t="s">
        <v>2136</v>
      </c>
      <c r="G471" s="1287" t="s">
        <v>2047</v>
      </c>
      <c r="H471" s="1287"/>
      <c r="I471" s="346" t="b">
        <v>1</v>
      </c>
      <c r="J471" s="346">
        <v>1</v>
      </c>
      <c r="K471" s="346" t="s">
        <v>145</v>
      </c>
      <c r="L471" s="352">
        <v>4.3319999999999999</v>
      </c>
      <c r="M471" s="350">
        <f t="shared" si="12"/>
        <v>3.16</v>
      </c>
      <c r="N471" s="351">
        <f t="shared" si="13"/>
        <v>13.689120000000001</v>
      </c>
      <c r="O471" s="346" t="b">
        <v>1</v>
      </c>
      <c r="Q471" s="339"/>
    </row>
    <row r="472" spans="1:17" x14ac:dyDescent="0.25">
      <c r="A472" s="339"/>
      <c r="C472" s="346" t="s">
        <v>2195</v>
      </c>
      <c r="D472" s="1287" t="s">
        <v>2058</v>
      </c>
      <c r="E472" s="1287"/>
      <c r="F472" s="346" t="s">
        <v>2237</v>
      </c>
      <c r="G472" s="1287" t="s">
        <v>2238</v>
      </c>
      <c r="H472" s="1287"/>
      <c r="I472" s="346" t="b">
        <v>1</v>
      </c>
      <c r="J472" s="346">
        <v>1</v>
      </c>
      <c r="K472" s="346" t="s">
        <v>145</v>
      </c>
      <c r="L472" s="352">
        <v>4.327</v>
      </c>
      <c r="M472" s="350">
        <f t="shared" si="12"/>
        <v>3.16</v>
      </c>
      <c r="N472" s="351">
        <f t="shared" si="13"/>
        <v>13.67332</v>
      </c>
      <c r="O472" s="346" t="b">
        <v>1</v>
      </c>
      <c r="Q472" s="339"/>
    </row>
    <row r="473" spans="1:17" x14ac:dyDescent="0.25">
      <c r="A473" s="339"/>
      <c r="C473" s="346" t="s">
        <v>2109</v>
      </c>
      <c r="D473" s="1287" t="s">
        <v>2048</v>
      </c>
      <c r="E473" s="1287"/>
      <c r="F473" s="346" t="s">
        <v>2249</v>
      </c>
      <c r="G473" s="1287" t="s">
        <v>2250</v>
      </c>
      <c r="H473" s="1287"/>
      <c r="I473" s="346" t="b">
        <v>1</v>
      </c>
      <c r="J473" s="346">
        <v>2</v>
      </c>
      <c r="K473" s="346" t="s">
        <v>145</v>
      </c>
      <c r="L473" s="352">
        <v>4.3220000000000001</v>
      </c>
      <c r="M473" s="350">
        <f t="shared" si="12"/>
        <v>3.16</v>
      </c>
      <c r="N473" s="351">
        <f t="shared" si="13"/>
        <v>13.657520000000002</v>
      </c>
      <c r="O473" s="346" t="b">
        <v>1</v>
      </c>
      <c r="Q473" s="339"/>
    </row>
    <row r="474" spans="1:17" x14ac:dyDescent="0.25">
      <c r="A474" s="339"/>
      <c r="C474" s="346" t="s">
        <v>2237</v>
      </c>
      <c r="D474" s="1287" t="s">
        <v>2238</v>
      </c>
      <c r="E474" s="1287"/>
      <c r="F474" s="346" t="s">
        <v>2195</v>
      </c>
      <c r="G474" s="1287" t="s">
        <v>2058</v>
      </c>
      <c r="H474" s="1287"/>
      <c r="I474" s="346" t="b">
        <v>1</v>
      </c>
      <c r="J474" s="346">
        <v>1</v>
      </c>
      <c r="K474" s="346" t="s">
        <v>145</v>
      </c>
      <c r="L474" s="352">
        <v>4.3140000000000001</v>
      </c>
      <c r="M474" s="350">
        <f t="shared" si="12"/>
        <v>3.16</v>
      </c>
      <c r="N474" s="351">
        <f t="shared" si="13"/>
        <v>13.632240000000001</v>
      </c>
      <c r="O474" s="346" t="b">
        <v>1</v>
      </c>
      <c r="Q474" s="339"/>
    </row>
    <row r="475" spans="1:17" x14ac:dyDescent="0.25">
      <c r="A475" s="339"/>
      <c r="C475" s="346" t="s">
        <v>2129</v>
      </c>
      <c r="D475" s="1287" t="s">
        <v>2047</v>
      </c>
      <c r="E475" s="1287"/>
      <c r="F475" s="346" t="s">
        <v>2110</v>
      </c>
      <c r="G475" s="1287" t="s">
        <v>2050</v>
      </c>
      <c r="H475" s="1287"/>
      <c r="I475" s="346" t="b">
        <v>1</v>
      </c>
      <c r="J475" s="346">
        <v>1</v>
      </c>
      <c r="K475" s="346" t="s">
        <v>145</v>
      </c>
      <c r="L475" s="352">
        <v>4.2839999999999998</v>
      </c>
      <c r="M475" s="350">
        <f t="shared" si="12"/>
        <v>3.16</v>
      </c>
      <c r="N475" s="351">
        <f t="shared" si="13"/>
        <v>13.53744</v>
      </c>
      <c r="O475" s="346" t="b">
        <v>0</v>
      </c>
      <c r="Q475" s="339"/>
    </row>
    <row r="476" spans="1:17" x14ac:dyDescent="0.25">
      <c r="A476" s="339"/>
      <c r="C476" s="346" t="s">
        <v>2128</v>
      </c>
      <c r="D476" s="1287" t="s">
        <v>2059</v>
      </c>
      <c r="E476" s="1287"/>
      <c r="F476" s="346" t="s">
        <v>2204</v>
      </c>
      <c r="G476" s="1287" t="s">
        <v>2052</v>
      </c>
      <c r="H476" s="1287"/>
      <c r="I476" s="346" t="b">
        <v>1</v>
      </c>
      <c r="J476" s="346">
        <v>2</v>
      </c>
      <c r="K476" s="346" t="s">
        <v>145</v>
      </c>
      <c r="L476" s="352">
        <v>4.2779999999999996</v>
      </c>
      <c r="M476" s="350">
        <f t="shared" si="12"/>
        <v>3.16</v>
      </c>
      <c r="N476" s="351">
        <f t="shared" si="13"/>
        <v>13.518479999999998</v>
      </c>
      <c r="O476" s="346" t="b">
        <v>0</v>
      </c>
      <c r="Q476" s="339"/>
    </row>
    <row r="477" spans="1:17" x14ac:dyDescent="0.25">
      <c r="A477" s="339"/>
      <c r="C477" s="346" t="s">
        <v>2307</v>
      </c>
      <c r="D477" s="1287" t="s">
        <v>2238</v>
      </c>
      <c r="E477" s="1287"/>
      <c r="F477" s="346" t="s">
        <v>2241</v>
      </c>
      <c r="G477" s="1287" t="s">
        <v>2242</v>
      </c>
      <c r="H477" s="1287"/>
      <c r="I477" s="346" t="b">
        <v>1</v>
      </c>
      <c r="J477" s="346">
        <v>1</v>
      </c>
      <c r="K477" s="346" t="s">
        <v>145</v>
      </c>
      <c r="L477" s="352">
        <v>4.2720000000000002</v>
      </c>
      <c r="M477" s="350">
        <f t="shared" si="12"/>
        <v>3.16</v>
      </c>
      <c r="N477" s="351">
        <f t="shared" si="13"/>
        <v>13.499520000000002</v>
      </c>
      <c r="O477" s="346" t="b">
        <v>0</v>
      </c>
      <c r="Q477" s="339"/>
    </row>
    <row r="478" spans="1:17" x14ac:dyDescent="0.25">
      <c r="A478" s="339"/>
      <c r="C478" s="346" t="s">
        <v>2118</v>
      </c>
      <c r="D478" s="1287" t="s">
        <v>2046</v>
      </c>
      <c r="E478" s="1287"/>
      <c r="F478" s="346" t="s">
        <v>2183</v>
      </c>
      <c r="G478" s="1287" t="s">
        <v>2052</v>
      </c>
      <c r="H478" s="1287"/>
      <c r="I478" s="346" t="b">
        <v>1</v>
      </c>
      <c r="J478" s="346">
        <v>2</v>
      </c>
      <c r="K478" s="346" t="s">
        <v>145</v>
      </c>
      <c r="L478" s="352">
        <v>4.2690000000000001</v>
      </c>
      <c r="M478" s="350">
        <f t="shared" si="12"/>
        <v>3.16</v>
      </c>
      <c r="N478" s="351">
        <f t="shared" si="13"/>
        <v>13.49004</v>
      </c>
      <c r="O478" s="346" t="b">
        <v>0</v>
      </c>
      <c r="Q478" s="339"/>
    </row>
    <row r="479" spans="1:17" x14ac:dyDescent="0.25">
      <c r="A479" s="339"/>
      <c r="C479" s="346" t="s">
        <v>2136</v>
      </c>
      <c r="D479" s="1287" t="s">
        <v>2047</v>
      </c>
      <c r="E479" s="1287"/>
      <c r="F479" s="346" t="s">
        <v>2110</v>
      </c>
      <c r="G479" s="1287" t="s">
        <v>2050</v>
      </c>
      <c r="H479" s="1287"/>
      <c r="I479" s="346" t="b">
        <v>1</v>
      </c>
      <c r="J479" s="346">
        <v>1</v>
      </c>
      <c r="K479" s="346" t="s">
        <v>145</v>
      </c>
      <c r="L479" s="352">
        <v>4.26</v>
      </c>
      <c r="M479" s="350">
        <f t="shared" si="12"/>
        <v>3.16</v>
      </c>
      <c r="N479" s="351">
        <f t="shared" si="13"/>
        <v>13.461600000000001</v>
      </c>
      <c r="O479" s="346" t="b">
        <v>0</v>
      </c>
      <c r="Q479" s="339"/>
    </row>
    <row r="480" spans="1:17" x14ac:dyDescent="0.25">
      <c r="A480" s="339"/>
      <c r="C480" s="346" t="s">
        <v>2341</v>
      </c>
      <c r="D480" s="1287" t="s">
        <v>2248</v>
      </c>
      <c r="E480" s="1287"/>
      <c r="F480" s="346" t="s">
        <v>2201</v>
      </c>
      <c r="G480" s="1287" t="s">
        <v>2054</v>
      </c>
      <c r="H480" s="1287"/>
      <c r="I480" s="346" t="b">
        <v>1</v>
      </c>
      <c r="J480" s="346">
        <v>1</v>
      </c>
      <c r="K480" s="346" t="s">
        <v>145</v>
      </c>
      <c r="L480" s="352">
        <v>4.2240000000000002</v>
      </c>
      <c r="M480" s="350">
        <f t="shared" si="12"/>
        <v>3.16</v>
      </c>
      <c r="N480" s="351">
        <f t="shared" si="13"/>
        <v>13.347840000000001</v>
      </c>
      <c r="O480" s="346" t="b">
        <v>1</v>
      </c>
      <c r="Q480" s="339"/>
    </row>
    <row r="481" spans="1:17" x14ac:dyDescent="0.25">
      <c r="A481" s="339"/>
      <c r="C481" s="346" t="s">
        <v>2110</v>
      </c>
      <c r="D481" s="1287" t="s">
        <v>2050</v>
      </c>
      <c r="E481" s="1287"/>
      <c r="F481" s="346" t="s">
        <v>2109</v>
      </c>
      <c r="G481" s="1287" t="s">
        <v>2048</v>
      </c>
      <c r="H481" s="1287"/>
      <c r="I481" s="346" t="b">
        <v>1</v>
      </c>
      <c r="J481" s="346">
        <v>1</v>
      </c>
      <c r="K481" s="346" t="s">
        <v>145</v>
      </c>
      <c r="L481" s="352">
        <v>4.1669999999999998</v>
      </c>
      <c r="M481" s="350">
        <f t="shared" si="12"/>
        <v>3.16</v>
      </c>
      <c r="N481" s="351">
        <f t="shared" si="13"/>
        <v>13.167719999999999</v>
      </c>
      <c r="O481" s="346" t="b">
        <v>0</v>
      </c>
      <c r="Q481" s="339"/>
    </row>
    <row r="482" spans="1:17" x14ac:dyDescent="0.25">
      <c r="A482" s="339"/>
      <c r="C482" s="346" t="s">
        <v>2103</v>
      </c>
      <c r="D482" s="1287" t="s">
        <v>2047</v>
      </c>
      <c r="E482" s="1287"/>
      <c r="F482" s="346" t="s">
        <v>2120</v>
      </c>
      <c r="G482" s="1287" t="s">
        <v>2046</v>
      </c>
      <c r="H482" s="1287"/>
      <c r="I482" s="346" t="b">
        <v>1</v>
      </c>
      <c r="J482" s="346">
        <v>2</v>
      </c>
      <c r="K482" s="346" t="s">
        <v>145</v>
      </c>
      <c r="L482" s="352">
        <v>4.1520000000000001</v>
      </c>
      <c r="M482" s="350">
        <f t="shared" si="12"/>
        <v>3.16</v>
      </c>
      <c r="N482" s="351">
        <f t="shared" si="13"/>
        <v>13.120320000000001</v>
      </c>
      <c r="O482" s="346" t="b">
        <v>0</v>
      </c>
      <c r="Q482" s="339"/>
    </row>
    <row r="483" spans="1:17" x14ac:dyDescent="0.25">
      <c r="A483" s="339"/>
      <c r="C483" s="346" t="s">
        <v>2103</v>
      </c>
      <c r="D483" s="1287" t="s">
        <v>2047</v>
      </c>
      <c r="E483" s="1287"/>
      <c r="F483" s="346" t="s">
        <v>2115</v>
      </c>
      <c r="G483" s="1287" t="s">
        <v>2049</v>
      </c>
      <c r="H483" s="1287"/>
      <c r="I483" s="346" t="b">
        <v>1</v>
      </c>
      <c r="J483" s="346">
        <v>2</v>
      </c>
      <c r="K483" s="346" t="s">
        <v>145</v>
      </c>
      <c r="L483" s="352">
        <v>4.1349999999999998</v>
      </c>
      <c r="M483" s="350">
        <f t="shared" si="12"/>
        <v>3.16</v>
      </c>
      <c r="N483" s="351">
        <f t="shared" si="13"/>
        <v>13.066599999999999</v>
      </c>
      <c r="O483" s="346" t="b">
        <v>0</v>
      </c>
      <c r="Q483" s="339"/>
    </row>
    <row r="484" spans="1:17" x14ac:dyDescent="0.25">
      <c r="A484" s="339"/>
      <c r="C484" s="346" t="s">
        <v>2109</v>
      </c>
      <c r="D484" s="1287" t="s">
        <v>2048</v>
      </c>
      <c r="E484" s="1287"/>
      <c r="F484" s="346" t="s">
        <v>2183</v>
      </c>
      <c r="G484" s="1287" t="s">
        <v>2052</v>
      </c>
      <c r="H484" s="1287"/>
      <c r="I484" s="346" t="b">
        <v>1</v>
      </c>
      <c r="J484" s="346">
        <v>1</v>
      </c>
      <c r="K484" s="346" t="s">
        <v>145</v>
      </c>
      <c r="L484" s="352">
        <v>4.1319999999999997</v>
      </c>
      <c r="M484" s="350">
        <f t="shared" si="12"/>
        <v>3.16</v>
      </c>
      <c r="N484" s="351">
        <f t="shared" si="13"/>
        <v>13.057119999999999</v>
      </c>
      <c r="O484" s="346" t="b">
        <v>0</v>
      </c>
      <c r="Q484" s="339"/>
    </row>
    <row r="485" spans="1:17" x14ac:dyDescent="0.25">
      <c r="A485" s="339"/>
      <c r="C485" s="346" t="s">
        <v>2342</v>
      </c>
      <c r="D485" s="1287" t="s">
        <v>2343</v>
      </c>
      <c r="E485" s="1287"/>
      <c r="F485" s="346" t="s">
        <v>2109</v>
      </c>
      <c r="G485" s="1287" t="s">
        <v>2048</v>
      </c>
      <c r="H485" s="1287"/>
      <c r="I485" s="346" t="b">
        <v>1</v>
      </c>
      <c r="J485" s="346">
        <v>1</v>
      </c>
      <c r="K485" s="346" t="s">
        <v>145</v>
      </c>
      <c r="L485" s="352">
        <v>4.1180000000000003</v>
      </c>
      <c r="M485" s="350">
        <f t="shared" si="12"/>
        <v>3.16</v>
      </c>
      <c r="N485" s="351">
        <f t="shared" si="13"/>
        <v>13.012880000000001</v>
      </c>
      <c r="O485" s="346" t="b">
        <v>0</v>
      </c>
      <c r="Q485" s="339"/>
    </row>
    <row r="486" spans="1:17" x14ac:dyDescent="0.25">
      <c r="A486" s="339"/>
      <c r="C486" s="346" t="s">
        <v>2151</v>
      </c>
      <c r="D486" s="1287" t="s">
        <v>2050</v>
      </c>
      <c r="E486" s="1287"/>
      <c r="F486" s="346" t="s">
        <v>2109</v>
      </c>
      <c r="G486" s="1287" t="s">
        <v>2048</v>
      </c>
      <c r="H486" s="1287"/>
      <c r="I486" s="346" t="b">
        <v>1</v>
      </c>
      <c r="J486" s="346">
        <v>1</v>
      </c>
      <c r="K486" s="346" t="s">
        <v>145</v>
      </c>
      <c r="L486" s="352">
        <v>4.1180000000000003</v>
      </c>
      <c r="M486" s="350">
        <f t="shared" si="12"/>
        <v>3.16</v>
      </c>
      <c r="N486" s="351">
        <f t="shared" si="13"/>
        <v>13.012880000000001</v>
      </c>
      <c r="O486" s="346" t="b">
        <v>0</v>
      </c>
      <c r="Q486" s="339"/>
    </row>
    <row r="487" spans="1:17" x14ac:dyDescent="0.25">
      <c r="A487" s="339"/>
      <c r="C487" s="346" t="s">
        <v>2115</v>
      </c>
      <c r="D487" s="1287" t="s">
        <v>2049</v>
      </c>
      <c r="E487" s="1287"/>
      <c r="F487" s="346" t="s">
        <v>2144</v>
      </c>
      <c r="G487" s="1287" t="s">
        <v>2046</v>
      </c>
      <c r="H487" s="1287"/>
      <c r="I487" s="346" t="b">
        <v>1</v>
      </c>
      <c r="J487" s="346">
        <v>1</v>
      </c>
      <c r="K487" s="346" t="s">
        <v>145</v>
      </c>
      <c r="L487" s="352">
        <v>4.1029999999999998</v>
      </c>
      <c r="M487" s="350">
        <f t="shared" si="12"/>
        <v>3.16</v>
      </c>
      <c r="N487" s="351">
        <f t="shared" si="13"/>
        <v>12.965479999999999</v>
      </c>
      <c r="O487" s="346" t="b">
        <v>0</v>
      </c>
      <c r="Q487" s="339"/>
    </row>
    <row r="488" spans="1:17" x14ac:dyDescent="0.25">
      <c r="A488" s="339"/>
      <c r="C488" s="346" t="s">
        <v>2151</v>
      </c>
      <c r="D488" s="1287" t="s">
        <v>2050</v>
      </c>
      <c r="E488" s="1287"/>
      <c r="F488" s="346" t="s">
        <v>2244</v>
      </c>
      <c r="G488" s="1287" t="s">
        <v>2234</v>
      </c>
      <c r="H488" s="1287"/>
      <c r="I488" s="346" t="b">
        <v>1</v>
      </c>
      <c r="J488" s="346">
        <v>1</v>
      </c>
      <c r="K488" s="346" t="s">
        <v>145</v>
      </c>
      <c r="L488" s="352">
        <v>4.101</v>
      </c>
      <c r="M488" s="350">
        <f t="shared" si="12"/>
        <v>3.16</v>
      </c>
      <c r="N488" s="351">
        <f t="shared" si="13"/>
        <v>12.959160000000001</v>
      </c>
      <c r="O488" s="346" t="b">
        <v>1</v>
      </c>
      <c r="Q488" s="339"/>
    </row>
    <row r="489" spans="1:17" x14ac:dyDescent="0.25">
      <c r="A489" s="339"/>
      <c r="C489" s="346" t="s">
        <v>2150</v>
      </c>
      <c r="D489" s="1287" t="s">
        <v>2061</v>
      </c>
      <c r="E489" s="1287"/>
      <c r="F489" s="346" t="s">
        <v>2294</v>
      </c>
      <c r="G489" s="1287" t="s">
        <v>2238</v>
      </c>
      <c r="H489" s="1287"/>
      <c r="I489" s="346" t="b">
        <v>1</v>
      </c>
      <c r="J489" s="346">
        <v>1</v>
      </c>
      <c r="K489" s="346" t="s">
        <v>145</v>
      </c>
      <c r="L489" s="352">
        <v>4.0990000000000002</v>
      </c>
      <c r="M489" s="350">
        <f t="shared" si="12"/>
        <v>3.16</v>
      </c>
      <c r="N489" s="351">
        <f t="shared" si="13"/>
        <v>12.952840000000002</v>
      </c>
      <c r="O489" s="346" t="b">
        <v>1</v>
      </c>
      <c r="Q489" s="339"/>
    </row>
    <row r="490" spans="1:17" x14ac:dyDescent="0.25">
      <c r="A490" s="339"/>
      <c r="C490" s="346" t="s">
        <v>2245</v>
      </c>
      <c r="D490" s="1287" t="s">
        <v>2238</v>
      </c>
      <c r="E490" s="1287"/>
      <c r="F490" s="346" t="s">
        <v>2273</v>
      </c>
      <c r="G490" s="1287" t="s">
        <v>2274</v>
      </c>
      <c r="H490" s="1287"/>
      <c r="I490" s="346" t="b">
        <v>1</v>
      </c>
      <c r="J490" s="346">
        <v>1</v>
      </c>
      <c r="K490" s="346" t="s">
        <v>145</v>
      </c>
      <c r="L490" s="352">
        <v>4.0940000000000003</v>
      </c>
      <c r="M490" s="350">
        <f t="shared" si="12"/>
        <v>3.16</v>
      </c>
      <c r="N490" s="351">
        <f t="shared" si="13"/>
        <v>12.937040000000001</v>
      </c>
      <c r="O490" s="346" t="b">
        <v>1</v>
      </c>
      <c r="Q490" s="339"/>
    </row>
    <row r="491" spans="1:17" x14ac:dyDescent="0.25">
      <c r="A491" s="339"/>
      <c r="C491" s="346" t="s">
        <v>2200</v>
      </c>
      <c r="D491" s="1287" t="s">
        <v>2054</v>
      </c>
      <c r="E491" s="1287"/>
      <c r="F491" s="346" t="s">
        <v>2246</v>
      </c>
      <c r="G491" s="1287" t="s">
        <v>2238</v>
      </c>
      <c r="H491" s="1287"/>
      <c r="I491" s="346" t="b">
        <v>1</v>
      </c>
      <c r="J491" s="346">
        <v>3</v>
      </c>
      <c r="K491" s="346" t="s">
        <v>145</v>
      </c>
      <c r="L491" s="352">
        <v>4.093</v>
      </c>
      <c r="M491" s="350">
        <f t="shared" si="12"/>
        <v>3.16</v>
      </c>
      <c r="N491" s="351">
        <f t="shared" si="13"/>
        <v>12.93388</v>
      </c>
      <c r="O491" s="346" t="b">
        <v>1</v>
      </c>
      <c r="Q491" s="339"/>
    </row>
    <row r="492" spans="1:17" x14ac:dyDescent="0.25">
      <c r="A492" s="339"/>
      <c r="C492" s="346" t="s">
        <v>2233</v>
      </c>
      <c r="D492" s="1287" t="s">
        <v>2234</v>
      </c>
      <c r="E492" s="1287"/>
      <c r="F492" s="346" t="s">
        <v>2151</v>
      </c>
      <c r="G492" s="1287" t="s">
        <v>2050</v>
      </c>
      <c r="H492" s="1287"/>
      <c r="I492" s="346" t="b">
        <v>1</v>
      </c>
      <c r="J492" s="346">
        <v>1</v>
      </c>
      <c r="K492" s="346" t="s">
        <v>145</v>
      </c>
      <c r="L492" s="352">
        <v>4.0910000000000002</v>
      </c>
      <c r="M492" s="350">
        <f t="shared" si="12"/>
        <v>3.16</v>
      </c>
      <c r="N492" s="351">
        <f t="shared" si="13"/>
        <v>12.927560000000001</v>
      </c>
      <c r="O492" s="346" t="b">
        <v>1</v>
      </c>
      <c r="Q492" s="339"/>
    </row>
    <row r="493" spans="1:17" x14ac:dyDescent="0.25">
      <c r="A493" s="339"/>
      <c r="C493" s="346" t="s">
        <v>2184</v>
      </c>
      <c r="D493" s="1287" t="s">
        <v>2052</v>
      </c>
      <c r="E493" s="1287"/>
      <c r="F493" s="346" t="s">
        <v>2120</v>
      </c>
      <c r="G493" s="1287" t="s">
        <v>2046</v>
      </c>
      <c r="H493" s="1287"/>
      <c r="I493" s="346" t="b">
        <v>1</v>
      </c>
      <c r="J493" s="346">
        <v>1</v>
      </c>
      <c r="K493" s="346" t="s">
        <v>145</v>
      </c>
      <c r="L493" s="352">
        <v>4.0880000000000001</v>
      </c>
      <c r="M493" s="350">
        <f t="shared" si="12"/>
        <v>3.16</v>
      </c>
      <c r="N493" s="351">
        <f t="shared" si="13"/>
        <v>12.918080000000002</v>
      </c>
      <c r="O493" s="346" t="b">
        <v>0</v>
      </c>
      <c r="Q493" s="339"/>
    </row>
    <row r="494" spans="1:17" x14ac:dyDescent="0.25">
      <c r="A494" s="339"/>
      <c r="C494" s="346" t="s">
        <v>2132</v>
      </c>
      <c r="D494" s="1287" t="s">
        <v>2060</v>
      </c>
      <c r="E494" s="1287"/>
      <c r="F494" s="346" t="s">
        <v>2276</v>
      </c>
      <c r="G494" s="1287" t="s">
        <v>2277</v>
      </c>
      <c r="H494" s="1287"/>
      <c r="I494" s="346" t="b">
        <v>1</v>
      </c>
      <c r="J494" s="346">
        <v>1</v>
      </c>
      <c r="K494" s="346" t="s">
        <v>145</v>
      </c>
      <c r="L494" s="352">
        <v>4.0839999999999996</v>
      </c>
      <c r="M494" s="350">
        <f t="shared" si="12"/>
        <v>3.16</v>
      </c>
      <c r="N494" s="351">
        <f t="shared" si="13"/>
        <v>12.905439999999999</v>
      </c>
      <c r="O494" s="346" t="b">
        <v>1</v>
      </c>
      <c r="Q494" s="339"/>
    </row>
    <row r="495" spans="1:17" x14ac:dyDescent="0.25">
      <c r="A495" s="339"/>
      <c r="C495" s="346" t="s">
        <v>2295</v>
      </c>
      <c r="D495" s="1287" t="s">
        <v>2238</v>
      </c>
      <c r="E495" s="1287"/>
      <c r="F495" s="346" t="s">
        <v>2233</v>
      </c>
      <c r="G495" s="1287" t="s">
        <v>2234</v>
      </c>
      <c r="H495" s="1287"/>
      <c r="I495" s="346" t="b">
        <v>1</v>
      </c>
      <c r="J495" s="346">
        <v>1</v>
      </c>
      <c r="K495" s="346" t="s">
        <v>145</v>
      </c>
      <c r="L495" s="352">
        <v>4.0709999999999997</v>
      </c>
      <c r="M495" s="350">
        <f t="shared" si="12"/>
        <v>3.16</v>
      </c>
      <c r="N495" s="351">
        <f t="shared" si="13"/>
        <v>12.86436</v>
      </c>
      <c r="O495" s="346" t="b">
        <v>1</v>
      </c>
      <c r="Q495" s="339"/>
    </row>
    <row r="496" spans="1:17" x14ac:dyDescent="0.25">
      <c r="A496" s="339"/>
      <c r="C496" s="346" t="s">
        <v>2156</v>
      </c>
      <c r="D496" s="1287" t="s">
        <v>2061</v>
      </c>
      <c r="E496" s="1287"/>
      <c r="F496" s="346" t="s">
        <v>2157</v>
      </c>
      <c r="G496" s="1287" t="s">
        <v>2049</v>
      </c>
      <c r="H496" s="1287"/>
      <c r="I496" s="346" t="b">
        <v>1</v>
      </c>
      <c r="J496" s="346">
        <v>1</v>
      </c>
      <c r="K496" s="346" t="s">
        <v>145</v>
      </c>
      <c r="L496" s="352">
        <v>4.07</v>
      </c>
      <c r="M496" s="350">
        <f t="shared" si="12"/>
        <v>3.16</v>
      </c>
      <c r="N496" s="351">
        <f t="shared" si="13"/>
        <v>12.861200000000002</v>
      </c>
      <c r="O496" s="346" t="b">
        <v>0</v>
      </c>
      <c r="Q496" s="339"/>
    </row>
    <row r="497" spans="1:17" x14ac:dyDescent="0.25">
      <c r="A497" s="339"/>
      <c r="C497" s="346" t="s">
        <v>2146</v>
      </c>
      <c r="D497" s="1287" t="s">
        <v>2056</v>
      </c>
      <c r="E497" s="1287"/>
      <c r="F497" s="346" t="s">
        <v>2192</v>
      </c>
      <c r="G497" s="1287" t="s">
        <v>2052</v>
      </c>
      <c r="H497" s="1287"/>
      <c r="I497" s="346" t="b">
        <v>1</v>
      </c>
      <c r="J497" s="346">
        <v>1</v>
      </c>
      <c r="K497" s="346" t="s">
        <v>145</v>
      </c>
      <c r="L497" s="352">
        <v>4.07</v>
      </c>
      <c r="M497" s="350">
        <f t="shared" si="12"/>
        <v>3.16</v>
      </c>
      <c r="N497" s="351">
        <f t="shared" si="13"/>
        <v>12.861200000000002</v>
      </c>
      <c r="O497" s="346" t="b">
        <v>0</v>
      </c>
      <c r="Q497" s="339"/>
    </row>
    <row r="498" spans="1:17" x14ac:dyDescent="0.25">
      <c r="A498" s="339"/>
      <c r="C498" s="346" t="s">
        <v>2292</v>
      </c>
      <c r="D498" s="1287" t="s">
        <v>2066</v>
      </c>
      <c r="E498" s="1287"/>
      <c r="F498" s="346" t="s">
        <v>2344</v>
      </c>
      <c r="G498" s="1287" t="s">
        <v>2315</v>
      </c>
      <c r="H498" s="1287"/>
      <c r="I498" s="346" t="b">
        <v>1</v>
      </c>
      <c r="J498" s="346">
        <v>1</v>
      </c>
      <c r="K498" s="346" t="s">
        <v>145</v>
      </c>
      <c r="L498" s="352">
        <v>4.0609999999999999</v>
      </c>
      <c r="M498" s="350">
        <f t="shared" si="12"/>
        <v>3.16</v>
      </c>
      <c r="N498" s="351">
        <f t="shared" si="13"/>
        <v>12.83276</v>
      </c>
      <c r="O498" s="346" t="b">
        <v>0</v>
      </c>
      <c r="Q498" s="339"/>
    </row>
    <row r="499" spans="1:17" x14ac:dyDescent="0.25">
      <c r="A499" s="339"/>
      <c r="C499" s="346" t="s">
        <v>2110</v>
      </c>
      <c r="D499" s="1287" t="s">
        <v>2050</v>
      </c>
      <c r="E499" s="1287"/>
      <c r="F499" s="346" t="s">
        <v>2127</v>
      </c>
      <c r="G499" s="1287" t="s">
        <v>2055</v>
      </c>
      <c r="H499" s="1287"/>
      <c r="I499" s="346" t="b">
        <v>1</v>
      </c>
      <c r="J499" s="346">
        <v>1</v>
      </c>
      <c r="K499" s="346" t="s">
        <v>145</v>
      </c>
      <c r="L499" s="352">
        <v>4.056</v>
      </c>
      <c r="M499" s="350">
        <f t="shared" si="12"/>
        <v>3.16</v>
      </c>
      <c r="N499" s="351">
        <f t="shared" si="13"/>
        <v>12.81696</v>
      </c>
      <c r="O499" s="346" t="b">
        <v>0</v>
      </c>
      <c r="Q499" s="339"/>
    </row>
    <row r="500" spans="1:17" x14ac:dyDescent="0.25">
      <c r="A500" s="339"/>
      <c r="C500" s="346" t="s">
        <v>2305</v>
      </c>
      <c r="D500" s="1287" t="s">
        <v>2306</v>
      </c>
      <c r="E500" s="1287"/>
      <c r="F500" s="346" t="s">
        <v>2245</v>
      </c>
      <c r="G500" s="1287" t="s">
        <v>2238</v>
      </c>
      <c r="H500" s="1287"/>
      <c r="I500" s="346" t="b">
        <v>1</v>
      </c>
      <c r="J500" s="346">
        <v>2</v>
      </c>
      <c r="K500" s="346" t="s">
        <v>145</v>
      </c>
      <c r="L500" s="352">
        <v>4.0549999999999997</v>
      </c>
      <c r="M500" s="350">
        <f t="shared" si="12"/>
        <v>3.16</v>
      </c>
      <c r="N500" s="351">
        <f t="shared" si="13"/>
        <v>12.813800000000001</v>
      </c>
      <c r="O500" s="346" t="b">
        <v>1</v>
      </c>
      <c r="Q500" s="339"/>
    </row>
    <row r="501" spans="1:17" x14ac:dyDescent="0.25">
      <c r="A501" s="339"/>
      <c r="C501" s="346" t="s">
        <v>2202</v>
      </c>
      <c r="D501" s="1287" t="s">
        <v>2046</v>
      </c>
      <c r="E501" s="1287"/>
      <c r="F501" s="346" t="s">
        <v>2201</v>
      </c>
      <c r="G501" s="1287" t="s">
        <v>2054</v>
      </c>
      <c r="H501" s="1287"/>
      <c r="I501" s="346" t="b">
        <v>1</v>
      </c>
      <c r="J501" s="346">
        <v>2</v>
      </c>
      <c r="K501" s="346" t="s">
        <v>145</v>
      </c>
      <c r="L501" s="352">
        <v>4.0529999999999999</v>
      </c>
      <c r="M501" s="350">
        <f t="shared" si="12"/>
        <v>3.16</v>
      </c>
      <c r="N501" s="351">
        <f t="shared" si="13"/>
        <v>12.80748</v>
      </c>
      <c r="O501" s="346" t="b">
        <v>0</v>
      </c>
      <c r="Q501" s="339"/>
    </row>
    <row r="502" spans="1:17" x14ac:dyDescent="0.25">
      <c r="A502" s="339"/>
      <c r="C502" s="346" t="s">
        <v>2247</v>
      </c>
      <c r="D502" s="1287" t="s">
        <v>2248</v>
      </c>
      <c r="E502" s="1287"/>
      <c r="F502" s="346" t="s">
        <v>2237</v>
      </c>
      <c r="G502" s="1287" t="s">
        <v>2238</v>
      </c>
      <c r="H502" s="1287"/>
      <c r="I502" s="346" t="b">
        <v>1</v>
      </c>
      <c r="J502" s="346">
        <v>1</v>
      </c>
      <c r="K502" s="346" t="s">
        <v>145</v>
      </c>
      <c r="L502" s="352">
        <v>4.0250000000000004</v>
      </c>
      <c r="M502" s="350">
        <f t="shared" si="12"/>
        <v>3.16</v>
      </c>
      <c r="N502" s="351">
        <f t="shared" si="13"/>
        <v>12.719000000000001</v>
      </c>
      <c r="O502" s="346" t="b">
        <v>1</v>
      </c>
      <c r="Q502" s="339"/>
    </row>
    <row r="503" spans="1:17" x14ac:dyDescent="0.25">
      <c r="A503" s="339"/>
      <c r="C503" s="346" t="s">
        <v>2103</v>
      </c>
      <c r="D503" s="1287" t="s">
        <v>2047</v>
      </c>
      <c r="E503" s="1287"/>
      <c r="F503" s="346" t="s">
        <v>2110</v>
      </c>
      <c r="G503" s="1287" t="s">
        <v>2050</v>
      </c>
      <c r="H503" s="1287"/>
      <c r="I503" s="346" t="b">
        <v>1</v>
      </c>
      <c r="J503" s="346">
        <v>1</v>
      </c>
      <c r="K503" s="346" t="s">
        <v>145</v>
      </c>
      <c r="L503" s="352">
        <v>4.0179999999999998</v>
      </c>
      <c r="M503" s="350">
        <f t="shared" si="12"/>
        <v>3.16</v>
      </c>
      <c r="N503" s="351">
        <f t="shared" si="13"/>
        <v>12.69688</v>
      </c>
      <c r="O503" s="346" t="b">
        <v>0</v>
      </c>
      <c r="Q503" s="339"/>
    </row>
    <row r="504" spans="1:17" x14ac:dyDescent="0.25">
      <c r="A504" s="339"/>
      <c r="C504" s="346" t="s">
        <v>2127</v>
      </c>
      <c r="D504" s="1287" t="s">
        <v>2055</v>
      </c>
      <c r="E504" s="1287"/>
      <c r="F504" s="346" t="s">
        <v>2110</v>
      </c>
      <c r="G504" s="1287" t="s">
        <v>2050</v>
      </c>
      <c r="H504" s="1287"/>
      <c r="I504" s="346" t="b">
        <v>1</v>
      </c>
      <c r="J504" s="346">
        <v>1</v>
      </c>
      <c r="K504" s="346" t="s">
        <v>145</v>
      </c>
      <c r="L504" s="352">
        <v>4.0129999999999999</v>
      </c>
      <c r="M504" s="350">
        <f t="shared" si="12"/>
        <v>3.16</v>
      </c>
      <c r="N504" s="351">
        <f t="shared" si="13"/>
        <v>12.68108</v>
      </c>
      <c r="O504" s="346" t="b">
        <v>0</v>
      </c>
      <c r="Q504" s="339"/>
    </row>
    <row r="505" spans="1:17" x14ac:dyDescent="0.25">
      <c r="A505" s="339"/>
      <c r="C505" s="346" t="s">
        <v>2240</v>
      </c>
      <c r="D505" s="1287" t="s">
        <v>2238</v>
      </c>
      <c r="E505" s="1287"/>
      <c r="F505" s="346" t="s">
        <v>2201</v>
      </c>
      <c r="G505" s="1287" t="s">
        <v>2054</v>
      </c>
      <c r="H505" s="1287"/>
      <c r="I505" s="346" t="b">
        <v>1</v>
      </c>
      <c r="J505" s="346">
        <v>2</v>
      </c>
      <c r="K505" s="346" t="s">
        <v>145</v>
      </c>
      <c r="L505" s="352">
        <v>4.0119999999999996</v>
      </c>
      <c r="M505" s="350">
        <f t="shared" si="12"/>
        <v>3.16</v>
      </c>
      <c r="N505" s="351">
        <f t="shared" si="13"/>
        <v>12.677919999999999</v>
      </c>
      <c r="O505" s="346" t="b">
        <v>1</v>
      </c>
      <c r="Q505" s="339"/>
    </row>
    <row r="506" spans="1:17" x14ac:dyDescent="0.25">
      <c r="A506" s="339"/>
      <c r="C506" s="346" t="s">
        <v>2201</v>
      </c>
      <c r="D506" s="1287" t="s">
        <v>2054</v>
      </c>
      <c r="E506" s="1287"/>
      <c r="F506" s="346" t="s">
        <v>2114</v>
      </c>
      <c r="G506" s="1287" t="s">
        <v>2049</v>
      </c>
      <c r="H506" s="1287"/>
      <c r="I506" s="346" t="b">
        <v>1</v>
      </c>
      <c r="J506" s="346">
        <v>1</v>
      </c>
      <c r="K506" s="346" t="s">
        <v>145</v>
      </c>
      <c r="L506" s="352">
        <v>3.9849999999999999</v>
      </c>
      <c r="M506" s="350">
        <f t="shared" si="12"/>
        <v>3.16</v>
      </c>
      <c r="N506" s="351">
        <f t="shared" si="13"/>
        <v>12.592600000000001</v>
      </c>
      <c r="O506" s="346" t="b">
        <v>0</v>
      </c>
      <c r="Q506" s="339"/>
    </row>
    <row r="507" spans="1:17" x14ac:dyDescent="0.25">
      <c r="A507" s="339"/>
      <c r="C507" s="346" t="s">
        <v>2110</v>
      </c>
      <c r="D507" s="1287" t="s">
        <v>2050</v>
      </c>
      <c r="E507" s="1287"/>
      <c r="F507" s="346" t="s">
        <v>2182</v>
      </c>
      <c r="G507" s="1287" t="s">
        <v>2056</v>
      </c>
      <c r="H507" s="1287"/>
      <c r="I507" s="346" t="b">
        <v>1</v>
      </c>
      <c r="J507" s="346">
        <v>1</v>
      </c>
      <c r="K507" s="346" t="s">
        <v>145</v>
      </c>
      <c r="L507" s="352">
        <v>3.98</v>
      </c>
      <c r="M507" s="350">
        <f t="shared" si="12"/>
        <v>3.16</v>
      </c>
      <c r="N507" s="351">
        <f t="shared" si="13"/>
        <v>12.5768</v>
      </c>
      <c r="O507" s="346" t="b">
        <v>0</v>
      </c>
      <c r="Q507" s="339"/>
    </row>
    <row r="508" spans="1:17" x14ac:dyDescent="0.25">
      <c r="A508" s="339"/>
      <c r="C508" s="346" t="s">
        <v>2192</v>
      </c>
      <c r="D508" s="1287" t="s">
        <v>2052</v>
      </c>
      <c r="E508" s="1287"/>
      <c r="F508" s="346" t="s">
        <v>2146</v>
      </c>
      <c r="G508" s="1287" t="s">
        <v>2056</v>
      </c>
      <c r="H508" s="1287"/>
      <c r="I508" s="346" t="b">
        <v>1</v>
      </c>
      <c r="J508" s="346">
        <v>1</v>
      </c>
      <c r="K508" s="346" t="s">
        <v>145</v>
      </c>
      <c r="L508" s="352">
        <v>3.968</v>
      </c>
      <c r="M508" s="350">
        <f t="shared" si="12"/>
        <v>3.16</v>
      </c>
      <c r="N508" s="351">
        <f t="shared" si="13"/>
        <v>12.538880000000001</v>
      </c>
      <c r="O508" s="346" t="b">
        <v>0</v>
      </c>
      <c r="Q508" s="339"/>
    </row>
    <row r="509" spans="1:17" x14ac:dyDescent="0.25">
      <c r="A509" s="339"/>
      <c r="C509" s="346" t="s">
        <v>2114</v>
      </c>
      <c r="D509" s="1287" t="s">
        <v>2049</v>
      </c>
      <c r="E509" s="1287"/>
      <c r="F509" s="346" t="s">
        <v>2237</v>
      </c>
      <c r="G509" s="1287" t="s">
        <v>2238</v>
      </c>
      <c r="H509" s="1287"/>
      <c r="I509" s="346" t="b">
        <v>1</v>
      </c>
      <c r="J509" s="346">
        <v>1</v>
      </c>
      <c r="K509" s="346" t="s">
        <v>145</v>
      </c>
      <c r="L509" s="352">
        <v>3.952</v>
      </c>
      <c r="M509" s="350">
        <f t="shared" si="12"/>
        <v>3.16</v>
      </c>
      <c r="N509" s="351">
        <f t="shared" si="13"/>
        <v>12.48832</v>
      </c>
      <c r="O509" s="346" t="b">
        <v>1</v>
      </c>
      <c r="Q509" s="339"/>
    </row>
    <row r="510" spans="1:17" x14ac:dyDescent="0.25">
      <c r="A510" s="339"/>
      <c r="C510" s="346" t="s">
        <v>2295</v>
      </c>
      <c r="D510" s="1287" t="s">
        <v>2238</v>
      </c>
      <c r="E510" s="1287"/>
      <c r="F510" s="346" t="s">
        <v>2126</v>
      </c>
      <c r="G510" s="1287" t="s">
        <v>2057</v>
      </c>
      <c r="H510" s="1287"/>
      <c r="I510" s="346" t="b">
        <v>1</v>
      </c>
      <c r="J510" s="346">
        <v>1</v>
      </c>
      <c r="K510" s="346" t="s">
        <v>145</v>
      </c>
      <c r="L510" s="352">
        <v>3.952</v>
      </c>
      <c r="M510" s="350">
        <f t="shared" si="12"/>
        <v>3.16</v>
      </c>
      <c r="N510" s="351">
        <f t="shared" si="13"/>
        <v>12.48832</v>
      </c>
      <c r="O510" s="346" t="b">
        <v>1</v>
      </c>
      <c r="Q510" s="339"/>
    </row>
    <row r="511" spans="1:17" x14ac:dyDescent="0.25">
      <c r="A511" s="339"/>
      <c r="C511" s="346" t="s">
        <v>2123</v>
      </c>
      <c r="D511" s="1287" t="s">
        <v>2046</v>
      </c>
      <c r="E511" s="1287"/>
      <c r="F511" s="346" t="s">
        <v>2109</v>
      </c>
      <c r="G511" s="1287" t="s">
        <v>2048</v>
      </c>
      <c r="H511" s="1287"/>
      <c r="I511" s="346" t="b">
        <v>1</v>
      </c>
      <c r="J511" s="346">
        <v>1</v>
      </c>
      <c r="K511" s="346" t="s">
        <v>145</v>
      </c>
      <c r="L511" s="352">
        <v>3.9329999999999998</v>
      </c>
      <c r="M511" s="350">
        <f t="shared" si="12"/>
        <v>3.16</v>
      </c>
      <c r="N511" s="351">
        <f t="shared" si="13"/>
        <v>12.428280000000001</v>
      </c>
      <c r="O511" s="346" t="b">
        <v>0</v>
      </c>
      <c r="Q511" s="339"/>
    </row>
    <row r="512" spans="1:17" x14ac:dyDescent="0.25">
      <c r="A512" s="339"/>
      <c r="C512" s="346" t="s">
        <v>2174</v>
      </c>
      <c r="D512" s="1287" t="s">
        <v>2051</v>
      </c>
      <c r="E512" s="1287"/>
      <c r="F512" s="346" t="s">
        <v>2120</v>
      </c>
      <c r="G512" s="1287" t="s">
        <v>2046</v>
      </c>
      <c r="H512" s="1287"/>
      <c r="I512" s="346" t="b">
        <v>1</v>
      </c>
      <c r="J512" s="346">
        <v>2</v>
      </c>
      <c r="K512" s="346" t="s">
        <v>145</v>
      </c>
      <c r="L512" s="352">
        <v>3.9220000000000002</v>
      </c>
      <c r="M512" s="350">
        <f t="shared" si="12"/>
        <v>3.16</v>
      </c>
      <c r="N512" s="351">
        <f t="shared" si="13"/>
        <v>12.393520000000001</v>
      </c>
      <c r="O512" s="346" t="b">
        <v>0</v>
      </c>
      <c r="Q512" s="339"/>
    </row>
    <row r="513" spans="1:17" x14ac:dyDescent="0.25">
      <c r="A513" s="339"/>
      <c r="C513" s="346" t="s">
        <v>2146</v>
      </c>
      <c r="D513" s="1287" t="s">
        <v>2056</v>
      </c>
      <c r="E513" s="1287"/>
      <c r="F513" s="346" t="s">
        <v>2110</v>
      </c>
      <c r="G513" s="1287" t="s">
        <v>2050</v>
      </c>
      <c r="H513" s="1287"/>
      <c r="I513" s="346" t="b">
        <v>1</v>
      </c>
      <c r="J513" s="346">
        <v>1</v>
      </c>
      <c r="K513" s="346" t="s">
        <v>145</v>
      </c>
      <c r="L513" s="352">
        <v>3.92</v>
      </c>
      <c r="M513" s="350">
        <f t="shared" si="12"/>
        <v>3.16</v>
      </c>
      <c r="N513" s="351">
        <f t="shared" si="13"/>
        <v>12.3872</v>
      </c>
      <c r="O513" s="346" t="b">
        <v>0</v>
      </c>
      <c r="Q513" s="339"/>
    </row>
    <row r="514" spans="1:17" x14ac:dyDescent="0.25">
      <c r="A514" s="339"/>
      <c r="C514" s="346" t="s">
        <v>2127</v>
      </c>
      <c r="D514" s="1287" t="s">
        <v>2055</v>
      </c>
      <c r="E514" s="1287"/>
      <c r="F514" s="346" t="s">
        <v>2109</v>
      </c>
      <c r="G514" s="1287" t="s">
        <v>2048</v>
      </c>
      <c r="H514" s="1287"/>
      <c r="I514" s="346" t="b">
        <v>1</v>
      </c>
      <c r="J514" s="346">
        <v>1</v>
      </c>
      <c r="K514" s="346" t="s">
        <v>145</v>
      </c>
      <c r="L514" s="352">
        <v>3.8860000000000001</v>
      </c>
      <c r="M514" s="350">
        <f t="shared" si="12"/>
        <v>3.16</v>
      </c>
      <c r="N514" s="351">
        <f t="shared" si="13"/>
        <v>12.279760000000001</v>
      </c>
      <c r="O514" s="346" t="b">
        <v>0</v>
      </c>
      <c r="Q514" s="339"/>
    </row>
    <row r="515" spans="1:17" x14ac:dyDescent="0.25">
      <c r="A515" s="339"/>
      <c r="C515" s="346" t="s">
        <v>2276</v>
      </c>
      <c r="D515" s="1287" t="s">
        <v>2277</v>
      </c>
      <c r="E515" s="1287"/>
      <c r="F515" s="346" t="s">
        <v>2229</v>
      </c>
      <c r="G515" s="1287" t="s">
        <v>2046</v>
      </c>
      <c r="H515" s="1287"/>
      <c r="I515" s="346" t="b">
        <v>1</v>
      </c>
      <c r="J515" s="346">
        <v>1</v>
      </c>
      <c r="K515" s="346" t="s">
        <v>145</v>
      </c>
      <c r="L515" s="352">
        <v>3.8849999999999998</v>
      </c>
      <c r="M515" s="350">
        <f t="shared" ref="M515:M578" si="14">IF(K515="","",INDEX(CNTR_EFListSelected,MATCH(K515,CORSIA_FuelsList,0)))</f>
        <v>3.16</v>
      </c>
      <c r="N515" s="351">
        <f t="shared" ref="N515:N578" si="15">IF(COUNT(L515:M515)=2,L515*M515,"")</f>
        <v>12.2766</v>
      </c>
      <c r="O515" s="346" t="b">
        <v>1</v>
      </c>
      <c r="Q515" s="339"/>
    </row>
    <row r="516" spans="1:17" x14ac:dyDescent="0.25">
      <c r="A516" s="339"/>
      <c r="C516" s="346" t="s">
        <v>2229</v>
      </c>
      <c r="D516" s="1287" t="s">
        <v>2046</v>
      </c>
      <c r="E516" s="1287"/>
      <c r="F516" s="346" t="s">
        <v>2276</v>
      </c>
      <c r="G516" s="1287" t="s">
        <v>2277</v>
      </c>
      <c r="H516" s="1287"/>
      <c r="I516" s="346" t="b">
        <v>1</v>
      </c>
      <c r="J516" s="346">
        <v>1</v>
      </c>
      <c r="K516" s="346" t="s">
        <v>145</v>
      </c>
      <c r="L516" s="352">
        <v>3.8730000000000002</v>
      </c>
      <c r="M516" s="350">
        <f t="shared" si="14"/>
        <v>3.16</v>
      </c>
      <c r="N516" s="351">
        <f t="shared" si="15"/>
        <v>12.23868</v>
      </c>
      <c r="O516" s="346" t="b">
        <v>1</v>
      </c>
      <c r="Q516" s="339"/>
    </row>
    <row r="517" spans="1:17" x14ac:dyDescent="0.25">
      <c r="A517" s="339"/>
      <c r="C517" s="346" t="s">
        <v>2110</v>
      </c>
      <c r="D517" s="1287" t="s">
        <v>2050</v>
      </c>
      <c r="E517" s="1287"/>
      <c r="F517" s="346" t="s">
        <v>2158</v>
      </c>
      <c r="G517" s="1287" t="s">
        <v>2055</v>
      </c>
      <c r="H517" s="1287"/>
      <c r="I517" s="346" t="b">
        <v>1</v>
      </c>
      <c r="J517" s="346">
        <v>1</v>
      </c>
      <c r="K517" s="346" t="s">
        <v>145</v>
      </c>
      <c r="L517" s="352">
        <v>3.8730000000000002</v>
      </c>
      <c r="M517" s="350">
        <f t="shared" si="14"/>
        <v>3.16</v>
      </c>
      <c r="N517" s="351">
        <f t="shared" si="15"/>
        <v>12.23868</v>
      </c>
      <c r="O517" s="346" t="b">
        <v>0</v>
      </c>
      <c r="Q517" s="339"/>
    </row>
    <row r="518" spans="1:17" x14ac:dyDescent="0.25">
      <c r="A518" s="339"/>
      <c r="C518" s="346" t="s">
        <v>2109</v>
      </c>
      <c r="D518" s="1287" t="s">
        <v>2048</v>
      </c>
      <c r="E518" s="1287"/>
      <c r="F518" s="346" t="s">
        <v>2165</v>
      </c>
      <c r="G518" s="1287" t="s">
        <v>2046</v>
      </c>
      <c r="H518" s="1287"/>
      <c r="I518" s="346" t="b">
        <v>1</v>
      </c>
      <c r="J518" s="346">
        <v>1</v>
      </c>
      <c r="K518" s="346" t="s">
        <v>145</v>
      </c>
      <c r="L518" s="352">
        <v>3.87</v>
      </c>
      <c r="M518" s="350">
        <f t="shared" si="14"/>
        <v>3.16</v>
      </c>
      <c r="N518" s="351">
        <f t="shared" si="15"/>
        <v>12.229200000000001</v>
      </c>
      <c r="O518" s="346" t="b">
        <v>0</v>
      </c>
      <c r="Q518" s="339"/>
    </row>
    <row r="519" spans="1:17" x14ac:dyDescent="0.25">
      <c r="A519" s="339"/>
      <c r="C519" s="346" t="s">
        <v>2158</v>
      </c>
      <c r="D519" s="1287" t="s">
        <v>2055</v>
      </c>
      <c r="E519" s="1287"/>
      <c r="F519" s="346" t="s">
        <v>2110</v>
      </c>
      <c r="G519" s="1287" t="s">
        <v>2050</v>
      </c>
      <c r="H519" s="1287"/>
      <c r="I519" s="346" t="b">
        <v>1</v>
      </c>
      <c r="J519" s="346">
        <v>1</v>
      </c>
      <c r="K519" s="346" t="s">
        <v>145</v>
      </c>
      <c r="L519" s="352">
        <v>3.8679999999999999</v>
      </c>
      <c r="M519" s="350">
        <f t="shared" si="14"/>
        <v>3.16</v>
      </c>
      <c r="N519" s="351">
        <f t="shared" si="15"/>
        <v>12.22288</v>
      </c>
      <c r="O519" s="346" t="b">
        <v>0</v>
      </c>
      <c r="Q519" s="339"/>
    </row>
    <row r="520" spans="1:17" x14ac:dyDescent="0.25">
      <c r="A520" s="339"/>
      <c r="C520" s="346" t="s">
        <v>2154</v>
      </c>
      <c r="D520" s="1287" t="s">
        <v>2061</v>
      </c>
      <c r="E520" s="1287"/>
      <c r="F520" s="346" t="s">
        <v>2115</v>
      </c>
      <c r="G520" s="1287" t="s">
        <v>2049</v>
      </c>
      <c r="H520" s="1287"/>
      <c r="I520" s="346" t="b">
        <v>1</v>
      </c>
      <c r="J520" s="346">
        <v>1</v>
      </c>
      <c r="K520" s="346" t="s">
        <v>145</v>
      </c>
      <c r="L520" s="352">
        <v>3.8660000000000001</v>
      </c>
      <c r="M520" s="350">
        <f t="shared" si="14"/>
        <v>3.16</v>
      </c>
      <c r="N520" s="351">
        <f t="shared" si="15"/>
        <v>12.216560000000001</v>
      </c>
      <c r="O520" s="346" t="b">
        <v>0</v>
      </c>
      <c r="Q520" s="339"/>
    </row>
    <row r="521" spans="1:17" x14ac:dyDescent="0.25">
      <c r="A521" s="339"/>
      <c r="C521" s="346" t="s">
        <v>2278</v>
      </c>
      <c r="D521" s="1287" t="s">
        <v>2277</v>
      </c>
      <c r="E521" s="1287"/>
      <c r="F521" s="346" t="s">
        <v>2235</v>
      </c>
      <c r="G521" s="1287" t="s">
        <v>2236</v>
      </c>
      <c r="H521" s="1287"/>
      <c r="I521" s="346" t="b">
        <v>1</v>
      </c>
      <c r="J521" s="346">
        <v>1</v>
      </c>
      <c r="K521" s="346" t="s">
        <v>145</v>
      </c>
      <c r="L521" s="352">
        <v>3.8570000000000002</v>
      </c>
      <c r="M521" s="350">
        <f t="shared" si="14"/>
        <v>3.16</v>
      </c>
      <c r="N521" s="351">
        <f t="shared" si="15"/>
        <v>12.188120000000001</v>
      </c>
      <c r="O521" s="346" t="b">
        <v>1</v>
      </c>
      <c r="Q521" s="339"/>
    </row>
    <row r="522" spans="1:17" x14ac:dyDescent="0.25">
      <c r="A522" s="339"/>
      <c r="C522" s="346" t="s">
        <v>2132</v>
      </c>
      <c r="D522" s="1287" t="s">
        <v>2060</v>
      </c>
      <c r="E522" s="1287"/>
      <c r="F522" s="346" t="s">
        <v>2162</v>
      </c>
      <c r="G522" s="1287" t="s">
        <v>2068</v>
      </c>
      <c r="H522" s="1287"/>
      <c r="I522" s="346" t="b">
        <v>1</v>
      </c>
      <c r="J522" s="346">
        <v>1</v>
      </c>
      <c r="K522" s="346" t="s">
        <v>145</v>
      </c>
      <c r="L522" s="352">
        <v>3.8439999999999999</v>
      </c>
      <c r="M522" s="350">
        <f t="shared" si="14"/>
        <v>3.16</v>
      </c>
      <c r="N522" s="351">
        <f t="shared" si="15"/>
        <v>12.147040000000001</v>
      </c>
      <c r="O522" s="346" t="b">
        <v>0</v>
      </c>
      <c r="Q522" s="339"/>
    </row>
    <row r="523" spans="1:17" x14ac:dyDescent="0.25">
      <c r="A523" s="339"/>
      <c r="C523" s="346" t="s">
        <v>2117</v>
      </c>
      <c r="D523" s="1287" t="s">
        <v>2062</v>
      </c>
      <c r="E523" s="1287"/>
      <c r="F523" s="346" t="s">
        <v>2195</v>
      </c>
      <c r="G523" s="1287" t="s">
        <v>2058</v>
      </c>
      <c r="H523" s="1287"/>
      <c r="I523" s="346" t="b">
        <v>1</v>
      </c>
      <c r="J523" s="346">
        <v>1</v>
      </c>
      <c r="K523" s="346" t="s">
        <v>145</v>
      </c>
      <c r="L523" s="352">
        <v>3.8370000000000002</v>
      </c>
      <c r="M523" s="350">
        <f t="shared" si="14"/>
        <v>3.16</v>
      </c>
      <c r="N523" s="351">
        <f t="shared" si="15"/>
        <v>12.124920000000001</v>
      </c>
      <c r="O523" s="346" t="b">
        <v>0</v>
      </c>
      <c r="Q523" s="339"/>
    </row>
    <row r="524" spans="1:17" x14ac:dyDescent="0.25">
      <c r="A524" s="339"/>
      <c r="C524" s="346" t="s">
        <v>2278</v>
      </c>
      <c r="D524" s="1287" t="s">
        <v>2277</v>
      </c>
      <c r="E524" s="1287"/>
      <c r="F524" s="346" t="s">
        <v>2133</v>
      </c>
      <c r="G524" s="1287" t="s">
        <v>2047</v>
      </c>
      <c r="H524" s="1287"/>
      <c r="I524" s="346" t="b">
        <v>1</v>
      </c>
      <c r="J524" s="346">
        <v>1</v>
      </c>
      <c r="K524" s="346" t="s">
        <v>145</v>
      </c>
      <c r="L524" s="352">
        <v>3.83</v>
      </c>
      <c r="M524" s="350">
        <f t="shared" si="14"/>
        <v>3.16</v>
      </c>
      <c r="N524" s="351">
        <f t="shared" si="15"/>
        <v>12.1028</v>
      </c>
      <c r="O524" s="346" t="b">
        <v>1</v>
      </c>
      <c r="Q524" s="339"/>
    </row>
    <row r="525" spans="1:17" x14ac:dyDescent="0.25">
      <c r="A525" s="339"/>
      <c r="C525" s="346" t="s">
        <v>2247</v>
      </c>
      <c r="D525" s="1287" t="s">
        <v>2248</v>
      </c>
      <c r="E525" s="1287"/>
      <c r="F525" s="346" t="s">
        <v>2278</v>
      </c>
      <c r="G525" s="1287" t="s">
        <v>2277</v>
      </c>
      <c r="H525" s="1287"/>
      <c r="I525" s="346" t="b">
        <v>1</v>
      </c>
      <c r="J525" s="346">
        <v>3</v>
      </c>
      <c r="K525" s="346" t="s">
        <v>145</v>
      </c>
      <c r="L525" s="352">
        <v>3.827</v>
      </c>
      <c r="M525" s="350">
        <f t="shared" si="14"/>
        <v>3.16</v>
      </c>
      <c r="N525" s="351">
        <f t="shared" si="15"/>
        <v>12.09332</v>
      </c>
      <c r="O525" s="346" t="b">
        <v>1</v>
      </c>
      <c r="Q525" s="339"/>
    </row>
    <row r="526" spans="1:17" x14ac:dyDescent="0.25">
      <c r="A526" s="339"/>
      <c r="C526" s="346" t="s">
        <v>2109</v>
      </c>
      <c r="D526" s="1287" t="s">
        <v>2048</v>
      </c>
      <c r="E526" s="1287"/>
      <c r="F526" s="346" t="s">
        <v>2120</v>
      </c>
      <c r="G526" s="1287" t="s">
        <v>2046</v>
      </c>
      <c r="H526" s="1287"/>
      <c r="I526" s="346" t="b">
        <v>1</v>
      </c>
      <c r="J526" s="346">
        <v>1</v>
      </c>
      <c r="K526" s="346" t="s">
        <v>145</v>
      </c>
      <c r="L526" s="352">
        <v>3.8260000000000001</v>
      </c>
      <c r="M526" s="350">
        <f t="shared" si="14"/>
        <v>3.16</v>
      </c>
      <c r="N526" s="351">
        <f t="shared" si="15"/>
        <v>12.090160000000001</v>
      </c>
      <c r="O526" s="346" t="b">
        <v>0</v>
      </c>
      <c r="Q526" s="339"/>
    </row>
    <row r="527" spans="1:17" x14ac:dyDescent="0.25">
      <c r="A527" s="339"/>
      <c r="C527" s="346" t="s">
        <v>2103</v>
      </c>
      <c r="D527" s="1287" t="s">
        <v>2047</v>
      </c>
      <c r="E527" s="1287"/>
      <c r="F527" s="346" t="s">
        <v>2112</v>
      </c>
      <c r="G527" s="1287" t="s">
        <v>2052</v>
      </c>
      <c r="H527" s="1287"/>
      <c r="I527" s="346" t="b">
        <v>1</v>
      </c>
      <c r="J527" s="346">
        <v>1</v>
      </c>
      <c r="K527" s="346" t="s">
        <v>145</v>
      </c>
      <c r="L527" s="352">
        <v>3.82</v>
      </c>
      <c r="M527" s="350">
        <f t="shared" si="14"/>
        <v>3.16</v>
      </c>
      <c r="N527" s="351">
        <f t="shared" si="15"/>
        <v>12.071199999999999</v>
      </c>
      <c r="O527" s="346" t="b">
        <v>0</v>
      </c>
      <c r="Q527" s="339"/>
    </row>
    <row r="528" spans="1:17" x14ac:dyDescent="0.25">
      <c r="A528" s="339"/>
      <c r="C528" s="346" t="s">
        <v>2245</v>
      </c>
      <c r="D528" s="1287" t="s">
        <v>2238</v>
      </c>
      <c r="E528" s="1287"/>
      <c r="F528" s="346" t="s">
        <v>2341</v>
      </c>
      <c r="G528" s="1287" t="s">
        <v>2248</v>
      </c>
      <c r="H528" s="1287"/>
      <c r="I528" s="346" t="b">
        <v>1</v>
      </c>
      <c r="J528" s="346">
        <v>1</v>
      </c>
      <c r="K528" s="346" t="s">
        <v>145</v>
      </c>
      <c r="L528" s="352">
        <v>3.8159999999999998</v>
      </c>
      <c r="M528" s="350">
        <f t="shared" si="14"/>
        <v>3.16</v>
      </c>
      <c r="N528" s="351">
        <f t="shared" si="15"/>
        <v>12.05856</v>
      </c>
      <c r="O528" s="346" t="b">
        <v>1</v>
      </c>
      <c r="Q528" s="339"/>
    </row>
    <row r="529" spans="1:17" x14ac:dyDescent="0.25">
      <c r="A529" s="339"/>
      <c r="C529" s="346" t="s">
        <v>2295</v>
      </c>
      <c r="D529" s="1287" t="s">
        <v>2238</v>
      </c>
      <c r="E529" s="1287"/>
      <c r="F529" s="346" t="s">
        <v>2109</v>
      </c>
      <c r="G529" s="1287" t="s">
        <v>2048</v>
      </c>
      <c r="H529" s="1287"/>
      <c r="I529" s="346" t="b">
        <v>1</v>
      </c>
      <c r="J529" s="346">
        <v>1</v>
      </c>
      <c r="K529" s="346" t="s">
        <v>145</v>
      </c>
      <c r="L529" s="352">
        <v>3.7989999999999999</v>
      </c>
      <c r="M529" s="350">
        <f t="shared" si="14"/>
        <v>3.16</v>
      </c>
      <c r="N529" s="351">
        <f t="shared" si="15"/>
        <v>12.00484</v>
      </c>
      <c r="O529" s="346" t="b">
        <v>1</v>
      </c>
      <c r="Q529" s="339"/>
    </row>
    <row r="530" spans="1:17" x14ac:dyDescent="0.25">
      <c r="A530" s="339"/>
      <c r="C530" s="346" t="s">
        <v>2101</v>
      </c>
      <c r="D530" s="1287" t="s">
        <v>2051</v>
      </c>
      <c r="E530" s="1287"/>
      <c r="F530" s="346" t="s">
        <v>2184</v>
      </c>
      <c r="G530" s="1287" t="s">
        <v>2052</v>
      </c>
      <c r="H530" s="1287"/>
      <c r="I530" s="346" t="b">
        <v>1</v>
      </c>
      <c r="J530" s="346">
        <v>1</v>
      </c>
      <c r="K530" s="346" t="s">
        <v>145</v>
      </c>
      <c r="L530" s="352">
        <v>3.7970000000000002</v>
      </c>
      <c r="M530" s="350">
        <f t="shared" si="14"/>
        <v>3.16</v>
      </c>
      <c r="N530" s="351">
        <f t="shared" si="15"/>
        <v>11.998520000000001</v>
      </c>
      <c r="O530" s="346" t="b">
        <v>0</v>
      </c>
      <c r="Q530" s="339"/>
    </row>
    <row r="531" spans="1:17" x14ac:dyDescent="0.25">
      <c r="A531" s="339"/>
      <c r="C531" s="346" t="s">
        <v>2142</v>
      </c>
      <c r="D531" s="1287" t="s">
        <v>2054</v>
      </c>
      <c r="E531" s="1287"/>
      <c r="F531" s="346" t="s">
        <v>2101</v>
      </c>
      <c r="G531" s="1287" t="s">
        <v>2051</v>
      </c>
      <c r="H531" s="1287"/>
      <c r="I531" s="346" t="b">
        <v>1</v>
      </c>
      <c r="J531" s="346">
        <v>1</v>
      </c>
      <c r="K531" s="346" t="s">
        <v>145</v>
      </c>
      <c r="L531" s="352">
        <v>3.7850000000000001</v>
      </c>
      <c r="M531" s="350">
        <f t="shared" si="14"/>
        <v>3.16</v>
      </c>
      <c r="N531" s="351">
        <f t="shared" si="15"/>
        <v>11.960600000000001</v>
      </c>
      <c r="O531" s="346" t="b">
        <v>0</v>
      </c>
      <c r="Q531" s="339"/>
    </row>
    <row r="532" spans="1:17" x14ac:dyDescent="0.25">
      <c r="A532" s="339"/>
      <c r="C532" s="346" t="s">
        <v>2144</v>
      </c>
      <c r="D532" s="1287" t="s">
        <v>2046</v>
      </c>
      <c r="E532" s="1287"/>
      <c r="F532" s="346" t="s">
        <v>2133</v>
      </c>
      <c r="G532" s="1287" t="s">
        <v>2047</v>
      </c>
      <c r="H532" s="1287"/>
      <c r="I532" s="346" t="b">
        <v>1</v>
      </c>
      <c r="J532" s="346">
        <v>1</v>
      </c>
      <c r="K532" s="346" t="s">
        <v>145</v>
      </c>
      <c r="L532" s="352">
        <v>3.7759999999999998</v>
      </c>
      <c r="M532" s="350">
        <f t="shared" si="14"/>
        <v>3.16</v>
      </c>
      <c r="N532" s="351">
        <f t="shared" si="15"/>
        <v>11.93216</v>
      </c>
      <c r="O532" s="346" t="b">
        <v>0</v>
      </c>
      <c r="Q532" s="339"/>
    </row>
    <row r="533" spans="1:17" x14ac:dyDescent="0.25">
      <c r="A533" s="339"/>
      <c r="C533" s="346" t="s">
        <v>2278</v>
      </c>
      <c r="D533" s="1287" t="s">
        <v>2277</v>
      </c>
      <c r="E533" s="1287"/>
      <c r="F533" s="346" t="s">
        <v>2147</v>
      </c>
      <c r="G533" s="1287" t="s">
        <v>2047</v>
      </c>
      <c r="H533" s="1287"/>
      <c r="I533" s="346" t="b">
        <v>1</v>
      </c>
      <c r="J533" s="346">
        <v>1</v>
      </c>
      <c r="K533" s="346" t="s">
        <v>145</v>
      </c>
      <c r="L533" s="352">
        <v>3.77</v>
      </c>
      <c r="M533" s="350">
        <f t="shared" si="14"/>
        <v>3.16</v>
      </c>
      <c r="N533" s="351">
        <f t="shared" si="15"/>
        <v>11.9132</v>
      </c>
      <c r="O533" s="346" t="b">
        <v>1</v>
      </c>
      <c r="Q533" s="339"/>
    </row>
    <row r="534" spans="1:17" x14ac:dyDescent="0.25">
      <c r="A534" s="339"/>
      <c r="C534" s="346" t="s">
        <v>2305</v>
      </c>
      <c r="D534" s="1287" t="s">
        <v>2306</v>
      </c>
      <c r="E534" s="1287"/>
      <c r="F534" s="346" t="s">
        <v>2164</v>
      </c>
      <c r="G534" s="1287" t="s">
        <v>2051</v>
      </c>
      <c r="H534" s="1287"/>
      <c r="I534" s="346" t="b">
        <v>1</v>
      </c>
      <c r="J534" s="346">
        <v>1</v>
      </c>
      <c r="K534" s="346" t="s">
        <v>145</v>
      </c>
      <c r="L534" s="352">
        <v>3.7589999999999999</v>
      </c>
      <c r="M534" s="350">
        <f t="shared" si="14"/>
        <v>3.16</v>
      </c>
      <c r="N534" s="351">
        <f t="shared" si="15"/>
        <v>11.878439999999999</v>
      </c>
      <c r="O534" s="346" t="b">
        <v>1</v>
      </c>
      <c r="Q534" s="339"/>
    </row>
    <row r="535" spans="1:17" x14ac:dyDescent="0.25">
      <c r="A535" s="339"/>
      <c r="C535" s="346" t="s">
        <v>2101</v>
      </c>
      <c r="D535" s="1287" t="s">
        <v>2051</v>
      </c>
      <c r="E535" s="1287"/>
      <c r="F535" s="346" t="s">
        <v>2142</v>
      </c>
      <c r="G535" s="1287" t="s">
        <v>2054</v>
      </c>
      <c r="H535" s="1287"/>
      <c r="I535" s="346" t="b">
        <v>1</v>
      </c>
      <c r="J535" s="346">
        <v>1</v>
      </c>
      <c r="K535" s="346" t="s">
        <v>145</v>
      </c>
      <c r="L535" s="352">
        <v>3.7469999999999999</v>
      </c>
      <c r="M535" s="350">
        <f t="shared" si="14"/>
        <v>3.16</v>
      </c>
      <c r="N535" s="351">
        <f t="shared" si="15"/>
        <v>11.84052</v>
      </c>
      <c r="O535" s="346" t="b">
        <v>0</v>
      </c>
      <c r="Q535" s="339"/>
    </row>
    <row r="536" spans="1:17" x14ac:dyDescent="0.25">
      <c r="A536" s="339"/>
      <c r="C536" s="346" t="s">
        <v>2136</v>
      </c>
      <c r="D536" s="1287" t="s">
        <v>2047</v>
      </c>
      <c r="E536" s="1287"/>
      <c r="F536" s="346" t="s">
        <v>2246</v>
      </c>
      <c r="G536" s="1287" t="s">
        <v>2238</v>
      </c>
      <c r="H536" s="1287"/>
      <c r="I536" s="346" t="b">
        <v>1</v>
      </c>
      <c r="J536" s="346">
        <v>1</v>
      </c>
      <c r="K536" s="346" t="s">
        <v>145</v>
      </c>
      <c r="L536" s="352">
        <v>3.7280000000000002</v>
      </c>
      <c r="M536" s="350">
        <f t="shared" si="14"/>
        <v>3.16</v>
      </c>
      <c r="N536" s="351">
        <f t="shared" si="15"/>
        <v>11.780480000000001</v>
      </c>
      <c r="O536" s="346" t="b">
        <v>1</v>
      </c>
      <c r="Q536" s="339"/>
    </row>
    <row r="537" spans="1:17" x14ac:dyDescent="0.25">
      <c r="A537" s="339"/>
      <c r="C537" s="346" t="s">
        <v>2109</v>
      </c>
      <c r="D537" s="1287" t="s">
        <v>2048</v>
      </c>
      <c r="E537" s="1287"/>
      <c r="F537" s="346" t="s">
        <v>2121</v>
      </c>
      <c r="G537" s="1287" t="s">
        <v>2046</v>
      </c>
      <c r="H537" s="1287"/>
      <c r="I537" s="346" t="b">
        <v>1</v>
      </c>
      <c r="J537" s="346">
        <v>1</v>
      </c>
      <c r="K537" s="346" t="s">
        <v>145</v>
      </c>
      <c r="L537" s="352">
        <v>3.718</v>
      </c>
      <c r="M537" s="350">
        <f t="shared" si="14"/>
        <v>3.16</v>
      </c>
      <c r="N537" s="351">
        <f t="shared" si="15"/>
        <v>11.74888</v>
      </c>
      <c r="O537" s="346" t="b">
        <v>0</v>
      </c>
      <c r="Q537" s="339"/>
    </row>
    <row r="538" spans="1:17" x14ac:dyDescent="0.25">
      <c r="A538" s="339"/>
      <c r="C538" s="346" t="s">
        <v>2158</v>
      </c>
      <c r="D538" s="1287" t="s">
        <v>2055</v>
      </c>
      <c r="E538" s="1287"/>
      <c r="F538" s="346" t="s">
        <v>2155</v>
      </c>
      <c r="G538" s="1287" t="s">
        <v>2061</v>
      </c>
      <c r="H538" s="1287"/>
      <c r="I538" s="346" t="b">
        <v>1</v>
      </c>
      <c r="J538" s="346">
        <v>1</v>
      </c>
      <c r="K538" s="346" t="s">
        <v>145</v>
      </c>
      <c r="L538" s="352">
        <v>3.7109999999999999</v>
      </c>
      <c r="M538" s="350">
        <f t="shared" si="14"/>
        <v>3.16</v>
      </c>
      <c r="N538" s="351">
        <f t="shared" si="15"/>
        <v>11.726760000000001</v>
      </c>
      <c r="O538" s="346" t="b">
        <v>0</v>
      </c>
      <c r="Q538" s="339"/>
    </row>
    <row r="539" spans="1:17" x14ac:dyDescent="0.25">
      <c r="A539" s="339"/>
      <c r="C539" s="346" t="s">
        <v>2278</v>
      </c>
      <c r="D539" s="1287" t="s">
        <v>2277</v>
      </c>
      <c r="E539" s="1287"/>
      <c r="F539" s="346" t="s">
        <v>2109</v>
      </c>
      <c r="G539" s="1287" t="s">
        <v>2048</v>
      </c>
      <c r="H539" s="1287"/>
      <c r="I539" s="346" t="b">
        <v>1</v>
      </c>
      <c r="J539" s="346">
        <v>1</v>
      </c>
      <c r="K539" s="346" t="s">
        <v>145</v>
      </c>
      <c r="L539" s="352">
        <v>3.6920000000000002</v>
      </c>
      <c r="M539" s="350">
        <f t="shared" si="14"/>
        <v>3.16</v>
      </c>
      <c r="N539" s="351">
        <f t="shared" si="15"/>
        <v>11.666720000000002</v>
      </c>
      <c r="O539" s="346" t="b">
        <v>1</v>
      </c>
      <c r="Q539" s="339"/>
    </row>
    <row r="540" spans="1:17" x14ac:dyDescent="0.25">
      <c r="A540" s="339"/>
      <c r="C540" s="346" t="s">
        <v>2110</v>
      </c>
      <c r="D540" s="1287" t="s">
        <v>2050</v>
      </c>
      <c r="E540" s="1287"/>
      <c r="F540" s="346" t="s">
        <v>2298</v>
      </c>
      <c r="G540" s="1287" t="s">
        <v>2274</v>
      </c>
      <c r="H540" s="1287"/>
      <c r="I540" s="346" t="b">
        <v>1</v>
      </c>
      <c r="J540" s="346">
        <v>1</v>
      </c>
      <c r="K540" s="346" t="s">
        <v>145</v>
      </c>
      <c r="L540" s="352">
        <v>3.69</v>
      </c>
      <c r="M540" s="350">
        <f t="shared" si="14"/>
        <v>3.16</v>
      </c>
      <c r="N540" s="351">
        <f t="shared" si="15"/>
        <v>11.660400000000001</v>
      </c>
      <c r="O540" s="346" t="b">
        <v>1</v>
      </c>
      <c r="Q540" s="339"/>
    </row>
    <row r="541" spans="1:17" x14ac:dyDescent="0.25">
      <c r="A541" s="339"/>
      <c r="C541" s="346" t="s">
        <v>2278</v>
      </c>
      <c r="D541" s="1287" t="s">
        <v>2277</v>
      </c>
      <c r="E541" s="1287"/>
      <c r="F541" s="346" t="s">
        <v>2241</v>
      </c>
      <c r="G541" s="1287" t="s">
        <v>2242</v>
      </c>
      <c r="H541" s="1287"/>
      <c r="I541" s="346" t="b">
        <v>1</v>
      </c>
      <c r="J541" s="346">
        <v>1</v>
      </c>
      <c r="K541" s="346" t="s">
        <v>145</v>
      </c>
      <c r="L541" s="352">
        <v>3.6789999999999998</v>
      </c>
      <c r="M541" s="350">
        <f t="shared" si="14"/>
        <v>3.16</v>
      </c>
      <c r="N541" s="351">
        <f t="shared" si="15"/>
        <v>11.625640000000001</v>
      </c>
      <c r="O541" s="346" t="b">
        <v>0</v>
      </c>
      <c r="Q541" s="339"/>
    </row>
    <row r="542" spans="1:17" x14ac:dyDescent="0.25">
      <c r="A542" s="339"/>
      <c r="C542" s="346" t="s">
        <v>2127</v>
      </c>
      <c r="D542" s="1287" t="s">
        <v>2055</v>
      </c>
      <c r="E542" s="1287"/>
      <c r="F542" s="346" t="s">
        <v>2275</v>
      </c>
      <c r="G542" s="1287" t="s">
        <v>2238</v>
      </c>
      <c r="H542" s="1287"/>
      <c r="I542" s="346" t="b">
        <v>1</v>
      </c>
      <c r="J542" s="346">
        <v>1</v>
      </c>
      <c r="K542" s="346" t="s">
        <v>145</v>
      </c>
      <c r="L542" s="352">
        <v>3.6779999999999999</v>
      </c>
      <c r="M542" s="350">
        <f t="shared" si="14"/>
        <v>3.16</v>
      </c>
      <c r="N542" s="351">
        <f t="shared" si="15"/>
        <v>11.622479999999999</v>
      </c>
      <c r="O542" s="346" t="b">
        <v>1</v>
      </c>
      <c r="Q542" s="339"/>
    </row>
    <row r="543" spans="1:17" x14ac:dyDescent="0.25">
      <c r="A543" s="339"/>
      <c r="C543" s="346" t="s">
        <v>2278</v>
      </c>
      <c r="D543" s="1287" t="s">
        <v>2277</v>
      </c>
      <c r="E543" s="1287"/>
      <c r="F543" s="346" t="s">
        <v>2130</v>
      </c>
      <c r="G543" s="1287" t="s">
        <v>2047</v>
      </c>
      <c r="H543" s="1287"/>
      <c r="I543" s="346" t="b">
        <v>1</v>
      </c>
      <c r="J543" s="346">
        <v>1</v>
      </c>
      <c r="K543" s="346" t="s">
        <v>145</v>
      </c>
      <c r="L543" s="352">
        <v>3.6760000000000002</v>
      </c>
      <c r="M543" s="350">
        <f t="shared" si="14"/>
        <v>3.16</v>
      </c>
      <c r="N543" s="351">
        <f t="shared" si="15"/>
        <v>11.616160000000001</v>
      </c>
      <c r="O543" s="346" t="b">
        <v>1</v>
      </c>
      <c r="Q543" s="339"/>
    </row>
    <row r="544" spans="1:17" x14ac:dyDescent="0.25">
      <c r="A544" s="339"/>
      <c r="C544" s="346" t="s">
        <v>2115</v>
      </c>
      <c r="D544" s="1287" t="s">
        <v>2049</v>
      </c>
      <c r="E544" s="1287"/>
      <c r="F544" s="346" t="s">
        <v>2155</v>
      </c>
      <c r="G544" s="1287" t="s">
        <v>2061</v>
      </c>
      <c r="H544" s="1287"/>
      <c r="I544" s="346" t="b">
        <v>1</v>
      </c>
      <c r="J544" s="346">
        <v>1</v>
      </c>
      <c r="K544" s="346" t="s">
        <v>145</v>
      </c>
      <c r="L544" s="352">
        <v>3.6709999999999998</v>
      </c>
      <c r="M544" s="350">
        <f t="shared" si="14"/>
        <v>3.16</v>
      </c>
      <c r="N544" s="351">
        <f t="shared" si="15"/>
        <v>11.60036</v>
      </c>
      <c r="O544" s="346" t="b">
        <v>0</v>
      </c>
      <c r="Q544" s="339"/>
    </row>
    <row r="545" spans="1:17" x14ac:dyDescent="0.25">
      <c r="A545" s="339"/>
      <c r="C545" s="346" t="s">
        <v>2103</v>
      </c>
      <c r="D545" s="1287" t="s">
        <v>2047</v>
      </c>
      <c r="E545" s="1287"/>
      <c r="F545" s="346" t="s">
        <v>2111</v>
      </c>
      <c r="G545" s="1287" t="s">
        <v>2052</v>
      </c>
      <c r="H545" s="1287"/>
      <c r="I545" s="346" t="b">
        <v>1</v>
      </c>
      <c r="J545" s="346">
        <v>1</v>
      </c>
      <c r="K545" s="346" t="s">
        <v>145</v>
      </c>
      <c r="L545" s="352">
        <v>3.661</v>
      </c>
      <c r="M545" s="350">
        <f t="shared" si="14"/>
        <v>3.16</v>
      </c>
      <c r="N545" s="351">
        <f t="shared" si="15"/>
        <v>11.568760000000001</v>
      </c>
      <c r="O545" s="346" t="b">
        <v>0</v>
      </c>
      <c r="Q545" s="339"/>
    </row>
    <row r="546" spans="1:17" x14ac:dyDescent="0.25">
      <c r="A546" s="339"/>
      <c r="C546" s="346" t="s">
        <v>2269</v>
      </c>
      <c r="D546" s="1287" t="s">
        <v>2270</v>
      </c>
      <c r="E546" s="1287"/>
      <c r="F546" s="346" t="s">
        <v>2278</v>
      </c>
      <c r="G546" s="1287" t="s">
        <v>2277</v>
      </c>
      <c r="H546" s="1287"/>
      <c r="I546" s="346" t="b">
        <v>1</v>
      </c>
      <c r="J546" s="346">
        <v>1</v>
      </c>
      <c r="K546" s="346" t="s">
        <v>145</v>
      </c>
      <c r="L546" s="352">
        <v>3.65</v>
      </c>
      <c r="M546" s="350">
        <f t="shared" si="14"/>
        <v>3.16</v>
      </c>
      <c r="N546" s="351">
        <f t="shared" si="15"/>
        <v>11.534000000000001</v>
      </c>
      <c r="O546" s="346" t="b">
        <v>0</v>
      </c>
      <c r="Q546" s="339"/>
    </row>
    <row r="547" spans="1:17" x14ac:dyDescent="0.25">
      <c r="A547" s="339"/>
      <c r="C547" s="346" t="s">
        <v>2155</v>
      </c>
      <c r="D547" s="1287" t="s">
        <v>2061</v>
      </c>
      <c r="E547" s="1287"/>
      <c r="F547" s="346" t="s">
        <v>2158</v>
      </c>
      <c r="G547" s="1287" t="s">
        <v>2055</v>
      </c>
      <c r="H547" s="1287"/>
      <c r="I547" s="346" t="b">
        <v>1</v>
      </c>
      <c r="J547" s="346">
        <v>1</v>
      </c>
      <c r="K547" s="346" t="s">
        <v>145</v>
      </c>
      <c r="L547" s="352">
        <v>3.64</v>
      </c>
      <c r="M547" s="350">
        <f t="shared" si="14"/>
        <v>3.16</v>
      </c>
      <c r="N547" s="351">
        <f t="shared" si="15"/>
        <v>11.502400000000002</v>
      </c>
      <c r="O547" s="346" t="b">
        <v>0</v>
      </c>
      <c r="Q547" s="339"/>
    </row>
    <row r="548" spans="1:17" x14ac:dyDescent="0.25">
      <c r="A548" s="339"/>
      <c r="C548" s="346" t="s">
        <v>2187</v>
      </c>
      <c r="D548" s="1287" t="s">
        <v>2057</v>
      </c>
      <c r="E548" s="1287"/>
      <c r="F548" s="346" t="s">
        <v>2110</v>
      </c>
      <c r="G548" s="1287" t="s">
        <v>2050</v>
      </c>
      <c r="H548" s="1287"/>
      <c r="I548" s="346" t="b">
        <v>1</v>
      </c>
      <c r="J548" s="346">
        <v>1</v>
      </c>
      <c r="K548" s="346" t="s">
        <v>145</v>
      </c>
      <c r="L548" s="352">
        <v>3.633</v>
      </c>
      <c r="M548" s="350">
        <f t="shared" si="14"/>
        <v>3.16</v>
      </c>
      <c r="N548" s="351">
        <f t="shared" si="15"/>
        <v>11.48028</v>
      </c>
      <c r="O548" s="346" t="b">
        <v>0</v>
      </c>
      <c r="Q548" s="339"/>
    </row>
    <row r="549" spans="1:17" x14ac:dyDescent="0.25">
      <c r="A549" s="339"/>
      <c r="C549" s="346" t="s">
        <v>2106</v>
      </c>
      <c r="D549" s="1287" t="s">
        <v>2047</v>
      </c>
      <c r="E549" s="1287"/>
      <c r="F549" s="346" t="s">
        <v>2110</v>
      </c>
      <c r="G549" s="1287" t="s">
        <v>2050</v>
      </c>
      <c r="H549" s="1287"/>
      <c r="I549" s="346" t="b">
        <v>1</v>
      </c>
      <c r="J549" s="346">
        <v>1</v>
      </c>
      <c r="K549" s="346" t="s">
        <v>145</v>
      </c>
      <c r="L549" s="352">
        <v>3.633</v>
      </c>
      <c r="M549" s="350">
        <f t="shared" si="14"/>
        <v>3.16</v>
      </c>
      <c r="N549" s="351">
        <f t="shared" si="15"/>
        <v>11.48028</v>
      </c>
      <c r="O549" s="346" t="b">
        <v>0</v>
      </c>
      <c r="Q549" s="339"/>
    </row>
    <row r="550" spans="1:17" x14ac:dyDescent="0.25">
      <c r="A550" s="339"/>
      <c r="C550" s="346" t="s">
        <v>2160</v>
      </c>
      <c r="D550" s="1287" t="s">
        <v>2061</v>
      </c>
      <c r="E550" s="1287"/>
      <c r="F550" s="346" t="s">
        <v>2161</v>
      </c>
      <c r="G550" s="1287" t="s">
        <v>2064</v>
      </c>
      <c r="H550" s="1287"/>
      <c r="I550" s="346" t="b">
        <v>1</v>
      </c>
      <c r="J550" s="346">
        <v>1</v>
      </c>
      <c r="K550" s="346" t="s">
        <v>145</v>
      </c>
      <c r="L550" s="352">
        <v>3.6259999999999999</v>
      </c>
      <c r="M550" s="350">
        <f t="shared" si="14"/>
        <v>3.16</v>
      </c>
      <c r="N550" s="351">
        <f t="shared" si="15"/>
        <v>11.458159999999999</v>
      </c>
      <c r="O550" s="346" t="b">
        <v>0</v>
      </c>
      <c r="Q550" s="339"/>
    </row>
    <row r="551" spans="1:17" x14ac:dyDescent="0.25">
      <c r="A551" s="339"/>
      <c r="C551" s="346" t="s">
        <v>2115</v>
      </c>
      <c r="D551" s="1287" t="s">
        <v>2049</v>
      </c>
      <c r="E551" s="1287"/>
      <c r="F551" s="346" t="s">
        <v>2216</v>
      </c>
      <c r="G551" s="1287" t="s">
        <v>2054</v>
      </c>
      <c r="H551" s="1287"/>
      <c r="I551" s="346" t="b">
        <v>1</v>
      </c>
      <c r="J551" s="346">
        <v>1</v>
      </c>
      <c r="K551" s="346" t="s">
        <v>145</v>
      </c>
      <c r="L551" s="352">
        <v>3.6139999999999999</v>
      </c>
      <c r="M551" s="350">
        <f t="shared" si="14"/>
        <v>3.16</v>
      </c>
      <c r="N551" s="351">
        <f t="shared" si="15"/>
        <v>11.42024</v>
      </c>
      <c r="O551" s="346" t="b">
        <v>0</v>
      </c>
      <c r="Q551" s="339"/>
    </row>
    <row r="552" spans="1:17" x14ac:dyDescent="0.25">
      <c r="A552" s="339"/>
      <c r="C552" s="346" t="s">
        <v>2249</v>
      </c>
      <c r="D552" s="1287" t="s">
        <v>2250</v>
      </c>
      <c r="E552" s="1287"/>
      <c r="F552" s="346" t="s">
        <v>2103</v>
      </c>
      <c r="G552" s="1287" t="s">
        <v>2047</v>
      </c>
      <c r="H552" s="1287"/>
      <c r="I552" s="346" t="b">
        <v>1</v>
      </c>
      <c r="J552" s="346">
        <v>2</v>
      </c>
      <c r="K552" s="346" t="s">
        <v>145</v>
      </c>
      <c r="L552" s="352">
        <v>3.6059999999999999</v>
      </c>
      <c r="M552" s="350">
        <f t="shared" si="14"/>
        <v>3.16</v>
      </c>
      <c r="N552" s="351">
        <f t="shared" si="15"/>
        <v>11.394959999999999</v>
      </c>
      <c r="O552" s="346" t="b">
        <v>1</v>
      </c>
      <c r="Q552" s="339"/>
    </row>
    <row r="553" spans="1:17" x14ac:dyDescent="0.25">
      <c r="A553" s="339"/>
      <c r="C553" s="346" t="s">
        <v>2109</v>
      </c>
      <c r="D553" s="1287" t="s">
        <v>2048</v>
      </c>
      <c r="E553" s="1287"/>
      <c r="F553" s="346" t="s">
        <v>2294</v>
      </c>
      <c r="G553" s="1287" t="s">
        <v>2238</v>
      </c>
      <c r="H553" s="1287"/>
      <c r="I553" s="346" t="b">
        <v>1</v>
      </c>
      <c r="J553" s="346">
        <v>1</v>
      </c>
      <c r="K553" s="346" t="s">
        <v>145</v>
      </c>
      <c r="L553" s="352">
        <v>3.597</v>
      </c>
      <c r="M553" s="350">
        <f t="shared" si="14"/>
        <v>3.16</v>
      </c>
      <c r="N553" s="351">
        <f t="shared" si="15"/>
        <v>11.366520000000001</v>
      </c>
      <c r="O553" s="346" t="b">
        <v>1</v>
      </c>
      <c r="Q553" s="339"/>
    </row>
    <row r="554" spans="1:17" x14ac:dyDescent="0.25">
      <c r="A554" s="339"/>
      <c r="C554" s="346" t="s">
        <v>2185</v>
      </c>
      <c r="D554" s="1287" t="s">
        <v>2046</v>
      </c>
      <c r="E554" s="1287"/>
      <c r="F554" s="346" t="s">
        <v>2110</v>
      </c>
      <c r="G554" s="1287" t="s">
        <v>2050</v>
      </c>
      <c r="H554" s="1287"/>
      <c r="I554" s="346" t="b">
        <v>1</v>
      </c>
      <c r="J554" s="346">
        <v>1</v>
      </c>
      <c r="K554" s="346" t="s">
        <v>145</v>
      </c>
      <c r="L554" s="352">
        <v>3.5859999999999999</v>
      </c>
      <c r="M554" s="350">
        <f t="shared" si="14"/>
        <v>3.16</v>
      </c>
      <c r="N554" s="351">
        <f t="shared" si="15"/>
        <v>11.331759999999999</v>
      </c>
      <c r="O554" s="346" t="b">
        <v>0</v>
      </c>
      <c r="Q554" s="339"/>
    </row>
    <row r="555" spans="1:17" x14ac:dyDescent="0.25">
      <c r="A555" s="339"/>
      <c r="C555" s="346" t="s">
        <v>2193</v>
      </c>
      <c r="D555" s="1287" t="s">
        <v>2049</v>
      </c>
      <c r="E555" s="1287"/>
      <c r="F555" s="346" t="s">
        <v>2146</v>
      </c>
      <c r="G555" s="1287" t="s">
        <v>2056</v>
      </c>
      <c r="H555" s="1287"/>
      <c r="I555" s="346" t="b">
        <v>1</v>
      </c>
      <c r="J555" s="346">
        <v>1</v>
      </c>
      <c r="K555" s="346" t="s">
        <v>145</v>
      </c>
      <c r="L555" s="352">
        <v>3.5830000000000002</v>
      </c>
      <c r="M555" s="350">
        <f t="shared" si="14"/>
        <v>3.16</v>
      </c>
      <c r="N555" s="351">
        <f t="shared" si="15"/>
        <v>11.322280000000001</v>
      </c>
      <c r="O555" s="346" t="b">
        <v>0</v>
      </c>
      <c r="Q555" s="339"/>
    </row>
    <row r="556" spans="1:17" x14ac:dyDescent="0.25">
      <c r="A556" s="339"/>
      <c r="C556" s="346" t="s">
        <v>2319</v>
      </c>
      <c r="D556" s="1287" t="s">
        <v>2320</v>
      </c>
      <c r="E556" s="1287"/>
      <c r="F556" s="346" t="s">
        <v>2276</v>
      </c>
      <c r="G556" s="1287" t="s">
        <v>2277</v>
      </c>
      <c r="H556" s="1287"/>
      <c r="I556" s="346" t="b">
        <v>1</v>
      </c>
      <c r="J556" s="346">
        <v>4</v>
      </c>
      <c r="K556" s="346" t="s">
        <v>145</v>
      </c>
      <c r="L556" s="352">
        <v>3.5579999999999998</v>
      </c>
      <c r="M556" s="350">
        <f t="shared" si="14"/>
        <v>3.16</v>
      </c>
      <c r="N556" s="351">
        <f t="shared" si="15"/>
        <v>11.24328</v>
      </c>
      <c r="O556" s="346" t="b">
        <v>1</v>
      </c>
      <c r="Q556" s="339"/>
    </row>
    <row r="557" spans="1:17" x14ac:dyDescent="0.25">
      <c r="A557" s="339"/>
      <c r="C557" s="346" t="s">
        <v>2109</v>
      </c>
      <c r="D557" s="1287" t="s">
        <v>2048</v>
      </c>
      <c r="E557" s="1287"/>
      <c r="F557" s="346" t="s">
        <v>2126</v>
      </c>
      <c r="G557" s="1287" t="s">
        <v>2057</v>
      </c>
      <c r="H557" s="1287"/>
      <c r="I557" s="346" t="b">
        <v>1</v>
      </c>
      <c r="J557" s="346">
        <v>1</v>
      </c>
      <c r="K557" s="346" t="s">
        <v>145</v>
      </c>
      <c r="L557" s="352">
        <v>3.5489999999999999</v>
      </c>
      <c r="M557" s="350">
        <f t="shared" si="14"/>
        <v>3.16</v>
      </c>
      <c r="N557" s="351">
        <f t="shared" si="15"/>
        <v>11.214840000000001</v>
      </c>
      <c r="O557" s="346" t="b">
        <v>0</v>
      </c>
      <c r="Q557" s="339"/>
    </row>
    <row r="558" spans="1:17" x14ac:dyDescent="0.25">
      <c r="A558" s="339"/>
      <c r="C558" s="346" t="s">
        <v>2146</v>
      </c>
      <c r="D558" s="1287" t="s">
        <v>2056</v>
      </c>
      <c r="E558" s="1287"/>
      <c r="F558" s="346" t="s">
        <v>2126</v>
      </c>
      <c r="G558" s="1287" t="s">
        <v>2057</v>
      </c>
      <c r="H558" s="1287"/>
      <c r="I558" s="346" t="b">
        <v>1</v>
      </c>
      <c r="J558" s="346">
        <v>2</v>
      </c>
      <c r="K558" s="346" t="s">
        <v>145</v>
      </c>
      <c r="L558" s="352">
        <v>3.5329999999999999</v>
      </c>
      <c r="M558" s="350">
        <f t="shared" si="14"/>
        <v>3.16</v>
      </c>
      <c r="N558" s="351">
        <f t="shared" si="15"/>
        <v>11.16428</v>
      </c>
      <c r="O558" s="346" t="b">
        <v>0</v>
      </c>
      <c r="Q558" s="339"/>
    </row>
    <row r="559" spans="1:17" x14ac:dyDescent="0.25">
      <c r="A559" s="339"/>
      <c r="C559" s="346" t="s">
        <v>2295</v>
      </c>
      <c r="D559" s="1287" t="s">
        <v>2238</v>
      </c>
      <c r="E559" s="1287"/>
      <c r="F559" s="346" t="s">
        <v>2116</v>
      </c>
      <c r="G559" s="1287" t="s">
        <v>2049</v>
      </c>
      <c r="H559" s="1287"/>
      <c r="I559" s="346" t="b">
        <v>1</v>
      </c>
      <c r="J559" s="346">
        <v>1</v>
      </c>
      <c r="K559" s="346" t="s">
        <v>145</v>
      </c>
      <c r="L559" s="352">
        <v>3.5329999999999999</v>
      </c>
      <c r="M559" s="350">
        <f t="shared" si="14"/>
        <v>3.16</v>
      </c>
      <c r="N559" s="351">
        <f t="shared" si="15"/>
        <v>11.16428</v>
      </c>
      <c r="O559" s="346" t="b">
        <v>1</v>
      </c>
      <c r="Q559" s="339"/>
    </row>
    <row r="560" spans="1:17" x14ac:dyDescent="0.25">
      <c r="A560" s="339"/>
      <c r="C560" s="346" t="s">
        <v>2101</v>
      </c>
      <c r="D560" s="1287" t="s">
        <v>2051</v>
      </c>
      <c r="E560" s="1287"/>
      <c r="F560" s="346" t="s">
        <v>2120</v>
      </c>
      <c r="G560" s="1287" t="s">
        <v>2046</v>
      </c>
      <c r="H560" s="1287"/>
      <c r="I560" s="346" t="b">
        <v>1</v>
      </c>
      <c r="J560" s="346">
        <v>1</v>
      </c>
      <c r="K560" s="346" t="s">
        <v>145</v>
      </c>
      <c r="L560" s="352">
        <v>3.532</v>
      </c>
      <c r="M560" s="350">
        <f t="shared" si="14"/>
        <v>3.16</v>
      </c>
      <c r="N560" s="351">
        <f t="shared" si="15"/>
        <v>11.16112</v>
      </c>
      <c r="O560" s="346" t="b">
        <v>0</v>
      </c>
      <c r="Q560" s="339"/>
    </row>
    <row r="561" spans="1:17" x14ac:dyDescent="0.25">
      <c r="A561" s="339"/>
      <c r="C561" s="346" t="s">
        <v>2142</v>
      </c>
      <c r="D561" s="1287" t="s">
        <v>2054</v>
      </c>
      <c r="E561" s="1287"/>
      <c r="F561" s="346" t="s">
        <v>2247</v>
      </c>
      <c r="G561" s="1287" t="s">
        <v>2248</v>
      </c>
      <c r="H561" s="1287"/>
      <c r="I561" s="346" t="b">
        <v>1</v>
      </c>
      <c r="J561" s="346">
        <v>1</v>
      </c>
      <c r="K561" s="346" t="s">
        <v>145</v>
      </c>
      <c r="L561" s="352">
        <v>3.5209999999999999</v>
      </c>
      <c r="M561" s="350">
        <f t="shared" si="14"/>
        <v>3.16</v>
      </c>
      <c r="N561" s="351">
        <f t="shared" si="15"/>
        <v>11.12636</v>
      </c>
      <c r="O561" s="346" t="b">
        <v>1</v>
      </c>
      <c r="Q561" s="339"/>
    </row>
    <row r="562" spans="1:17" x14ac:dyDescent="0.25">
      <c r="A562" s="339"/>
      <c r="C562" s="346" t="s">
        <v>2118</v>
      </c>
      <c r="D562" s="1287" t="s">
        <v>2046</v>
      </c>
      <c r="E562" s="1287"/>
      <c r="F562" s="346" t="s">
        <v>2184</v>
      </c>
      <c r="G562" s="1287" t="s">
        <v>2052</v>
      </c>
      <c r="H562" s="1287"/>
      <c r="I562" s="346" t="b">
        <v>1</v>
      </c>
      <c r="J562" s="346">
        <v>1</v>
      </c>
      <c r="K562" s="346" t="s">
        <v>145</v>
      </c>
      <c r="L562" s="352">
        <v>3.516</v>
      </c>
      <c r="M562" s="350">
        <f t="shared" si="14"/>
        <v>3.16</v>
      </c>
      <c r="N562" s="351">
        <f t="shared" si="15"/>
        <v>11.110560000000001</v>
      </c>
      <c r="O562" s="346" t="b">
        <v>0</v>
      </c>
      <c r="Q562" s="339"/>
    </row>
    <row r="563" spans="1:17" x14ac:dyDescent="0.25">
      <c r="A563" s="339"/>
      <c r="C563" s="346" t="s">
        <v>2246</v>
      </c>
      <c r="D563" s="1287" t="s">
        <v>2238</v>
      </c>
      <c r="E563" s="1287"/>
      <c r="F563" s="346" t="s">
        <v>2112</v>
      </c>
      <c r="G563" s="1287" t="s">
        <v>2052</v>
      </c>
      <c r="H563" s="1287"/>
      <c r="I563" s="346" t="b">
        <v>1</v>
      </c>
      <c r="J563" s="346">
        <v>1</v>
      </c>
      <c r="K563" s="346" t="s">
        <v>145</v>
      </c>
      <c r="L563" s="352">
        <v>3.5</v>
      </c>
      <c r="M563" s="350">
        <f t="shared" si="14"/>
        <v>3.16</v>
      </c>
      <c r="N563" s="351">
        <f t="shared" si="15"/>
        <v>11.06</v>
      </c>
      <c r="O563" s="346" t="b">
        <v>1</v>
      </c>
      <c r="Q563" s="339"/>
    </row>
    <row r="564" spans="1:17" x14ac:dyDescent="0.25">
      <c r="A564" s="339"/>
      <c r="C564" s="346" t="s">
        <v>2151</v>
      </c>
      <c r="D564" s="1287" t="s">
        <v>2050</v>
      </c>
      <c r="E564" s="1287"/>
      <c r="F564" s="346" t="s">
        <v>2187</v>
      </c>
      <c r="G564" s="1287" t="s">
        <v>2057</v>
      </c>
      <c r="H564" s="1287"/>
      <c r="I564" s="346" t="b">
        <v>1</v>
      </c>
      <c r="J564" s="346">
        <v>1</v>
      </c>
      <c r="K564" s="346" t="s">
        <v>145</v>
      </c>
      <c r="L564" s="352">
        <v>3.5</v>
      </c>
      <c r="M564" s="350">
        <f t="shared" si="14"/>
        <v>3.16</v>
      </c>
      <c r="N564" s="351">
        <f t="shared" si="15"/>
        <v>11.06</v>
      </c>
      <c r="O564" s="346" t="b">
        <v>0</v>
      </c>
      <c r="Q564" s="339"/>
    </row>
    <row r="565" spans="1:17" x14ac:dyDescent="0.25">
      <c r="A565" s="339"/>
      <c r="C565" s="346" t="s">
        <v>2112</v>
      </c>
      <c r="D565" s="1287" t="s">
        <v>2052</v>
      </c>
      <c r="E565" s="1287"/>
      <c r="F565" s="346" t="s">
        <v>2246</v>
      </c>
      <c r="G565" s="1287" t="s">
        <v>2238</v>
      </c>
      <c r="H565" s="1287"/>
      <c r="I565" s="346" t="b">
        <v>1</v>
      </c>
      <c r="J565" s="346">
        <v>1</v>
      </c>
      <c r="K565" s="346" t="s">
        <v>145</v>
      </c>
      <c r="L565" s="352">
        <v>3.4950000000000001</v>
      </c>
      <c r="M565" s="350">
        <f t="shared" si="14"/>
        <v>3.16</v>
      </c>
      <c r="N565" s="351">
        <f t="shared" si="15"/>
        <v>11.0442</v>
      </c>
      <c r="O565" s="346" t="b">
        <v>1</v>
      </c>
      <c r="Q565" s="339"/>
    </row>
    <row r="566" spans="1:17" x14ac:dyDescent="0.25">
      <c r="A566" s="339"/>
      <c r="C566" s="346" t="s">
        <v>2146</v>
      </c>
      <c r="D566" s="1287" t="s">
        <v>2056</v>
      </c>
      <c r="E566" s="1287"/>
      <c r="F566" s="346" t="s">
        <v>2193</v>
      </c>
      <c r="G566" s="1287" t="s">
        <v>2049</v>
      </c>
      <c r="H566" s="1287"/>
      <c r="I566" s="346" t="b">
        <v>1</v>
      </c>
      <c r="J566" s="346">
        <v>1</v>
      </c>
      <c r="K566" s="346" t="s">
        <v>145</v>
      </c>
      <c r="L566" s="352">
        <v>3.4950000000000001</v>
      </c>
      <c r="M566" s="350">
        <f t="shared" si="14"/>
        <v>3.16</v>
      </c>
      <c r="N566" s="351">
        <f t="shared" si="15"/>
        <v>11.0442</v>
      </c>
      <c r="O566" s="346" t="b">
        <v>0</v>
      </c>
      <c r="Q566" s="339"/>
    </row>
    <row r="567" spans="1:17" x14ac:dyDescent="0.25">
      <c r="A567" s="339"/>
      <c r="C567" s="346" t="s">
        <v>2109</v>
      </c>
      <c r="D567" s="1287" t="s">
        <v>2048</v>
      </c>
      <c r="E567" s="1287"/>
      <c r="F567" s="346" t="s">
        <v>2237</v>
      </c>
      <c r="G567" s="1287" t="s">
        <v>2238</v>
      </c>
      <c r="H567" s="1287"/>
      <c r="I567" s="346" t="b">
        <v>1</v>
      </c>
      <c r="J567" s="346">
        <v>1</v>
      </c>
      <c r="K567" s="346" t="s">
        <v>145</v>
      </c>
      <c r="L567" s="352">
        <v>3.4910000000000001</v>
      </c>
      <c r="M567" s="350">
        <f t="shared" si="14"/>
        <v>3.16</v>
      </c>
      <c r="N567" s="351">
        <f t="shared" si="15"/>
        <v>11.031560000000001</v>
      </c>
      <c r="O567" s="346" t="b">
        <v>1</v>
      </c>
      <c r="Q567" s="339"/>
    </row>
    <row r="568" spans="1:17" x14ac:dyDescent="0.25">
      <c r="A568" s="339"/>
      <c r="C568" s="346" t="s">
        <v>2121</v>
      </c>
      <c r="D568" s="1287" t="s">
        <v>2046</v>
      </c>
      <c r="E568" s="1287"/>
      <c r="F568" s="346" t="s">
        <v>2106</v>
      </c>
      <c r="G568" s="1287" t="s">
        <v>2047</v>
      </c>
      <c r="H568" s="1287"/>
      <c r="I568" s="346" t="b">
        <v>1</v>
      </c>
      <c r="J568" s="346">
        <v>2</v>
      </c>
      <c r="K568" s="346" t="s">
        <v>145</v>
      </c>
      <c r="L568" s="352">
        <v>3.4889999999999999</v>
      </c>
      <c r="M568" s="350">
        <f t="shared" si="14"/>
        <v>3.16</v>
      </c>
      <c r="N568" s="351">
        <f t="shared" si="15"/>
        <v>11.02524</v>
      </c>
      <c r="O568" s="346" t="b">
        <v>0</v>
      </c>
      <c r="Q568" s="339"/>
    </row>
    <row r="569" spans="1:17" x14ac:dyDescent="0.25">
      <c r="A569" s="339"/>
      <c r="C569" s="346" t="s">
        <v>2126</v>
      </c>
      <c r="D569" s="1287" t="s">
        <v>2057</v>
      </c>
      <c r="E569" s="1287"/>
      <c r="F569" s="346" t="s">
        <v>2305</v>
      </c>
      <c r="G569" s="1287" t="s">
        <v>2306</v>
      </c>
      <c r="H569" s="1287"/>
      <c r="I569" s="346" t="b">
        <v>1</v>
      </c>
      <c r="J569" s="346">
        <v>2</v>
      </c>
      <c r="K569" s="346" t="s">
        <v>145</v>
      </c>
      <c r="L569" s="352">
        <v>3.4809999999999999</v>
      </c>
      <c r="M569" s="350">
        <f t="shared" si="14"/>
        <v>3.16</v>
      </c>
      <c r="N569" s="351">
        <f t="shared" si="15"/>
        <v>10.99996</v>
      </c>
      <c r="O569" s="346" t="b">
        <v>1</v>
      </c>
      <c r="Q569" s="339"/>
    </row>
    <row r="570" spans="1:17" x14ac:dyDescent="0.25">
      <c r="A570" s="339"/>
      <c r="C570" s="346" t="s">
        <v>2215</v>
      </c>
      <c r="D570" s="1287" t="s">
        <v>2046</v>
      </c>
      <c r="E570" s="1287"/>
      <c r="F570" s="346" t="s">
        <v>2169</v>
      </c>
      <c r="G570" s="1287" t="s">
        <v>2065</v>
      </c>
      <c r="H570" s="1287"/>
      <c r="I570" s="346" t="b">
        <v>1</v>
      </c>
      <c r="J570" s="346">
        <v>1</v>
      </c>
      <c r="K570" s="346" t="s">
        <v>145</v>
      </c>
      <c r="L570" s="352">
        <v>3.4689999999999999</v>
      </c>
      <c r="M570" s="350">
        <f t="shared" si="14"/>
        <v>3.16</v>
      </c>
      <c r="N570" s="351">
        <f t="shared" si="15"/>
        <v>10.96204</v>
      </c>
      <c r="O570" s="346" t="b">
        <v>0</v>
      </c>
      <c r="Q570" s="339"/>
    </row>
    <row r="571" spans="1:17" x14ac:dyDescent="0.25">
      <c r="A571" s="339"/>
      <c r="C571" s="346" t="s">
        <v>2103</v>
      </c>
      <c r="D571" s="1287" t="s">
        <v>2047</v>
      </c>
      <c r="E571" s="1287"/>
      <c r="F571" s="346" t="s">
        <v>2118</v>
      </c>
      <c r="G571" s="1287" t="s">
        <v>2046</v>
      </c>
      <c r="H571" s="1287"/>
      <c r="I571" s="346" t="b">
        <v>1</v>
      </c>
      <c r="J571" s="346">
        <v>2</v>
      </c>
      <c r="K571" s="346" t="s">
        <v>145</v>
      </c>
      <c r="L571" s="352">
        <v>3.4540000000000002</v>
      </c>
      <c r="M571" s="350">
        <f t="shared" si="14"/>
        <v>3.16</v>
      </c>
      <c r="N571" s="351">
        <f t="shared" si="15"/>
        <v>10.91464</v>
      </c>
      <c r="O571" s="346" t="b">
        <v>0</v>
      </c>
      <c r="Q571" s="339"/>
    </row>
    <row r="572" spans="1:17" x14ac:dyDescent="0.25">
      <c r="A572" s="339"/>
      <c r="C572" s="346" t="s">
        <v>2293</v>
      </c>
      <c r="D572" s="1287" t="s">
        <v>2238</v>
      </c>
      <c r="E572" s="1287"/>
      <c r="F572" s="346" t="s">
        <v>2157</v>
      </c>
      <c r="G572" s="1287" t="s">
        <v>2049</v>
      </c>
      <c r="H572" s="1287"/>
      <c r="I572" s="346" t="b">
        <v>1</v>
      </c>
      <c r="J572" s="346">
        <v>1</v>
      </c>
      <c r="K572" s="346" t="s">
        <v>145</v>
      </c>
      <c r="L572" s="352">
        <v>3.4380000000000002</v>
      </c>
      <c r="M572" s="350">
        <f t="shared" si="14"/>
        <v>3.16</v>
      </c>
      <c r="N572" s="351">
        <f t="shared" si="15"/>
        <v>10.864080000000001</v>
      </c>
      <c r="O572" s="346" t="b">
        <v>1</v>
      </c>
      <c r="Q572" s="339"/>
    </row>
    <row r="573" spans="1:17" x14ac:dyDescent="0.25">
      <c r="A573" s="339"/>
      <c r="C573" s="346" t="s">
        <v>2246</v>
      </c>
      <c r="D573" s="1287" t="s">
        <v>2238</v>
      </c>
      <c r="E573" s="1287"/>
      <c r="F573" s="346" t="s">
        <v>2123</v>
      </c>
      <c r="G573" s="1287" t="s">
        <v>2046</v>
      </c>
      <c r="H573" s="1287"/>
      <c r="I573" s="346" t="b">
        <v>1</v>
      </c>
      <c r="J573" s="346">
        <v>1</v>
      </c>
      <c r="K573" s="346" t="s">
        <v>145</v>
      </c>
      <c r="L573" s="352">
        <v>3.4279999999999999</v>
      </c>
      <c r="M573" s="350">
        <f t="shared" si="14"/>
        <v>3.16</v>
      </c>
      <c r="N573" s="351">
        <f t="shared" si="15"/>
        <v>10.83248</v>
      </c>
      <c r="O573" s="346" t="b">
        <v>1</v>
      </c>
      <c r="Q573" s="339"/>
    </row>
    <row r="574" spans="1:17" x14ac:dyDescent="0.25">
      <c r="A574" s="339"/>
      <c r="C574" s="346" t="s">
        <v>2278</v>
      </c>
      <c r="D574" s="1287" t="s">
        <v>2277</v>
      </c>
      <c r="E574" s="1287"/>
      <c r="F574" s="346" t="s">
        <v>2295</v>
      </c>
      <c r="G574" s="1287" t="s">
        <v>2238</v>
      </c>
      <c r="H574" s="1287"/>
      <c r="I574" s="346" t="b">
        <v>1</v>
      </c>
      <c r="J574" s="346">
        <v>2</v>
      </c>
      <c r="K574" s="346" t="s">
        <v>145</v>
      </c>
      <c r="L574" s="352">
        <v>3.419</v>
      </c>
      <c r="M574" s="350">
        <f t="shared" si="14"/>
        <v>3.16</v>
      </c>
      <c r="N574" s="351">
        <f t="shared" si="15"/>
        <v>10.804040000000001</v>
      </c>
      <c r="O574" s="346" t="b">
        <v>1</v>
      </c>
      <c r="Q574" s="339"/>
    </row>
    <row r="575" spans="1:17" x14ac:dyDescent="0.25">
      <c r="A575" s="339"/>
      <c r="C575" s="346" t="s">
        <v>2240</v>
      </c>
      <c r="D575" s="1287" t="s">
        <v>2238</v>
      </c>
      <c r="E575" s="1287"/>
      <c r="F575" s="346" t="s">
        <v>2126</v>
      </c>
      <c r="G575" s="1287" t="s">
        <v>2057</v>
      </c>
      <c r="H575" s="1287"/>
      <c r="I575" s="346" t="b">
        <v>1</v>
      </c>
      <c r="J575" s="346">
        <v>1</v>
      </c>
      <c r="K575" s="346" t="s">
        <v>145</v>
      </c>
      <c r="L575" s="352">
        <v>3.4020000000000001</v>
      </c>
      <c r="M575" s="350">
        <f t="shared" si="14"/>
        <v>3.16</v>
      </c>
      <c r="N575" s="351">
        <f t="shared" si="15"/>
        <v>10.75032</v>
      </c>
      <c r="O575" s="346" t="b">
        <v>1</v>
      </c>
      <c r="Q575" s="339"/>
    </row>
    <row r="576" spans="1:17" x14ac:dyDescent="0.25">
      <c r="A576" s="339"/>
      <c r="C576" s="346" t="s">
        <v>2132</v>
      </c>
      <c r="D576" s="1287" t="s">
        <v>2060</v>
      </c>
      <c r="E576" s="1287"/>
      <c r="F576" s="346" t="s">
        <v>2230</v>
      </c>
      <c r="G576" s="1287" t="s">
        <v>2051</v>
      </c>
      <c r="H576" s="1287"/>
      <c r="I576" s="346" t="b">
        <v>1</v>
      </c>
      <c r="J576" s="346">
        <v>1</v>
      </c>
      <c r="K576" s="346" t="s">
        <v>145</v>
      </c>
      <c r="L576" s="352">
        <v>3.3860000000000001</v>
      </c>
      <c r="M576" s="350">
        <f t="shared" si="14"/>
        <v>3.16</v>
      </c>
      <c r="N576" s="351">
        <f t="shared" si="15"/>
        <v>10.699760000000001</v>
      </c>
      <c r="O576" s="346" t="b">
        <v>0</v>
      </c>
      <c r="Q576" s="339"/>
    </row>
    <row r="577" spans="1:17" x14ac:dyDescent="0.25">
      <c r="A577" s="339"/>
      <c r="C577" s="346" t="s">
        <v>2125</v>
      </c>
      <c r="D577" s="1287" t="s">
        <v>2057</v>
      </c>
      <c r="E577" s="1287"/>
      <c r="F577" s="346" t="s">
        <v>2246</v>
      </c>
      <c r="G577" s="1287" t="s">
        <v>2238</v>
      </c>
      <c r="H577" s="1287"/>
      <c r="I577" s="346" t="b">
        <v>1</v>
      </c>
      <c r="J577" s="346">
        <v>1</v>
      </c>
      <c r="K577" s="346" t="s">
        <v>145</v>
      </c>
      <c r="L577" s="352">
        <v>3.383</v>
      </c>
      <c r="M577" s="350">
        <f t="shared" si="14"/>
        <v>3.16</v>
      </c>
      <c r="N577" s="351">
        <f t="shared" si="15"/>
        <v>10.690280000000001</v>
      </c>
      <c r="O577" s="346" t="b">
        <v>1</v>
      </c>
      <c r="Q577" s="339"/>
    </row>
    <row r="578" spans="1:17" x14ac:dyDescent="0.25">
      <c r="A578" s="339"/>
      <c r="C578" s="346" t="s">
        <v>2237</v>
      </c>
      <c r="D578" s="1287" t="s">
        <v>2238</v>
      </c>
      <c r="E578" s="1287"/>
      <c r="F578" s="346" t="s">
        <v>2298</v>
      </c>
      <c r="G578" s="1287" t="s">
        <v>2274</v>
      </c>
      <c r="H578" s="1287"/>
      <c r="I578" s="346" t="b">
        <v>1</v>
      </c>
      <c r="J578" s="346">
        <v>1</v>
      </c>
      <c r="K578" s="346" t="s">
        <v>145</v>
      </c>
      <c r="L578" s="352">
        <v>3.379</v>
      </c>
      <c r="M578" s="350">
        <f t="shared" si="14"/>
        <v>3.16</v>
      </c>
      <c r="N578" s="351">
        <f t="shared" si="15"/>
        <v>10.67764</v>
      </c>
      <c r="O578" s="346" t="b">
        <v>1</v>
      </c>
      <c r="Q578" s="339"/>
    </row>
    <row r="579" spans="1:17" x14ac:dyDescent="0.25">
      <c r="A579" s="339"/>
      <c r="C579" s="346" t="s">
        <v>2149</v>
      </c>
      <c r="D579" s="1287" t="s">
        <v>2053</v>
      </c>
      <c r="E579" s="1287"/>
      <c r="F579" s="346" t="s">
        <v>2109</v>
      </c>
      <c r="G579" s="1287" t="s">
        <v>2048</v>
      </c>
      <c r="H579" s="1287"/>
      <c r="I579" s="346" t="b">
        <v>1</v>
      </c>
      <c r="J579" s="346">
        <v>4</v>
      </c>
      <c r="K579" s="346" t="s">
        <v>145</v>
      </c>
      <c r="L579" s="352">
        <v>3.375</v>
      </c>
      <c r="M579" s="350">
        <f t="shared" ref="M579:M642" si="16">IF(K579="","",INDEX(CNTR_EFListSelected,MATCH(K579,CORSIA_FuelsList,0)))</f>
        <v>3.16</v>
      </c>
      <c r="N579" s="351">
        <f t="shared" ref="N579:N642" si="17">IF(COUNT(L579:M579)=2,L579*M579,"")</f>
        <v>10.665000000000001</v>
      </c>
      <c r="O579" s="346" t="b">
        <v>0</v>
      </c>
      <c r="Q579" s="339"/>
    </row>
    <row r="580" spans="1:17" x14ac:dyDescent="0.25">
      <c r="A580" s="339"/>
      <c r="C580" s="346" t="s">
        <v>2174</v>
      </c>
      <c r="D580" s="1287" t="s">
        <v>2051</v>
      </c>
      <c r="E580" s="1287"/>
      <c r="F580" s="346" t="s">
        <v>2173</v>
      </c>
      <c r="G580" s="1287" t="s">
        <v>2063</v>
      </c>
      <c r="H580" s="1287"/>
      <c r="I580" s="346" t="b">
        <v>1</v>
      </c>
      <c r="J580" s="346">
        <v>1</v>
      </c>
      <c r="K580" s="346" t="s">
        <v>145</v>
      </c>
      <c r="L580" s="352">
        <v>3.3639999999999999</v>
      </c>
      <c r="M580" s="350">
        <f t="shared" si="16"/>
        <v>3.16</v>
      </c>
      <c r="N580" s="351">
        <f t="shared" si="17"/>
        <v>10.630240000000001</v>
      </c>
      <c r="O580" s="346" t="b">
        <v>0</v>
      </c>
      <c r="Q580" s="339"/>
    </row>
    <row r="581" spans="1:17" x14ac:dyDescent="0.25">
      <c r="A581" s="339"/>
      <c r="C581" s="346" t="s">
        <v>2114</v>
      </c>
      <c r="D581" s="1287" t="s">
        <v>2049</v>
      </c>
      <c r="E581" s="1287"/>
      <c r="F581" s="346" t="s">
        <v>2174</v>
      </c>
      <c r="G581" s="1287" t="s">
        <v>2051</v>
      </c>
      <c r="H581" s="1287"/>
      <c r="I581" s="346" t="b">
        <v>1</v>
      </c>
      <c r="J581" s="346">
        <v>1</v>
      </c>
      <c r="K581" s="346" t="s">
        <v>145</v>
      </c>
      <c r="L581" s="352">
        <v>3.3610000000000002</v>
      </c>
      <c r="M581" s="350">
        <f t="shared" si="16"/>
        <v>3.16</v>
      </c>
      <c r="N581" s="351">
        <f t="shared" si="17"/>
        <v>10.620760000000001</v>
      </c>
      <c r="O581" s="346" t="b">
        <v>0</v>
      </c>
      <c r="Q581" s="339"/>
    </row>
    <row r="582" spans="1:17" x14ac:dyDescent="0.25">
      <c r="A582" s="339"/>
      <c r="C582" s="346" t="s">
        <v>2293</v>
      </c>
      <c r="D582" s="1287" t="s">
        <v>2238</v>
      </c>
      <c r="E582" s="1287"/>
      <c r="F582" s="346" t="s">
        <v>2103</v>
      </c>
      <c r="G582" s="1287" t="s">
        <v>2047</v>
      </c>
      <c r="H582" s="1287"/>
      <c r="I582" s="346" t="b">
        <v>1</v>
      </c>
      <c r="J582" s="346">
        <v>1</v>
      </c>
      <c r="K582" s="346" t="s">
        <v>145</v>
      </c>
      <c r="L582" s="352">
        <v>3.3580000000000001</v>
      </c>
      <c r="M582" s="350">
        <f t="shared" si="16"/>
        <v>3.16</v>
      </c>
      <c r="N582" s="351">
        <f t="shared" si="17"/>
        <v>10.611280000000001</v>
      </c>
      <c r="O582" s="346" t="b">
        <v>1</v>
      </c>
      <c r="Q582" s="339"/>
    </row>
    <row r="583" spans="1:17" x14ac:dyDescent="0.25">
      <c r="A583" s="339"/>
      <c r="C583" s="346" t="s">
        <v>2295</v>
      </c>
      <c r="D583" s="1287" t="s">
        <v>2238</v>
      </c>
      <c r="E583" s="1287"/>
      <c r="F583" s="346" t="s">
        <v>2114</v>
      </c>
      <c r="G583" s="1287" t="s">
        <v>2049</v>
      </c>
      <c r="H583" s="1287"/>
      <c r="I583" s="346" t="b">
        <v>1</v>
      </c>
      <c r="J583" s="346">
        <v>1</v>
      </c>
      <c r="K583" s="346" t="s">
        <v>145</v>
      </c>
      <c r="L583" s="352">
        <v>3.355</v>
      </c>
      <c r="M583" s="350">
        <f t="shared" si="16"/>
        <v>3.16</v>
      </c>
      <c r="N583" s="351">
        <f t="shared" si="17"/>
        <v>10.601800000000001</v>
      </c>
      <c r="O583" s="346" t="b">
        <v>1</v>
      </c>
      <c r="Q583" s="339"/>
    </row>
    <row r="584" spans="1:17" x14ac:dyDescent="0.25">
      <c r="A584" s="339"/>
      <c r="C584" s="346" t="s">
        <v>2173</v>
      </c>
      <c r="D584" s="1287" t="s">
        <v>2063</v>
      </c>
      <c r="E584" s="1287"/>
      <c r="F584" s="346" t="s">
        <v>2174</v>
      </c>
      <c r="G584" s="1287" t="s">
        <v>2051</v>
      </c>
      <c r="H584" s="1287"/>
      <c r="I584" s="346" t="b">
        <v>1</v>
      </c>
      <c r="J584" s="346">
        <v>1</v>
      </c>
      <c r="K584" s="346" t="s">
        <v>145</v>
      </c>
      <c r="L584" s="352">
        <v>3.355</v>
      </c>
      <c r="M584" s="350">
        <f t="shared" si="16"/>
        <v>3.16</v>
      </c>
      <c r="N584" s="351">
        <f t="shared" si="17"/>
        <v>10.601800000000001</v>
      </c>
      <c r="O584" s="346" t="b">
        <v>0</v>
      </c>
      <c r="Q584" s="339"/>
    </row>
    <row r="585" spans="1:17" x14ac:dyDescent="0.25">
      <c r="A585" s="339"/>
      <c r="C585" s="346" t="s">
        <v>2108</v>
      </c>
      <c r="D585" s="1287" t="s">
        <v>2063</v>
      </c>
      <c r="E585" s="1287"/>
      <c r="F585" s="346" t="s">
        <v>2103</v>
      </c>
      <c r="G585" s="1287" t="s">
        <v>2047</v>
      </c>
      <c r="H585" s="1287"/>
      <c r="I585" s="346" t="b">
        <v>1</v>
      </c>
      <c r="J585" s="346">
        <v>2</v>
      </c>
      <c r="K585" s="346" t="s">
        <v>145</v>
      </c>
      <c r="L585" s="352">
        <v>3.3519999999999999</v>
      </c>
      <c r="M585" s="350">
        <f t="shared" si="16"/>
        <v>3.16</v>
      </c>
      <c r="N585" s="351">
        <f t="shared" si="17"/>
        <v>10.592320000000001</v>
      </c>
      <c r="O585" s="346" t="b">
        <v>0</v>
      </c>
      <c r="Q585" s="339"/>
    </row>
    <row r="586" spans="1:17" x14ac:dyDescent="0.25">
      <c r="A586" s="339"/>
      <c r="C586" s="346" t="s">
        <v>2103</v>
      </c>
      <c r="D586" s="1287" t="s">
        <v>2047</v>
      </c>
      <c r="E586" s="1287"/>
      <c r="F586" s="346" t="s">
        <v>2245</v>
      </c>
      <c r="G586" s="1287" t="s">
        <v>2238</v>
      </c>
      <c r="H586" s="1287"/>
      <c r="I586" s="346" t="b">
        <v>1</v>
      </c>
      <c r="J586" s="346">
        <v>1</v>
      </c>
      <c r="K586" s="346" t="s">
        <v>145</v>
      </c>
      <c r="L586" s="352">
        <v>3.3410000000000002</v>
      </c>
      <c r="M586" s="350">
        <f t="shared" si="16"/>
        <v>3.16</v>
      </c>
      <c r="N586" s="351">
        <f t="shared" si="17"/>
        <v>10.55756</v>
      </c>
      <c r="O586" s="346" t="b">
        <v>1</v>
      </c>
      <c r="Q586" s="339"/>
    </row>
    <row r="587" spans="1:17" x14ac:dyDescent="0.25">
      <c r="A587" s="339"/>
      <c r="C587" s="346" t="s">
        <v>2213</v>
      </c>
      <c r="D587" s="1287" t="s">
        <v>2046</v>
      </c>
      <c r="E587" s="1287"/>
      <c r="F587" s="346" t="s">
        <v>2146</v>
      </c>
      <c r="G587" s="1287" t="s">
        <v>2056</v>
      </c>
      <c r="H587" s="1287"/>
      <c r="I587" s="346" t="b">
        <v>1</v>
      </c>
      <c r="J587" s="346">
        <v>1</v>
      </c>
      <c r="K587" s="346" t="s">
        <v>145</v>
      </c>
      <c r="L587" s="352">
        <v>3.3290000000000002</v>
      </c>
      <c r="M587" s="350">
        <f t="shared" si="16"/>
        <v>3.16</v>
      </c>
      <c r="N587" s="351">
        <f t="shared" si="17"/>
        <v>10.519640000000001</v>
      </c>
      <c r="O587" s="346" t="b">
        <v>0</v>
      </c>
      <c r="Q587" s="339"/>
    </row>
    <row r="588" spans="1:17" x14ac:dyDescent="0.25">
      <c r="A588" s="339"/>
      <c r="C588" s="346" t="s">
        <v>2110</v>
      </c>
      <c r="D588" s="1287" t="s">
        <v>2050</v>
      </c>
      <c r="E588" s="1287"/>
      <c r="F588" s="346" t="s">
        <v>2126</v>
      </c>
      <c r="G588" s="1287" t="s">
        <v>2057</v>
      </c>
      <c r="H588" s="1287"/>
      <c r="I588" s="346" t="b">
        <v>1</v>
      </c>
      <c r="J588" s="346">
        <v>1</v>
      </c>
      <c r="K588" s="346" t="s">
        <v>145</v>
      </c>
      <c r="L588" s="352">
        <v>3.3220000000000001</v>
      </c>
      <c r="M588" s="350">
        <f t="shared" si="16"/>
        <v>3.16</v>
      </c>
      <c r="N588" s="351">
        <f t="shared" si="17"/>
        <v>10.497520000000002</v>
      </c>
      <c r="O588" s="346" t="b">
        <v>0</v>
      </c>
      <c r="Q588" s="339"/>
    </row>
    <row r="589" spans="1:17" x14ac:dyDescent="0.25">
      <c r="A589" s="339"/>
      <c r="C589" s="346" t="s">
        <v>2214</v>
      </c>
      <c r="D589" s="1287" t="s">
        <v>2046</v>
      </c>
      <c r="E589" s="1287"/>
      <c r="F589" s="346" t="s">
        <v>2109</v>
      </c>
      <c r="G589" s="1287" t="s">
        <v>2048</v>
      </c>
      <c r="H589" s="1287"/>
      <c r="I589" s="346" t="b">
        <v>1</v>
      </c>
      <c r="J589" s="346">
        <v>1</v>
      </c>
      <c r="K589" s="346" t="s">
        <v>145</v>
      </c>
      <c r="L589" s="352">
        <v>3.3029999999999999</v>
      </c>
      <c r="M589" s="350">
        <f t="shared" si="16"/>
        <v>3.16</v>
      </c>
      <c r="N589" s="351">
        <f t="shared" si="17"/>
        <v>10.437480000000001</v>
      </c>
      <c r="O589" s="346" t="b">
        <v>0</v>
      </c>
      <c r="Q589" s="339"/>
    </row>
    <row r="590" spans="1:17" x14ac:dyDescent="0.25">
      <c r="A590" s="339"/>
      <c r="C590" s="346" t="s">
        <v>2305</v>
      </c>
      <c r="D590" s="1287" t="s">
        <v>2306</v>
      </c>
      <c r="E590" s="1287"/>
      <c r="F590" s="346" t="s">
        <v>2123</v>
      </c>
      <c r="G590" s="1287" t="s">
        <v>2046</v>
      </c>
      <c r="H590" s="1287"/>
      <c r="I590" s="346" t="b">
        <v>1</v>
      </c>
      <c r="J590" s="346">
        <v>1</v>
      </c>
      <c r="K590" s="346" t="s">
        <v>145</v>
      </c>
      <c r="L590" s="352">
        <v>3.2919999999999998</v>
      </c>
      <c r="M590" s="350">
        <f t="shared" si="16"/>
        <v>3.16</v>
      </c>
      <c r="N590" s="351">
        <f t="shared" si="17"/>
        <v>10.40272</v>
      </c>
      <c r="O590" s="346" t="b">
        <v>1</v>
      </c>
      <c r="Q590" s="339"/>
    </row>
    <row r="591" spans="1:17" x14ac:dyDescent="0.25">
      <c r="A591" s="339"/>
      <c r="C591" s="346" t="s">
        <v>2239</v>
      </c>
      <c r="D591" s="1287" t="s">
        <v>2236</v>
      </c>
      <c r="E591" s="1287"/>
      <c r="F591" s="346" t="s">
        <v>2276</v>
      </c>
      <c r="G591" s="1287" t="s">
        <v>2277</v>
      </c>
      <c r="H591" s="1287"/>
      <c r="I591" s="346" t="b">
        <v>1</v>
      </c>
      <c r="J591" s="346">
        <v>1</v>
      </c>
      <c r="K591" s="346" t="s">
        <v>145</v>
      </c>
      <c r="L591" s="352">
        <v>3.2850000000000001</v>
      </c>
      <c r="M591" s="350">
        <f t="shared" si="16"/>
        <v>3.16</v>
      </c>
      <c r="N591" s="351">
        <f t="shared" si="17"/>
        <v>10.380600000000001</v>
      </c>
      <c r="O591" s="346" t="b">
        <v>1</v>
      </c>
      <c r="Q591" s="339"/>
    </row>
    <row r="592" spans="1:17" x14ac:dyDescent="0.25">
      <c r="A592" s="339"/>
      <c r="C592" s="346" t="s">
        <v>2233</v>
      </c>
      <c r="D592" s="1287" t="s">
        <v>2234</v>
      </c>
      <c r="E592" s="1287"/>
      <c r="F592" s="346" t="s">
        <v>2319</v>
      </c>
      <c r="G592" s="1287" t="s">
        <v>2320</v>
      </c>
      <c r="H592" s="1287"/>
      <c r="I592" s="346" t="b">
        <v>1</v>
      </c>
      <c r="J592" s="346">
        <v>1</v>
      </c>
      <c r="K592" s="346" t="s">
        <v>145</v>
      </c>
      <c r="L592" s="352">
        <v>3.282</v>
      </c>
      <c r="M592" s="350">
        <f t="shared" si="16"/>
        <v>3.16</v>
      </c>
      <c r="N592" s="351">
        <f t="shared" si="17"/>
        <v>10.371120000000001</v>
      </c>
      <c r="O592" s="346" t="b">
        <v>1</v>
      </c>
      <c r="Q592" s="339"/>
    </row>
    <row r="593" spans="1:17" x14ac:dyDescent="0.25">
      <c r="A593" s="339"/>
      <c r="C593" s="346" t="s">
        <v>2245</v>
      </c>
      <c r="D593" s="1287" t="s">
        <v>2238</v>
      </c>
      <c r="E593" s="1287"/>
      <c r="F593" s="346" t="s">
        <v>2127</v>
      </c>
      <c r="G593" s="1287" t="s">
        <v>2055</v>
      </c>
      <c r="H593" s="1287"/>
      <c r="I593" s="346" t="b">
        <v>1</v>
      </c>
      <c r="J593" s="346">
        <v>1</v>
      </c>
      <c r="K593" s="346" t="s">
        <v>145</v>
      </c>
      <c r="L593" s="352">
        <v>3.2789999999999999</v>
      </c>
      <c r="M593" s="350">
        <f t="shared" si="16"/>
        <v>3.16</v>
      </c>
      <c r="N593" s="351">
        <f t="shared" si="17"/>
        <v>10.36164</v>
      </c>
      <c r="O593" s="346" t="b">
        <v>1</v>
      </c>
      <c r="Q593" s="339"/>
    </row>
    <row r="594" spans="1:17" x14ac:dyDescent="0.25">
      <c r="A594" s="339"/>
      <c r="C594" s="346" t="s">
        <v>2109</v>
      </c>
      <c r="D594" s="1287" t="s">
        <v>2048</v>
      </c>
      <c r="E594" s="1287"/>
      <c r="F594" s="346" t="s">
        <v>2180</v>
      </c>
      <c r="G594" s="1287" t="s">
        <v>2069</v>
      </c>
      <c r="H594" s="1287"/>
      <c r="I594" s="346" t="b">
        <v>1</v>
      </c>
      <c r="J594" s="346">
        <v>1</v>
      </c>
      <c r="K594" s="346" t="s">
        <v>145</v>
      </c>
      <c r="L594" s="352">
        <v>3.2629999999999999</v>
      </c>
      <c r="M594" s="350">
        <f t="shared" si="16"/>
        <v>3.16</v>
      </c>
      <c r="N594" s="351">
        <f t="shared" si="17"/>
        <v>10.31108</v>
      </c>
      <c r="O594" s="346" t="b">
        <v>0</v>
      </c>
      <c r="Q594" s="339"/>
    </row>
    <row r="595" spans="1:17" x14ac:dyDescent="0.25">
      <c r="A595" s="339"/>
      <c r="C595" s="346" t="s">
        <v>2229</v>
      </c>
      <c r="D595" s="1287" t="s">
        <v>2046</v>
      </c>
      <c r="E595" s="1287"/>
      <c r="F595" s="346" t="s">
        <v>2130</v>
      </c>
      <c r="G595" s="1287" t="s">
        <v>2047</v>
      </c>
      <c r="H595" s="1287"/>
      <c r="I595" s="346" t="b">
        <v>1</v>
      </c>
      <c r="J595" s="346">
        <v>1</v>
      </c>
      <c r="K595" s="346" t="s">
        <v>145</v>
      </c>
      <c r="L595" s="352">
        <v>3.2469999999999999</v>
      </c>
      <c r="M595" s="350">
        <f t="shared" si="16"/>
        <v>3.16</v>
      </c>
      <c r="N595" s="351">
        <f t="shared" si="17"/>
        <v>10.26052</v>
      </c>
      <c r="O595" s="346" t="b">
        <v>0</v>
      </c>
      <c r="Q595" s="339"/>
    </row>
    <row r="596" spans="1:17" x14ac:dyDescent="0.25">
      <c r="A596" s="339"/>
      <c r="C596" s="346" t="s">
        <v>2126</v>
      </c>
      <c r="D596" s="1287" t="s">
        <v>2057</v>
      </c>
      <c r="E596" s="1287"/>
      <c r="F596" s="346" t="s">
        <v>2110</v>
      </c>
      <c r="G596" s="1287" t="s">
        <v>2050</v>
      </c>
      <c r="H596" s="1287"/>
      <c r="I596" s="346" t="b">
        <v>1</v>
      </c>
      <c r="J596" s="346">
        <v>1</v>
      </c>
      <c r="K596" s="346" t="s">
        <v>145</v>
      </c>
      <c r="L596" s="352">
        <v>3.246</v>
      </c>
      <c r="M596" s="350">
        <f t="shared" si="16"/>
        <v>3.16</v>
      </c>
      <c r="N596" s="351">
        <f t="shared" si="17"/>
        <v>10.25736</v>
      </c>
      <c r="O596" s="346" t="b">
        <v>0</v>
      </c>
      <c r="Q596" s="339"/>
    </row>
    <row r="597" spans="1:17" x14ac:dyDescent="0.25">
      <c r="A597" s="339"/>
      <c r="C597" s="346" t="s">
        <v>2186</v>
      </c>
      <c r="D597" s="1287" t="s">
        <v>2046</v>
      </c>
      <c r="E597" s="1287"/>
      <c r="F597" s="346" t="s">
        <v>2249</v>
      </c>
      <c r="G597" s="1287" t="s">
        <v>2250</v>
      </c>
      <c r="H597" s="1287"/>
      <c r="I597" s="346" t="b">
        <v>1</v>
      </c>
      <c r="J597" s="346">
        <v>2</v>
      </c>
      <c r="K597" s="346" t="s">
        <v>145</v>
      </c>
      <c r="L597" s="352">
        <v>3.2410000000000001</v>
      </c>
      <c r="M597" s="350">
        <f t="shared" si="16"/>
        <v>3.16</v>
      </c>
      <c r="N597" s="351">
        <f t="shared" si="17"/>
        <v>10.241560000000002</v>
      </c>
      <c r="O597" s="346" t="b">
        <v>1</v>
      </c>
      <c r="Q597" s="339"/>
    </row>
    <row r="598" spans="1:17" x14ac:dyDescent="0.25">
      <c r="A598" s="339"/>
      <c r="C598" s="346" t="s">
        <v>2276</v>
      </c>
      <c r="D598" s="1287" t="s">
        <v>2277</v>
      </c>
      <c r="E598" s="1287"/>
      <c r="F598" s="346" t="s">
        <v>2269</v>
      </c>
      <c r="G598" s="1287" t="s">
        <v>2270</v>
      </c>
      <c r="H598" s="1287"/>
      <c r="I598" s="346" t="b">
        <v>1</v>
      </c>
      <c r="J598" s="346">
        <v>1</v>
      </c>
      <c r="K598" s="346" t="s">
        <v>145</v>
      </c>
      <c r="L598" s="352">
        <v>3.2320000000000002</v>
      </c>
      <c r="M598" s="350">
        <f t="shared" si="16"/>
        <v>3.16</v>
      </c>
      <c r="N598" s="351">
        <f t="shared" si="17"/>
        <v>10.213120000000002</v>
      </c>
      <c r="O598" s="346" t="b">
        <v>0</v>
      </c>
      <c r="Q598" s="339"/>
    </row>
    <row r="599" spans="1:17" x14ac:dyDescent="0.25">
      <c r="A599" s="339"/>
      <c r="C599" s="346" t="s">
        <v>2237</v>
      </c>
      <c r="D599" s="1287" t="s">
        <v>2238</v>
      </c>
      <c r="E599" s="1287"/>
      <c r="F599" s="346" t="s">
        <v>2142</v>
      </c>
      <c r="G599" s="1287" t="s">
        <v>2054</v>
      </c>
      <c r="H599" s="1287"/>
      <c r="I599" s="346" t="b">
        <v>1</v>
      </c>
      <c r="J599" s="346">
        <v>2</v>
      </c>
      <c r="K599" s="346" t="s">
        <v>145</v>
      </c>
      <c r="L599" s="352">
        <v>3.2229999999999999</v>
      </c>
      <c r="M599" s="350">
        <f t="shared" si="16"/>
        <v>3.16</v>
      </c>
      <c r="N599" s="351">
        <f t="shared" si="17"/>
        <v>10.18468</v>
      </c>
      <c r="O599" s="346" t="b">
        <v>1</v>
      </c>
      <c r="Q599" s="339"/>
    </row>
    <row r="600" spans="1:17" x14ac:dyDescent="0.25">
      <c r="A600" s="339"/>
      <c r="C600" s="346" t="s">
        <v>2110</v>
      </c>
      <c r="D600" s="1287" t="s">
        <v>2050</v>
      </c>
      <c r="E600" s="1287"/>
      <c r="F600" s="346" t="s">
        <v>2202</v>
      </c>
      <c r="G600" s="1287" t="s">
        <v>2046</v>
      </c>
      <c r="H600" s="1287"/>
      <c r="I600" s="346" t="b">
        <v>1</v>
      </c>
      <c r="J600" s="346">
        <v>1</v>
      </c>
      <c r="K600" s="346" t="s">
        <v>145</v>
      </c>
      <c r="L600" s="352">
        <v>3.2149999999999999</v>
      </c>
      <c r="M600" s="350">
        <f t="shared" si="16"/>
        <v>3.16</v>
      </c>
      <c r="N600" s="351">
        <f t="shared" si="17"/>
        <v>10.1594</v>
      </c>
      <c r="O600" s="346" t="b">
        <v>0</v>
      </c>
      <c r="Q600" s="339"/>
    </row>
    <row r="601" spans="1:17" x14ac:dyDescent="0.25">
      <c r="A601" s="339"/>
      <c r="C601" s="346" t="s">
        <v>2110</v>
      </c>
      <c r="D601" s="1287" t="s">
        <v>2050</v>
      </c>
      <c r="E601" s="1287"/>
      <c r="F601" s="346" t="s">
        <v>2273</v>
      </c>
      <c r="G601" s="1287" t="s">
        <v>2274</v>
      </c>
      <c r="H601" s="1287"/>
      <c r="I601" s="346" t="b">
        <v>1</v>
      </c>
      <c r="J601" s="346">
        <v>1</v>
      </c>
      <c r="K601" s="346" t="s">
        <v>145</v>
      </c>
      <c r="L601" s="352">
        <v>3.1909999999999998</v>
      </c>
      <c r="M601" s="350">
        <f t="shared" si="16"/>
        <v>3.16</v>
      </c>
      <c r="N601" s="351">
        <f t="shared" si="17"/>
        <v>10.08356</v>
      </c>
      <c r="O601" s="346" t="b">
        <v>1</v>
      </c>
      <c r="Q601" s="339"/>
    </row>
    <row r="602" spans="1:17" x14ac:dyDescent="0.25">
      <c r="A602" s="339"/>
      <c r="C602" s="346" t="s">
        <v>2126</v>
      </c>
      <c r="D602" s="1287" t="s">
        <v>2057</v>
      </c>
      <c r="E602" s="1287"/>
      <c r="F602" s="346" t="s">
        <v>2114</v>
      </c>
      <c r="G602" s="1287" t="s">
        <v>2049</v>
      </c>
      <c r="H602" s="1287"/>
      <c r="I602" s="346" t="b">
        <v>1</v>
      </c>
      <c r="J602" s="346">
        <v>1</v>
      </c>
      <c r="K602" s="346" t="s">
        <v>145</v>
      </c>
      <c r="L602" s="352">
        <v>3.1829999999999998</v>
      </c>
      <c r="M602" s="350">
        <f t="shared" si="16"/>
        <v>3.16</v>
      </c>
      <c r="N602" s="351">
        <f t="shared" si="17"/>
        <v>10.05828</v>
      </c>
      <c r="O602" s="346" t="b">
        <v>0</v>
      </c>
      <c r="Q602" s="339"/>
    </row>
    <row r="603" spans="1:17" x14ac:dyDescent="0.25">
      <c r="A603" s="339"/>
      <c r="C603" s="346" t="s">
        <v>2249</v>
      </c>
      <c r="D603" s="1287" t="s">
        <v>2250</v>
      </c>
      <c r="E603" s="1287"/>
      <c r="F603" s="346" t="s">
        <v>2123</v>
      </c>
      <c r="G603" s="1287" t="s">
        <v>2046</v>
      </c>
      <c r="H603" s="1287"/>
      <c r="I603" s="346" t="b">
        <v>1</v>
      </c>
      <c r="J603" s="346">
        <v>2</v>
      </c>
      <c r="K603" s="346" t="s">
        <v>145</v>
      </c>
      <c r="L603" s="352">
        <v>3.169</v>
      </c>
      <c r="M603" s="350">
        <f t="shared" si="16"/>
        <v>3.16</v>
      </c>
      <c r="N603" s="351">
        <f t="shared" si="17"/>
        <v>10.014040000000001</v>
      </c>
      <c r="O603" s="346" t="b">
        <v>1</v>
      </c>
      <c r="Q603" s="339"/>
    </row>
    <row r="604" spans="1:17" x14ac:dyDescent="0.25">
      <c r="A604" s="339"/>
      <c r="C604" s="346" t="s">
        <v>2276</v>
      </c>
      <c r="D604" s="1287" t="s">
        <v>2277</v>
      </c>
      <c r="E604" s="1287"/>
      <c r="F604" s="346" t="s">
        <v>2246</v>
      </c>
      <c r="G604" s="1287" t="s">
        <v>2238</v>
      </c>
      <c r="H604" s="1287"/>
      <c r="I604" s="346" t="b">
        <v>1</v>
      </c>
      <c r="J604" s="346">
        <v>1</v>
      </c>
      <c r="K604" s="346" t="s">
        <v>145</v>
      </c>
      <c r="L604" s="352">
        <v>3.165</v>
      </c>
      <c r="M604" s="350">
        <f t="shared" si="16"/>
        <v>3.16</v>
      </c>
      <c r="N604" s="351">
        <f t="shared" si="17"/>
        <v>10.0014</v>
      </c>
      <c r="O604" s="346" t="b">
        <v>1</v>
      </c>
      <c r="Q604" s="339"/>
    </row>
    <row r="605" spans="1:17" x14ac:dyDescent="0.25">
      <c r="A605" s="339"/>
      <c r="C605" s="346" t="s">
        <v>2202</v>
      </c>
      <c r="D605" s="1287" t="s">
        <v>2046</v>
      </c>
      <c r="E605" s="1287"/>
      <c r="F605" s="346" t="s">
        <v>2110</v>
      </c>
      <c r="G605" s="1287" t="s">
        <v>2050</v>
      </c>
      <c r="H605" s="1287"/>
      <c r="I605" s="346" t="b">
        <v>1</v>
      </c>
      <c r="J605" s="346">
        <v>1</v>
      </c>
      <c r="K605" s="346" t="s">
        <v>145</v>
      </c>
      <c r="L605" s="352">
        <v>3.1509999999999998</v>
      </c>
      <c r="M605" s="350">
        <f t="shared" si="16"/>
        <v>3.16</v>
      </c>
      <c r="N605" s="351">
        <f t="shared" si="17"/>
        <v>9.95716</v>
      </c>
      <c r="O605" s="346" t="b">
        <v>0</v>
      </c>
      <c r="Q605" s="339"/>
    </row>
    <row r="606" spans="1:17" x14ac:dyDescent="0.25">
      <c r="A606" s="339"/>
      <c r="C606" s="346" t="s">
        <v>2237</v>
      </c>
      <c r="D606" s="1287" t="s">
        <v>2238</v>
      </c>
      <c r="E606" s="1287"/>
      <c r="F606" s="346" t="s">
        <v>2109</v>
      </c>
      <c r="G606" s="1287" t="s">
        <v>2048</v>
      </c>
      <c r="H606" s="1287"/>
      <c r="I606" s="346" t="b">
        <v>1</v>
      </c>
      <c r="J606" s="346">
        <v>1</v>
      </c>
      <c r="K606" s="346" t="s">
        <v>145</v>
      </c>
      <c r="L606" s="352">
        <v>3.1440000000000001</v>
      </c>
      <c r="M606" s="350">
        <f t="shared" si="16"/>
        <v>3.16</v>
      </c>
      <c r="N606" s="351">
        <f t="shared" si="17"/>
        <v>9.9350400000000008</v>
      </c>
      <c r="O606" s="346" t="b">
        <v>1</v>
      </c>
      <c r="Q606" s="339"/>
    </row>
    <row r="607" spans="1:17" x14ac:dyDescent="0.25">
      <c r="A607" s="339"/>
      <c r="C607" s="346" t="s">
        <v>2123</v>
      </c>
      <c r="D607" s="1287" t="s">
        <v>2046</v>
      </c>
      <c r="E607" s="1287"/>
      <c r="F607" s="346" t="s">
        <v>2114</v>
      </c>
      <c r="G607" s="1287" t="s">
        <v>2049</v>
      </c>
      <c r="H607" s="1287"/>
      <c r="I607" s="346" t="b">
        <v>1</v>
      </c>
      <c r="J607" s="346">
        <v>2</v>
      </c>
      <c r="K607" s="346" t="s">
        <v>145</v>
      </c>
      <c r="L607" s="352">
        <v>3.1339999999999999</v>
      </c>
      <c r="M607" s="350">
        <f t="shared" si="16"/>
        <v>3.16</v>
      </c>
      <c r="N607" s="351">
        <f t="shared" si="17"/>
        <v>9.9034399999999998</v>
      </c>
      <c r="O607" s="346" t="b">
        <v>0</v>
      </c>
      <c r="Q607" s="339"/>
    </row>
    <row r="608" spans="1:17" x14ac:dyDescent="0.25">
      <c r="A608" s="339"/>
      <c r="C608" s="346" t="s">
        <v>2105</v>
      </c>
      <c r="D608" s="1287" t="s">
        <v>2047</v>
      </c>
      <c r="E608" s="1287"/>
      <c r="F608" s="346" t="s">
        <v>2132</v>
      </c>
      <c r="G608" s="1287" t="s">
        <v>2060</v>
      </c>
      <c r="H608" s="1287"/>
      <c r="I608" s="346" t="b">
        <v>1</v>
      </c>
      <c r="J608" s="346">
        <v>1</v>
      </c>
      <c r="K608" s="346" t="s">
        <v>145</v>
      </c>
      <c r="L608" s="352">
        <v>3.1339999999999999</v>
      </c>
      <c r="M608" s="350">
        <f t="shared" si="16"/>
        <v>3.16</v>
      </c>
      <c r="N608" s="351">
        <f t="shared" si="17"/>
        <v>9.9034399999999998</v>
      </c>
      <c r="O608" s="346" t="b">
        <v>0</v>
      </c>
      <c r="Q608" s="339"/>
    </row>
    <row r="609" spans="1:17" x14ac:dyDescent="0.25">
      <c r="A609" s="339"/>
      <c r="C609" s="346" t="s">
        <v>2115</v>
      </c>
      <c r="D609" s="1287" t="s">
        <v>2049</v>
      </c>
      <c r="E609" s="1287"/>
      <c r="F609" s="346" t="s">
        <v>2305</v>
      </c>
      <c r="G609" s="1287" t="s">
        <v>2306</v>
      </c>
      <c r="H609" s="1287"/>
      <c r="I609" s="346" t="b">
        <v>1</v>
      </c>
      <c r="J609" s="346">
        <v>1</v>
      </c>
      <c r="K609" s="346" t="s">
        <v>145</v>
      </c>
      <c r="L609" s="352">
        <v>3.1219999999999999</v>
      </c>
      <c r="M609" s="350">
        <f t="shared" si="16"/>
        <v>3.16</v>
      </c>
      <c r="N609" s="351">
        <f t="shared" si="17"/>
        <v>9.8655200000000001</v>
      </c>
      <c r="O609" s="346" t="b">
        <v>1</v>
      </c>
      <c r="Q609" s="339"/>
    </row>
    <row r="610" spans="1:17" x14ac:dyDescent="0.25">
      <c r="A610" s="339"/>
      <c r="C610" s="346" t="s">
        <v>2345</v>
      </c>
      <c r="D610" s="1287" t="s">
        <v>2236</v>
      </c>
      <c r="E610" s="1287"/>
      <c r="F610" s="346" t="s">
        <v>2110</v>
      </c>
      <c r="G610" s="1287" t="s">
        <v>2050</v>
      </c>
      <c r="H610" s="1287"/>
      <c r="I610" s="346" t="b">
        <v>1</v>
      </c>
      <c r="J610" s="346">
        <v>1</v>
      </c>
      <c r="K610" s="346" t="s">
        <v>145</v>
      </c>
      <c r="L610" s="352">
        <v>3.1219999999999999</v>
      </c>
      <c r="M610" s="350">
        <f t="shared" si="16"/>
        <v>3.16</v>
      </c>
      <c r="N610" s="351">
        <f t="shared" si="17"/>
        <v>9.8655200000000001</v>
      </c>
      <c r="O610" s="346" t="b">
        <v>1</v>
      </c>
      <c r="Q610" s="339"/>
    </row>
    <row r="611" spans="1:17" x14ac:dyDescent="0.25">
      <c r="A611" s="339"/>
      <c r="C611" s="346" t="s">
        <v>2126</v>
      </c>
      <c r="D611" s="1287" t="s">
        <v>2057</v>
      </c>
      <c r="E611" s="1287"/>
      <c r="F611" s="346" t="s">
        <v>2220</v>
      </c>
      <c r="G611" s="1287" t="s">
        <v>2054</v>
      </c>
      <c r="H611" s="1287"/>
      <c r="I611" s="346" t="b">
        <v>1</v>
      </c>
      <c r="J611" s="346">
        <v>1</v>
      </c>
      <c r="K611" s="346" t="s">
        <v>145</v>
      </c>
      <c r="L611" s="352">
        <v>3.1080000000000001</v>
      </c>
      <c r="M611" s="350">
        <f t="shared" si="16"/>
        <v>3.16</v>
      </c>
      <c r="N611" s="351">
        <f t="shared" si="17"/>
        <v>9.8212800000000016</v>
      </c>
      <c r="O611" s="346" t="b">
        <v>0</v>
      </c>
      <c r="Q611" s="339"/>
    </row>
    <row r="612" spans="1:17" x14ac:dyDescent="0.25">
      <c r="A612" s="339"/>
      <c r="C612" s="346" t="s">
        <v>2132</v>
      </c>
      <c r="D612" s="1287" t="s">
        <v>2060</v>
      </c>
      <c r="E612" s="1287"/>
      <c r="F612" s="346" t="s">
        <v>2195</v>
      </c>
      <c r="G612" s="1287" t="s">
        <v>2058</v>
      </c>
      <c r="H612" s="1287"/>
      <c r="I612" s="346" t="b">
        <v>1</v>
      </c>
      <c r="J612" s="346">
        <v>1</v>
      </c>
      <c r="K612" s="346" t="s">
        <v>145</v>
      </c>
      <c r="L612" s="352">
        <v>3.0870000000000002</v>
      </c>
      <c r="M612" s="350">
        <f t="shared" si="16"/>
        <v>3.16</v>
      </c>
      <c r="N612" s="351">
        <f t="shared" si="17"/>
        <v>9.7549200000000003</v>
      </c>
      <c r="O612" s="346" t="b">
        <v>0</v>
      </c>
      <c r="Q612" s="339"/>
    </row>
    <row r="613" spans="1:17" x14ac:dyDescent="0.25">
      <c r="A613" s="339"/>
      <c r="C613" s="346" t="s">
        <v>2101</v>
      </c>
      <c r="D613" s="1287" t="s">
        <v>2051</v>
      </c>
      <c r="E613" s="1287"/>
      <c r="F613" s="346" t="s">
        <v>2123</v>
      </c>
      <c r="G613" s="1287" t="s">
        <v>2046</v>
      </c>
      <c r="H613" s="1287"/>
      <c r="I613" s="346" t="b">
        <v>1</v>
      </c>
      <c r="J613" s="346">
        <v>1</v>
      </c>
      <c r="K613" s="346" t="s">
        <v>145</v>
      </c>
      <c r="L613" s="352">
        <v>3.0859999999999999</v>
      </c>
      <c r="M613" s="350">
        <f t="shared" si="16"/>
        <v>3.16</v>
      </c>
      <c r="N613" s="351">
        <f t="shared" si="17"/>
        <v>9.7517599999999991</v>
      </c>
      <c r="O613" s="346" t="b">
        <v>0</v>
      </c>
      <c r="Q613" s="339"/>
    </row>
    <row r="614" spans="1:17" x14ac:dyDescent="0.25">
      <c r="A614" s="339"/>
      <c r="C614" s="346" t="s">
        <v>2149</v>
      </c>
      <c r="D614" s="1287" t="s">
        <v>2053</v>
      </c>
      <c r="E614" s="1287"/>
      <c r="F614" s="346" t="s">
        <v>2322</v>
      </c>
      <c r="G614" s="1287" t="s">
        <v>2323</v>
      </c>
      <c r="H614" s="1287"/>
      <c r="I614" s="346" t="b">
        <v>1</v>
      </c>
      <c r="J614" s="346">
        <v>1</v>
      </c>
      <c r="K614" s="346" t="s">
        <v>145</v>
      </c>
      <c r="L614" s="352">
        <v>3.0840000000000001</v>
      </c>
      <c r="M614" s="350">
        <f t="shared" si="16"/>
        <v>3.16</v>
      </c>
      <c r="N614" s="351">
        <f t="shared" si="17"/>
        <v>9.7454400000000003</v>
      </c>
      <c r="O614" s="346" t="b">
        <v>1</v>
      </c>
      <c r="Q614" s="339"/>
    </row>
    <row r="615" spans="1:17" x14ac:dyDescent="0.25">
      <c r="A615" s="339"/>
      <c r="C615" s="346" t="s">
        <v>2101</v>
      </c>
      <c r="D615" s="1287" t="s">
        <v>2051</v>
      </c>
      <c r="E615" s="1287"/>
      <c r="F615" s="346" t="s">
        <v>2186</v>
      </c>
      <c r="G615" s="1287" t="s">
        <v>2046</v>
      </c>
      <c r="H615" s="1287"/>
      <c r="I615" s="346" t="b">
        <v>1</v>
      </c>
      <c r="J615" s="346">
        <v>1</v>
      </c>
      <c r="K615" s="346" t="s">
        <v>145</v>
      </c>
      <c r="L615" s="352">
        <v>3.08</v>
      </c>
      <c r="M615" s="350">
        <f t="shared" si="16"/>
        <v>3.16</v>
      </c>
      <c r="N615" s="351">
        <f t="shared" si="17"/>
        <v>9.732800000000001</v>
      </c>
      <c r="O615" s="346" t="b">
        <v>0</v>
      </c>
      <c r="Q615" s="339"/>
    </row>
    <row r="616" spans="1:17" x14ac:dyDescent="0.25">
      <c r="A616" s="339"/>
      <c r="C616" s="346" t="s">
        <v>2181</v>
      </c>
      <c r="D616" s="1287" t="s">
        <v>2051</v>
      </c>
      <c r="E616" s="1287"/>
      <c r="F616" s="346" t="s">
        <v>2118</v>
      </c>
      <c r="G616" s="1287" t="s">
        <v>2046</v>
      </c>
      <c r="H616" s="1287"/>
      <c r="I616" s="346" t="b">
        <v>1</v>
      </c>
      <c r="J616" s="346">
        <v>1</v>
      </c>
      <c r="K616" s="346" t="s">
        <v>145</v>
      </c>
      <c r="L616" s="352">
        <v>3.0670000000000002</v>
      </c>
      <c r="M616" s="350">
        <f t="shared" si="16"/>
        <v>3.16</v>
      </c>
      <c r="N616" s="351">
        <f t="shared" si="17"/>
        <v>9.6917200000000001</v>
      </c>
      <c r="O616" s="346" t="b">
        <v>0</v>
      </c>
      <c r="Q616" s="339"/>
    </row>
    <row r="617" spans="1:17" x14ac:dyDescent="0.25">
      <c r="A617" s="339"/>
      <c r="C617" s="346" t="s">
        <v>2103</v>
      </c>
      <c r="D617" s="1287" t="s">
        <v>2047</v>
      </c>
      <c r="E617" s="1287"/>
      <c r="F617" s="346" t="s">
        <v>2108</v>
      </c>
      <c r="G617" s="1287" t="s">
        <v>2063</v>
      </c>
      <c r="H617" s="1287"/>
      <c r="I617" s="346" t="b">
        <v>1</v>
      </c>
      <c r="J617" s="346">
        <v>2</v>
      </c>
      <c r="K617" s="346" t="s">
        <v>145</v>
      </c>
      <c r="L617" s="352">
        <v>3.0470000000000002</v>
      </c>
      <c r="M617" s="350">
        <f t="shared" si="16"/>
        <v>3.16</v>
      </c>
      <c r="N617" s="351">
        <f t="shared" si="17"/>
        <v>9.6285200000000017</v>
      </c>
      <c r="O617" s="346" t="b">
        <v>0</v>
      </c>
      <c r="Q617" s="339"/>
    </row>
    <row r="618" spans="1:17" x14ac:dyDescent="0.25">
      <c r="A618" s="339"/>
      <c r="C618" s="346" t="s">
        <v>2174</v>
      </c>
      <c r="D618" s="1287" t="s">
        <v>2051</v>
      </c>
      <c r="E618" s="1287"/>
      <c r="F618" s="346" t="s">
        <v>2322</v>
      </c>
      <c r="G618" s="1287" t="s">
        <v>2323</v>
      </c>
      <c r="H618" s="1287"/>
      <c r="I618" s="346" t="b">
        <v>1</v>
      </c>
      <c r="J618" s="346">
        <v>1</v>
      </c>
      <c r="K618" s="346" t="s">
        <v>145</v>
      </c>
      <c r="L618" s="352">
        <v>3.0390000000000001</v>
      </c>
      <c r="M618" s="350">
        <f t="shared" si="16"/>
        <v>3.16</v>
      </c>
      <c r="N618" s="351">
        <f t="shared" si="17"/>
        <v>9.6032400000000013</v>
      </c>
      <c r="O618" s="346" t="b">
        <v>1</v>
      </c>
      <c r="Q618" s="339"/>
    </row>
    <row r="619" spans="1:17" x14ac:dyDescent="0.25">
      <c r="A619" s="339"/>
      <c r="C619" s="346" t="s">
        <v>2298</v>
      </c>
      <c r="D619" s="1287" t="s">
        <v>2274</v>
      </c>
      <c r="E619" s="1287"/>
      <c r="F619" s="346" t="s">
        <v>2110</v>
      </c>
      <c r="G619" s="1287" t="s">
        <v>2050</v>
      </c>
      <c r="H619" s="1287"/>
      <c r="I619" s="346" t="b">
        <v>1</v>
      </c>
      <c r="J619" s="346">
        <v>1</v>
      </c>
      <c r="K619" s="346" t="s">
        <v>145</v>
      </c>
      <c r="L619" s="352">
        <v>3.0369999999999999</v>
      </c>
      <c r="M619" s="350">
        <f t="shared" si="16"/>
        <v>3.16</v>
      </c>
      <c r="N619" s="351">
        <f t="shared" si="17"/>
        <v>9.5969200000000008</v>
      </c>
      <c r="O619" s="346" t="b">
        <v>1</v>
      </c>
      <c r="Q619" s="339"/>
    </row>
    <row r="620" spans="1:17" x14ac:dyDescent="0.25">
      <c r="A620" s="339"/>
      <c r="C620" s="346" t="s">
        <v>2206</v>
      </c>
      <c r="D620" s="1287" t="s">
        <v>2052</v>
      </c>
      <c r="E620" s="1287"/>
      <c r="F620" s="346" t="s">
        <v>2207</v>
      </c>
      <c r="G620" s="1287" t="s">
        <v>2046</v>
      </c>
      <c r="H620" s="1287"/>
      <c r="I620" s="346" t="b">
        <v>1</v>
      </c>
      <c r="J620" s="346">
        <v>1</v>
      </c>
      <c r="K620" s="346" t="s">
        <v>145</v>
      </c>
      <c r="L620" s="352">
        <v>3.032</v>
      </c>
      <c r="M620" s="350">
        <f t="shared" si="16"/>
        <v>3.16</v>
      </c>
      <c r="N620" s="351">
        <f t="shared" si="17"/>
        <v>9.5811200000000003</v>
      </c>
      <c r="O620" s="346" t="b">
        <v>0</v>
      </c>
      <c r="Q620" s="339"/>
    </row>
    <row r="621" spans="1:17" x14ac:dyDescent="0.25">
      <c r="A621" s="339"/>
      <c r="C621" s="346" t="s">
        <v>2165</v>
      </c>
      <c r="D621" s="1287" t="s">
        <v>2046</v>
      </c>
      <c r="E621" s="1287"/>
      <c r="F621" s="346" t="s">
        <v>2109</v>
      </c>
      <c r="G621" s="1287" t="s">
        <v>2048</v>
      </c>
      <c r="H621" s="1287"/>
      <c r="I621" s="346" t="b">
        <v>1</v>
      </c>
      <c r="J621" s="346">
        <v>1</v>
      </c>
      <c r="K621" s="346" t="s">
        <v>145</v>
      </c>
      <c r="L621" s="352">
        <v>3.0249999999999999</v>
      </c>
      <c r="M621" s="350">
        <f t="shared" si="16"/>
        <v>3.16</v>
      </c>
      <c r="N621" s="351">
        <f t="shared" si="17"/>
        <v>9.5589999999999993</v>
      </c>
      <c r="O621" s="346" t="b">
        <v>0</v>
      </c>
      <c r="Q621" s="339"/>
    </row>
    <row r="622" spans="1:17" x14ac:dyDescent="0.25">
      <c r="A622" s="339"/>
      <c r="C622" s="346" t="s">
        <v>2145</v>
      </c>
      <c r="D622" s="1287" t="s">
        <v>2047</v>
      </c>
      <c r="E622" s="1287"/>
      <c r="F622" s="346" t="s">
        <v>2101</v>
      </c>
      <c r="G622" s="1287" t="s">
        <v>2051</v>
      </c>
      <c r="H622" s="1287"/>
      <c r="I622" s="346" t="b">
        <v>1</v>
      </c>
      <c r="J622" s="346">
        <v>1</v>
      </c>
      <c r="K622" s="346" t="s">
        <v>145</v>
      </c>
      <c r="L622" s="352">
        <v>3.0129999999999999</v>
      </c>
      <c r="M622" s="350">
        <f t="shared" si="16"/>
        <v>3.16</v>
      </c>
      <c r="N622" s="351">
        <f t="shared" si="17"/>
        <v>9.5210799999999995</v>
      </c>
      <c r="O622" s="346" t="b">
        <v>0</v>
      </c>
      <c r="Q622" s="339"/>
    </row>
    <row r="623" spans="1:17" x14ac:dyDescent="0.25">
      <c r="A623" s="339"/>
      <c r="C623" s="346" t="s">
        <v>2110</v>
      </c>
      <c r="D623" s="1287" t="s">
        <v>2050</v>
      </c>
      <c r="E623" s="1287"/>
      <c r="F623" s="346" t="s">
        <v>2342</v>
      </c>
      <c r="G623" s="1287" t="s">
        <v>2343</v>
      </c>
      <c r="H623" s="1287"/>
      <c r="I623" s="346" t="b">
        <v>1</v>
      </c>
      <c r="J623" s="346">
        <v>1</v>
      </c>
      <c r="K623" s="346" t="s">
        <v>145</v>
      </c>
      <c r="L623" s="352">
        <v>3.0129999999999999</v>
      </c>
      <c r="M623" s="350">
        <f t="shared" si="16"/>
        <v>3.16</v>
      </c>
      <c r="N623" s="351">
        <f t="shared" si="17"/>
        <v>9.5210799999999995</v>
      </c>
      <c r="O623" s="346" t="b">
        <v>0</v>
      </c>
      <c r="Q623" s="339"/>
    </row>
    <row r="624" spans="1:17" x14ac:dyDescent="0.25">
      <c r="A624" s="339"/>
      <c r="C624" s="346" t="s">
        <v>2102</v>
      </c>
      <c r="D624" s="1287" t="s">
        <v>2059</v>
      </c>
      <c r="E624" s="1287"/>
      <c r="F624" s="346" t="s">
        <v>2110</v>
      </c>
      <c r="G624" s="1287" t="s">
        <v>2050</v>
      </c>
      <c r="H624" s="1287"/>
      <c r="I624" s="346" t="b">
        <v>1</v>
      </c>
      <c r="J624" s="346">
        <v>1</v>
      </c>
      <c r="K624" s="346" t="s">
        <v>145</v>
      </c>
      <c r="L624" s="352">
        <v>3.0009999999999999</v>
      </c>
      <c r="M624" s="350">
        <f t="shared" si="16"/>
        <v>3.16</v>
      </c>
      <c r="N624" s="351">
        <f t="shared" si="17"/>
        <v>9.4831599999999998</v>
      </c>
      <c r="O624" s="346" t="b">
        <v>0</v>
      </c>
      <c r="Q624" s="339"/>
    </row>
    <row r="625" spans="1:17" x14ac:dyDescent="0.25">
      <c r="A625" s="339"/>
      <c r="C625" s="346" t="s">
        <v>2246</v>
      </c>
      <c r="D625" s="1287" t="s">
        <v>2238</v>
      </c>
      <c r="E625" s="1287"/>
      <c r="F625" s="346" t="s">
        <v>2305</v>
      </c>
      <c r="G625" s="1287" t="s">
        <v>2306</v>
      </c>
      <c r="H625" s="1287"/>
      <c r="I625" s="346" t="b">
        <v>1</v>
      </c>
      <c r="J625" s="346">
        <v>2</v>
      </c>
      <c r="K625" s="346" t="s">
        <v>145</v>
      </c>
      <c r="L625" s="352">
        <v>2.996</v>
      </c>
      <c r="M625" s="350">
        <f t="shared" si="16"/>
        <v>3.16</v>
      </c>
      <c r="N625" s="351">
        <f t="shared" si="17"/>
        <v>9.4673600000000011</v>
      </c>
      <c r="O625" s="346" t="b">
        <v>1</v>
      </c>
      <c r="Q625" s="339"/>
    </row>
    <row r="626" spans="1:17" x14ac:dyDescent="0.25">
      <c r="A626" s="339"/>
      <c r="C626" s="346" t="s">
        <v>2249</v>
      </c>
      <c r="D626" s="1287" t="s">
        <v>2250</v>
      </c>
      <c r="E626" s="1287"/>
      <c r="F626" s="346" t="s">
        <v>2130</v>
      </c>
      <c r="G626" s="1287" t="s">
        <v>2047</v>
      </c>
      <c r="H626" s="1287"/>
      <c r="I626" s="346" t="b">
        <v>1</v>
      </c>
      <c r="J626" s="346">
        <v>1</v>
      </c>
      <c r="K626" s="346" t="s">
        <v>145</v>
      </c>
      <c r="L626" s="352">
        <v>2.9910000000000001</v>
      </c>
      <c r="M626" s="350">
        <f t="shared" si="16"/>
        <v>3.16</v>
      </c>
      <c r="N626" s="351">
        <f t="shared" si="17"/>
        <v>9.4515600000000006</v>
      </c>
      <c r="O626" s="346" t="b">
        <v>1</v>
      </c>
      <c r="Q626" s="339"/>
    </row>
    <row r="627" spans="1:17" x14ac:dyDescent="0.25">
      <c r="A627" s="339"/>
      <c r="C627" s="346" t="s">
        <v>2142</v>
      </c>
      <c r="D627" s="1287" t="s">
        <v>2054</v>
      </c>
      <c r="E627" s="1287"/>
      <c r="F627" s="346" t="s">
        <v>2214</v>
      </c>
      <c r="G627" s="1287" t="s">
        <v>2046</v>
      </c>
      <c r="H627" s="1287"/>
      <c r="I627" s="346" t="b">
        <v>1</v>
      </c>
      <c r="J627" s="346">
        <v>1</v>
      </c>
      <c r="K627" s="346" t="s">
        <v>145</v>
      </c>
      <c r="L627" s="352">
        <v>2.9889999999999999</v>
      </c>
      <c r="M627" s="350">
        <f t="shared" si="16"/>
        <v>3.16</v>
      </c>
      <c r="N627" s="351">
        <f t="shared" si="17"/>
        <v>9.4452400000000001</v>
      </c>
      <c r="O627" s="346" t="b">
        <v>0</v>
      </c>
      <c r="Q627" s="339"/>
    </row>
    <row r="628" spans="1:17" x14ac:dyDescent="0.25">
      <c r="A628" s="339"/>
      <c r="C628" s="346" t="s">
        <v>2245</v>
      </c>
      <c r="D628" s="1287" t="s">
        <v>2238</v>
      </c>
      <c r="E628" s="1287"/>
      <c r="F628" s="346" t="s">
        <v>2118</v>
      </c>
      <c r="G628" s="1287" t="s">
        <v>2046</v>
      </c>
      <c r="H628" s="1287"/>
      <c r="I628" s="346" t="b">
        <v>1</v>
      </c>
      <c r="J628" s="346">
        <v>1</v>
      </c>
      <c r="K628" s="346" t="s">
        <v>145</v>
      </c>
      <c r="L628" s="352">
        <v>2.9750000000000001</v>
      </c>
      <c r="M628" s="350">
        <f t="shared" si="16"/>
        <v>3.16</v>
      </c>
      <c r="N628" s="351">
        <f t="shared" si="17"/>
        <v>9.4010000000000016</v>
      </c>
      <c r="O628" s="346" t="b">
        <v>1</v>
      </c>
      <c r="Q628" s="339"/>
    </row>
    <row r="629" spans="1:17" x14ac:dyDescent="0.25">
      <c r="A629" s="339"/>
      <c r="C629" s="346" t="s">
        <v>2346</v>
      </c>
      <c r="D629" s="1287" t="s">
        <v>2347</v>
      </c>
      <c r="E629" s="1287"/>
      <c r="F629" s="346" t="s">
        <v>2249</v>
      </c>
      <c r="G629" s="1287" t="s">
        <v>2250</v>
      </c>
      <c r="H629" s="1287"/>
      <c r="I629" s="346" t="b">
        <v>1</v>
      </c>
      <c r="J629" s="346">
        <v>1</v>
      </c>
      <c r="K629" s="346" t="s">
        <v>145</v>
      </c>
      <c r="L629" s="352">
        <v>2.968</v>
      </c>
      <c r="M629" s="350">
        <f t="shared" si="16"/>
        <v>3.16</v>
      </c>
      <c r="N629" s="351">
        <f t="shared" si="17"/>
        <v>9.3788800000000005</v>
      </c>
      <c r="O629" s="346" t="b">
        <v>0</v>
      </c>
      <c r="Q629" s="339"/>
    </row>
    <row r="630" spans="1:17" x14ac:dyDescent="0.25">
      <c r="A630" s="339"/>
      <c r="C630" s="346" t="s">
        <v>2237</v>
      </c>
      <c r="D630" s="1287" t="s">
        <v>2238</v>
      </c>
      <c r="E630" s="1287"/>
      <c r="F630" s="346" t="s">
        <v>2114</v>
      </c>
      <c r="G630" s="1287" t="s">
        <v>2049</v>
      </c>
      <c r="H630" s="1287"/>
      <c r="I630" s="346" t="b">
        <v>1</v>
      </c>
      <c r="J630" s="346">
        <v>1</v>
      </c>
      <c r="K630" s="346" t="s">
        <v>145</v>
      </c>
      <c r="L630" s="352">
        <v>2.9609999999999999</v>
      </c>
      <c r="M630" s="350">
        <f t="shared" si="16"/>
        <v>3.16</v>
      </c>
      <c r="N630" s="351">
        <f t="shared" si="17"/>
        <v>9.3567599999999995</v>
      </c>
      <c r="O630" s="346" t="b">
        <v>1</v>
      </c>
      <c r="Q630" s="339"/>
    </row>
    <row r="631" spans="1:17" x14ac:dyDescent="0.25">
      <c r="A631" s="339"/>
      <c r="C631" s="346" t="s">
        <v>2142</v>
      </c>
      <c r="D631" s="1287" t="s">
        <v>2054</v>
      </c>
      <c r="E631" s="1287"/>
      <c r="F631" s="346" t="s">
        <v>2312</v>
      </c>
      <c r="G631" s="1287" t="s">
        <v>2313</v>
      </c>
      <c r="H631" s="1287"/>
      <c r="I631" s="346" t="b">
        <v>1</v>
      </c>
      <c r="J631" s="346">
        <v>1</v>
      </c>
      <c r="K631" s="346" t="s">
        <v>145</v>
      </c>
      <c r="L631" s="352">
        <v>2.9510000000000001</v>
      </c>
      <c r="M631" s="350">
        <f t="shared" si="16"/>
        <v>3.16</v>
      </c>
      <c r="N631" s="351">
        <f t="shared" si="17"/>
        <v>9.3251600000000003</v>
      </c>
      <c r="O631" s="346" t="b">
        <v>0</v>
      </c>
      <c r="Q631" s="339"/>
    </row>
    <row r="632" spans="1:17" x14ac:dyDescent="0.25">
      <c r="A632" s="339"/>
      <c r="C632" s="346" t="s">
        <v>2114</v>
      </c>
      <c r="D632" s="1287" t="s">
        <v>2049</v>
      </c>
      <c r="E632" s="1287"/>
      <c r="F632" s="346" t="s">
        <v>2126</v>
      </c>
      <c r="G632" s="1287" t="s">
        <v>2057</v>
      </c>
      <c r="H632" s="1287"/>
      <c r="I632" s="346" t="b">
        <v>1</v>
      </c>
      <c r="J632" s="346">
        <v>1</v>
      </c>
      <c r="K632" s="346" t="s">
        <v>145</v>
      </c>
      <c r="L632" s="352">
        <v>2.9430000000000001</v>
      </c>
      <c r="M632" s="350">
        <f t="shared" si="16"/>
        <v>3.16</v>
      </c>
      <c r="N632" s="351">
        <f t="shared" si="17"/>
        <v>9.2998799999999999</v>
      </c>
      <c r="O632" s="346" t="b">
        <v>0</v>
      </c>
      <c r="Q632" s="339"/>
    </row>
    <row r="633" spans="1:17" x14ac:dyDescent="0.25">
      <c r="A633" s="339"/>
      <c r="C633" s="346" t="s">
        <v>2109</v>
      </c>
      <c r="D633" s="1287" t="s">
        <v>2048</v>
      </c>
      <c r="E633" s="1287"/>
      <c r="F633" s="346" t="s">
        <v>2118</v>
      </c>
      <c r="G633" s="1287" t="s">
        <v>2046</v>
      </c>
      <c r="H633" s="1287"/>
      <c r="I633" s="346" t="b">
        <v>1</v>
      </c>
      <c r="J633" s="346">
        <v>1</v>
      </c>
      <c r="K633" s="346" t="s">
        <v>145</v>
      </c>
      <c r="L633" s="352">
        <v>2.9420000000000002</v>
      </c>
      <c r="M633" s="350">
        <f t="shared" si="16"/>
        <v>3.16</v>
      </c>
      <c r="N633" s="351">
        <f t="shared" si="17"/>
        <v>9.2967200000000005</v>
      </c>
      <c r="O633" s="346" t="b">
        <v>0</v>
      </c>
      <c r="Q633" s="339"/>
    </row>
    <row r="634" spans="1:17" x14ac:dyDescent="0.25">
      <c r="A634" s="339"/>
      <c r="C634" s="346" t="s">
        <v>2146</v>
      </c>
      <c r="D634" s="1287" t="s">
        <v>2056</v>
      </c>
      <c r="E634" s="1287"/>
      <c r="F634" s="346" t="s">
        <v>2189</v>
      </c>
      <c r="G634" s="1287" t="s">
        <v>2051</v>
      </c>
      <c r="H634" s="1287"/>
      <c r="I634" s="346" t="b">
        <v>1</v>
      </c>
      <c r="J634" s="346">
        <v>1</v>
      </c>
      <c r="K634" s="346" t="s">
        <v>145</v>
      </c>
      <c r="L634" s="352">
        <v>2.94</v>
      </c>
      <c r="M634" s="350">
        <f t="shared" si="16"/>
        <v>3.16</v>
      </c>
      <c r="N634" s="351">
        <f t="shared" si="17"/>
        <v>9.2904</v>
      </c>
      <c r="O634" s="346" t="b">
        <v>0</v>
      </c>
      <c r="Q634" s="339"/>
    </row>
    <row r="635" spans="1:17" x14ac:dyDescent="0.25">
      <c r="A635" s="339"/>
      <c r="C635" s="346" t="s">
        <v>2110</v>
      </c>
      <c r="D635" s="1287" t="s">
        <v>2050</v>
      </c>
      <c r="E635" s="1287"/>
      <c r="F635" s="346" t="s">
        <v>2128</v>
      </c>
      <c r="G635" s="1287" t="s">
        <v>2059</v>
      </c>
      <c r="H635" s="1287"/>
      <c r="I635" s="346" t="b">
        <v>1</v>
      </c>
      <c r="J635" s="346">
        <v>1</v>
      </c>
      <c r="K635" s="346" t="s">
        <v>145</v>
      </c>
      <c r="L635" s="352">
        <v>2.9039999999999999</v>
      </c>
      <c r="M635" s="350">
        <f t="shared" si="16"/>
        <v>3.16</v>
      </c>
      <c r="N635" s="351">
        <f t="shared" si="17"/>
        <v>9.1766400000000008</v>
      </c>
      <c r="O635" s="346" t="b">
        <v>0</v>
      </c>
      <c r="Q635" s="339"/>
    </row>
    <row r="636" spans="1:17" x14ac:dyDescent="0.25">
      <c r="A636" s="339"/>
      <c r="C636" s="346" t="s">
        <v>2122</v>
      </c>
      <c r="D636" s="1287" t="s">
        <v>2046</v>
      </c>
      <c r="E636" s="1287"/>
      <c r="F636" s="346" t="s">
        <v>2149</v>
      </c>
      <c r="G636" s="1287" t="s">
        <v>2053</v>
      </c>
      <c r="H636" s="1287"/>
      <c r="I636" s="346" t="b">
        <v>1</v>
      </c>
      <c r="J636" s="346">
        <v>1</v>
      </c>
      <c r="K636" s="346" t="s">
        <v>145</v>
      </c>
      <c r="L636" s="352">
        <v>2.8919999999999999</v>
      </c>
      <c r="M636" s="350">
        <f t="shared" si="16"/>
        <v>3.16</v>
      </c>
      <c r="N636" s="351">
        <f t="shared" si="17"/>
        <v>9.1387199999999993</v>
      </c>
      <c r="O636" s="346" t="b">
        <v>0</v>
      </c>
      <c r="Q636" s="339"/>
    </row>
    <row r="637" spans="1:17" x14ac:dyDescent="0.25">
      <c r="A637" s="339"/>
      <c r="C637" s="346" t="s">
        <v>2211</v>
      </c>
      <c r="D637" s="1287" t="s">
        <v>2049</v>
      </c>
      <c r="E637" s="1287"/>
      <c r="F637" s="346" t="s">
        <v>2146</v>
      </c>
      <c r="G637" s="1287" t="s">
        <v>2056</v>
      </c>
      <c r="H637" s="1287"/>
      <c r="I637" s="346" t="b">
        <v>1</v>
      </c>
      <c r="J637" s="346">
        <v>1</v>
      </c>
      <c r="K637" s="346" t="s">
        <v>145</v>
      </c>
      <c r="L637" s="352">
        <v>2.887</v>
      </c>
      <c r="M637" s="350">
        <f t="shared" si="16"/>
        <v>3.16</v>
      </c>
      <c r="N637" s="351">
        <f t="shared" si="17"/>
        <v>9.1229200000000006</v>
      </c>
      <c r="O637" s="346" t="b">
        <v>0</v>
      </c>
      <c r="Q637" s="339"/>
    </row>
    <row r="638" spans="1:17" x14ac:dyDescent="0.25">
      <c r="A638" s="339"/>
      <c r="C638" s="346" t="s">
        <v>2312</v>
      </c>
      <c r="D638" s="1287" t="s">
        <v>2313</v>
      </c>
      <c r="E638" s="1287"/>
      <c r="F638" s="346" t="s">
        <v>2142</v>
      </c>
      <c r="G638" s="1287" t="s">
        <v>2054</v>
      </c>
      <c r="H638" s="1287"/>
      <c r="I638" s="346" t="b">
        <v>1</v>
      </c>
      <c r="J638" s="346">
        <v>1</v>
      </c>
      <c r="K638" s="346" t="s">
        <v>145</v>
      </c>
      <c r="L638" s="352">
        <v>2.875</v>
      </c>
      <c r="M638" s="350">
        <f t="shared" si="16"/>
        <v>3.16</v>
      </c>
      <c r="N638" s="351">
        <f t="shared" si="17"/>
        <v>9.0850000000000009</v>
      </c>
      <c r="O638" s="346" t="b">
        <v>0</v>
      </c>
      <c r="Q638" s="339"/>
    </row>
    <row r="639" spans="1:17" x14ac:dyDescent="0.25">
      <c r="A639" s="339"/>
      <c r="C639" s="346" t="s">
        <v>2109</v>
      </c>
      <c r="D639" s="1287" t="s">
        <v>2048</v>
      </c>
      <c r="E639" s="1287"/>
      <c r="F639" s="346" t="s">
        <v>2123</v>
      </c>
      <c r="G639" s="1287" t="s">
        <v>2046</v>
      </c>
      <c r="H639" s="1287"/>
      <c r="I639" s="346" t="b">
        <v>1</v>
      </c>
      <c r="J639" s="346">
        <v>1</v>
      </c>
      <c r="K639" s="346" t="s">
        <v>145</v>
      </c>
      <c r="L639" s="352">
        <v>2.8679999999999999</v>
      </c>
      <c r="M639" s="350">
        <f t="shared" si="16"/>
        <v>3.16</v>
      </c>
      <c r="N639" s="351">
        <f t="shared" si="17"/>
        <v>9.0628799999999998</v>
      </c>
      <c r="O639" s="346" t="b">
        <v>0</v>
      </c>
      <c r="Q639" s="339"/>
    </row>
    <row r="640" spans="1:17" x14ac:dyDescent="0.25">
      <c r="A640" s="339"/>
      <c r="C640" s="346" t="s">
        <v>2141</v>
      </c>
      <c r="D640" s="1287" t="s">
        <v>2047</v>
      </c>
      <c r="E640" s="1287"/>
      <c r="F640" s="346" t="s">
        <v>2142</v>
      </c>
      <c r="G640" s="1287" t="s">
        <v>2054</v>
      </c>
      <c r="H640" s="1287"/>
      <c r="I640" s="346" t="b">
        <v>1</v>
      </c>
      <c r="J640" s="346">
        <v>1</v>
      </c>
      <c r="K640" s="346" t="s">
        <v>145</v>
      </c>
      <c r="L640" s="352">
        <v>2.8639999999999999</v>
      </c>
      <c r="M640" s="350">
        <f t="shared" si="16"/>
        <v>3.16</v>
      </c>
      <c r="N640" s="351">
        <f t="shared" si="17"/>
        <v>9.0502400000000005</v>
      </c>
      <c r="O640" s="346" t="b">
        <v>0</v>
      </c>
      <c r="Q640" s="339"/>
    </row>
    <row r="641" spans="1:17" x14ac:dyDescent="0.25">
      <c r="A641" s="339"/>
      <c r="C641" s="346" t="s">
        <v>2246</v>
      </c>
      <c r="D641" s="1287" t="s">
        <v>2238</v>
      </c>
      <c r="E641" s="1287"/>
      <c r="F641" s="346" t="s">
        <v>2312</v>
      </c>
      <c r="G641" s="1287" t="s">
        <v>2313</v>
      </c>
      <c r="H641" s="1287"/>
      <c r="I641" s="346" t="b">
        <v>1</v>
      </c>
      <c r="J641" s="346">
        <v>1</v>
      </c>
      <c r="K641" s="346" t="s">
        <v>145</v>
      </c>
      <c r="L641" s="352">
        <v>2.8610000000000002</v>
      </c>
      <c r="M641" s="350">
        <f t="shared" si="16"/>
        <v>3.16</v>
      </c>
      <c r="N641" s="351">
        <f t="shared" si="17"/>
        <v>9.0407600000000006</v>
      </c>
      <c r="O641" s="346" t="b">
        <v>0</v>
      </c>
      <c r="Q641" s="339"/>
    </row>
    <row r="642" spans="1:17" x14ac:dyDescent="0.25">
      <c r="A642" s="339"/>
      <c r="C642" s="346" t="s">
        <v>2118</v>
      </c>
      <c r="D642" s="1287" t="s">
        <v>2046</v>
      </c>
      <c r="E642" s="1287"/>
      <c r="F642" s="346" t="s">
        <v>2181</v>
      </c>
      <c r="G642" s="1287" t="s">
        <v>2051</v>
      </c>
      <c r="H642" s="1287"/>
      <c r="I642" s="346" t="b">
        <v>1</v>
      </c>
      <c r="J642" s="346">
        <v>1</v>
      </c>
      <c r="K642" s="346" t="s">
        <v>145</v>
      </c>
      <c r="L642" s="352">
        <v>2.8519999999999999</v>
      </c>
      <c r="M642" s="350">
        <f t="shared" si="16"/>
        <v>3.16</v>
      </c>
      <c r="N642" s="351">
        <f t="shared" si="17"/>
        <v>9.0123200000000008</v>
      </c>
      <c r="O642" s="346" t="b">
        <v>0</v>
      </c>
      <c r="Q642" s="339"/>
    </row>
    <row r="643" spans="1:17" x14ac:dyDescent="0.25">
      <c r="A643" s="339"/>
      <c r="C643" s="346" t="s">
        <v>2247</v>
      </c>
      <c r="D643" s="1287" t="s">
        <v>2248</v>
      </c>
      <c r="E643" s="1287"/>
      <c r="F643" s="346" t="s">
        <v>2110</v>
      </c>
      <c r="G643" s="1287" t="s">
        <v>2050</v>
      </c>
      <c r="H643" s="1287"/>
      <c r="I643" s="346" t="b">
        <v>1</v>
      </c>
      <c r="J643" s="346">
        <v>1</v>
      </c>
      <c r="K643" s="346" t="s">
        <v>145</v>
      </c>
      <c r="L643" s="352">
        <v>2.8420000000000001</v>
      </c>
      <c r="M643" s="350">
        <f t="shared" ref="M643:M706" si="18">IF(K643="","",INDEX(CNTR_EFListSelected,MATCH(K643,CORSIA_FuelsList,0)))</f>
        <v>3.16</v>
      </c>
      <c r="N643" s="351">
        <f t="shared" ref="N643:N706" si="19">IF(COUNT(L643:M643)=2,L643*M643,"")</f>
        <v>8.9807199999999998</v>
      </c>
      <c r="O643" s="346" t="b">
        <v>1</v>
      </c>
      <c r="Q643" s="339"/>
    </row>
    <row r="644" spans="1:17" x14ac:dyDescent="0.25">
      <c r="A644" s="339"/>
      <c r="C644" s="346" t="s">
        <v>2103</v>
      </c>
      <c r="D644" s="1287" t="s">
        <v>2047</v>
      </c>
      <c r="E644" s="1287"/>
      <c r="F644" s="346" t="s">
        <v>2246</v>
      </c>
      <c r="G644" s="1287" t="s">
        <v>2238</v>
      </c>
      <c r="H644" s="1287"/>
      <c r="I644" s="346" t="b">
        <v>1</v>
      </c>
      <c r="J644" s="346">
        <v>1</v>
      </c>
      <c r="K644" s="346" t="s">
        <v>145</v>
      </c>
      <c r="L644" s="352">
        <v>2.8420000000000001</v>
      </c>
      <c r="M644" s="350">
        <f t="shared" si="18"/>
        <v>3.16</v>
      </c>
      <c r="N644" s="351">
        <f t="shared" si="19"/>
        <v>8.9807199999999998</v>
      </c>
      <c r="O644" s="346" t="b">
        <v>1</v>
      </c>
      <c r="Q644" s="339"/>
    </row>
    <row r="645" spans="1:17" x14ac:dyDescent="0.25">
      <c r="A645" s="339"/>
      <c r="C645" s="346" t="s">
        <v>2101</v>
      </c>
      <c r="D645" s="1287" t="s">
        <v>2051</v>
      </c>
      <c r="E645" s="1287"/>
      <c r="F645" s="346" t="s">
        <v>2182</v>
      </c>
      <c r="G645" s="1287" t="s">
        <v>2056</v>
      </c>
      <c r="H645" s="1287"/>
      <c r="I645" s="346" t="b">
        <v>1</v>
      </c>
      <c r="J645" s="346">
        <v>1</v>
      </c>
      <c r="K645" s="346" t="s">
        <v>145</v>
      </c>
      <c r="L645" s="352">
        <v>2.83</v>
      </c>
      <c r="M645" s="350">
        <f t="shared" si="18"/>
        <v>3.16</v>
      </c>
      <c r="N645" s="351">
        <f t="shared" si="19"/>
        <v>8.9428000000000001</v>
      </c>
      <c r="O645" s="346" t="b">
        <v>0</v>
      </c>
      <c r="Q645" s="339"/>
    </row>
    <row r="646" spans="1:17" x14ac:dyDescent="0.25">
      <c r="A646" s="339"/>
      <c r="C646" s="346" t="s">
        <v>2147</v>
      </c>
      <c r="D646" s="1287" t="s">
        <v>2047</v>
      </c>
      <c r="E646" s="1287"/>
      <c r="F646" s="346" t="s">
        <v>2246</v>
      </c>
      <c r="G646" s="1287" t="s">
        <v>2238</v>
      </c>
      <c r="H646" s="1287"/>
      <c r="I646" s="346" t="b">
        <v>1</v>
      </c>
      <c r="J646" s="346">
        <v>1</v>
      </c>
      <c r="K646" s="346" t="s">
        <v>145</v>
      </c>
      <c r="L646" s="352">
        <v>2.819</v>
      </c>
      <c r="M646" s="350">
        <f t="shared" si="18"/>
        <v>3.16</v>
      </c>
      <c r="N646" s="351">
        <f t="shared" si="19"/>
        <v>8.9080399999999997</v>
      </c>
      <c r="O646" s="346" t="b">
        <v>1</v>
      </c>
      <c r="Q646" s="339"/>
    </row>
    <row r="647" spans="1:17" x14ac:dyDescent="0.25">
      <c r="A647" s="339"/>
      <c r="C647" s="346" t="s">
        <v>2118</v>
      </c>
      <c r="D647" s="1287" t="s">
        <v>2046</v>
      </c>
      <c r="E647" s="1287"/>
      <c r="F647" s="346" t="s">
        <v>2295</v>
      </c>
      <c r="G647" s="1287" t="s">
        <v>2238</v>
      </c>
      <c r="H647" s="1287"/>
      <c r="I647" s="346" t="b">
        <v>1</v>
      </c>
      <c r="J647" s="346">
        <v>1</v>
      </c>
      <c r="K647" s="346" t="s">
        <v>145</v>
      </c>
      <c r="L647" s="352">
        <v>2.8170000000000002</v>
      </c>
      <c r="M647" s="350">
        <f t="shared" si="18"/>
        <v>3.16</v>
      </c>
      <c r="N647" s="351">
        <f t="shared" si="19"/>
        <v>8.901720000000001</v>
      </c>
      <c r="O647" s="346" t="b">
        <v>1</v>
      </c>
      <c r="Q647" s="339"/>
    </row>
    <row r="648" spans="1:17" x14ac:dyDescent="0.25">
      <c r="A648" s="339"/>
      <c r="C648" s="346" t="s">
        <v>2126</v>
      </c>
      <c r="D648" s="1287" t="s">
        <v>2057</v>
      </c>
      <c r="E648" s="1287"/>
      <c r="F648" s="346" t="s">
        <v>2109</v>
      </c>
      <c r="G648" s="1287" t="s">
        <v>2048</v>
      </c>
      <c r="H648" s="1287"/>
      <c r="I648" s="346" t="b">
        <v>1</v>
      </c>
      <c r="J648" s="346">
        <v>1</v>
      </c>
      <c r="K648" s="346" t="s">
        <v>145</v>
      </c>
      <c r="L648" s="352">
        <v>2.8050000000000002</v>
      </c>
      <c r="M648" s="350">
        <f t="shared" si="18"/>
        <v>3.16</v>
      </c>
      <c r="N648" s="351">
        <f t="shared" si="19"/>
        <v>8.8638000000000012</v>
      </c>
      <c r="O648" s="346" t="b">
        <v>0</v>
      </c>
      <c r="Q648" s="339"/>
    </row>
    <row r="649" spans="1:17" x14ac:dyDescent="0.25">
      <c r="A649" s="339"/>
      <c r="C649" s="346" t="s">
        <v>2298</v>
      </c>
      <c r="D649" s="1287" t="s">
        <v>2274</v>
      </c>
      <c r="E649" s="1287"/>
      <c r="F649" s="346" t="s">
        <v>2222</v>
      </c>
      <c r="G649" s="1287" t="s">
        <v>2054</v>
      </c>
      <c r="H649" s="1287"/>
      <c r="I649" s="346" t="b">
        <v>1</v>
      </c>
      <c r="J649" s="346">
        <v>1</v>
      </c>
      <c r="K649" s="346" t="s">
        <v>145</v>
      </c>
      <c r="L649" s="352">
        <v>2.8039999999999998</v>
      </c>
      <c r="M649" s="350">
        <f t="shared" si="18"/>
        <v>3.16</v>
      </c>
      <c r="N649" s="351">
        <f t="shared" si="19"/>
        <v>8.8606400000000001</v>
      </c>
      <c r="O649" s="346" t="b">
        <v>1</v>
      </c>
      <c r="Q649" s="339"/>
    </row>
    <row r="650" spans="1:17" x14ac:dyDescent="0.25">
      <c r="A650" s="339"/>
      <c r="C650" s="346" t="s">
        <v>2204</v>
      </c>
      <c r="D650" s="1287" t="s">
        <v>2052</v>
      </c>
      <c r="E650" s="1287"/>
      <c r="F650" s="346" t="s">
        <v>2201</v>
      </c>
      <c r="G650" s="1287" t="s">
        <v>2054</v>
      </c>
      <c r="H650" s="1287"/>
      <c r="I650" s="346" t="b">
        <v>1</v>
      </c>
      <c r="J650" s="346">
        <v>1</v>
      </c>
      <c r="K650" s="346" t="s">
        <v>145</v>
      </c>
      <c r="L650" s="352">
        <v>2.7989999999999999</v>
      </c>
      <c r="M650" s="350">
        <f t="shared" si="18"/>
        <v>3.16</v>
      </c>
      <c r="N650" s="351">
        <f t="shared" si="19"/>
        <v>8.8448399999999996</v>
      </c>
      <c r="O650" s="346" t="b">
        <v>0</v>
      </c>
      <c r="Q650" s="339"/>
    </row>
    <row r="651" spans="1:17" x14ac:dyDescent="0.25">
      <c r="A651" s="339"/>
      <c r="C651" s="346" t="s">
        <v>2120</v>
      </c>
      <c r="D651" s="1287" t="s">
        <v>2046</v>
      </c>
      <c r="E651" s="1287"/>
      <c r="F651" s="346" t="s">
        <v>2109</v>
      </c>
      <c r="G651" s="1287" t="s">
        <v>2048</v>
      </c>
      <c r="H651" s="1287"/>
      <c r="I651" s="346" t="b">
        <v>1</v>
      </c>
      <c r="J651" s="346">
        <v>1</v>
      </c>
      <c r="K651" s="346" t="s">
        <v>145</v>
      </c>
      <c r="L651" s="352">
        <v>2.7879999999999998</v>
      </c>
      <c r="M651" s="350">
        <f t="shared" si="18"/>
        <v>3.16</v>
      </c>
      <c r="N651" s="351">
        <f t="shared" si="19"/>
        <v>8.8100799999999992</v>
      </c>
      <c r="O651" s="346" t="b">
        <v>0</v>
      </c>
      <c r="Q651" s="339"/>
    </row>
    <row r="652" spans="1:17" x14ac:dyDescent="0.25">
      <c r="A652" s="339"/>
      <c r="C652" s="346" t="s">
        <v>2312</v>
      </c>
      <c r="D652" s="1287" t="s">
        <v>2313</v>
      </c>
      <c r="E652" s="1287"/>
      <c r="F652" s="346" t="s">
        <v>2246</v>
      </c>
      <c r="G652" s="1287" t="s">
        <v>2238</v>
      </c>
      <c r="H652" s="1287"/>
      <c r="I652" s="346" t="b">
        <v>1</v>
      </c>
      <c r="J652" s="346">
        <v>1</v>
      </c>
      <c r="K652" s="346" t="s">
        <v>145</v>
      </c>
      <c r="L652" s="352">
        <v>2.7850000000000001</v>
      </c>
      <c r="M652" s="350">
        <f t="shared" si="18"/>
        <v>3.16</v>
      </c>
      <c r="N652" s="351">
        <f t="shared" si="19"/>
        <v>8.8006000000000011</v>
      </c>
      <c r="O652" s="346" t="b">
        <v>0</v>
      </c>
      <c r="Q652" s="339"/>
    </row>
    <row r="653" spans="1:17" x14ac:dyDescent="0.25">
      <c r="A653" s="339"/>
      <c r="C653" s="346" t="s">
        <v>2348</v>
      </c>
      <c r="D653" s="1287" t="s">
        <v>2323</v>
      </c>
      <c r="E653" s="1287"/>
      <c r="F653" s="346" t="s">
        <v>2246</v>
      </c>
      <c r="G653" s="1287" t="s">
        <v>2238</v>
      </c>
      <c r="H653" s="1287"/>
      <c r="I653" s="346" t="b">
        <v>1</v>
      </c>
      <c r="J653" s="346">
        <v>1</v>
      </c>
      <c r="K653" s="346" t="s">
        <v>145</v>
      </c>
      <c r="L653" s="352">
        <v>2.782</v>
      </c>
      <c r="M653" s="350">
        <f t="shared" si="18"/>
        <v>3.16</v>
      </c>
      <c r="N653" s="351">
        <f t="shared" si="19"/>
        <v>8.7911200000000012</v>
      </c>
      <c r="O653" s="346" t="b">
        <v>1</v>
      </c>
      <c r="Q653" s="339"/>
    </row>
    <row r="654" spans="1:17" x14ac:dyDescent="0.25">
      <c r="A654" s="339"/>
      <c r="C654" s="346" t="s">
        <v>2109</v>
      </c>
      <c r="D654" s="1287" t="s">
        <v>2048</v>
      </c>
      <c r="E654" s="1287"/>
      <c r="F654" s="346" t="s">
        <v>2322</v>
      </c>
      <c r="G654" s="1287" t="s">
        <v>2323</v>
      </c>
      <c r="H654" s="1287"/>
      <c r="I654" s="346" t="b">
        <v>1</v>
      </c>
      <c r="J654" s="346">
        <v>1</v>
      </c>
      <c r="K654" s="346" t="s">
        <v>145</v>
      </c>
      <c r="L654" s="352">
        <v>2.7709999999999999</v>
      </c>
      <c r="M654" s="350">
        <f t="shared" si="18"/>
        <v>3.16</v>
      </c>
      <c r="N654" s="351">
        <f t="shared" si="19"/>
        <v>8.7563600000000008</v>
      </c>
      <c r="O654" s="346" t="b">
        <v>1</v>
      </c>
      <c r="Q654" s="339"/>
    </row>
    <row r="655" spans="1:17" x14ac:dyDescent="0.25">
      <c r="A655" s="339"/>
      <c r="C655" s="346" t="s">
        <v>2164</v>
      </c>
      <c r="D655" s="1287" t="s">
        <v>2051</v>
      </c>
      <c r="E655" s="1287"/>
      <c r="F655" s="346" t="s">
        <v>2109</v>
      </c>
      <c r="G655" s="1287" t="s">
        <v>2048</v>
      </c>
      <c r="H655" s="1287"/>
      <c r="I655" s="346" t="b">
        <v>1</v>
      </c>
      <c r="J655" s="346">
        <v>1</v>
      </c>
      <c r="K655" s="346" t="s">
        <v>145</v>
      </c>
      <c r="L655" s="352">
        <v>2.7690000000000001</v>
      </c>
      <c r="M655" s="350">
        <f t="shared" si="18"/>
        <v>3.16</v>
      </c>
      <c r="N655" s="351">
        <f t="shared" si="19"/>
        <v>8.7500400000000003</v>
      </c>
      <c r="O655" s="346" t="b">
        <v>0</v>
      </c>
      <c r="Q655" s="339"/>
    </row>
    <row r="656" spans="1:17" x14ac:dyDescent="0.25">
      <c r="A656" s="339"/>
      <c r="C656" s="346" t="s">
        <v>2110</v>
      </c>
      <c r="D656" s="1287" t="s">
        <v>2050</v>
      </c>
      <c r="E656" s="1287"/>
      <c r="F656" s="346" t="s">
        <v>2249</v>
      </c>
      <c r="G656" s="1287" t="s">
        <v>2250</v>
      </c>
      <c r="H656" s="1287"/>
      <c r="I656" s="346" t="b">
        <v>1</v>
      </c>
      <c r="J656" s="346">
        <v>1</v>
      </c>
      <c r="K656" s="346" t="s">
        <v>145</v>
      </c>
      <c r="L656" s="352">
        <v>2.766</v>
      </c>
      <c r="M656" s="350">
        <f t="shared" si="18"/>
        <v>3.16</v>
      </c>
      <c r="N656" s="351">
        <f t="shared" si="19"/>
        <v>8.7405600000000003</v>
      </c>
      <c r="O656" s="346" t="b">
        <v>1</v>
      </c>
      <c r="Q656" s="339"/>
    </row>
    <row r="657" spans="1:17" x14ac:dyDescent="0.25">
      <c r="A657" s="339"/>
      <c r="C657" s="346" t="s">
        <v>2218</v>
      </c>
      <c r="D657" s="1287" t="s">
        <v>2070</v>
      </c>
      <c r="E657" s="1287"/>
      <c r="F657" s="346" t="s">
        <v>2246</v>
      </c>
      <c r="G657" s="1287" t="s">
        <v>2238</v>
      </c>
      <c r="H657" s="1287"/>
      <c r="I657" s="346" t="b">
        <v>1</v>
      </c>
      <c r="J657" s="346">
        <v>1</v>
      </c>
      <c r="K657" s="346" t="s">
        <v>145</v>
      </c>
      <c r="L657" s="352">
        <v>2.7610000000000001</v>
      </c>
      <c r="M657" s="350">
        <f t="shared" si="18"/>
        <v>3.16</v>
      </c>
      <c r="N657" s="351">
        <f t="shared" si="19"/>
        <v>8.7247600000000016</v>
      </c>
      <c r="O657" s="346" t="b">
        <v>1</v>
      </c>
      <c r="Q657" s="339"/>
    </row>
    <row r="658" spans="1:17" x14ac:dyDescent="0.25">
      <c r="A658" s="339"/>
      <c r="C658" s="346" t="s">
        <v>2246</v>
      </c>
      <c r="D658" s="1287" t="s">
        <v>2238</v>
      </c>
      <c r="E658" s="1287"/>
      <c r="F658" s="346" t="s">
        <v>2120</v>
      </c>
      <c r="G658" s="1287" t="s">
        <v>2046</v>
      </c>
      <c r="H658" s="1287"/>
      <c r="I658" s="346" t="b">
        <v>1</v>
      </c>
      <c r="J658" s="346">
        <v>1</v>
      </c>
      <c r="K658" s="346" t="s">
        <v>145</v>
      </c>
      <c r="L658" s="352">
        <v>2.7469999999999999</v>
      </c>
      <c r="M658" s="350">
        <f t="shared" si="18"/>
        <v>3.16</v>
      </c>
      <c r="N658" s="351">
        <f t="shared" si="19"/>
        <v>8.6805199999999996</v>
      </c>
      <c r="O658" s="346" t="b">
        <v>1</v>
      </c>
      <c r="Q658" s="339"/>
    </row>
    <row r="659" spans="1:17" x14ac:dyDescent="0.25">
      <c r="A659" s="339"/>
      <c r="C659" s="346" t="s">
        <v>2213</v>
      </c>
      <c r="D659" s="1287" t="s">
        <v>2046</v>
      </c>
      <c r="E659" s="1287"/>
      <c r="F659" s="346" t="s">
        <v>2246</v>
      </c>
      <c r="G659" s="1287" t="s">
        <v>2238</v>
      </c>
      <c r="H659" s="1287"/>
      <c r="I659" s="346" t="b">
        <v>1</v>
      </c>
      <c r="J659" s="346">
        <v>1</v>
      </c>
      <c r="K659" s="346" t="s">
        <v>145</v>
      </c>
      <c r="L659" s="352">
        <v>2.742</v>
      </c>
      <c r="M659" s="350">
        <f t="shared" si="18"/>
        <v>3.16</v>
      </c>
      <c r="N659" s="351">
        <f t="shared" si="19"/>
        <v>8.6647200000000009</v>
      </c>
      <c r="O659" s="346" t="b">
        <v>1</v>
      </c>
      <c r="Q659" s="339"/>
    </row>
    <row r="660" spans="1:17" x14ac:dyDescent="0.25">
      <c r="A660" s="339"/>
      <c r="C660" s="346" t="s">
        <v>2120</v>
      </c>
      <c r="D660" s="1287" t="s">
        <v>2046</v>
      </c>
      <c r="E660" s="1287"/>
      <c r="F660" s="346" t="s">
        <v>2115</v>
      </c>
      <c r="G660" s="1287" t="s">
        <v>2049</v>
      </c>
      <c r="H660" s="1287"/>
      <c r="I660" s="346" t="b">
        <v>1</v>
      </c>
      <c r="J660" s="346">
        <v>2</v>
      </c>
      <c r="K660" s="346" t="s">
        <v>145</v>
      </c>
      <c r="L660" s="352">
        <v>2.74</v>
      </c>
      <c r="M660" s="350">
        <f t="shared" si="18"/>
        <v>3.16</v>
      </c>
      <c r="N660" s="351">
        <f t="shared" si="19"/>
        <v>8.6584000000000003</v>
      </c>
      <c r="O660" s="346" t="b">
        <v>0</v>
      </c>
      <c r="Q660" s="339"/>
    </row>
    <row r="661" spans="1:17" x14ac:dyDescent="0.25">
      <c r="A661" s="339"/>
      <c r="C661" s="346" t="s">
        <v>2115</v>
      </c>
      <c r="D661" s="1287" t="s">
        <v>2049</v>
      </c>
      <c r="E661" s="1287"/>
      <c r="F661" s="346" t="s">
        <v>2146</v>
      </c>
      <c r="G661" s="1287" t="s">
        <v>2056</v>
      </c>
      <c r="H661" s="1287"/>
      <c r="I661" s="346" t="b">
        <v>1</v>
      </c>
      <c r="J661" s="346">
        <v>1</v>
      </c>
      <c r="K661" s="346" t="s">
        <v>145</v>
      </c>
      <c r="L661" s="352">
        <v>2.74</v>
      </c>
      <c r="M661" s="350">
        <f t="shared" si="18"/>
        <v>3.16</v>
      </c>
      <c r="N661" s="351">
        <f t="shared" si="19"/>
        <v>8.6584000000000003</v>
      </c>
      <c r="O661" s="346" t="b">
        <v>0</v>
      </c>
      <c r="Q661" s="339"/>
    </row>
    <row r="662" spans="1:17" x14ac:dyDescent="0.25">
      <c r="A662" s="339"/>
      <c r="C662" s="346" t="s">
        <v>2158</v>
      </c>
      <c r="D662" s="1287" t="s">
        <v>2055</v>
      </c>
      <c r="E662" s="1287"/>
      <c r="F662" s="346" t="s">
        <v>2184</v>
      </c>
      <c r="G662" s="1287" t="s">
        <v>2052</v>
      </c>
      <c r="H662" s="1287"/>
      <c r="I662" s="346" t="b">
        <v>1</v>
      </c>
      <c r="J662" s="346">
        <v>1</v>
      </c>
      <c r="K662" s="346" t="s">
        <v>145</v>
      </c>
      <c r="L662" s="352">
        <v>2.738</v>
      </c>
      <c r="M662" s="350">
        <f t="shared" si="18"/>
        <v>3.16</v>
      </c>
      <c r="N662" s="351">
        <f t="shared" si="19"/>
        <v>8.6520799999999998</v>
      </c>
      <c r="O662" s="346" t="b">
        <v>0</v>
      </c>
      <c r="Q662" s="339"/>
    </row>
    <row r="663" spans="1:17" x14ac:dyDescent="0.25">
      <c r="A663" s="339"/>
      <c r="C663" s="346" t="s">
        <v>2114</v>
      </c>
      <c r="D663" s="1287" t="s">
        <v>2049</v>
      </c>
      <c r="E663" s="1287"/>
      <c r="F663" s="346" t="s">
        <v>2142</v>
      </c>
      <c r="G663" s="1287" t="s">
        <v>2054</v>
      </c>
      <c r="H663" s="1287"/>
      <c r="I663" s="346" t="b">
        <v>1</v>
      </c>
      <c r="J663" s="346">
        <v>1</v>
      </c>
      <c r="K663" s="346" t="s">
        <v>145</v>
      </c>
      <c r="L663" s="352">
        <v>2.714</v>
      </c>
      <c r="M663" s="350">
        <f t="shared" si="18"/>
        <v>3.16</v>
      </c>
      <c r="N663" s="351">
        <f t="shared" si="19"/>
        <v>8.5762400000000003</v>
      </c>
      <c r="O663" s="346" t="b">
        <v>0</v>
      </c>
      <c r="Q663" s="339"/>
    </row>
    <row r="664" spans="1:17" x14ac:dyDescent="0.25">
      <c r="A664" s="339"/>
      <c r="C664" s="346" t="s">
        <v>2214</v>
      </c>
      <c r="D664" s="1287" t="s">
        <v>2046</v>
      </c>
      <c r="E664" s="1287"/>
      <c r="F664" s="346" t="s">
        <v>2237</v>
      </c>
      <c r="G664" s="1287" t="s">
        <v>2238</v>
      </c>
      <c r="H664" s="1287"/>
      <c r="I664" s="346" t="b">
        <v>1</v>
      </c>
      <c r="J664" s="346">
        <v>1</v>
      </c>
      <c r="K664" s="346" t="s">
        <v>145</v>
      </c>
      <c r="L664" s="352">
        <v>2.7040000000000002</v>
      </c>
      <c r="M664" s="350">
        <f t="shared" si="18"/>
        <v>3.16</v>
      </c>
      <c r="N664" s="351">
        <f t="shared" si="19"/>
        <v>8.5446400000000011</v>
      </c>
      <c r="O664" s="346" t="b">
        <v>1</v>
      </c>
      <c r="Q664" s="339"/>
    </row>
    <row r="665" spans="1:17" x14ac:dyDescent="0.25">
      <c r="A665" s="339"/>
      <c r="C665" s="346" t="s">
        <v>2146</v>
      </c>
      <c r="D665" s="1287" t="s">
        <v>2056</v>
      </c>
      <c r="E665" s="1287"/>
      <c r="F665" s="346" t="s">
        <v>2190</v>
      </c>
      <c r="G665" s="1287" t="s">
        <v>2051</v>
      </c>
      <c r="H665" s="1287"/>
      <c r="I665" s="346" t="b">
        <v>1</v>
      </c>
      <c r="J665" s="346">
        <v>1</v>
      </c>
      <c r="K665" s="346" t="s">
        <v>145</v>
      </c>
      <c r="L665" s="352">
        <v>2.6970000000000001</v>
      </c>
      <c r="M665" s="350">
        <f t="shared" si="18"/>
        <v>3.16</v>
      </c>
      <c r="N665" s="351">
        <f t="shared" si="19"/>
        <v>8.5225200000000001</v>
      </c>
      <c r="O665" s="346" t="b">
        <v>0</v>
      </c>
      <c r="Q665" s="339"/>
    </row>
    <row r="666" spans="1:17" x14ac:dyDescent="0.25">
      <c r="A666" s="339"/>
      <c r="C666" s="346" t="s">
        <v>2110</v>
      </c>
      <c r="D666" s="1287" t="s">
        <v>2050</v>
      </c>
      <c r="E666" s="1287"/>
      <c r="F666" s="346" t="s">
        <v>2199</v>
      </c>
      <c r="G666" s="1287" t="s">
        <v>2059</v>
      </c>
      <c r="H666" s="1287"/>
      <c r="I666" s="346" t="b">
        <v>1</v>
      </c>
      <c r="J666" s="346">
        <v>1</v>
      </c>
      <c r="K666" s="346" t="s">
        <v>145</v>
      </c>
      <c r="L666" s="352">
        <v>2.6930000000000001</v>
      </c>
      <c r="M666" s="350">
        <f t="shared" si="18"/>
        <v>3.16</v>
      </c>
      <c r="N666" s="351">
        <f t="shared" si="19"/>
        <v>8.5098800000000008</v>
      </c>
      <c r="O666" s="346" t="b">
        <v>0</v>
      </c>
      <c r="Q666" s="339"/>
    </row>
    <row r="667" spans="1:17" x14ac:dyDescent="0.25">
      <c r="A667" s="339"/>
      <c r="C667" s="346" t="s">
        <v>2322</v>
      </c>
      <c r="D667" s="1287" t="s">
        <v>2323</v>
      </c>
      <c r="E667" s="1287"/>
      <c r="F667" s="346" t="s">
        <v>2109</v>
      </c>
      <c r="G667" s="1287" t="s">
        <v>2048</v>
      </c>
      <c r="H667" s="1287"/>
      <c r="I667" s="346" t="b">
        <v>1</v>
      </c>
      <c r="J667" s="346">
        <v>1</v>
      </c>
      <c r="K667" s="346" t="s">
        <v>145</v>
      </c>
      <c r="L667" s="352">
        <v>2.6930000000000001</v>
      </c>
      <c r="M667" s="350">
        <f t="shared" si="18"/>
        <v>3.16</v>
      </c>
      <c r="N667" s="351">
        <f t="shared" si="19"/>
        <v>8.5098800000000008</v>
      </c>
      <c r="O667" s="346" t="b">
        <v>1</v>
      </c>
      <c r="Q667" s="339"/>
    </row>
    <row r="668" spans="1:17" x14ac:dyDescent="0.25">
      <c r="A668" s="339"/>
      <c r="C668" s="346" t="s">
        <v>2245</v>
      </c>
      <c r="D668" s="1287" t="s">
        <v>2238</v>
      </c>
      <c r="E668" s="1287"/>
      <c r="F668" s="346" t="s">
        <v>2276</v>
      </c>
      <c r="G668" s="1287" t="s">
        <v>2277</v>
      </c>
      <c r="H668" s="1287"/>
      <c r="I668" s="346" t="b">
        <v>1</v>
      </c>
      <c r="J668" s="346">
        <v>1</v>
      </c>
      <c r="K668" s="346" t="s">
        <v>145</v>
      </c>
      <c r="L668" s="352">
        <v>2.69</v>
      </c>
      <c r="M668" s="350">
        <f t="shared" si="18"/>
        <v>3.16</v>
      </c>
      <c r="N668" s="351">
        <f t="shared" si="19"/>
        <v>8.5004000000000008</v>
      </c>
      <c r="O668" s="346" t="b">
        <v>1</v>
      </c>
      <c r="Q668" s="339"/>
    </row>
    <row r="669" spans="1:17" x14ac:dyDescent="0.25">
      <c r="A669" s="339"/>
      <c r="C669" s="346" t="s">
        <v>2149</v>
      </c>
      <c r="D669" s="1287" t="s">
        <v>2053</v>
      </c>
      <c r="E669" s="1287"/>
      <c r="F669" s="346" t="s">
        <v>2148</v>
      </c>
      <c r="G669" s="1287" t="s">
        <v>2047</v>
      </c>
      <c r="H669" s="1287"/>
      <c r="I669" s="346" t="b">
        <v>1</v>
      </c>
      <c r="J669" s="346">
        <v>1</v>
      </c>
      <c r="K669" s="346" t="s">
        <v>145</v>
      </c>
      <c r="L669" s="352">
        <v>2.6850000000000001</v>
      </c>
      <c r="M669" s="350">
        <f t="shared" si="18"/>
        <v>3.16</v>
      </c>
      <c r="N669" s="351">
        <f t="shared" si="19"/>
        <v>8.4846000000000004</v>
      </c>
      <c r="O669" s="346" t="b">
        <v>0</v>
      </c>
      <c r="Q669" s="339"/>
    </row>
    <row r="670" spans="1:17" x14ac:dyDescent="0.25">
      <c r="A670" s="339"/>
      <c r="C670" s="346" t="s">
        <v>2349</v>
      </c>
      <c r="D670" s="1287" t="s">
        <v>2073</v>
      </c>
      <c r="E670" s="1287"/>
      <c r="F670" s="346" t="s">
        <v>2278</v>
      </c>
      <c r="G670" s="1287" t="s">
        <v>2277</v>
      </c>
      <c r="H670" s="1287"/>
      <c r="I670" s="346" t="b">
        <v>1</v>
      </c>
      <c r="J670" s="346">
        <v>1</v>
      </c>
      <c r="K670" s="346" t="s">
        <v>145</v>
      </c>
      <c r="L670" s="352">
        <v>2.681</v>
      </c>
      <c r="M670" s="350">
        <f t="shared" si="18"/>
        <v>3.16</v>
      </c>
      <c r="N670" s="351">
        <f t="shared" si="19"/>
        <v>8.471960000000001</v>
      </c>
      <c r="O670" s="346" t="b">
        <v>1</v>
      </c>
      <c r="Q670" s="339"/>
    </row>
    <row r="671" spans="1:17" x14ac:dyDescent="0.25">
      <c r="A671" s="339"/>
      <c r="C671" s="346" t="s">
        <v>2208</v>
      </c>
      <c r="D671" s="1287" t="s">
        <v>2052</v>
      </c>
      <c r="E671" s="1287"/>
      <c r="F671" s="346" t="s">
        <v>2114</v>
      </c>
      <c r="G671" s="1287" t="s">
        <v>2049</v>
      </c>
      <c r="H671" s="1287"/>
      <c r="I671" s="346" t="b">
        <v>1</v>
      </c>
      <c r="J671" s="346">
        <v>1</v>
      </c>
      <c r="K671" s="346" t="s">
        <v>145</v>
      </c>
      <c r="L671" s="352">
        <v>2.6680000000000001</v>
      </c>
      <c r="M671" s="350">
        <f t="shared" si="18"/>
        <v>3.16</v>
      </c>
      <c r="N671" s="351">
        <f t="shared" si="19"/>
        <v>8.4308800000000002</v>
      </c>
      <c r="O671" s="346" t="b">
        <v>0</v>
      </c>
      <c r="Q671" s="339"/>
    </row>
    <row r="672" spans="1:17" x14ac:dyDescent="0.25">
      <c r="A672" s="339"/>
      <c r="C672" s="346" t="s">
        <v>2117</v>
      </c>
      <c r="D672" s="1287" t="s">
        <v>2062</v>
      </c>
      <c r="E672" s="1287"/>
      <c r="F672" s="346" t="s">
        <v>2174</v>
      </c>
      <c r="G672" s="1287" t="s">
        <v>2051</v>
      </c>
      <c r="H672" s="1287"/>
      <c r="I672" s="346" t="b">
        <v>1</v>
      </c>
      <c r="J672" s="346">
        <v>1</v>
      </c>
      <c r="K672" s="346" t="s">
        <v>145</v>
      </c>
      <c r="L672" s="352">
        <v>2.6659999999999999</v>
      </c>
      <c r="M672" s="350">
        <f t="shared" si="18"/>
        <v>3.16</v>
      </c>
      <c r="N672" s="351">
        <f t="shared" si="19"/>
        <v>8.4245599999999996</v>
      </c>
      <c r="O672" s="346" t="b">
        <v>0</v>
      </c>
      <c r="Q672" s="339"/>
    </row>
    <row r="673" spans="1:17" x14ac:dyDescent="0.25">
      <c r="A673" s="339"/>
      <c r="C673" s="346" t="s">
        <v>2146</v>
      </c>
      <c r="D673" s="1287" t="s">
        <v>2056</v>
      </c>
      <c r="E673" s="1287"/>
      <c r="F673" s="346" t="s">
        <v>2115</v>
      </c>
      <c r="G673" s="1287" t="s">
        <v>2049</v>
      </c>
      <c r="H673" s="1287"/>
      <c r="I673" s="346" t="b">
        <v>1</v>
      </c>
      <c r="J673" s="346">
        <v>1</v>
      </c>
      <c r="K673" s="346" t="s">
        <v>145</v>
      </c>
      <c r="L673" s="352">
        <v>2.6659999999999999</v>
      </c>
      <c r="M673" s="350">
        <f t="shared" si="18"/>
        <v>3.16</v>
      </c>
      <c r="N673" s="351">
        <f t="shared" si="19"/>
        <v>8.4245599999999996</v>
      </c>
      <c r="O673" s="346" t="b">
        <v>0</v>
      </c>
      <c r="Q673" s="339"/>
    </row>
    <row r="674" spans="1:17" x14ac:dyDescent="0.25">
      <c r="A674" s="339"/>
      <c r="C674" s="346" t="s">
        <v>2190</v>
      </c>
      <c r="D674" s="1287" t="s">
        <v>2051</v>
      </c>
      <c r="E674" s="1287"/>
      <c r="F674" s="346" t="s">
        <v>2249</v>
      </c>
      <c r="G674" s="1287" t="s">
        <v>2250</v>
      </c>
      <c r="H674" s="1287"/>
      <c r="I674" s="346" t="b">
        <v>1</v>
      </c>
      <c r="J674" s="346">
        <v>1</v>
      </c>
      <c r="K674" s="346" t="s">
        <v>145</v>
      </c>
      <c r="L674" s="352">
        <v>2.6619999999999999</v>
      </c>
      <c r="M674" s="350">
        <f t="shared" si="18"/>
        <v>3.16</v>
      </c>
      <c r="N674" s="351">
        <f t="shared" si="19"/>
        <v>8.4119200000000003</v>
      </c>
      <c r="O674" s="346" t="b">
        <v>1</v>
      </c>
      <c r="Q674" s="339"/>
    </row>
    <row r="675" spans="1:17" x14ac:dyDescent="0.25">
      <c r="A675" s="339"/>
      <c r="C675" s="346" t="s">
        <v>2278</v>
      </c>
      <c r="D675" s="1287" t="s">
        <v>2277</v>
      </c>
      <c r="E675" s="1287"/>
      <c r="F675" s="346" t="s">
        <v>2247</v>
      </c>
      <c r="G675" s="1287" t="s">
        <v>2248</v>
      </c>
      <c r="H675" s="1287"/>
      <c r="I675" s="346" t="b">
        <v>1</v>
      </c>
      <c r="J675" s="346">
        <v>2</v>
      </c>
      <c r="K675" s="346" t="s">
        <v>145</v>
      </c>
      <c r="L675" s="352">
        <v>2.6429999999999998</v>
      </c>
      <c r="M675" s="350">
        <f t="shared" si="18"/>
        <v>3.16</v>
      </c>
      <c r="N675" s="351">
        <f t="shared" si="19"/>
        <v>8.3518799999999995</v>
      </c>
      <c r="O675" s="346" t="b">
        <v>1</v>
      </c>
      <c r="Q675" s="339"/>
    </row>
    <row r="676" spans="1:17" x14ac:dyDescent="0.25">
      <c r="A676" s="339"/>
      <c r="C676" s="346" t="s">
        <v>2226</v>
      </c>
      <c r="D676" s="1287" t="s">
        <v>2046</v>
      </c>
      <c r="E676" s="1287"/>
      <c r="F676" s="346" t="s">
        <v>2109</v>
      </c>
      <c r="G676" s="1287" t="s">
        <v>2048</v>
      </c>
      <c r="H676" s="1287"/>
      <c r="I676" s="346" t="b">
        <v>1</v>
      </c>
      <c r="J676" s="346">
        <v>1</v>
      </c>
      <c r="K676" s="346" t="s">
        <v>145</v>
      </c>
      <c r="L676" s="352">
        <v>2.6379999999999999</v>
      </c>
      <c r="M676" s="350">
        <f t="shared" si="18"/>
        <v>3.16</v>
      </c>
      <c r="N676" s="351">
        <f t="shared" si="19"/>
        <v>8.3360800000000008</v>
      </c>
      <c r="O676" s="346" t="b">
        <v>0</v>
      </c>
      <c r="Q676" s="339"/>
    </row>
    <row r="677" spans="1:17" x14ac:dyDescent="0.25">
      <c r="A677" s="339"/>
      <c r="C677" s="346" t="s">
        <v>2197</v>
      </c>
      <c r="D677" s="1287" t="s">
        <v>2071</v>
      </c>
      <c r="E677" s="1287"/>
      <c r="F677" s="346" t="s">
        <v>2346</v>
      </c>
      <c r="G677" s="1287" t="s">
        <v>2347</v>
      </c>
      <c r="H677" s="1287"/>
      <c r="I677" s="346" t="b">
        <v>1</v>
      </c>
      <c r="J677" s="346">
        <v>1</v>
      </c>
      <c r="K677" s="346" t="s">
        <v>145</v>
      </c>
      <c r="L677" s="352">
        <v>2.6309999999999998</v>
      </c>
      <c r="M677" s="350">
        <f t="shared" si="18"/>
        <v>3.16</v>
      </c>
      <c r="N677" s="351">
        <f t="shared" si="19"/>
        <v>8.3139599999999998</v>
      </c>
      <c r="O677" s="346" t="b">
        <v>0</v>
      </c>
      <c r="Q677" s="339"/>
    </row>
    <row r="678" spans="1:17" x14ac:dyDescent="0.25">
      <c r="A678" s="339"/>
      <c r="C678" s="346" t="s">
        <v>2109</v>
      </c>
      <c r="D678" s="1287" t="s">
        <v>2048</v>
      </c>
      <c r="E678" s="1287"/>
      <c r="F678" s="346" t="s">
        <v>2102</v>
      </c>
      <c r="G678" s="1287" t="s">
        <v>2059</v>
      </c>
      <c r="H678" s="1287"/>
      <c r="I678" s="346" t="b">
        <v>1</v>
      </c>
      <c r="J678" s="346">
        <v>1</v>
      </c>
      <c r="K678" s="346" t="s">
        <v>145</v>
      </c>
      <c r="L678" s="352">
        <v>2.6259999999999999</v>
      </c>
      <c r="M678" s="350">
        <f t="shared" si="18"/>
        <v>3.16</v>
      </c>
      <c r="N678" s="351">
        <f t="shared" si="19"/>
        <v>8.2981599999999993</v>
      </c>
      <c r="O678" s="346" t="b">
        <v>0</v>
      </c>
      <c r="Q678" s="339"/>
    </row>
    <row r="679" spans="1:17" x14ac:dyDescent="0.25">
      <c r="A679" s="339"/>
      <c r="C679" s="346" t="s">
        <v>2249</v>
      </c>
      <c r="D679" s="1287" t="s">
        <v>2250</v>
      </c>
      <c r="E679" s="1287"/>
      <c r="F679" s="346" t="s">
        <v>2110</v>
      </c>
      <c r="G679" s="1287" t="s">
        <v>2050</v>
      </c>
      <c r="H679" s="1287"/>
      <c r="I679" s="346" t="b">
        <v>1</v>
      </c>
      <c r="J679" s="346">
        <v>1</v>
      </c>
      <c r="K679" s="346" t="s">
        <v>145</v>
      </c>
      <c r="L679" s="352">
        <v>2.6240000000000001</v>
      </c>
      <c r="M679" s="350">
        <f t="shared" si="18"/>
        <v>3.16</v>
      </c>
      <c r="N679" s="351">
        <f t="shared" si="19"/>
        <v>8.2918400000000005</v>
      </c>
      <c r="O679" s="346" t="b">
        <v>1</v>
      </c>
      <c r="Q679" s="339"/>
    </row>
    <row r="680" spans="1:17" x14ac:dyDescent="0.25">
      <c r="A680" s="339"/>
      <c r="C680" s="346" t="s">
        <v>2122</v>
      </c>
      <c r="D680" s="1287" t="s">
        <v>2046</v>
      </c>
      <c r="E680" s="1287"/>
      <c r="F680" s="346" t="s">
        <v>2109</v>
      </c>
      <c r="G680" s="1287" t="s">
        <v>2048</v>
      </c>
      <c r="H680" s="1287"/>
      <c r="I680" s="346" t="b">
        <v>1</v>
      </c>
      <c r="J680" s="346">
        <v>1</v>
      </c>
      <c r="K680" s="346" t="s">
        <v>145</v>
      </c>
      <c r="L680" s="352">
        <v>2.6190000000000002</v>
      </c>
      <c r="M680" s="350">
        <f t="shared" si="18"/>
        <v>3.16</v>
      </c>
      <c r="N680" s="351">
        <f t="shared" si="19"/>
        <v>8.2760400000000018</v>
      </c>
      <c r="O680" s="346" t="b">
        <v>0</v>
      </c>
      <c r="Q680" s="339"/>
    </row>
    <row r="681" spans="1:17" x14ac:dyDescent="0.25">
      <c r="A681" s="339"/>
      <c r="C681" s="346" t="s">
        <v>2201</v>
      </c>
      <c r="D681" s="1287" t="s">
        <v>2054</v>
      </c>
      <c r="E681" s="1287"/>
      <c r="F681" s="346" t="s">
        <v>2123</v>
      </c>
      <c r="G681" s="1287" t="s">
        <v>2046</v>
      </c>
      <c r="H681" s="1287"/>
      <c r="I681" s="346" t="b">
        <v>1</v>
      </c>
      <c r="J681" s="346">
        <v>1</v>
      </c>
      <c r="K681" s="346" t="s">
        <v>145</v>
      </c>
      <c r="L681" s="352">
        <v>2.6150000000000002</v>
      </c>
      <c r="M681" s="350">
        <f t="shared" si="18"/>
        <v>3.16</v>
      </c>
      <c r="N681" s="351">
        <f t="shared" si="19"/>
        <v>8.2634000000000007</v>
      </c>
      <c r="O681" s="346" t="b">
        <v>0</v>
      </c>
      <c r="Q681" s="339"/>
    </row>
    <row r="682" spans="1:17" x14ac:dyDescent="0.25">
      <c r="A682" s="339"/>
      <c r="C682" s="346" t="s">
        <v>2231</v>
      </c>
      <c r="D682" s="1287" t="s">
        <v>2064</v>
      </c>
      <c r="E682" s="1287"/>
      <c r="F682" s="346" t="s">
        <v>2105</v>
      </c>
      <c r="G682" s="1287" t="s">
        <v>2047</v>
      </c>
      <c r="H682" s="1287"/>
      <c r="I682" s="346" t="b">
        <v>1</v>
      </c>
      <c r="J682" s="346">
        <v>1</v>
      </c>
      <c r="K682" s="346" t="s">
        <v>145</v>
      </c>
      <c r="L682" s="352">
        <v>2.5859999999999999</v>
      </c>
      <c r="M682" s="350">
        <f t="shared" si="18"/>
        <v>3.16</v>
      </c>
      <c r="N682" s="351">
        <f t="shared" si="19"/>
        <v>8.171759999999999</v>
      </c>
      <c r="O682" s="346" t="b">
        <v>0</v>
      </c>
      <c r="Q682" s="339"/>
    </row>
    <row r="683" spans="1:17" x14ac:dyDescent="0.25">
      <c r="A683" s="339"/>
      <c r="C683" s="346" t="s">
        <v>2200</v>
      </c>
      <c r="D683" s="1287" t="s">
        <v>2054</v>
      </c>
      <c r="E683" s="1287"/>
      <c r="F683" s="346" t="s">
        <v>2237</v>
      </c>
      <c r="G683" s="1287" t="s">
        <v>2238</v>
      </c>
      <c r="H683" s="1287"/>
      <c r="I683" s="346" t="b">
        <v>1</v>
      </c>
      <c r="J683" s="346">
        <v>2</v>
      </c>
      <c r="K683" s="346" t="s">
        <v>145</v>
      </c>
      <c r="L683" s="352">
        <v>2.585</v>
      </c>
      <c r="M683" s="350">
        <f t="shared" si="18"/>
        <v>3.16</v>
      </c>
      <c r="N683" s="351">
        <f t="shared" si="19"/>
        <v>8.1685999999999996</v>
      </c>
      <c r="O683" s="346" t="b">
        <v>1</v>
      </c>
      <c r="Q683" s="339"/>
    </row>
    <row r="684" spans="1:17" x14ac:dyDescent="0.25">
      <c r="A684" s="339"/>
      <c r="C684" s="346" t="s">
        <v>2186</v>
      </c>
      <c r="D684" s="1287" t="s">
        <v>2046</v>
      </c>
      <c r="E684" s="1287"/>
      <c r="F684" s="346" t="s">
        <v>2246</v>
      </c>
      <c r="G684" s="1287" t="s">
        <v>2238</v>
      </c>
      <c r="H684" s="1287"/>
      <c r="I684" s="346" t="b">
        <v>1</v>
      </c>
      <c r="J684" s="346">
        <v>1</v>
      </c>
      <c r="K684" s="346" t="s">
        <v>145</v>
      </c>
      <c r="L684" s="352">
        <v>2.581</v>
      </c>
      <c r="M684" s="350">
        <f t="shared" si="18"/>
        <v>3.16</v>
      </c>
      <c r="N684" s="351">
        <f t="shared" si="19"/>
        <v>8.1559600000000003</v>
      </c>
      <c r="O684" s="346" t="b">
        <v>1</v>
      </c>
      <c r="Q684" s="339"/>
    </row>
    <row r="685" spans="1:17" x14ac:dyDescent="0.25">
      <c r="A685" s="339"/>
      <c r="C685" s="346" t="s">
        <v>2175</v>
      </c>
      <c r="D685" s="1287" t="s">
        <v>2063</v>
      </c>
      <c r="E685" s="1287"/>
      <c r="F685" s="346" t="s">
        <v>2101</v>
      </c>
      <c r="G685" s="1287" t="s">
        <v>2051</v>
      </c>
      <c r="H685" s="1287"/>
      <c r="I685" s="346" t="b">
        <v>1</v>
      </c>
      <c r="J685" s="346">
        <v>1</v>
      </c>
      <c r="K685" s="346" t="s">
        <v>145</v>
      </c>
      <c r="L685" s="352">
        <v>2.5790000000000002</v>
      </c>
      <c r="M685" s="350">
        <f t="shared" si="18"/>
        <v>3.16</v>
      </c>
      <c r="N685" s="351">
        <f t="shared" si="19"/>
        <v>8.1496400000000015</v>
      </c>
      <c r="O685" s="346" t="b">
        <v>0</v>
      </c>
      <c r="Q685" s="339"/>
    </row>
    <row r="686" spans="1:17" x14ac:dyDescent="0.25">
      <c r="A686" s="339"/>
      <c r="C686" s="346" t="s">
        <v>2162</v>
      </c>
      <c r="D686" s="1287" t="s">
        <v>2068</v>
      </c>
      <c r="E686" s="1287"/>
      <c r="F686" s="346" t="s">
        <v>2165</v>
      </c>
      <c r="G686" s="1287" t="s">
        <v>2046</v>
      </c>
      <c r="H686" s="1287"/>
      <c r="I686" s="346" t="b">
        <v>1</v>
      </c>
      <c r="J686" s="346">
        <v>1</v>
      </c>
      <c r="K686" s="346" t="s">
        <v>145</v>
      </c>
      <c r="L686" s="352">
        <v>2.5790000000000002</v>
      </c>
      <c r="M686" s="350">
        <f t="shared" si="18"/>
        <v>3.16</v>
      </c>
      <c r="N686" s="351">
        <f t="shared" si="19"/>
        <v>8.1496400000000015</v>
      </c>
      <c r="O686" s="346" t="b">
        <v>0</v>
      </c>
      <c r="Q686" s="339"/>
    </row>
    <row r="687" spans="1:17" x14ac:dyDescent="0.25">
      <c r="A687" s="339"/>
      <c r="C687" s="346" t="s">
        <v>2322</v>
      </c>
      <c r="D687" s="1287" t="s">
        <v>2323</v>
      </c>
      <c r="E687" s="1287"/>
      <c r="F687" s="346" t="s">
        <v>2110</v>
      </c>
      <c r="G687" s="1287" t="s">
        <v>2050</v>
      </c>
      <c r="H687" s="1287"/>
      <c r="I687" s="346" t="b">
        <v>1</v>
      </c>
      <c r="J687" s="346">
        <v>1</v>
      </c>
      <c r="K687" s="346" t="s">
        <v>145</v>
      </c>
      <c r="L687" s="352">
        <v>2.569</v>
      </c>
      <c r="M687" s="350">
        <f t="shared" si="18"/>
        <v>3.16</v>
      </c>
      <c r="N687" s="351">
        <f t="shared" si="19"/>
        <v>8.1180400000000006</v>
      </c>
      <c r="O687" s="346" t="b">
        <v>1</v>
      </c>
      <c r="Q687" s="339"/>
    </row>
    <row r="688" spans="1:17" x14ac:dyDescent="0.25">
      <c r="A688" s="339"/>
      <c r="C688" s="346" t="s">
        <v>2110</v>
      </c>
      <c r="D688" s="1287" t="s">
        <v>2050</v>
      </c>
      <c r="E688" s="1287"/>
      <c r="F688" s="346" t="s">
        <v>2322</v>
      </c>
      <c r="G688" s="1287" t="s">
        <v>2323</v>
      </c>
      <c r="H688" s="1287"/>
      <c r="I688" s="346" t="b">
        <v>1</v>
      </c>
      <c r="J688" s="346">
        <v>1</v>
      </c>
      <c r="K688" s="346" t="s">
        <v>145</v>
      </c>
      <c r="L688" s="352">
        <v>2.569</v>
      </c>
      <c r="M688" s="350">
        <f t="shared" si="18"/>
        <v>3.16</v>
      </c>
      <c r="N688" s="351">
        <f t="shared" si="19"/>
        <v>8.1180400000000006</v>
      </c>
      <c r="O688" s="346" t="b">
        <v>1</v>
      </c>
      <c r="Q688" s="339"/>
    </row>
    <row r="689" spans="1:17" x14ac:dyDescent="0.25">
      <c r="A689" s="339"/>
      <c r="C689" s="346" t="s">
        <v>2186</v>
      </c>
      <c r="D689" s="1287" t="s">
        <v>2046</v>
      </c>
      <c r="E689" s="1287"/>
      <c r="F689" s="346" t="s">
        <v>2348</v>
      </c>
      <c r="G689" s="1287" t="s">
        <v>2323</v>
      </c>
      <c r="H689" s="1287"/>
      <c r="I689" s="346" t="b">
        <v>1</v>
      </c>
      <c r="J689" s="346">
        <v>1</v>
      </c>
      <c r="K689" s="346" t="s">
        <v>145</v>
      </c>
      <c r="L689" s="352">
        <v>2.5680000000000001</v>
      </c>
      <c r="M689" s="350">
        <f t="shared" si="18"/>
        <v>3.16</v>
      </c>
      <c r="N689" s="351">
        <f t="shared" si="19"/>
        <v>8.1148800000000012</v>
      </c>
      <c r="O689" s="346" t="b">
        <v>1</v>
      </c>
      <c r="Q689" s="339"/>
    </row>
    <row r="690" spans="1:17" x14ac:dyDescent="0.25">
      <c r="A690" s="339"/>
      <c r="C690" s="346" t="s">
        <v>2350</v>
      </c>
      <c r="D690" s="1287" t="s">
        <v>2274</v>
      </c>
      <c r="E690" s="1287"/>
      <c r="F690" s="346" t="s">
        <v>2295</v>
      </c>
      <c r="G690" s="1287" t="s">
        <v>2238</v>
      </c>
      <c r="H690" s="1287"/>
      <c r="I690" s="346" t="b">
        <v>1</v>
      </c>
      <c r="J690" s="346">
        <v>1</v>
      </c>
      <c r="K690" s="346" t="s">
        <v>145</v>
      </c>
      <c r="L690" s="352">
        <v>2.5640000000000001</v>
      </c>
      <c r="M690" s="350">
        <f t="shared" si="18"/>
        <v>3.16</v>
      </c>
      <c r="N690" s="351">
        <f t="shared" si="19"/>
        <v>8.1022400000000001</v>
      </c>
      <c r="O690" s="346" t="b">
        <v>1</v>
      </c>
      <c r="Q690" s="339"/>
    </row>
    <row r="691" spans="1:17" x14ac:dyDescent="0.25">
      <c r="A691" s="339"/>
      <c r="C691" s="346" t="s">
        <v>2130</v>
      </c>
      <c r="D691" s="1287" t="s">
        <v>2047</v>
      </c>
      <c r="E691" s="1287"/>
      <c r="F691" s="346" t="s">
        <v>2123</v>
      </c>
      <c r="G691" s="1287" t="s">
        <v>2046</v>
      </c>
      <c r="H691" s="1287"/>
      <c r="I691" s="346" t="b">
        <v>1</v>
      </c>
      <c r="J691" s="346">
        <v>1</v>
      </c>
      <c r="K691" s="346" t="s">
        <v>145</v>
      </c>
      <c r="L691" s="352">
        <v>2.5640000000000001</v>
      </c>
      <c r="M691" s="350">
        <f t="shared" si="18"/>
        <v>3.16</v>
      </c>
      <c r="N691" s="351">
        <f t="shared" si="19"/>
        <v>8.1022400000000001</v>
      </c>
      <c r="O691" s="346" t="b">
        <v>0</v>
      </c>
      <c r="Q691" s="339"/>
    </row>
    <row r="692" spans="1:17" x14ac:dyDescent="0.25">
      <c r="A692" s="339"/>
      <c r="C692" s="346" t="s">
        <v>2123</v>
      </c>
      <c r="D692" s="1287" t="s">
        <v>2046</v>
      </c>
      <c r="E692" s="1287"/>
      <c r="F692" s="346" t="s">
        <v>2201</v>
      </c>
      <c r="G692" s="1287" t="s">
        <v>2054</v>
      </c>
      <c r="H692" s="1287"/>
      <c r="I692" s="346" t="b">
        <v>1</v>
      </c>
      <c r="J692" s="346">
        <v>1</v>
      </c>
      <c r="K692" s="346" t="s">
        <v>145</v>
      </c>
      <c r="L692" s="352">
        <v>2.5640000000000001</v>
      </c>
      <c r="M692" s="350">
        <f t="shared" si="18"/>
        <v>3.16</v>
      </c>
      <c r="N692" s="351">
        <f t="shared" si="19"/>
        <v>8.1022400000000001</v>
      </c>
      <c r="O692" s="346" t="b">
        <v>0</v>
      </c>
      <c r="Q692" s="339"/>
    </row>
    <row r="693" spans="1:17" x14ac:dyDescent="0.25">
      <c r="A693" s="339"/>
      <c r="C693" s="346" t="s">
        <v>2109</v>
      </c>
      <c r="D693" s="1287" t="s">
        <v>2048</v>
      </c>
      <c r="E693" s="1287"/>
      <c r="F693" s="346" t="s">
        <v>2128</v>
      </c>
      <c r="G693" s="1287" t="s">
        <v>2059</v>
      </c>
      <c r="H693" s="1287"/>
      <c r="I693" s="346" t="b">
        <v>1</v>
      </c>
      <c r="J693" s="346">
        <v>1</v>
      </c>
      <c r="K693" s="346" t="s">
        <v>145</v>
      </c>
      <c r="L693" s="352">
        <v>2.5550000000000002</v>
      </c>
      <c r="M693" s="350">
        <f t="shared" si="18"/>
        <v>3.16</v>
      </c>
      <c r="N693" s="351">
        <f t="shared" si="19"/>
        <v>8.0738000000000003</v>
      </c>
      <c r="O693" s="346" t="b">
        <v>0</v>
      </c>
      <c r="Q693" s="339"/>
    </row>
    <row r="694" spans="1:17" x14ac:dyDescent="0.25">
      <c r="A694" s="339"/>
      <c r="C694" s="346" t="s">
        <v>2115</v>
      </c>
      <c r="D694" s="1287" t="s">
        <v>2049</v>
      </c>
      <c r="E694" s="1287"/>
      <c r="F694" s="346" t="s">
        <v>2322</v>
      </c>
      <c r="G694" s="1287" t="s">
        <v>2323</v>
      </c>
      <c r="H694" s="1287"/>
      <c r="I694" s="346" t="b">
        <v>1</v>
      </c>
      <c r="J694" s="346">
        <v>1</v>
      </c>
      <c r="K694" s="346" t="s">
        <v>145</v>
      </c>
      <c r="L694" s="352">
        <v>2.5550000000000002</v>
      </c>
      <c r="M694" s="350">
        <f t="shared" si="18"/>
        <v>3.16</v>
      </c>
      <c r="N694" s="351">
        <f t="shared" si="19"/>
        <v>8.0738000000000003</v>
      </c>
      <c r="O694" s="346" t="b">
        <v>1</v>
      </c>
      <c r="Q694" s="339"/>
    </row>
    <row r="695" spans="1:17" x14ac:dyDescent="0.25">
      <c r="A695" s="339"/>
      <c r="C695" s="346" t="s">
        <v>2106</v>
      </c>
      <c r="D695" s="1287" t="s">
        <v>2047</v>
      </c>
      <c r="E695" s="1287"/>
      <c r="F695" s="346" t="s">
        <v>2114</v>
      </c>
      <c r="G695" s="1287" t="s">
        <v>2049</v>
      </c>
      <c r="H695" s="1287"/>
      <c r="I695" s="346" t="b">
        <v>1</v>
      </c>
      <c r="J695" s="346">
        <v>1</v>
      </c>
      <c r="K695" s="346" t="s">
        <v>145</v>
      </c>
      <c r="L695" s="352">
        <v>2.5550000000000002</v>
      </c>
      <c r="M695" s="350">
        <f t="shared" si="18"/>
        <v>3.16</v>
      </c>
      <c r="N695" s="351">
        <f t="shared" si="19"/>
        <v>8.0738000000000003</v>
      </c>
      <c r="O695" s="346" t="b">
        <v>0</v>
      </c>
      <c r="Q695" s="339"/>
    </row>
    <row r="696" spans="1:17" x14ac:dyDescent="0.25">
      <c r="A696" s="339"/>
      <c r="C696" s="346" t="s">
        <v>2123</v>
      </c>
      <c r="D696" s="1287" t="s">
        <v>2046</v>
      </c>
      <c r="E696" s="1287"/>
      <c r="F696" s="346" t="s">
        <v>2246</v>
      </c>
      <c r="G696" s="1287" t="s">
        <v>2238</v>
      </c>
      <c r="H696" s="1287"/>
      <c r="I696" s="346" t="b">
        <v>1</v>
      </c>
      <c r="J696" s="346">
        <v>1</v>
      </c>
      <c r="K696" s="346" t="s">
        <v>145</v>
      </c>
      <c r="L696" s="352">
        <v>2.5550000000000002</v>
      </c>
      <c r="M696" s="350">
        <f t="shared" si="18"/>
        <v>3.16</v>
      </c>
      <c r="N696" s="351">
        <f t="shared" si="19"/>
        <v>8.0738000000000003</v>
      </c>
      <c r="O696" s="346" t="b">
        <v>1</v>
      </c>
      <c r="Q696" s="339"/>
    </row>
    <row r="697" spans="1:17" x14ac:dyDescent="0.25">
      <c r="A697" s="339"/>
      <c r="C697" s="346" t="s">
        <v>2215</v>
      </c>
      <c r="D697" s="1287" t="s">
        <v>2046</v>
      </c>
      <c r="E697" s="1287"/>
      <c r="F697" s="346" t="s">
        <v>2245</v>
      </c>
      <c r="G697" s="1287" t="s">
        <v>2238</v>
      </c>
      <c r="H697" s="1287"/>
      <c r="I697" s="346" t="b">
        <v>1</v>
      </c>
      <c r="J697" s="346">
        <v>1</v>
      </c>
      <c r="K697" s="346" t="s">
        <v>145</v>
      </c>
      <c r="L697" s="352">
        <v>2.5550000000000002</v>
      </c>
      <c r="M697" s="350">
        <f t="shared" si="18"/>
        <v>3.16</v>
      </c>
      <c r="N697" s="351">
        <f t="shared" si="19"/>
        <v>8.0738000000000003</v>
      </c>
      <c r="O697" s="346" t="b">
        <v>1</v>
      </c>
      <c r="Q697" s="339"/>
    </row>
    <row r="698" spans="1:17" x14ac:dyDescent="0.25">
      <c r="A698" s="339"/>
      <c r="C698" s="346" t="s">
        <v>2115</v>
      </c>
      <c r="D698" s="1287" t="s">
        <v>2049</v>
      </c>
      <c r="E698" s="1287"/>
      <c r="F698" s="346" t="s">
        <v>2217</v>
      </c>
      <c r="G698" s="1287" t="s">
        <v>2046</v>
      </c>
      <c r="H698" s="1287"/>
      <c r="I698" s="346" t="b">
        <v>1</v>
      </c>
      <c r="J698" s="346">
        <v>1</v>
      </c>
      <c r="K698" s="346" t="s">
        <v>145</v>
      </c>
      <c r="L698" s="352">
        <v>2.552</v>
      </c>
      <c r="M698" s="350">
        <f t="shared" si="18"/>
        <v>3.16</v>
      </c>
      <c r="N698" s="351">
        <f t="shared" si="19"/>
        <v>8.0643200000000004</v>
      </c>
      <c r="O698" s="346" t="b">
        <v>0</v>
      </c>
      <c r="Q698" s="339"/>
    </row>
    <row r="699" spans="1:17" x14ac:dyDescent="0.25">
      <c r="A699" s="339"/>
      <c r="C699" s="346" t="s">
        <v>2142</v>
      </c>
      <c r="D699" s="1287" t="s">
        <v>2054</v>
      </c>
      <c r="E699" s="1287"/>
      <c r="F699" s="346" t="s">
        <v>2114</v>
      </c>
      <c r="G699" s="1287" t="s">
        <v>2049</v>
      </c>
      <c r="H699" s="1287"/>
      <c r="I699" s="346" t="b">
        <v>1</v>
      </c>
      <c r="J699" s="346">
        <v>1</v>
      </c>
      <c r="K699" s="346" t="s">
        <v>145</v>
      </c>
      <c r="L699" s="352">
        <v>2.5430000000000001</v>
      </c>
      <c r="M699" s="350">
        <f t="shared" si="18"/>
        <v>3.16</v>
      </c>
      <c r="N699" s="351">
        <f t="shared" si="19"/>
        <v>8.0358800000000006</v>
      </c>
      <c r="O699" s="346" t="b">
        <v>0</v>
      </c>
      <c r="Q699" s="339"/>
    </row>
    <row r="700" spans="1:17" x14ac:dyDescent="0.25">
      <c r="A700" s="339"/>
      <c r="C700" s="346" t="s">
        <v>2123</v>
      </c>
      <c r="D700" s="1287" t="s">
        <v>2046</v>
      </c>
      <c r="E700" s="1287"/>
      <c r="F700" s="346" t="s">
        <v>2293</v>
      </c>
      <c r="G700" s="1287" t="s">
        <v>2238</v>
      </c>
      <c r="H700" s="1287"/>
      <c r="I700" s="346" t="b">
        <v>1</v>
      </c>
      <c r="J700" s="346">
        <v>1</v>
      </c>
      <c r="K700" s="346" t="s">
        <v>145</v>
      </c>
      <c r="L700" s="352">
        <v>2.5259999999999998</v>
      </c>
      <c r="M700" s="350">
        <f t="shared" si="18"/>
        <v>3.16</v>
      </c>
      <c r="N700" s="351">
        <f t="shared" si="19"/>
        <v>7.9821599999999995</v>
      </c>
      <c r="O700" s="346" t="b">
        <v>1</v>
      </c>
      <c r="Q700" s="339"/>
    </row>
    <row r="701" spans="1:17" x14ac:dyDescent="0.25">
      <c r="A701" s="339"/>
      <c r="C701" s="346" t="s">
        <v>2146</v>
      </c>
      <c r="D701" s="1287" t="s">
        <v>2056</v>
      </c>
      <c r="E701" s="1287"/>
      <c r="F701" s="346" t="s">
        <v>2322</v>
      </c>
      <c r="G701" s="1287" t="s">
        <v>2323</v>
      </c>
      <c r="H701" s="1287"/>
      <c r="I701" s="346" t="b">
        <v>1</v>
      </c>
      <c r="J701" s="346">
        <v>1</v>
      </c>
      <c r="K701" s="346" t="s">
        <v>145</v>
      </c>
      <c r="L701" s="352">
        <v>2.5219999999999998</v>
      </c>
      <c r="M701" s="350">
        <f t="shared" si="18"/>
        <v>3.16</v>
      </c>
      <c r="N701" s="351">
        <f t="shared" si="19"/>
        <v>7.9695200000000002</v>
      </c>
      <c r="O701" s="346" t="b">
        <v>1</v>
      </c>
      <c r="Q701" s="339"/>
    </row>
    <row r="702" spans="1:17" x14ac:dyDescent="0.25">
      <c r="A702" s="339"/>
      <c r="C702" s="346" t="s">
        <v>2182</v>
      </c>
      <c r="D702" s="1287" t="s">
        <v>2056</v>
      </c>
      <c r="E702" s="1287"/>
      <c r="F702" s="346" t="s">
        <v>2109</v>
      </c>
      <c r="G702" s="1287" t="s">
        <v>2048</v>
      </c>
      <c r="H702" s="1287"/>
      <c r="I702" s="346" t="b">
        <v>1</v>
      </c>
      <c r="J702" s="346">
        <v>3</v>
      </c>
      <c r="K702" s="346" t="s">
        <v>145</v>
      </c>
      <c r="L702" s="352">
        <v>2.5129999999999999</v>
      </c>
      <c r="M702" s="350">
        <f t="shared" si="18"/>
        <v>3.16</v>
      </c>
      <c r="N702" s="351">
        <f t="shared" si="19"/>
        <v>7.9410800000000004</v>
      </c>
      <c r="O702" s="346" t="b">
        <v>0</v>
      </c>
      <c r="Q702" s="339"/>
    </row>
    <row r="703" spans="1:17" x14ac:dyDescent="0.25">
      <c r="A703" s="339"/>
      <c r="C703" s="346" t="s">
        <v>2203</v>
      </c>
      <c r="D703" s="1287" t="s">
        <v>2064</v>
      </c>
      <c r="E703" s="1287"/>
      <c r="F703" s="346" t="s">
        <v>2129</v>
      </c>
      <c r="G703" s="1287" t="s">
        <v>2047</v>
      </c>
      <c r="H703" s="1287"/>
      <c r="I703" s="346" t="b">
        <v>1</v>
      </c>
      <c r="J703" s="346">
        <v>1</v>
      </c>
      <c r="K703" s="346" t="s">
        <v>145</v>
      </c>
      <c r="L703" s="352">
        <v>2.512</v>
      </c>
      <c r="M703" s="350">
        <f t="shared" si="18"/>
        <v>3.16</v>
      </c>
      <c r="N703" s="351">
        <f t="shared" si="19"/>
        <v>7.9379200000000001</v>
      </c>
      <c r="O703" s="346" t="b">
        <v>0</v>
      </c>
      <c r="Q703" s="339"/>
    </row>
    <row r="704" spans="1:17" x14ac:dyDescent="0.25">
      <c r="A704" s="339"/>
      <c r="C704" s="346" t="s">
        <v>2102</v>
      </c>
      <c r="D704" s="1287" t="s">
        <v>2059</v>
      </c>
      <c r="E704" s="1287"/>
      <c r="F704" s="346" t="s">
        <v>2109</v>
      </c>
      <c r="G704" s="1287" t="s">
        <v>2048</v>
      </c>
      <c r="H704" s="1287"/>
      <c r="I704" s="346" t="b">
        <v>1</v>
      </c>
      <c r="J704" s="346">
        <v>1</v>
      </c>
      <c r="K704" s="346" t="s">
        <v>145</v>
      </c>
      <c r="L704" s="352">
        <v>2.5099999999999998</v>
      </c>
      <c r="M704" s="350">
        <f t="shared" si="18"/>
        <v>3.16</v>
      </c>
      <c r="N704" s="351">
        <f t="shared" si="19"/>
        <v>7.9315999999999995</v>
      </c>
      <c r="O704" s="346" t="b">
        <v>0</v>
      </c>
      <c r="Q704" s="339"/>
    </row>
    <row r="705" spans="1:17" x14ac:dyDescent="0.25">
      <c r="A705" s="339"/>
      <c r="C705" s="346" t="s">
        <v>2109</v>
      </c>
      <c r="D705" s="1287" t="s">
        <v>2048</v>
      </c>
      <c r="E705" s="1287"/>
      <c r="F705" s="346" t="s">
        <v>2158</v>
      </c>
      <c r="G705" s="1287" t="s">
        <v>2055</v>
      </c>
      <c r="H705" s="1287"/>
      <c r="I705" s="346" t="b">
        <v>1</v>
      </c>
      <c r="J705" s="346">
        <v>1</v>
      </c>
      <c r="K705" s="346" t="s">
        <v>145</v>
      </c>
      <c r="L705" s="352">
        <v>2.5070000000000001</v>
      </c>
      <c r="M705" s="350">
        <f t="shared" si="18"/>
        <v>3.16</v>
      </c>
      <c r="N705" s="351">
        <f t="shared" si="19"/>
        <v>7.9221200000000005</v>
      </c>
      <c r="O705" s="346" t="b">
        <v>0</v>
      </c>
      <c r="Q705" s="339"/>
    </row>
    <row r="706" spans="1:17" x14ac:dyDescent="0.25">
      <c r="A706" s="339"/>
      <c r="C706" s="346" t="s">
        <v>2183</v>
      </c>
      <c r="D706" s="1287" t="s">
        <v>2052</v>
      </c>
      <c r="E706" s="1287"/>
      <c r="F706" s="346" t="s">
        <v>2181</v>
      </c>
      <c r="G706" s="1287" t="s">
        <v>2051</v>
      </c>
      <c r="H706" s="1287"/>
      <c r="I706" s="346" t="b">
        <v>1</v>
      </c>
      <c r="J706" s="346">
        <v>1</v>
      </c>
      <c r="K706" s="346" t="s">
        <v>145</v>
      </c>
      <c r="L706" s="352">
        <v>2.5049999999999999</v>
      </c>
      <c r="M706" s="350">
        <f t="shared" si="18"/>
        <v>3.16</v>
      </c>
      <c r="N706" s="351">
        <f t="shared" si="19"/>
        <v>7.9157999999999999</v>
      </c>
      <c r="O706" s="346" t="b">
        <v>0</v>
      </c>
      <c r="Q706" s="339"/>
    </row>
    <row r="707" spans="1:17" x14ac:dyDescent="0.25">
      <c r="A707" s="339"/>
      <c r="C707" s="346" t="s">
        <v>2109</v>
      </c>
      <c r="D707" s="1287" t="s">
        <v>2048</v>
      </c>
      <c r="E707" s="1287"/>
      <c r="F707" s="346" t="s">
        <v>2305</v>
      </c>
      <c r="G707" s="1287" t="s">
        <v>2306</v>
      </c>
      <c r="H707" s="1287"/>
      <c r="I707" s="346" t="b">
        <v>1</v>
      </c>
      <c r="J707" s="346">
        <v>1</v>
      </c>
      <c r="K707" s="346" t="s">
        <v>145</v>
      </c>
      <c r="L707" s="352">
        <v>2.4790000000000001</v>
      </c>
      <c r="M707" s="350">
        <f t="shared" ref="M707:M770" si="20">IF(K707="","",INDEX(CNTR_EFListSelected,MATCH(K707,CORSIA_FuelsList,0)))</f>
        <v>3.16</v>
      </c>
      <c r="N707" s="351">
        <f t="shared" ref="N707:N770" si="21">IF(COUNT(L707:M707)=2,L707*M707,"")</f>
        <v>7.8336400000000008</v>
      </c>
      <c r="O707" s="346" t="b">
        <v>1</v>
      </c>
      <c r="Q707" s="339"/>
    </row>
    <row r="708" spans="1:17" x14ac:dyDescent="0.25">
      <c r="A708" s="339"/>
      <c r="C708" s="346" t="s">
        <v>2142</v>
      </c>
      <c r="D708" s="1287" t="s">
        <v>2054</v>
      </c>
      <c r="E708" s="1287"/>
      <c r="F708" s="346" t="s">
        <v>2120</v>
      </c>
      <c r="G708" s="1287" t="s">
        <v>2046</v>
      </c>
      <c r="H708" s="1287"/>
      <c r="I708" s="346" t="b">
        <v>1</v>
      </c>
      <c r="J708" s="346">
        <v>1</v>
      </c>
      <c r="K708" s="346" t="s">
        <v>145</v>
      </c>
      <c r="L708" s="352">
        <v>2.476</v>
      </c>
      <c r="M708" s="350">
        <f t="shared" si="20"/>
        <v>3.16</v>
      </c>
      <c r="N708" s="351">
        <f t="shared" si="21"/>
        <v>7.82416</v>
      </c>
      <c r="O708" s="346" t="b">
        <v>0</v>
      </c>
      <c r="Q708" s="339"/>
    </row>
    <row r="709" spans="1:17" x14ac:dyDescent="0.25">
      <c r="A709" s="339"/>
      <c r="C709" s="346" t="s">
        <v>2148</v>
      </c>
      <c r="D709" s="1287" t="s">
        <v>2047</v>
      </c>
      <c r="E709" s="1287"/>
      <c r="F709" s="346" t="s">
        <v>2109</v>
      </c>
      <c r="G709" s="1287" t="s">
        <v>2048</v>
      </c>
      <c r="H709" s="1287"/>
      <c r="I709" s="346" t="b">
        <v>1</v>
      </c>
      <c r="J709" s="346">
        <v>1</v>
      </c>
      <c r="K709" s="346" t="s">
        <v>145</v>
      </c>
      <c r="L709" s="352">
        <v>2.4689999999999999</v>
      </c>
      <c r="M709" s="350">
        <f t="shared" si="20"/>
        <v>3.16</v>
      </c>
      <c r="N709" s="351">
        <f t="shared" si="21"/>
        <v>7.8020399999999999</v>
      </c>
      <c r="O709" s="346" t="b">
        <v>0</v>
      </c>
      <c r="Q709" s="339"/>
    </row>
    <row r="710" spans="1:17" x14ac:dyDescent="0.25">
      <c r="A710" s="339"/>
      <c r="C710" s="346" t="s">
        <v>2294</v>
      </c>
      <c r="D710" s="1287" t="s">
        <v>2238</v>
      </c>
      <c r="E710" s="1287"/>
      <c r="F710" s="346" t="s">
        <v>2342</v>
      </c>
      <c r="G710" s="1287" t="s">
        <v>2343</v>
      </c>
      <c r="H710" s="1287"/>
      <c r="I710" s="346" t="b">
        <v>1</v>
      </c>
      <c r="J710" s="346">
        <v>1</v>
      </c>
      <c r="K710" s="346" t="s">
        <v>145</v>
      </c>
      <c r="L710" s="352">
        <v>2.4670000000000001</v>
      </c>
      <c r="M710" s="350">
        <f t="shared" si="20"/>
        <v>3.16</v>
      </c>
      <c r="N710" s="351">
        <f t="shared" si="21"/>
        <v>7.7957200000000002</v>
      </c>
      <c r="O710" s="346" t="b">
        <v>0</v>
      </c>
      <c r="Q710" s="339"/>
    </row>
    <row r="711" spans="1:17" x14ac:dyDescent="0.25">
      <c r="A711" s="339"/>
      <c r="C711" s="346" t="s">
        <v>2237</v>
      </c>
      <c r="D711" s="1287" t="s">
        <v>2238</v>
      </c>
      <c r="E711" s="1287"/>
      <c r="F711" s="346" t="s">
        <v>2226</v>
      </c>
      <c r="G711" s="1287" t="s">
        <v>2046</v>
      </c>
      <c r="H711" s="1287"/>
      <c r="I711" s="346" t="b">
        <v>1</v>
      </c>
      <c r="J711" s="346">
        <v>1</v>
      </c>
      <c r="K711" s="346" t="s">
        <v>145</v>
      </c>
      <c r="L711" s="352">
        <v>2.4670000000000001</v>
      </c>
      <c r="M711" s="350">
        <f t="shared" si="20"/>
        <v>3.16</v>
      </c>
      <c r="N711" s="351">
        <f t="shared" si="21"/>
        <v>7.7957200000000002</v>
      </c>
      <c r="O711" s="346" t="b">
        <v>1</v>
      </c>
      <c r="Q711" s="339"/>
    </row>
    <row r="712" spans="1:17" x14ac:dyDescent="0.25">
      <c r="A712" s="339"/>
      <c r="C712" s="346" t="s">
        <v>2190</v>
      </c>
      <c r="D712" s="1287" t="s">
        <v>2051</v>
      </c>
      <c r="E712" s="1287"/>
      <c r="F712" s="346" t="s">
        <v>2103</v>
      </c>
      <c r="G712" s="1287" t="s">
        <v>2047</v>
      </c>
      <c r="H712" s="1287"/>
      <c r="I712" s="346" t="b">
        <v>1</v>
      </c>
      <c r="J712" s="346">
        <v>1</v>
      </c>
      <c r="K712" s="346" t="s">
        <v>145</v>
      </c>
      <c r="L712" s="352">
        <v>2.4660000000000002</v>
      </c>
      <c r="M712" s="350">
        <f t="shared" si="20"/>
        <v>3.16</v>
      </c>
      <c r="N712" s="351">
        <f t="shared" si="21"/>
        <v>7.7925600000000008</v>
      </c>
      <c r="O712" s="346" t="b">
        <v>0</v>
      </c>
      <c r="Q712" s="339"/>
    </row>
    <row r="713" spans="1:17" x14ac:dyDescent="0.25">
      <c r="A713" s="339"/>
      <c r="C713" s="346" t="s">
        <v>2136</v>
      </c>
      <c r="D713" s="1287" t="s">
        <v>2047</v>
      </c>
      <c r="E713" s="1287"/>
      <c r="F713" s="346" t="s">
        <v>2123</v>
      </c>
      <c r="G713" s="1287" t="s">
        <v>2046</v>
      </c>
      <c r="H713" s="1287"/>
      <c r="I713" s="346" t="b">
        <v>1</v>
      </c>
      <c r="J713" s="346">
        <v>1</v>
      </c>
      <c r="K713" s="346" t="s">
        <v>145</v>
      </c>
      <c r="L713" s="352">
        <v>2.4569999999999999</v>
      </c>
      <c r="M713" s="350">
        <f t="shared" si="20"/>
        <v>3.16</v>
      </c>
      <c r="N713" s="351">
        <f t="shared" si="21"/>
        <v>7.7641200000000001</v>
      </c>
      <c r="O713" s="346" t="b">
        <v>0</v>
      </c>
      <c r="Q713" s="339"/>
    </row>
    <row r="714" spans="1:17" x14ac:dyDescent="0.25">
      <c r="A714" s="339"/>
      <c r="C714" s="346" t="s">
        <v>2249</v>
      </c>
      <c r="D714" s="1287" t="s">
        <v>2250</v>
      </c>
      <c r="E714" s="1287"/>
      <c r="F714" s="346" t="s">
        <v>2278</v>
      </c>
      <c r="G714" s="1287" t="s">
        <v>2277</v>
      </c>
      <c r="H714" s="1287"/>
      <c r="I714" s="346" t="b">
        <v>1</v>
      </c>
      <c r="J714" s="346">
        <v>1</v>
      </c>
      <c r="K714" s="346" t="s">
        <v>145</v>
      </c>
      <c r="L714" s="352">
        <v>2.4540000000000002</v>
      </c>
      <c r="M714" s="350">
        <f t="shared" si="20"/>
        <v>3.16</v>
      </c>
      <c r="N714" s="351">
        <f t="shared" si="21"/>
        <v>7.7546400000000011</v>
      </c>
      <c r="O714" s="346" t="b">
        <v>1</v>
      </c>
      <c r="Q714" s="339"/>
    </row>
    <row r="715" spans="1:17" x14ac:dyDescent="0.25">
      <c r="A715" s="339"/>
      <c r="C715" s="346" t="s">
        <v>2182</v>
      </c>
      <c r="D715" s="1287" t="s">
        <v>2056</v>
      </c>
      <c r="E715" s="1287"/>
      <c r="F715" s="346" t="s">
        <v>2158</v>
      </c>
      <c r="G715" s="1287" t="s">
        <v>2055</v>
      </c>
      <c r="H715" s="1287"/>
      <c r="I715" s="346" t="b">
        <v>1</v>
      </c>
      <c r="J715" s="346">
        <v>1</v>
      </c>
      <c r="K715" s="346" t="s">
        <v>145</v>
      </c>
      <c r="L715" s="352">
        <v>2.4529999999999998</v>
      </c>
      <c r="M715" s="350">
        <f t="shared" si="20"/>
        <v>3.16</v>
      </c>
      <c r="N715" s="351">
        <f t="shared" si="21"/>
        <v>7.7514799999999999</v>
      </c>
      <c r="O715" s="346" t="b">
        <v>0</v>
      </c>
      <c r="Q715" s="339"/>
    </row>
    <row r="716" spans="1:17" x14ac:dyDescent="0.25">
      <c r="A716" s="339"/>
      <c r="C716" s="346" t="s">
        <v>2128</v>
      </c>
      <c r="D716" s="1287" t="s">
        <v>2059</v>
      </c>
      <c r="E716" s="1287"/>
      <c r="F716" s="346" t="s">
        <v>2183</v>
      </c>
      <c r="G716" s="1287" t="s">
        <v>2052</v>
      </c>
      <c r="H716" s="1287"/>
      <c r="I716" s="346" t="b">
        <v>1</v>
      </c>
      <c r="J716" s="346">
        <v>1</v>
      </c>
      <c r="K716" s="346" t="s">
        <v>145</v>
      </c>
      <c r="L716" s="352">
        <v>2.4449999999999998</v>
      </c>
      <c r="M716" s="350">
        <f t="shared" si="20"/>
        <v>3.16</v>
      </c>
      <c r="N716" s="351">
        <f t="shared" si="21"/>
        <v>7.7261999999999995</v>
      </c>
      <c r="O716" s="346" t="b">
        <v>0</v>
      </c>
      <c r="Q716" s="339"/>
    </row>
    <row r="717" spans="1:17" x14ac:dyDescent="0.25">
      <c r="A717" s="339"/>
      <c r="C717" s="346" t="s">
        <v>2322</v>
      </c>
      <c r="D717" s="1287" t="s">
        <v>2323</v>
      </c>
      <c r="E717" s="1287"/>
      <c r="F717" s="346" t="s">
        <v>2146</v>
      </c>
      <c r="G717" s="1287" t="s">
        <v>2056</v>
      </c>
      <c r="H717" s="1287"/>
      <c r="I717" s="346" t="b">
        <v>1</v>
      </c>
      <c r="J717" s="346">
        <v>1</v>
      </c>
      <c r="K717" s="346" t="s">
        <v>145</v>
      </c>
      <c r="L717" s="352">
        <v>2.4289999999999998</v>
      </c>
      <c r="M717" s="350">
        <f t="shared" si="20"/>
        <v>3.16</v>
      </c>
      <c r="N717" s="351">
        <f t="shared" si="21"/>
        <v>7.6756399999999996</v>
      </c>
      <c r="O717" s="346" t="b">
        <v>1</v>
      </c>
      <c r="Q717" s="339"/>
    </row>
    <row r="718" spans="1:17" x14ac:dyDescent="0.25">
      <c r="A718" s="339"/>
      <c r="C718" s="346" t="s">
        <v>2213</v>
      </c>
      <c r="D718" s="1287" t="s">
        <v>2046</v>
      </c>
      <c r="E718" s="1287"/>
      <c r="F718" s="346" t="s">
        <v>2136</v>
      </c>
      <c r="G718" s="1287" t="s">
        <v>2047</v>
      </c>
      <c r="H718" s="1287"/>
      <c r="I718" s="346" t="b">
        <v>1</v>
      </c>
      <c r="J718" s="346">
        <v>1</v>
      </c>
      <c r="K718" s="346" t="s">
        <v>145</v>
      </c>
      <c r="L718" s="352">
        <v>2.4289999999999998</v>
      </c>
      <c r="M718" s="350">
        <f t="shared" si="20"/>
        <v>3.16</v>
      </c>
      <c r="N718" s="351">
        <f t="shared" si="21"/>
        <v>7.6756399999999996</v>
      </c>
      <c r="O718" s="346" t="b">
        <v>0</v>
      </c>
      <c r="Q718" s="339"/>
    </row>
    <row r="719" spans="1:17" x14ac:dyDescent="0.25">
      <c r="A719" s="339"/>
      <c r="C719" s="346" t="s">
        <v>2342</v>
      </c>
      <c r="D719" s="1287" t="s">
        <v>2343</v>
      </c>
      <c r="E719" s="1287"/>
      <c r="F719" s="346" t="s">
        <v>2118</v>
      </c>
      <c r="G719" s="1287" t="s">
        <v>2046</v>
      </c>
      <c r="H719" s="1287"/>
      <c r="I719" s="346" t="b">
        <v>1</v>
      </c>
      <c r="J719" s="346">
        <v>1</v>
      </c>
      <c r="K719" s="346" t="s">
        <v>145</v>
      </c>
      <c r="L719" s="352">
        <v>2.41</v>
      </c>
      <c r="M719" s="350">
        <f t="shared" si="20"/>
        <v>3.16</v>
      </c>
      <c r="N719" s="351">
        <f t="shared" si="21"/>
        <v>7.6156000000000006</v>
      </c>
      <c r="O719" s="346" t="b">
        <v>0</v>
      </c>
      <c r="Q719" s="339"/>
    </row>
    <row r="720" spans="1:17" x14ac:dyDescent="0.25">
      <c r="A720" s="339"/>
      <c r="C720" s="346" t="s">
        <v>2103</v>
      </c>
      <c r="D720" s="1287" t="s">
        <v>2047</v>
      </c>
      <c r="E720" s="1287"/>
      <c r="F720" s="346" t="s">
        <v>2119</v>
      </c>
      <c r="G720" s="1287" t="s">
        <v>2046</v>
      </c>
      <c r="H720" s="1287"/>
      <c r="I720" s="346" t="b">
        <v>1</v>
      </c>
      <c r="J720" s="346">
        <v>1</v>
      </c>
      <c r="K720" s="346" t="s">
        <v>145</v>
      </c>
      <c r="L720" s="352">
        <v>2.4060000000000001</v>
      </c>
      <c r="M720" s="350">
        <f t="shared" si="20"/>
        <v>3.16</v>
      </c>
      <c r="N720" s="351">
        <f t="shared" si="21"/>
        <v>7.6029600000000004</v>
      </c>
      <c r="O720" s="346" t="b">
        <v>0</v>
      </c>
      <c r="Q720" s="339"/>
    </row>
    <row r="721" spans="1:17" x14ac:dyDescent="0.25">
      <c r="A721" s="339"/>
      <c r="C721" s="346" t="s">
        <v>2199</v>
      </c>
      <c r="D721" s="1287" t="s">
        <v>2059</v>
      </c>
      <c r="E721" s="1287"/>
      <c r="F721" s="346" t="s">
        <v>2146</v>
      </c>
      <c r="G721" s="1287" t="s">
        <v>2056</v>
      </c>
      <c r="H721" s="1287"/>
      <c r="I721" s="346" t="b">
        <v>1</v>
      </c>
      <c r="J721" s="346">
        <v>1</v>
      </c>
      <c r="K721" s="346" t="s">
        <v>145</v>
      </c>
      <c r="L721" s="352">
        <v>2.403</v>
      </c>
      <c r="M721" s="350">
        <f t="shared" si="20"/>
        <v>3.16</v>
      </c>
      <c r="N721" s="351">
        <f t="shared" si="21"/>
        <v>7.5934800000000005</v>
      </c>
      <c r="O721" s="346" t="b">
        <v>0</v>
      </c>
      <c r="Q721" s="339"/>
    </row>
    <row r="722" spans="1:17" x14ac:dyDescent="0.25">
      <c r="A722" s="339"/>
      <c r="C722" s="346" t="s">
        <v>2146</v>
      </c>
      <c r="D722" s="1287" t="s">
        <v>2056</v>
      </c>
      <c r="E722" s="1287"/>
      <c r="F722" s="346" t="s">
        <v>2191</v>
      </c>
      <c r="G722" s="1287" t="s">
        <v>2059</v>
      </c>
      <c r="H722" s="1287"/>
      <c r="I722" s="346" t="b">
        <v>1</v>
      </c>
      <c r="J722" s="346">
        <v>1</v>
      </c>
      <c r="K722" s="346" t="s">
        <v>145</v>
      </c>
      <c r="L722" s="352">
        <v>2.4</v>
      </c>
      <c r="M722" s="350">
        <f t="shared" si="20"/>
        <v>3.16</v>
      </c>
      <c r="N722" s="351">
        <f t="shared" si="21"/>
        <v>7.5839999999999996</v>
      </c>
      <c r="O722" s="346" t="b">
        <v>0</v>
      </c>
      <c r="Q722" s="339"/>
    </row>
    <row r="723" spans="1:17" x14ac:dyDescent="0.25">
      <c r="A723" s="339"/>
      <c r="C723" s="346" t="s">
        <v>2110</v>
      </c>
      <c r="D723" s="1287" t="s">
        <v>2050</v>
      </c>
      <c r="E723" s="1287"/>
      <c r="F723" s="346" t="s">
        <v>2276</v>
      </c>
      <c r="G723" s="1287" t="s">
        <v>2277</v>
      </c>
      <c r="H723" s="1287"/>
      <c r="I723" s="346" t="b">
        <v>1</v>
      </c>
      <c r="J723" s="346">
        <v>1</v>
      </c>
      <c r="K723" s="346" t="s">
        <v>145</v>
      </c>
      <c r="L723" s="352">
        <v>2.4</v>
      </c>
      <c r="M723" s="350">
        <f t="shared" si="20"/>
        <v>3.16</v>
      </c>
      <c r="N723" s="351">
        <f t="shared" si="21"/>
        <v>7.5839999999999996</v>
      </c>
      <c r="O723" s="346" t="b">
        <v>1</v>
      </c>
      <c r="Q723" s="339"/>
    </row>
    <row r="724" spans="1:17" x14ac:dyDescent="0.25">
      <c r="A724" s="339"/>
      <c r="C724" s="346" t="s">
        <v>2240</v>
      </c>
      <c r="D724" s="1287" t="s">
        <v>2238</v>
      </c>
      <c r="E724" s="1287"/>
      <c r="F724" s="346" t="s">
        <v>2142</v>
      </c>
      <c r="G724" s="1287" t="s">
        <v>2054</v>
      </c>
      <c r="H724" s="1287"/>
      <c r="I724" s="346" t="b">
        <v>1</v>
      </c>
      <c r="J724" s="346">
        <v>2</v>
      </c>
      <c r="K724" s="346" t="s">
        <v>145</v>
      </c>
      <c r="L724" s="352">
        <v>2.399</v>
      </c>
      <c r="M724" s="350">
        <f t="shared" si="20"/>
        <v>3.16</v>
      </c>
      <c r="N724" s="351">
        <f t="shared" si="21"/>
        <v>7.5808400000000002</v>
      </c>
      <c r="O724" s="346" t="b">
        <v>1</v>
      </c>
      <c r="Q724" s="339"/>
    </row>
    <row r="725" spans="1:17" x14ac:dyDescent="0.25">
      <c r="A725" s="339"/>
      <c r="C725" s="346" t="s">
        <v>2151</v>
      </c>
      <c r="D725" s="1287" t="s">
        <v>2050</v>
      </c>
      <c r="E725" s="1287"/>
      <c r="F725" s="346" t="s">
        <v>2203</v>
      </c>
      <c r="G725" s="1287" t="s">
        <v>2064</v>
      </c>
      <c r="H725" s="1287"/>
      <c r="I725" s="346" t="b">
        <v>1</v>
      </c>
      <c r="J725" s="346">
        <v>1</v>
      </c>
      <c r="K725" s="346" t="s">
        <v>145</v>
      </c>
      <c r="L725" s="352">
        <v>2.3980000000000001</v>
      </c>
      <c r="M725" s="350">
        <f t="shared" si="20"/>
        <v>3.16</v>
      </c>
      <c r="N725" s="351">
        <f t="shared" si="21"/>
        <v>7.5776800000000009</v>
      </c>
      <c r="O725" s="346" t="b">
        <v>0</v>
      </c>
      <c r="Q725" s="339"/>
    </row>
    <row r="726" spans="1:17" x14ac:dyDescent="0.25">
      <c r="A726" s="339"/>
      <c r="C726" s="346" t="s">
        <v>2305</v>
      </c>
      <c r="D726" s="1287" t="s">
        <v>2306</v>
      </c>
      <c r="E726" s="1287"/>
      <c r="F726" s="346" t="s">
        <v>2183</v>
      </c>
      <c r="G726" s="1287" t="s">
        <v>2052</v>
      </c>
      <c r="H726" s="1287"/>
      <c r="I726" s="346" t="b">
        <v>1</v>
      </c>
      <c r="J726" s="346">
        <v>1</v>
      </c>
      <c r="K726" s="346" t="s">
        <v>145</v>
      </c>
      <c r="L726" s="352">
        <v>2.3889999999999998</v>
      </c>
      <c r="M726" s="350">
        <f t="shared" si="20"/>
        <v>3.16</v>
      </c>
      <c r="N726" s="351">
        <f t="shared" si="21"/>
        <v>7.5492399999999993</v>
      </c>
      <c r="O726" s="346" t="b">
        <v>1</v>
      </c>
      <c r="Q726" s="339"/>
    </row>
    <row r="727" spans="1:17" x14ac:dyDescent="0.25">
      <c r="A727" s="339"/>
      <c r="C727" s="346" t="s">
        <v>2145</v>
      </c>
      <c r="D727" s="1287" t="s">
        <v>2047</v>
      </c>
      <c r="E727" s="1287"/>
      <c r="F727" s="346" t="s">
        <v>2146</v>
      </c>
      <c r="G727" s="1287" t="s">
        <v>2056</v>
      </c>
      <c r="H727" s="1287"/>
      <c r="I727" s="346" t="b">
        <v>1</v>
      </c>
      <c r="J727" s="346">
        <v>1</v>
      </c>
      <c r="K727" s="346" t="s">
        <v>145</v>
      </c>
      <c r="L727" s="352">
        <v>2.3860000000000001</v>
      </c>
      <c r="M727" s="350">
        <f t="shared" si="20"/>
        <v>3.16</v>
      </c>
      <c r="N727" s="351">
        <f t="shared" si="21"/>
        <v>7.5397600000000011</v>
      </c>
      <c r="O727" s="346" t="b">
        <v>0</v>
      </c>
      <c r="Q727" s="339"/>
    </row>
    <row r="728" spans="1:17" x14ac:dyDescent="0.25">
      <c r="A728" s="339"/>
      <c r="C728" s="346" t="s">
        <v>2237</v>
      </c>
      <c r="D728" s="1287" t="s">
        <v>2238</v>
      </c>
      <c r="E728" s="1287"/>
      <c r="F728" s="346" t="s">
        <v>2200</v>
      </c>
      <c r="G728" s="1287" t="s">
        <v>2054</v>
      </c>
      <c r="H728" s="1287"/>
      <c r="I728" s="346" t="b">
        <v>1</v>
      </c>
      <c r="J728" s="346">
        <v>1</v>
      </c>
      <c r="K728" s="346" t="s">
        <v>145</v>
      </c>
      <c r="L728" s="352">
        <v>2.3849999999999998</v>
      </c>
      <c r="M728" s="350">
        <f t="shared" si="20"/>
        <v>3.16</v>
      </c>
      <c r="N728" s="351">
        <f t="shared" si="21"/>
        <v>7.5366</v>
      </c>
      <c r="O728" s="346" t="b">
        <v>1</v>
      </c>
      <c r="Q728" s="339"/>
    </row>
    <row r="729" spans="1:17" x14ac:dyDescent="0.25">
      <c r="A729" s="339"/>
      <c r="C729" s="346" t="s">
        <v>2202</v>
      </c>
      <c r="D729" s="1287" t="s">
        <v>2046</v>
      </c>
      <c r="E729" s="1287"/>
      <c r="F729" s="346" t="s">
        <v>2246</v>
      </c>
      <c r="G729" s="1287" t="s">
        <v>2238</v>
      </c>
      <c r="H729" s="1287"/>
      <c r="I729" s="346" t="b">
        <v>1</v>
      </c>
      <c r="J729" s="346">
        <v>1</v>
      </c>
      <c r="K729" s="346" t="s">
        <v>145</v>
      </c>
      <c r="L729" s="352">
        <v>2.3809999999999998</v>
      </c>
      <c r="M729" s="350">
        <f t="shared" si="20"/>
        <v>3.16</v>
      </c>
      <c r="N729" s="351">
        <f t="shared" si="21"/>
        <v>7.5239599999999998</v>
      </c>
      <c r="O729" s="346" t="b">
        <v>1</v>
      </c>
      <c r="Q729" s="339"/>
    </row>
    <row r="730" spans="1:17" x14ac:dyDescent="0.25">
      <c r="A730" s="339"/>
      <c r="C730" s="346" t="s">
        <v>2120</v>
      </c>
      <c r="D730" s="1287" t="s">
        <v>2046</v>
      </c>
      <c r="E730" s="1287"/>
      <c r="F730" s="346" t="s">
        <v>2342</v>
      </c>
      <c r="G730" s="1287" t="s">
        <v>2343</v>
      </c>
      <c r="H730" s="1287"/>
      <c r="I730" s="346" t="b">
        <v>1</v>
      </c>
      <c r="J730" s="346">
        <v>1</v>
      </c>
      <c r="K730" s="346" t="s">
        <v>145</v>
      </c>
      <c r="L730" s="352">
        <v>2.3740000000000001</v>
      </c>
      <c r="M730" s="350">
        <f t="shared" si="20"/>
        <v>3.16</v>
      </c>
      <c r="N730" s="351">
        <f t="shared" si="21"/>
        <v>7.5018400000000005</v>
      </c>
      <c r="O730" s="346" t="b">
        <v>0</v>
      </c>
      <c r="Q730" s="339"/>
    </row>
    <row r="731" spans="1:17" x14ac:dyDescent="0.25">
      <c r="A731" s="339"/>
      <c r="C731" s="346" t="s">
        <v>2249</v>
      </c>
      <c r="D731" s="1287" t="s">
        <v>2250</v>
      </c>
      <c r="E731" s="1287"/>
      <c r="F731" s="346" t="s">
        <v>2109</v>
      </c>
      <c r="G731" s="1287" t="s">
        <v>2048</v>
      </c>
      <c r="H731" s="1287"/>
      <c r="I731" s="346" t="b">
        <v>1</v>
      </c>
      <c r="J731" s="346">
        <v>1</v>
      </c>
      <c r="K731" s="346" t="s">
        <v>145</v>
      </c>
      <c r="L731" s="352">
        <v>2.3740000000000001</v>
      </c>
      <c r="M731" s="350">
        <f t="shared" si="20"/>
        <v>3.16</v>
      </c>
      <c r="N731" s="351">
        <f t="shared" si="21"/>
        <v>7.5018400000000005</v>
      </c>
      <c r="O731" s="346" t="b">
        <v>1</v>
      </c>
      <c r="Q731" s="339"/>
    </row>
    <row r="732" spans="1:17" x14ac:dyDescent="0.25">
      <c r="A732" s="339"/>
      <c r="C732" s="346" t="s">
        <v>2223</v>
      </c>
      <c r="D732" s="1287" t="s">
        <v>2054</v>
      </c>
      <c r="E732" s="1287"/>
      <c r="F732" s="346" t="s">
        <v>2127</v>
      </c>
      <c r="G732" s="1287" t="s">
        <v>2055</v>
      </c>
      <c r="H732" s="1287"/>
      <c r="I732" s="346" t="b">
        <v>1</v>
      </c>
      <c r="J732" s="346">
        <v>1</v>
      </c>
      <c r="K732" s="346" t="s">
        <v>145</v>
      </c>
      <c r="L732" s="352">
        <v>2.3719999999999999</v>
      </c>
      <c r="M732" s="350">
        <f t="shared" si="20"/>
        <v>3.16</v>
      </c>
      <c r="N732" s="351">
        <f t="shared" si="21"/>
        <v>7.49552</v>
      </c>
      <c r="O732" s="346" t="b">
        <v>0</v>
      </c>
      <c r="Q732" s="339"/>
    </row>
    <row r="733" spans="1:17" x14ac:dyDescent="0.25">
      <c r="A733" s="339"/>
      <c r="C733" s="346" t="s">
        <v>2109</v>
      </c>
      <c r="D733" s="1287" t="s">
        <v>2048</v>
      </c>
      <c r="E733" s="1287"/>
      <c r="F733" s="346" t="s">
        <v>2187</v>
      </c>
      <c r="G733" s="1287" t="s">
        <v>2057</v>
      </c>
      <c r="H733" s="1287"/>
      <c r="I733" s="346" t="b">
        <v>1</v>
      </c>
      <c r="J733" s="346">
        <v>1</v>
      </c>
      <c r="K733" s="346" t="s">
        <v>145</v>
      </c>
      <c r="L733" s="352">
        <v>2.367</v>
      </c>
      <c r="M733" s="350">
        <f t="shared" si="20"/>
        <v>3.16</v>
      </c>
      <c r="N733" s="351">
        <f t="shared" si="21"/>
        <v>7.4797200000000004</v>
      </c>
      <c r="O733" s="346" t="b">
        <v>0</v>
      </c>
      <c r="Q733" s="339"/>
    </row>
    <row r="734" spans="1:17" x14ac:dyDescent="0.25">
      <c r="A734" s="339"/>
      <c r="C734" s="346" t="s">
        <v>2132</v>
      </c>
      <c r="D734" s="1287" t="s">
        <v>2060</v>
      </c>
      <c r="E734" s="1287"/>
      <c r="F734" s="346" t="s">
        <v>2127</v>
      </c>
      <c r="G734" s="1287" t="s">
        <v>2055</v>
      </c>
      <c r="H734" s="1287"/>
      <c r="I734" s="346" t="b">
        <v>1</v>
      </c>
      <c r="J734" s="346">
        <v>1</v>
      </c>
      <c r="K734" s="346" t="s">
        <v>145</v>
      </c>
      <c r="L734" s="352">
        <v>2.3650000000000002</v>
      </c>
      <c r="M734" s="350">
        <f t="shared" si="20"/>
        <v>3.16</v>
      </c>
      <c r="N734" s="351">
        <f t="shared" si="21"/>
        <v>7.4734000000000007</v>
      </c>
      <c r="O734" s="346" t="b">
        <v>0</v>
      </c>
      <c r="Q734" s="339"/>
    </row>
    <row r="735" spans="1:17" x14ac:dyDescent="0.25">
      <c r="A735" s="339"/>
      <c r="C735" s="346" t="s">
        <v>2115</v>
      </c>
      <c r="D735" s="1287" t="s">
        <v>2049</v>
      </c>
      <c r="E735" s="1287"/>
      <c r="F735" s="346" t="s">
        <v>2103</v>
      </c>
      <c r="G735" s="1287" t="s">
        <v>2047</v>
      </c>
      <c r="H735" s="1287"/>
      <c r="I735" s="346" t="b">
        <v>1</v>
      </c>
      <c r="J735" s="346">
        <v>1</v>
      </c>
      <c r="K735" s="346" t="s">
        <v>145</v>
      </c>
      <c r="L735" s="352">
        <v>2.3650000000000002</v>
      </c>
      <c r="M735" s="350">
        <f t="shared" si="20"/>
        <v>3.16</v>
      </c>
      <c r="N735" s="351">
        <f t="shared" si="21"/>
        <v>7.4734000000000007</v>
      </c>
      <c r="O735" s="346" t="b">
        <v>0</v>
      </c>
      <c r="Q735" s="339"/>
    </row>
    <row r="736" spans="1:17" x14ac:dyDescent="0.25">
      <c r="A736" s="339"/>
      <c r="C736" s="346" t="s">
        <v>2126</v>
      </c>
      <c r="D736" s="1287" t="s">
        <v>2057</v>
      </c>
      <c r="E736" s="1287"/>
      <c r="F736" s="346" t="s">
        <v>2249</v>
      </c>
      <c r="G736" s="1287" t="s">
        <v>2250</v>
      </c>
      <c r="H736" s="1287"/>
      <c r="I736" s="346" t="b">
        <v>1</v>
      </c>
      <c r="J736" s="346">
        <v>2</v>
      </c>
      <c r="K736" s="346" t="s">
        <v>145</v>
      </c>
      <c r="L736" s="352">
        <v>2.3620000000000001</v>
      </c>
      <c r="M736" s="350">
        <f t="shared" si="20"/>
        <v>3.16</v>
      </c>
      <c r="N736" s="351">
        <f t="shared" si="21"/>
        <v>7.4639200000000008</v>
      </c>
      <c r="O736" s="346" t="b">
        <v>1</v>
      </c>
      <c r="Q736" s="339"/>
    </row>
    <row r="737" spans="1:17" x14ac:dyDescent="0.25">
      <c r="A737" s="339"/>
      <c r="C737" s="346" t="s">
        <v>2237</v>
      </c>
      <c r="D737" s="1287" t="s">
        <v>2238</v>
      </c>
      <c r="E737" s="1287"/>
      <c r="F737" s="346" t="s">
        <v>2202</v>
      </c>
      <c r="G737" s="1287" t="s">
        <v>2046</v>
      </c>
      <c r="H737" s="1287"/>
      <c r="I737" s="346" t="b">
        <v>1</v>
      </c>
      <c r="J737" s="346">
        <v>1</v>
      </c>
      <c r="K737" s="346" t="s">
        <v>145</v>
      </c>
      <c r="L737" s="352">
        <v>2.3620000000000001</v>
      </c>
      <c r="M737" s="350">
        <f t="shared" si="20"/>
        <v>3.16</v>
      </c>
      <c r="N737" s="351">
        <f t="shared" si="21"/>
        <v>7.4639200000000008</v>
      </c>
      <c r="O737" s="346" t="b">
        <v>1</v>
      </c>
      <c r="Q737" s="339"/>
    </row>
    <row r="738" spans="1:17" x14ac:dyDescent="0.25">
      <c r="A738" s="339"/>
      <c r="C738" s="346" t="s">
        <v>2342</v>
      </c>
      <c r="D738" s="1287" t="s">
        <v>2343</v>
      </c>
      <c r="E738" s="1287"/>
      <c r="F738" s="346" t="s">
        <v>2120</v>
      </c>
      <c r="G738" s="1287" t="s">
        <v>2046</v>
      </c>
      <c r="H738" s="1287"/>
      <c r="I738" s="346" t="b">
        <v>1</v>
      </c>
      <c r="J738" s="346">
        <v>1</v>
      </c>
      <c r="K738" s="346" t="s">
        <v>145</v>
      </c>
      <c r="L738" s="352">
        <v>2.3580000000000001</v>
      </c>
      <c r="M738" s="350">
        <f t="shared" si="20"/>
        <v>3.16</v>
      </c>
      <c r="N738" s="351">
        <f t="shared" si="21"/>
        <v>7.4512800000000006</v>
      </c>
      <c r="O738" s="346" t="b">
        <v>0</v>
      </c>
      <c r="Q738" s="339"/>
    </row>
    <row r="739" spans="1:17" x14ac:dyDescent="0.25">
      <c r="A739" s="339"/>
      <c r="C739" s="346" t="s">
        <v>2102</v>
      </c>
      <c r="D739" s="1287" t="s">
        <v>2059</v>
      </c>
      <c r="E739" s="1287"/>
      <c r="F739" s="346" t="s">
        <v>2293</v>
      </c>
      <c r="G739" s="1287" t="s">
        <v>2238</v>
      </c>
      <c r="H739" s="1287"/>
      <c r="I739" s="346" t="b">
        <v>1</v>
      </c>
      <c r="J739" s="346">
        <v>1</v>
      </c>
      <c r="K739" s="346" t="s">
        <v>145</v>
      </c>
      <c r="L739" s="352">
        <v>2.355</v>
      </c>
      <c r="M739" s="350">
        <f t="shared" si="20"/>
        <v>3.16</v>
      </c>
      <c r="N739" s="351">
        <f t="shared" si="21"/>
        <v>7.4418000000000006</v>
      </c>
      <c r="O739" s="346" t="b">
        <v>1</v>
      </c>
      <c r="Q739" s="339"/>
    </row>
    <row r="740" spans="1:17" x14ac:dyDescent="0.25">
      <c r="A740" s="339"/>
      <c r="C740" s="346" t="s">
        <v>2226</v>
      </c>
      <c r="D740" s="1287" t="s">
        <v>2046</v>
      </c>
      <c r="E740" s="1287"/>
      <c r="F740" s="346" t="s">
        <v>2115</v>
      </c>
      <c r="G740" s="1287" t="s">
        <v>2049</v>
      </c>
      <c r="H740" s="1287"/>
      <c r="I740" s="346" t="b">
        <v>1</v>
      </c>
      <c r="J740" s="346">
        <v>1</v>
      </c>
      <c r="K740" s="346" t="s">
        <v>145</v>
      </c>
      <c r="L740" s="352">
        <v>2.3460000000000001</v>
      </c>
      <c r="M740" s="350">
        <f t="shared" si="20"/>
        <v>3.16</v>
      </c>
      <c r="N740" s="351">
        <f t="shared" si="21"/>
        <v>7.4133600000000008</v>
      </c>
      <c r="O740" s="346" t="b">
        <v>0</v>
      </c>
      <c r="Q740" s="339"/>
    </row>
    <row r="741" spans="1:17" x14ac:dyDescent="0.25">
      <c r="A741" s="339"/>
      <c r="C741" s="346" t="s">
        <v>2115</v>
      </c>
      <c r="D741" s="1287" t="s">
        <v>2049</v>
      </c>
      <c r="E741" s="1287"/>
      <c r="F741" s="346" t="s">
        <v>2120</v>
      </c>
      <c r="G741" s="1287" t="s">
        <v>2046</v>
      </c>
      <c r="H741" s="1287"/>
      <c r="I741" s="346" t="b">
        <v>1</v>
      </c>
      <c r="J741" s="346">
        <v>2</v>
      </c>
      <c r="K741" s="346" t="s">
        <v>145</v>
      </c>
      <c r="L741" s="352">
        <v>2.343</v>
      </c>
      <c r="M741" s="350">
        <f t="shared" si="20"/>
        <v>3.16</v>
      </c>
      <c r="N741" s="351">
        <f t="shared" si="21"/>
        <v>7.40388</v>
      </c>
      <c r="O741" s="346" t="b">
        <v>0</v>
      </c>
      <c r="Q741" s="339"/>
    </row>
    <row r="742" spans="1:17" x14ac:dyDescent="0.25">
      <c r="A742" s="339"/>
      <c r="C742" s="346" t="s">
        <v>2215</v>
      </c>
      <c r="D742" s="1287" t="s">
        <v>2046</v>
      </c>
      <c r="E742" s="1287"/>
      <c r="F742" s="346" t="s">
        <v>2230</v>
      </c>
      <c r="G742" s="1287" t="s">
        <v>2051</v>
      </c>
      <c r="H742" s="1287"/>
      <c r="I742" s="346" t="b">
        <v>1</v>
      </c>
      <c r="J742" s="346">
        <v>1</v>
      </c>
      <c r="K742" s="346" t="s">
        <v>145</v>
      </c>
      <c r="L742" s="352">
        <v>2.327</v>
      </c>
      <c r="M742" s="350">
        <f t="shared" si="20"/>
        <v>3.16</v>
      </c>
      <c r="N742" s="351">
        <f t="shared" si="21"/>
        <v>7.3533200000000001</v>
      </c>
      <c r="O742" s="346" t="b">
        <v>0</v>
      </c>
      <c r="Q742" s="339"/>
    </row>
    <row r="743" spans="1:17" x14ac:dyDescent="0.25">
      <c r="A743" s="339"/>
      <c r="C743" s="346" t="s">
        <v>2127</v>
      </c>
      <c r="D743" s="1287" t="s">
        <v>2055</v>
      </c>
      <c r="E743" s="1287"/>
      <c r="F743" s="346" t="s">
        <v>2223</v>
      </c>
      <c r="G743" s="1287" t="s">
        <v>2054</v>
      </c>
      <c r="H743" s="1287"/>
      <c r="I743" s="346" t="b">
        <v>1</v>
      </c>
      <c r="J743" s="346">
        <v>1</v>
      </c>
      <c r="K743" s="346" t="s">
        <v>145</v>
      </c>
      <c r="L743" s="352">
        <v>2.3220000000000001</v>
      </c>
      <c r="M743" s="350">
        <f t="shared" si="20"/>
        <v>3.16</v>
      </c>
      <c r="N743" s="351">
        <f t="shared" si="21"/>
        <v>7.3375200000000005</v>
      </c>
      <c r="O743" s="346" t="b">
        <v>0</v>
      </c>
      <c r="Q743" s="339"/>
    </row>
    <row r="744" spans="1:17" x14ac:dyDescent="0.25">
      <c r="A744" s="339"/>
      <c r="C744" s="346" t="s">
        <v>2114</v>
      </c>
      <c r="D744" s="1287" t="s">
        <v>2049</v>
      </c>
      <c r="E744" s="1287"/>
      <c r="F744" s="346" t="s">
        <v>2212</v>
      </c>
      <c r="G744" s="1287" t="s">
        <v>2051</v>
      </c>
      <c r="H744" s="1287"/>
      <c r="I744" s="346" t="b">
        <v>1</v>
      </c>
      <c r="J744" s="346">
        <v>2</v>
      </c>
      <c r="K744" s="346" t="s">
        <v>145</v>
      </c>
      <c r="L744" s="352">
        <v>2.3180000000000001</v>
      </c>
      <c r="M744" s="350">
        <f t="shared" si="20"/>
        <v>3.16</v>
      </c>
      <c r="N744" s="351">
        <f t="shared" si="21"/>
        <v>7.3248800000000003</v>
      </c>
      <c r="O744" s="346" t="b">
        <v>0</v>
      </c>
      <c r="Q744" s="339"/>
    </row>
    <row r="745" spans="1:17" x14ac:dyDescent="0.25">
      <c r="A745" s="339"/>
      <c r="C745" s="346" t="s">
        <v>2202</v>
      </c>
      <c r="D745" s="1287" t="s">
        <v>2046</v>
      </c>
      <c r="E745" s="1287"/>
      <c r="F745" s="346" t="s">
        <v>2183</v>
      </c>
      <c r="G745" s="1287" t="s">
        <v>2052</v>
      </c>
      <c r="H745" s="1287"/>
      <c r="I745" s="346" t="b">
        <v>1</v>
      </c>
      <c r="J745" s="346">
        <v>1</v>
      </c>
      <c r="K745" s="346" t="s">
        <v>145</v>
      </c>
      <c r="L745" s="352">
        <v>2.3170000000000002</v>
      </c>
      <c r="M745" s="350">
        <f t="shared" si="20"/>
        <v>3.16</v>
      </c>
      <c r="N745" s="351">
        <f t="shared" si="21"/>
        <v>7.3217200000000009</v>
      </c>
      <c r="O745" s="346" t="b">
        <v>0</v>
      </c>
      <c r="Q745" s="339"/>
    </row>
    <row r="746" spans="1:17" x14ac:dyDescent="0.25">
      <c r="A746" s="339"/>
      <c r="C746" s="346" t="s">
        <v>2276</v>
      </c>
      <c r="D746" s="1287" t="s">
        <v>2277</v>
      </c>
      <c r="E746" s="1287"/>
      <c r="F746" s="346" t="s">
        <v>2110</v>
      </c>
      <c r="G746" s="1287" t="s">
        <v>2050</v>
      </c>
      <c r="H746" s="1287"/>
      <c r="I746" s="346" t="b">
        <v>1</v>
      </c>
      <c r="J746" s="346">
        <v>1</v>
      </c>
      <c r="K746" s="346" t="s">
        <v>145</v>
      </c>
      <c r="L746" s="352">
        <v>2.3149999999999999</v>
      </c>
      <c r="M746" s="350">
        <f t="shared" si="20"/>
        <v>3.16</v>
      </c>
      <c r="N746" s="351">
        <f t="shared" si="21"/>
        <v>7.3154000000000003</v>
      </c>
      <c r="O746" s="346" t="b">
        <v>1</v>
      </c>
      <c r="Q746" s="339"/>
    </row>
    <row r="747" spans="1:17" x14ac:dyDescent="0.25">
      <c r="A747" s="339"/>
      <c r="C747" s="346" t="s">
        <v>2103</v>
      </c>
      <c r="D747" s="1287" t="s">
        <v>2047</v>
      </c>
      <c r="E747" s="1287"/>
      <c r="F747" s="346" t="s">
        <v>2122</v>
      </c>
      <c r="G747" s="1287" t="s">
        <v>2046</v>
      </c>
      <c r="H747" s="1287"/>
      <c r="I747" s="346" t="b">
        <v>1</v>
      </c>
      <c r="J747" s="346">
        <v>1</v>
      </c>
      <c r="K747" s="346" t="s">
        <v>145</v>
      </c>
      <c r="L747" s="352">
        <v>2.3109999999999999</v>
      </c>
      <c r="M747" s="350">
        <f t="shared" si="20"/>
        <v>3.16</v>
      </c>
      <c r="N747" s="351">
        <f t="shared" si="21"/>
        <v>7.3027600000000001</v>
      </c>
      <c r="O747" s="346" t="b">
        <v>0</v>
      </c>
      <c r="Q747" s="339"/>
    </row>
    <row r="748" spans="1:17" x14ac:dyDescent="0.25">
      <c r="A748" s="339"/>
      <c r="C748" s="346" t="s">
        <v>2195</v>
      </c>
      <c r="D748" s="1287" t="s">
        <v>2058</v>
      </c>
      <c r="E748" s="1287"/>
      <c r="F748" s="346" t="s">
        <v>2115</v>
      </c>
      <c r="G748" s="1287" t="s">
        <v>2049</v>
      </c>
      <c r="H748" s="1287"/>
      <c r="I748" s="346" t="b">
        <v>1</v>
      </c>
      <c r="J748" s="346">
        <v>1</v>
      </c>
      <c r="K748" s="346" t="s">
        <v>145</v>
      </c>
      <c r="L748" s="352">
        <v>2.306</v>
      </c>
      <c r="M748" s="350">
        <f t="shared" si="20"/>
        <v>3.16</v>
      </c>
      <c r="N748" s="351">
        <f t="shared" si="21"/>
        <v>7.2869600000000005</v>
      </c>
      <c r="O748" s="346" t="b">
        <v>0</v>
      </c>
      <c r="Q748" s="339"/>
    </row>
    <row r="749" spans="1:17" x14ac:dyDescent="0.25">
      <c r="A749" s="339"/>
      <c r="C749" s="346" t="s">
        <v>2115</v>
      </c>
      <c r="D749" s="1287" t="s">
        <v>2049</v>
      </c>
      <c r="E749" s="1287"/>
      <c r="F749" s="346" t="s">
        <v>2158</v>
      </c>
      <c r="G749" s="1287" t="s">
        <v>2055</v>
      </c>
      <c r="H749" s="1287"/>
      <c r="I749" s="346" t="b">
        <v>1</v>
      </c>
      <c r="J749" s="346">
        <v>2</v>
      </c>
      <c r="K749" s="346" t="s">
        <v>145</v>
      </c>
      <c r="L749" s="352">
        <v>2.3039999999999998</v>
      </c>
      <c r="M749" s="350">
        <f t="shared" si="20"/>
        <v>3.16</v>
      </c>
      <c r="N749" s="351">
        <f t="shared" si="21"/>
        <v>7.28064</v>
      </c>
      <c r="O749" s="346" t="b">
        <v>0</v>
      </c>
      <c r="Q749" s="339"/>
    </row>
    <row r="750" spans="1:17" x14ac:dyDescent="0.25">
      <c r="A750" s="339"/>
      <c r="C750" s="346" t="s">
        <v>2295</v>
      </c>
      <c r="D750" s="1287" t="s">
        <v>2238</v>
      </c>
      <c r="E750" s="1287"/>
      <c r="F750" s="346" t="s">
        <v>2144</v>
      </c>
      <c r="G750" s="1287" t="s">
        <v>2046</v>
      </c>
      <c r="H750" s="1287"/>
      <c r="I750" s="346" t="b">
        <v>1</v>
      </c>
      <c r="J750" s="346">
        <v>1</v>
      </c>
      <c r="K750" s="346" t="s">
        <v>145</v>
      </c>
      <c r="L750" s="352">
        <v>2.302</v>
      </c>
      <c r="M750" s="350">
        <f t="shared" si="20"/>
        <v>3.16</v>
      </c>
      <c r="N750" s="351">
        <f t="shared" si="21"/>
        <v>7.2743200000000003</v>
      </c>
      <c r="O750" s="346" t="b">
        <v>1</v>
      </c>
      <c r="Q750" s="339"/>
    </row>
    <row r="751" spans="1:17" x14ac:dyDescent="0.25">
      <c r="A751" s="339"/>
      <c r="C751" s="346" t="s">
        <v>2121</v>
      </c>
      <c r="D751" s="1287" t="s">
        <v>2046</v>
      </c>
      <c r="E751" s="1287"/>
      <c r="F751" s="346" t="s">
        <v>2115</v>
      </c>
      <c r="G751" s="1287" t="s">
        <v>2049</v>
      </c>
      <c r="H751" s="1287"/>
      <c r="I751" s="346" t="b">
        <v>1</v>
      </c>
      <c r="J751" s="346">
        <v>1</v>
      </c>
      <c r="K751" s="346" t="s">
        <v>145</v>
      </c>
      <c r="L751" s="352">
        <v>2.2989999999999999</v>
      </c>
      <c r="M751" s="350">
        <f t="shared" si="20"/>
        <v>3.16</v>
      </c>
      <c r="N751" s="351">
        <f t="shared" si="21"/>
        <v>7.2648400000000004</v>
      </c>
      <c r="O751" s="346" t="b">
        <v>0</v>
      </c>
      <c r="Q751" s="339"/>
    </row>
    <row r="752" spans="1:17" x14ac:dyDescent="0.25">
      <c r="A752" s="339"/>
      <c r="C752" s="346" t="s">
        <v>2121</v>
      </c>
      <c r="D752" s="1287" t="s">
        <v>2046</v>
      </c>
      <c r="E752" s="1287"/>
      <c r="F752" s="346" t="s">
        <v>2103</v>
      </c>
      <c r="G752" s="1287" t="s">
        <v>2047</v>
      </c>
      <c r="H752" s="1287"/>
      <c r="I752" s="346" t="b">
        <v>1</v>
      </c>
      <c r="J752" s="346">
        <v>1</v>
      </c>
      <c r="K752" s="346" t="s">
        <v>145</v>
      </c>
      <c r="L752" s="352">
        <v>2.2959999999999998</v>
      </c>
      <c r="M752" s="350">
        <f t="shared" si="20"/>
        <v>3.16</v>
      </c>
      <c r="N752" s="351">
        <f t="shared" si="21"/>
        <v>7.2553599999999996</v>
      </c>
      <c r="O752" s="346" t="b">
        <v>0</v>
      </c>
      <c r="Q752" s="339"/>
    </row>
    <row r="753" spans="1:17" x14ac:dyDescent="0.25">
      <c r="A753" s="339"/>
      <c r="C753" s="346" t="s">
        <v>2109</v>
      </c>
      <c r="D753" s="1287" t="s">
        <v>2048</v>
      </c>
      <c r="E753" s="1287"/>
      <c r="F753" s="346" t="s">
        <v>2139</v>
      </c>
      <c r="G753" s="1287" t="s">
        <v>2057</v>
      </c>
      <c r="H753" s="1287"/>
      <c r="I753" s="346" t="b">
        <v>1</v>
      </c>
      <c r="J753" s="346">
        <v>1</v>
      </c>
      <c r="K753" s="346" t="s">
        <v>145</v>
      </c>
      <c r="L753" s="352">
        <v>2.294</v>
      </c>
      <c r="M753" s="350">
        <f t="shared" si="20"/>
        <v>3.16</v>
      </c>
      <c r="N753" s="351">
        <f t="shared" si="21"/>
        <v>7.2490400000000008</v>
      </c>
      <c r="O753" s="346" t="b">
        <v>0</v>
      </c>
      <c r="Q753" s="339"/>
    </row>
    <row r="754" spans="1:17" x14ac:dyDescent="0.25">
      <c r="A754" s="339"/>
      <c r="C754" s="346" t="s">
        <v>2245</v>
      </c>
      <c r="D754" s="1287" t="s">
        <v>2238</v>
      </c>
      <c r="E754" s="1287"/>
      <c r="F754" s="346" t="s">
        <v>2117</v>
      </c>
      <c r="G754" s="1287" t="s">
        <v>2062</v>
      </c>
      <c r="H754" s="1287"/>
      <c r="I754" s="346" t="b">
        <v>1</v>
      </c>
      <c r="J754" s="346">
        <v>1</v>
      </c>
      <c r="K754" s="346" t="s">
        <v>145</v>
      </c>
      <c r="L754" s="352">
        <v>2.2909999999999999</v>
      </c>
      <c r="M754" s="350">
        <f t="shared" si="20"/>
        <v>3.16</v>
      </c>
      <c r="N754" s="351">
        <f t="shared" si="21"/>
        <v>7.23956</v>
      </c>
      <c r="O754" s="346" t="b">
        <v>1</v>
      </c>
      <c r="Q754" s="339"/>
    </row>
    <row r="755" spans="1:17" x14ac:dyDescent="0.25">
      <c r="A755" s="339"/>
      <c r="C755" s="346" t="s">
        <v>2110</v>
      </c>
      <c r="D755" s="1287" t="s">
        <v>2050</v>
      </c>
      <c r="E755" s="1287"/>
      <c r="F755" s="346" t="s">
        <v>2197</v>
      </c>
      <c r="G755" s="1287" t="s">
        <v>2071</v>
      </c>
      <c r="H755" s="1287"/>
      <c r="I755" s="346" t="b">
        <v>1</v>
      </c>
      <c r="J755" s="346">
        <v>1</v>
      </c>
      <c r="K755" s="346" t="s">
        <v>145</v>
      </c>
      <c r="L755" s="352">
        <v>2.2890000000000001</v>
      </c>
      <c r="M755" s="350">
        <f t="shared" si="20"/>
        <v>3.16</v>
      </c>
      <c r="N755" s="351">
        <f t="shared" si="21"/>
        <v>7.2332400000000012</v>
      </c>
      <c r="O755" s="346" t="b">
        <v>0</v>
      </c>
      <c r="Q755" s="339"/>
    </row>
    <row r="756" spans="1:17" x14ac:dyDescent="0.25">
      <c r="A756" s="339"/>
      <c r="C756" s="346" t="s">
        <v>2146</v>
      </c>
      <c r="D756" s="1287" t="s">
        <v>2056</v>
      </c>
      <c r="E756" s="1287"/>
      <c r="F756" s="346" t="s">
        <v>2145</v>
      </c>
      <c r="G756" s="1287" t="s">
        <v>2047</v>
      </c>
      <c r="H756" s="1287"/>
      <c r="I756" s="346" t="b">
        <v>1</v>
      </c>
      <c r="J756" s="346">
        <v>1</v>
      </c>
      <c r="K756" s="346" t="s">
        <v>145</v>
      </c>
      <c r="L756" s="352">
        <v>2.2890000000000001</v>
      </c>
      <c r="M756" s="350">
        <f t="shared" si="20"/>
        <v>3.16</v>
      </c>
      <c r="N756" s="351">
        <f t="shared" si="21"/>
        <v>7.2332400000000012</v>
      </c>
      <c r="O756" s="346" t="b">
        <v>0</v>
      </c>
      <c r="Q756" s="339"/>
    </row>
    <row r="757" spans="1:17" x14ac:dyDescent="0.25">
      <c r="A757" s="339"/>
      <c r="C757" s="346" t="s">
        <v>2117</v>
      </c>
      <c r="D757" s="1287" t="s">
        <v>2062</v>
      </c>
      <c r="E757" s="1287"/>
      <c r="F757" s="346" t="s">
        <v>2245</v>
      </c>
      <c r="G757" s="1287" t="s">
        <v>2238</v>
      </c>
      <c r="H757" s="1287"/>
      <c r="I757" s="346" t="b">
        <v>1</v>
      </c>
      <c r="J757" s="346">
        <v>1</v>
      </c>
      <c r="K757" s="346" t="s">
        <v>145</v>
      </c>
      <c r="L757" s="352">
        <v>2.286</v>
      </c>
      <c r="M757" s="350">
        <f t="shared" si="20"/>
        <v>3.16</v>
      </c>
      <c r="N757" s="351">
        <f t="shared" si="21"/>
        <v>7.2237600000000004</v>
      </c>
      <c r="O757" s="346" t="b">
        <v>1</v>
      </c>
      <c r="Q757" s="339"/>
    </row>
    <row r="758" spans="1:17" x14ac:dyDescent="0.25">
      <c r="A758" s="339"/>
      <c r="C758" s="346" t="s">
        <v>2106</v>
      </c>
      <c r="D758" s="1287" t="s">
        <v>2047</v>
      </c>
      <c r="E758" s="1287"/>
      <c r="F758" s="346" t="s">
        <v>2109</v>
      </c>
      <c r="G758" s="1287" t="s">
        <v>2048</v>
      </c>
      <c r="H758" s="1287"/>
      <c r="I758" s="346" t="b">
        <v>1</v>
      </c>
      <c r="J758" s="346">
        <v>1</v>
      </c>
      <c r="K758" s="346" t="s">
        <v>145</v>
      </c>
      <c r="L758" s="352">
        <v>2.2770000000000001</v>
      </c>
      <c r="M758" s="350">
        <f t="shared" si="20"/>
        <v>3.16</v>
      </c>
      <c r="N758" s="351">
        <f t="shared" si="21"/>
        <v>7.1953200000000006</v>
      </c>
      <c r="O758" s="346" t="b">
        <v>0</v>
      </c>
      <c r="Q758" s="339"/>
    </row>
    <row r="759" spans="1:17" x14ac:dyDescent="0.25">
      <c r="A759" s="339"/>
      <c r="C759" s="346" t="s">
        <v>2245</v>
      </c>
      <c r="D759" s="1287" t="s">
        <v>2238</v>
      </c>
      <c r="E759" s="1287"/>
      <c r="F759" s="346" t="s">
        <v>2224</v>
      </c>
      <c r="G759" s="1287" t="s">
        <v>2046</v>
      </c>
      <c r="H759" s="1287"/>
      <c r="I759" s="346" t="b">
        <v>1</v>
      </c>
      <c r="J759" s="346">
        <v>1</v>
      </c>
      <c r="K759" s="346" t="s">
        <v>145</v>
      </c>
      <c r="L759" s="352">
        <v>2.2629999999999999</v>
      </c>
      <c r="M759" s="350">
        <f t="shared" si="20"/>
        <v>3.16</v>
      </c>
      <c r="N759" s="351">
        <f t="shared" si="21"/>
        <v>7.1510800000000003</v>
      </c>
      <c r="O759" s="346" t="b">
        <v>1</v>
      </c>
      <c r="Q759" s="339"/>
    </row>
    <row r="760" spans="1:17" x14ac:dyDescent="0.25">
      <c r="A760" s="339"/>
      <c r="C760" s="346" t="s">
        <v>2106</v>
      </c>
      <c r="D760" s="1287" t="s">
        <v>2047</v>
      </c>
      <c r="E760" s="1287"/>
      <c r="F760" s="346" t="s">
        <v>2237</v>
      </c>
      <c r="G760" s="1287" t="s">
        <v>2238</v>
      </c>
      <c r="H760" s="1287"/>
      <c r="I760" s="346" t="b">
        <v>1</v>
      </c>
      <c r="J760" s="346">
        <v>1</v>
      </c>
      <c r="K760" s="346" t="s">
        <v>145</v>
      </c>
      <c r="L760" s="352">
        <v>2.2629999999999999</v>
      </c>
      <c r="M760" s="350">
        <f t="shared" si="20"/>
        <v>3.16</v>
      </c>
      <c r="N760" s="351">
        <f t="shared" si="21"/>
        <v>7.1510800000000003</v>
      </c>
      <c r="O760" s="346" t="b">
        <v>1</v>
      </c>
      <c r="Q760" s="339"/>
    </row>
    <row r="761" spans="1:17" x14ac:dyDescent="0.25">
      <c r="A761" s="339"/>
      <c r="C761" s="346" t="s">
        <v>2102</v>
      </c>
      <c r="D761" s="1287" t="s">
        <v>2059</v>
      </c>
      <c r="E761" s="1287"/>
      <c r="F761" s="346" t="s">
        <v>2146</v>
      </c>
      <c r="G761" s="1287" t="s">
        <v>2056</v>
      </c>
      <c r="H761" s="1287"/>
      <c r="I761" s="346" t="b">
        <v>1</v>
      </c>
      <c r="J761" s="346">
        <v>1</v>
      </c>
      <c r="K761" s="346" t="s">
        <v>145</v>
      </c>
      <c r="L761" s="352">
        <v>2.2629999999999999</v>
      </c>
      <c r="M761" s="350">
        <f t="shared" si="20"/>
        <v>3.16</v>
      </c>
      <c r="N761" s="351">
        <f t="shared" si="21"/>
        <v>7.1510800000000003</v>
      </c>
      <c r="O761" s="346" t="b">
        <v>0</v>
      </c>
      <c r="Q761" s="339"/>
    </row>
    <row r="762" spans="1:17" x14ac:dyDescent="0.25">
      <c r="A762" s="339"/>
      <c r="C762" s="346" t="s">
        <v>2246</v>
      </c>
      <c r="D762" s="1287" t="s">
        <v>2238</v>
      </c>
      <c r="E762" s="1287"/>
      <c r="F762" s="346" t="s">
        <v>2117</v>
      </c>
      <c r="G762" s="1287" t="s">
        <v>2062</v>
      </c>
      <c r="H762" s="1287"/>
      <c r="I762" s="346" t="b">
        <v>1</v>
      </c>
      <c r="J762" s="346">
        <v>1</v>
      </c>
      <c r="K762" s="346" t="s">
        <v>145</v>
      </c>
      <c r="L762" s="352">
        <v>2.2269999999999999</v>
      </c>
      <c r="M762" s="350">
        <f t="shared" si="20"/>
        <v>3.16</v>
      </c>
      <c r="N762" s="351">
        <f t="shared" si="21"/>
        <v>7.0373200000000002</v>
      </c>
      <c r="O762" s="346" t="b">
        <v>1</v>
      </c>
      <c r="Q762" s="339"/>
    </row>
    <row r="763" spans="1:17" x14ac:dyDescent="0.25">
      <c r="A763" s="339"/>
      <c r="C763" s="346" t="s">
        <v>2127</v>
      </c>
      <c r="D763" s="1287" t="s">
        <v>2055</v>
      </c>
      <c r="E763" s="1287"/>
      <c r="F763" s="346" t="s">
        <v>2126</v>
      </c>
      <c r="G763" s="1287" t="s">
        <v>2057</v>
      </c>
      <c r="H763" s="1287"/>
      <c r="I763" s="346" t="b">
        <v>1</v>
      </c>
      <c r="J763" s="346">
        <v>1</v>
      </c>
      <c r="K763" s="346" t="s">
        <v>145</v>
      </c>
      <c r="L763" s="352">
        <v>2.226</v>
      </c>
      <c r="M763" s="350">
        <f t="shared" si="20"/>
        <v>3.16</v>
      </c>
      <c r="N763" s="351">
        <f t="shared" si="21"/>
        <v>7.03416</v>
      </c>
      <c r="O763" s="346" t="b">
        <v>0</v>
      </c>
      <c r="Q763" s="339"/>
    </row>
    <row r="764" spans="1:17" x14ac:dyDescent="0.25">
      <c r="A764" s="339"/>
      <c r="C764" s="346" t="s">
        <v>2126</v>
      </c>
      <c r="D764" s="1287" t="s">
        <v>2057</v>
      </c>
      <c r="E764" s="1287"/>
      <c r="F764" s="346" t="s">
        <v>2202</v>
      </c>
      <c r="G764" s="1287" t="s">
        <v>2046</v>
      </c>
      <c r="H764" s="1287"/>
      <c r="I764" s="346" t="b">
        <v>1</v>
      </c>
      <c r="J764" s="346">
        <v>1</v>
      </c>
      <c r="K764" s="346" t="s">
        <v>145</v>
      </c>
      <c r="L764" s="352">
        <v>2.2229999999999999</v>
      </c>
      <c r="M764" s="350">
        <f t="shared" si="20"/>
        <v>3.16</v>
      </c>
      <c r="N764" s="351">
        <f t="shared" si="21"/>
        <v>7.02468</v>
      </c>
      <c r="O764" s="346" t="b">
        <v>0</v>
      </c>
      <c r="Q764" s="339"/>
    </row>
    <row r="765" spans="1:17" x14ac:dyDescent="0.25">
      <c r="A765" s="339"/>
      <c r="C765" s="346" t="s">
        <v>2237</v>
      </c>
      <c r="D765" s="1287" t="s">
        <v>2238</v>
      </c>
      <c r="E765" s="1287"/>
      <c r="F765" s="346" t="s">
        <v>2175</v>
      </c>
      <c r="G765" s="1287" t="s">
        <v>2063</v>
      </c>
      <c r="H765" s="1287"/>
      <c r="I765" s="346" t="b">
        <v>1</v>
      </c>
      <c r="J765" s="346">
        <v>1</v>
      </c>
      <c r="K765" s="346" t="s">
        <v>145</v>
      </c>
      <c r="L765" s="352">
        <v>2.2200000000000002</v>
      </c>
      <c r="M765" s="350">
        <f t="shared" si="20"/>
        <v>3.16</v>
      </c>
      <c r="N765" s="351">
        <f t="shared" si="21"/>
        <v>7.015200000000001</v>
      </c>
      <c r="O765" s="346" t="b">
        <v>1</v>
      </c>
      <c r="Q765" s="339"/>
    </row>
    <row r="766" spans="1:17" x14ac:dyDescent="0.25">
      <c r="A766" s="339"/>
      <c r="C766" s="346" t="s">
        <v>2109</v>
      </c>
      <c r="D766" s="1287" t="s">
        <v>2048</v>
      </c>
      <c r="E766" s="1287"/>
      <c r="F766" s="346" t="s">
        <v>2106</v>
      </c>
      <c r="G766" s="1287" t="s">
        <v>2047</v>
      </c>
      <c r="H766" s="1287"/>
      <c r="I766" s="346" t="b">
        <v>1</v>
      </c>
      <c r="J766" s="346">
        <v>1</v>
      </c>
      <c r="K766" s="346" t="s">
        <v>145</v>
      </c>
      <c r="L766" s="352">
        <v>2.218</v>
      </c>
      <c r="M766" s="350">
        <f t="shared" si="20"/>
        <v>3.16</v>
      </c>
      <c r="N766" s="351">
        <f t="shared" si="21"/>
        <v>7.0088800000000004</v>
      </c>
      <c r="O766" s="346" t="b">
        <v>0</v>
      </c>
      <c r="Q766" s="339"/>
    </row>
    <row r="767" spans="1:17" x14ac:dyDescent="0.25">
      <c r="A767" s="339"/>
      <c r="C767" s="346" t="s">
        <v>2103</v>
      </c>
      <c r="D767" s="1287" t="s">
        <v>2047</v>
      </c>
      <c r="E767" s="1287"/>
      <c r="F767" s="346" t="s">
        <v>2116</v>
      </c>
      <c r="G767" s="1287" t="s">
        <v>2049</v>
      </c>
      <c r="H767" s="1287"/>
      <c r="I767" s="346" t="b">
        <v>1</v>
      </c>
      <c r="J767" s="346">
        <v>1</v>
      </c>
      <c r="K767" s="346" t="s">
        <v>145</v>
      </c>
      <c r="L767" s="352">
        <v>2.21</v>
      </c>
      <c r="M767" s="350">
        <f t="shared" si="20"/>
        <v>3.16</v>
      </c>
      <c r="N767" s="351">
        <f t="shared" si="21"/>
        <v>6.9836</v>
      </c>
      <c r="O767" s="346" t="b">
        <v>0</v>
      </c>
      <c r="Q767" s="339"/>
    </row>
    <row r="768" spans="1:17" x14ac:dyDescent="0.25">
      <c r="A768" s="339"/>
      <c r="C768" s="346" t="s">
        <v>2130</v>
      </c>
      <c r="D768" s="1287" t="s">
        <v>2047</v>
      </c>
      <c r="E768" s="1287"/>
      <c r="F768" s="346" t="s">
        <v>2118</v>
      </c>
      <c r="G768" s="1287" t="s">
        <v>2046</v>
      </c>
      <c r="H768" s="1287"/>
      <c r="I768" s="346" t="b">
        <v>1</v>
      </c>
      <c r="J768" s="346">
        <v>1</v>
      </c>
      <c r="K768" s="346" t="s">
        <v>145</v>
      </c>
      <c r="L768" s="352">
        <v>2.2069999999999999</v>
      </c>
      <c r="M768" s="350">
        <f t="shared" si="20"/>
        <v>3.16</v>
      </c>
      <c r="N768" s="351">
        <f t="shared" si="21"/>
        <v>6.9741200000000001</v>
      </c>
      <c r="O768" s="346" t="b">
        <v>0</v>
      </c>
      <c r="Q768" s="339"/>
    </row>
    <row r="769" spans="1:17" x14ac:dyDescent="0.25">
      <c r="A769" s="339"/>
      <c r="C769" s="346" t="s">
        <v>2142</v>
      </c>
      <c r="D769" s="1287" t="s">
        <v>2054</v>
      </c>
      <c r="E769" s="1287"/>
      <c r="F769" s="346" t="s">
        <v>2240</v>
      </c>
      <c r="G769" s="1287" t="s">
        <v>2238</v>
      </c>
      <c r="H769" s="1287"/>
      <c r="I769" s="346" t="b">
        <v>1</v>
      </c>
      <c r="J769" s="346">
        <v>2</v>
      </c>
      <c r="K769" s="346" t="s">
        <v>145</v>
      </c>
      <c r="L769" s="352">
        <v>2.1960000000000002</v>
      </c>
      <c r="M769" s="350">
        <f t="shared" si="20"/>
        <v>3.16</v>
      </c>
      <c r="N769" s="351">
        <f t="shared" si="21"/>
        <v>6.9393600000000006</v>
      </c>
      <c r="O769" s="346" t="b">
        <v>1</v>
      </c>
      <c r="Q769" s="339"/>
    </row>
    <row r="770" spans="1:17" x14ac:dyDescent="0.25">
      <c r="A770" s="339"/>
      <c r="C770" s="346" t="s">
        <v>2202</v>
      </c>
      <c r="D770" s="1287" t="s">
        <v>2046</v>
      </c>
      <c r="E770" s="1287"/>
      <c r="F770" s="346" t="s">
        <v>2126</v>
      </c>
      <c r="G770" s="1287" t="s">
        <v>2057</v>
      </c>
      <c r="H770" s="1287"/>
      <c r="I770" s="346" t="b">
        <v>1</v>
      </c>
      <c r="J770" s="346">
        <v>1</v>
      </c>
      <c r="K770" s="346" t="s">
        <v>145</v>
      </c>
      <c r="L770" s="352">
        <v>2.1819999999999999</v>
      </c>
      <c r="M770" s="350">
        <f t="shared" si="20"/>
        <v>3.16</v>
      </c>
      <c r="N770" s="351">
        <f t="shared" si="21"/>
        <v>6.8951200000000004</v>
      </c>
      <c r="O770" s="346" t="b">
        <v>0</v>
      </c>
      <c r="Q770" s="339"/>
    </row>
    <row r="771" spans="1:17" x14ac:dyDescent="0.25">
      <c r="A771" s="339"/>
      <c r="C771" s="346" t="s">
        <v>2294</v>
      </c>
      <c r="D771" s="1287" t="s">
        <v>2238</v>
      </c>
      <c r="E771" s="1287"/>
      <c r="F771" s="346" t="s">
        <v>2305</v>
      </c>
      <c r="G771" s="1287" t="s">
        <v>2306</v>
      </c>
      <c r="H771" s="1287"/>
      <c r="I771" s="346" t="b">
        <v>1</v>
      </c>
      <c r="J771" s="346">
        <v>1</v>
      </c>
      <c r="K771" s="346" t="s">
        <v>145</v>
      </c>
      <c r="L771" s="352">
        <v>2.153</v>
      </c>
      <c r="M771" s="350">
        <f t="shared" ref="M771:M834" si="22">IF(K771="","",INDEX(CNTR_EFListSelected,MATCH(K771,CORSIA_FuelsList,0)))</f>
        <v>3.16</v>
      </c>
      <c r="N771" s="351">
        <f t="shared" ref="N771:N834" si="23">IF(COUNT(L771:M771)=2,L771*M771,"")</f>
        <v>6.8034800000000004</v>
      </c>
      <c r="O771" s="346" t="b">
        <v>1</v>
      </c>
      <c r="Q771" s="339"/>
    </row>
    <row r="772" spans="1:17" x14ac:dyDescent="0.25">
      <c r="A772" s="339"/>
      <c r="C772" s="346" t="s">
        <v>2219</v>
      </c>
      <c r="D772" s="1287" t="s">
        <v>2049</v>
      </c>
      <c r="E772" s="1287"/>
      <c r="F772" s="346" t="s">
        <v>2101</v>
      </c>
      <c r="G772" s="1287" t="s">
        <v>2051</v>
      </c>
      <c r="H772" s="1287"/>
      <c r="I772" s="346" t="b">
        <v>1</v>
      </c>
      <c r="J772" s="346">
        <v>1</v>
      </c>
      <c r="K772" s="346" t="s">
        <v>145</v>
      </c>
      <c r="L772" s="352">
        <v>2.149</v>
      </c>
      <c r="M772" s="350">
        <f t="shared" si="22"/>
        <v>3.16</v>
      </c>
      <c r="N772" s="351">
        <f t="shared" si="23"/>
        <v>6.7908400000000002</v>
      </c>
      <c r="O772" s="346" t="b">
        <v>0</v>
      </c>
      <c r="Q772" s="339"/>
    </row>
    <row r="773" spans="1:17" x14ac:dyDescent="0.25">
      <c r="A773" s="339"/>
      <c r="C773" s="346" t="s">
        <v>2322</v>
      </c>
      <c r="D773" s="1287" t="s">
        <v>2323</v>
      </c>
      <c r="E773" s="1287"/>
      <c r="F773" s="346" t="s">
        <v>2219</v>
      </c>
      <c r="G773" s="1287" t="s">
        <v>2049</v>
      </c>
      <c r="H773" s="1287"/>
      <c r="I773" s="346" t="b">
        <v>1</v>
      </c>
      <c r="J773" s="346">
        <v>1</v>
      </c>
      <c r="K773" s="346" t="s">
        <v>145</v>
      </c>
      <c r="L773" s="352">
        <v>2.1459999999999999</v>
      </c>
      <c r="M773" s="350">
        <f t="shared" si="22"/>
        <v>3.16</v>
      </c>
      <c r="N773" s="351">
        <f t="shared" si="23"/>
        <v>6.7813600000000003</v>
      </c>
      <c r="O773" s="346" t="b">
        <v>1</v>
      </c>
      <c r="Q773" s="339"/>
    </row>
    <row r="774" spans="1:17" x14ac:dyDescent="0.25">
      <c r="A774" s="339"/>
      <c r="C774" s="346" t="s">
        <v>2209</v>
      </c>
      <c r="D774" s="1287" t="s">
        <v>2052</v>
      </c>
      <c r="E774" s="1287"/>
      <c r="F774" s="346" t="s">
        <v>2246</v>
      </c>
      <c r="G774" s="1287" t="s">
        <v>2238</v>
      </c>
      <c r="H774" s="1287"/>
      <c r="I774" s="346" t="b">
        <v>1</v>
      </c>
      <c r="J774" s="346">
        <v>1</v>
      </c>
      <c r="K774" s="346" t="s">
        <v>145</v>
      </c>
      <c r="L774" s="352">
        <v>2.1360000000000001</v>
      </c>
      <c r="M774" s="350">
        <f t="shared" si="22"/>
        <v>3.16</v>
      </c>
      <c r="N774" s="351">
        <f t="shared" si="23"/>
        <v>6.7497600000000011</v>
      </c>
      <c r="O774" s="346" t="b">
        <v>1</v>
      </c>
      <c r="Q774" s="339"/>
    </row>
    <row r="775" spans="1:17" x14ac:dyDescent="0.25">
      <c r="A775" s="339"/>
      <c r="C775" s="346" t="s">
        <v>2157</v>
      </c>
      <c r="D775" s="1287" t="s">
        <v>2049</v>
      </c>
      <c r="E775" s="1287"/>
      <c r="F775" s="346" t="s">
        <v>2249</v>
      </c>
      <c r="G775" s="1287" t="s">
        <v>2250</v>
      </c>
      <c r="H775" s="1287"/>
      <c r="I775" s="346" t="b">
        <v>1</v>
      </c>
      <c r="J775" s="346">
        <v>1</v>
      </c>
      <c r="K775" s="346" t="s">
        <v>145</v>
      </c>
      <c r="L775" s="352">
        <v>2.1320000000000001</v>
      </c>
      <c r="M775" s="350">
        <f t="shared" si="22"/>
        <v>3.16</v>
      </c>
      <c r="N775" s="351">
        <f t="shared" si="23"/>
        <v>6.7371200000000009</v>
      </c>
      <c r="O775" s="346" t="b">
        <v>1</v>
      </c>
      <c r="Q775" s="339"/>
    </row>
    <row r="776" spans="1:17" x14ac:dyDescent="0.25">
      <c r="A776" s="339"/>
      <c r="C776" s="346" t="s">
        <v>2304</v>
      </c>
      <c r="D776" s="1287" t="s">
        <v>2289</v>
      </c>
      <c r="E776" s="1287"/>
      <c r="F776" s="346" t="s">
        <v>2184</v>
      </c>
      <c r="G776" s="1287" t="s">
        <v>2052</v>
      </c>
      <c r="H776" s="1287"/>
      <c r="I776" s="346" t="b">
        <v>1</v>
      </c>
      <c r="J776" s="346">
        <v>1</v>
      </c>
      <c r="K776" s="346" t="s">
        <v>145</v>
      </c>
      <c r="L776" s="352">
        <v>2.1309999999999998</v>
      </c>
      <c r="M776" s="350">
        <f t="shared" si="22"/>
        <v>3.16</v>
      </c>
      <c r="N776" s="351">
        <f t="shared" si="23"/>
        <v>6.7339599999999997</v>
      </c>
      <c r="O776" s="346" t="b">
        <v>0</v>
      </c>
      <c r="Q776" s="339"/>
    </row>
    <row r="777" spans="1:17" x14ac:dyDescent="0.25">
      <c r="A777" s="339"/>
      <c r="C777" s="346" t="s">
        <v>2190</v>
      </c>
      <c r="D777" s="1287" t="s">
        <v>2051</v>
      </c>
      <c r="E777" s="1287"/>
      <c r="F777" s="346" t="s">
        <v>2126</v>
      </c>
      <c r="G777" s="1287" t="s">
        <v>2057</v>
      </c>
      <c r="H777" s="1287"/>
      <c r="I777" s="346" t="b">
        <v>1</v>
      </c>
      <c r="J777" s="346">
        <v>1</v>
      </c>
      <c r="K777" s="346" t="s">
        <v>145</v>
      </c>
      <c r="L777" s="352">
        <v>2.125</v>
      </c>
      <c r="M777" s="350">
        <f t="shared" si="22"/>
        <v>3.16</v>
      </c>
      <c r="N777" s="351">
        <f t="shared" si="23"/>
        <v>6.7149999999999999</v>
      </c>
      <c r="O777" s="346" t="b">
        <v>0</v>
      </c>
      <c r="Q777" s="339"/>
    </row>
    <row r="778" spans="1:17" x14ac:dyDescent="0.25">
      <c r="A778" s="339"/>
      <c r="C778" s="346" t="s">
        <v>2169</v>
      </c>
      <c r="D778" s="1287" t="s">
        <v>2065</v>
      </c>
      <c r="E778" s="1287"/>
      <c r="F778" s="346" t="s">
        <v>2109</v>
      </c>
      <c r="G778" s="1287" t="s">
        <v>2048</v>
      </c>
      <c r="H778" s="1287"/>
      <c r="I778" s="346" t="b">
        <v>1</v>
      </c>
      <c r="J778" s="346">
        <v>1</v>
      </c>
      <c r="K778" s="346" t="s">
        <v>145</v>
      </c>
      <c r="L778" s="352">
        <v>2.1059999999999999</v>
      </c>
      <c r="M778" s="350">
        <f t="shared" si="22"/>
        <v>3.16</v>
      </c>
      <c r="N778" s="351">
        <f t="shared" si="23"/>
        <v>6.65496</v>
      </c>
      <c r="O778" s="346" t="b">
        <v>0</v>
      </c>
      <c r="Q778" s="339"/>
    </row>
    <row r="779" spans="1:17" x14ac:dyDescent="0.25">
      <c r="A779" s="339"/>
      <c r="C779" s="346" t="s">
        <v>2100</v>
      </c>
      <c r="D779" s="1287" t="s">
        <v>2069</v>
      </c>
      <c r="E779" s="1287"/>
      <c r="F779" s="346" t="s">
        <v>2102</v>
      </c>
      <c r="G779" s="1287" t="s">
        <v>2059</v>
      </c>
      <c r="H779" s="1287"/>
      <c r="I779" s="346" t="b">
        <v>1</v>
      </c>
      <c r="J779" s="346">
        <v>1</v>
      </c>
      <c r="K779" s="346" t="s">
        <v>145</v>
      </c>
      <c r="L779" s="352">
        <v>2.1040000000000001</v>
      </c>
      <c r="M779" s="350">
        <f t="shared" si="22"/>
        <v>3.16</v>
      </c>
      <c r="N779" s="351">
        <f t="shared" si="23"/>
        <v>6.6486400000000003</v>
      </c>
      <c r="O779" s="346" t="b">
        <v>0</v>
      </c>
      <c r="Q779" s="339"/>
    </row>
    <row r="780" spans="1:17" x14ac:dyDescent="0.25">
      <c r="A780" s="339"/>
      <c r="C780" s="346" t="s">
        <v>2134</v>
      </c>
      <c r="D780" s="1287" t="s">
        <v>2067</v>
      </c>
      <c r="E780" s="1287"/>
      <c r="F780" s="346" t="s">
        <v>2311</v>
      </c>
      <c r="G780" s="1287" t="s">
        <v>2303</v>
      </c>
      <c r="H780" s="1287"/>
      <c r="I780" s="346" t="b">
        <v>1</v>
      </c>
      <c r="J780" s="346">
        <v>1</v>
      </c>
      <c r="K780" s="346" t="s">
        <v>145</v>
      </c>
      <c r="L780" s="352">
        <v>2.1</v>
      </c>
      <c r="M780" s="350">
        <f t="shared" si="22"/>
        <v>3.16</v>
      </c>
      <c r="N780" s="351">
        <f t="shared" si="23"/>
        <v>6.636000000000001</v>
      </c>
      <c r="O780" s="346" t="b">
        <v>1</v>
      </c>
      <c r="Q780" s="339"/>
    </row>
    <row r="781" spans="1:17" x14ac:dyDescent="0.25">
      <c r="A781" s="339"/>
      <c r="C781" s="346" t="s">
        <v>2110</v>
      </c>
      <c r="D781" s="1287" t="s">
        <v>2050</v>
      </c>
      <c r="E781" s="1287"/>
      <c r="F781" s="346" t="s">
        <v>2201</v>
      </c>
      <c r="G781" s="1287" t="s">
        <v>2054</v>
      </c>
      <c r="H781" s="1287"/>
      <c r="I781" s="346" t="b">
        <v>1</v>
      </c>
      <c r="J781" s="346">
        <v>1</v>
      </c>
      <c r="K781" s="346" t="s">
        <v>145</v>
      </c>
      <c r="L781" s="352">
        <v>2.0990000000000002</v>
      </c>
      <c r="M781" s="350">
        <f t="shared" si="22"/>
        <v>3.16</v>
      </c>
      <c r="N781" s="351">
        <f t="shared" si="23"/>
        <v>6.6328400000000007</v>
      </c>
      <c r="O781" s="346" t="b">
        <v>0</v>
      </c>
      <c r="Q781" s="339"/>
    </row>
    <row r="782" spans="1:17" x14ac:dyDescent="0.25">
      <c r="A782" s="339"/>
      <c r="C782" s="346" t="s">
        <v>2351</v>
      </c>
      <c r="D782" s="1287" t="s">
        <v>2352</v>
      </c>
      <c r="E782" s="1287"/>
      <c r="F782" s="346" t="s">
        <v>2353</v>
      </c>
      <c r="G782" s="1287" t="s">
        <v>2281</v>
      </c>
      <c r="H782" s="1287"/>
      <c r="I782" s="346" t="b">
        <v>1</v>
      </c>
      <c r="J782" s="346">
        <v>1</v>
      </c>
      <c r="K782" s="346" t="s">
        <v>145</v>
      </c>
      <c r="L782" s="352">
        <v>2.0990000000000002</v>
      </c>
      <c r="M782" s="350">
        <f t="shared" si="22"/>
        <v>3.16</v>
      </c>
      <c r="N782" s="351">
        <f t="shared" si="23"/>
        <v>6.6328400000000007</v>
      </c>
      <c r="O782" s="346" t="b">
        <v>1</v>
      </c>
      <c r="Q782" s="339"/>
    </row>
    <row r="783" spans="1:17" x14ac:dyDescent="0.25">
      <c r="A783" s="339"/>
      <c r="C783" s="346" t="s">
        <v>2201</v>
      </c>
      <c r="D783" s="1287" t="s">
        <v>2054</v>
      </c>
      <c r="E783" s="1287"/>
      <c r="F783" s="346" t="s">
        <v>2110</v>
      </c>
      <c r="G783" s="1287" t="s">
        <v>2050</v>
      </c>
      <c r="H783" s="1287"/>
      <c r="I783" s="346" t="b">
        <v>1</v>
      </c>
      <c r="J783" s="346">
        <v>1</v>
      </c>
      <c r="K783" s="346" t="s">
        <v>145</v>
      </c>
      <c r="L783" s="352">
        <v>2.089</v>
      </c>
      <c r="M783" s="350">
        <f t="shared" si="22"/>
        <v>3.16</v>
      </c>
      <c r="N783" s="351">
        <f t="shared" si="23"/>
        <v>6.6012399999999998</v>
      </c>
      <c r="O783" s="346" t="b">
        <v>0</v>
      </c>
      <c r="Q783" s="339"/>
    </row>
    <row r="784" spans="1:17" x14ac:dyDescent="0.25">
      <c r="A784" s="339"/>
      <c r="C784" s="346" t="s">
        <v>2223</v>
      </c>
      <c r="D784" s="1287" t="s">
        <v>2054</v>
      </c>
      <c r="E784" s="1287"/>
      <c r="F784" s="346" t="s">
        <v>2114</v>
      </c>
      <c r="G784" s="1287" t="s">
        <v>2049</v>
      </c>
      <c r="H784" s="1287"/>
      <c r="I784" s="346" t="b">
        <v>1</v>
      </c>
      <c r="J784" s="346">
        <v>1</v>
      </c>
      <c r="K784" s="346" t="s">
        <v>145</v>
      </c>
      <c r="L784" s="352">
        <v>2.085</v>
      </c>
      <c r="M784" s="350">
        <f t="shared" si="22"/>
        <v>3.16</v>
      </c>
      <c r="N784" s="351">
        <f t="shared" si="23"/>
        <v>6.5886000000000005</v>
      </c>
      <c r="O784" s="346" t="b">
        <v>0</v>
      </c>
      <c r="Q784" s="339"/>
    </row>
    <row r="785" spans="1:17" x14ac:dyDescent="0.25">
      <c r="A785" s="339"/>
      <c r="C785" s="346" t="s">
        <v>2142</v>
      </c>
      <c r="D785" s="1287" t="s">
        <v>2054</v>
      </c>
      <c r="E785" s="1287"/>
      <c r="F785" s="346" t="s">
        <v>2342</v>
      </c>
      <c r="G785" s="1287" t="s">
        <v>2343</v>
      </c>
      <c r="H785" s="1287"/>
      <c r="I785" s="346" t="b">
        <v>1</v>
      </c>
      <c r="J785" s="346">
        <v>1</v>
      </c>
      <c r="K785" s="346" t="s">
        <v>145</v>
      </c>
      <c r="L785" s="352">
        <v>2.0819999999999999</v>
      </c>
      <c r="M785" s="350">
        <f t="shared" si="22"/>
        <v>3.16</v>
      </c>
      <c r="N785" s="351">
        <f t="shared" si="23"/>
        <v>6.5791199999999996</v>
      </c>
      <c r="O785" s="346" t="b">
        <v>0</v>
      </c>
      <c r="Q785" s="339"/>
    </row>
    <row r="786" spans="1:17" x14ac:dyDescent="0.25">
      <c r="A786" s="339"/>
      <c r="C786" s="346" t="s">
        <v>2112</v>
      </c>
      <c r="D786" s="1287" t="s">
        <v>2052</v>
      </c>
      <c r="E786" s="1287"/>
      <c r="F786" s="346" t="s">
        <v>2115</v>
      </c>
      <c r="G786" s="1287" t="s">
        <v>2049</v>
      </c>
      <c r="H786" s="1287"/>
      <c r="I786" s="346" t="b">
        <v>1</v>
      </c>
      <c r="J786" s="346">
        <v>1</v>
      </c>
      <c r="K786" s="346" t="s">
        <v>145</v>
      </c>
      <c r="L786" s="352">
        <v>2.0819999999999999</v>
      </c>
      <c r="M786" s="350">
        <f t="shared" si="22"/>
        <v>3.16</v>
      </c>
      <c r="N786" s="351">
        <f t="shared" si="23"/>
        <v>6.5791199999999996</v>
      </c>
      <c r="O786" s="346" t="b">
        <v>0</v>
      </c>
      <c r="Q786" s="339"/>
    </row>
    <row r="787" spans="1:17" x14ac:dyDescent="0.25">
      <c r="A787" s="339"/>
      <c r="C787" s="346" t="s">
        <v>2127</v>
      </c>
      <c r="D787" s="1287" t="s">
        <v>2055</v>
      </c>
      <c r="E787" s="1287"/>
      <c r="F787" s="346" t="s">
        <v>2249</v>
      </c>
      <c r="G787" s="1287" t="s">
        <v>2250</v>
      </c>
      <c r="H787" s="1287"/>
      <c r="I787" s="346" t="b">
        <v>1</v>
      </c>
      <c r="J787" s="346">
        <v>1</v>
      </c>
      <c r="K787" s="346" t="s">
        <v>145</v>
      </c>
      <c r="L787" s="352">
        <v>2.0819999999999999</v>
      </c>
      <c r="M787" s="350">
        <f t="shared" si="22"/>
        <v>3.16</v>
      </c>
      <c r="N787" s="351">
        <f t="shared" si="23"/>
        <v>6.5791199999999996</v>
      </c>
      <c r="O787" s="346" t="b">
        <v>1</v>
      </c>
      <c r="Q787" s="339"/>
    </row>
    <row r="788" spans="1:17" x14ac:dyDescent="0.25">
      <c r="A788" s="339"/>
      <c r="C788" s="346" t="s">
        <v>2183</v>
      </c>
      <c r="D788" s="1287" t="s">
        <v>2052</v>
      </c>
      <c r="E788" s="1287"/>
      <c r="F788" s="346" t="s">
        <v>2165</v>
      </c>
      <c r="G788" s="1287" t="s">
        <v>2046</v>
      </c>
      <c r="H788" s="1287"/>
      <c r="I788" s="346" t="b">
        <v>1</v>
      </c>
      <c r="J788" s="346">
        <v>1</v>
      </c>
      <c r="K788" s="346" t="s">
        <v>145</v>
      </c>
      <c r="L788" s="352">
        <v>2.08</v>
      </c>
      <c r="M788" s="350">
        <f t="shared" si="22"/>
        <v>3.16</v>
      </c>
      <c r="N788" s="351">
        <f t="shared" si="23"/>
        <v>6.5728000000000009</v>
      </c>
      <c r="O788" s="346" t="b">
        <v>0</v>
      </c>
      <c r="Q788" s="339"/>
    </row>
    <row r="789" spans="1:17" x14ac:dyDescent="0.25">
      <c r="A789" s="339"/>
      <c r="C789" s="346" t="s">
        <v>2128</v>
      </c>
      <c r="D789" s="1287" t="s">
        <v>2059</v>
      </c>
      <c r="E789" s="1287"/>
      <c r="F789" s="346" t="s">
        <v>2295</v>
      </c>
      <c r="G789" s="1287" t="s">
        <v>2238</v>
      </c>
      <c r="H789" s="1287"/>
      <c r="I789" s="346" t="b">
        <v>1</v>
      </c>
      <c r="J789" s="346">
        <v>1</v>
      </c>
      <c r="K789" s="346" t="s">
        <v>145</v>
      </c>
      <c r="L789" s="352">
        <v>2.0790000000000002</v>
      </c>
      <c r="M789" s="350">
        <f t="shared" si="22"/>
        <v>3.16</v>
      </c>
      <c r="N789" s="351">
        <f t="shared" si="23"/>
        <v>6.5696400000000006</v>
      </c>
      <c r="O789" s="346" t="b">
        <v>1</v>
      </c>
      <c r="Q789" s="339"/>
    </row>
    <row r="790" spans="1:17" x14ac:dyDescent="0.25">
      <c r="A790" s="339"/>
      <c r="C790" s="346" t="s">
        <v>2237</v>
      </c>
      <c r="D790" s="1287" t="s">
        <v>2238</v>
      </c>
      <c r="E790" s="1287"/>
      <c r="F790" s="346" t="s">
        <v>2354</v>
      </c>
      <c r="G790" s="1287" t="s">
        <v>2248</v>
      </c>
      <c r="H790" s="1287"/>
      <c r="I790" s="346" t="b">
        <v>1</v>
      </c>
      <c r="J790" s="346">
        <v>1</v>
      </c>
      <c r="K790" s="346" t="s">
        <v>145</v>
      </c>
      <c r="L790" s="352">
        <v>2.0790000000000002</v>
      </c>
      <c r="M790" s="350">
        <f t="shared" si="22"/>
        <v>3.16</v>
      </c>
      <c r="N790" s="351">
        <f t="shared" si="23"/>
        <v>6.5696400000000006</v>
      </c>
      <c r="O790" s="346" t="b">
        <v>1</v>
      </c>
      <c r="Q790" s="339"/>
    </row>
    <row r="791" spans="1:17" x14ac:dyDescent="0.25">
      <c r="A791" s="339"/>
      <c r="C791" s="346" t="s">
        <v>2186</v>
      </c>
      <c r="D791" s="1287" t="s">
        <v>2046</v>
      </c>
      <c r="E791" s="1287"/>
      <c r="F791" s="346" t="s">
        <v>2190</v>
      </c>
      <c r="G791" s="1287" t="s">
        <v>2051</v>
      </c>
      <c r="H791" s="1287"/>
      <c r="I791" s="346" t="b">
        <v>1</v>
      </c>
      <c r="J791" s="346">
        <v>1</v>
      </c>
      <c r="K791" s="346" t="s">
        <v>145</v>
      </c>
      <c r="L791" s="352">
        <v>2.077</v>
      </c>
      <c r="M791" s="350">
        <f t="shared" si="22"/>
        <v>3.16</v>
      </c>
      <c r="N791" s="351">
        <f t="shared" si="23"/>
        <v>6.56332</v>
      </c>
      <c r="O791" s="346" t="b">
        <v>0</v>
      </c>
      <c r="Q791" s="339"/>
    </row>
    <row r="792" spans="1:17" x14ac:dyDescent="0.25">
      <c r="A792" s="339"/>
      <c r="C792" s="346" t="s">
        <v>2130</v>
      </c>
      <c r="D792" s="1287" t="s">
        <v>2047</v>
      </c>
      <c r="E792" s="1287"/>
      <c r="F792" s="346" t="s">
        <v>2144</v>
      </c>
      <c r="G792" s="1287" t="s">
        <v>2046</v>
      </c>
      <c r="H792" s="1287"/>
      <c r="I792" s="346" t="b">
        <v>1</v>
      </c>
      <c r="J792" s="346">
        <v>1</v>
      </c>
      <c r="K792" s="346" t="s">
        <v>145</v>
      </c>
      <c r="L792" s="352">
        <v>2.0699999999999998</v>
      </c>
      <c r="M792" s="350">
        <f t="shared" si="22"/>
        <v>3.16</v>
      </c>
      <c r="N792" s="351">
        <f t="shared" si="23"/>
        <v>6.5411999999999999</v>
      </c>
      <c r="O792" s="346" t="b">
        <v>0</v>
      </c>
      <c r="Q792" s="339"/>
    </row>
    <row r="793" spans="1:17" x14ac:dyDescent="0.25">
      <c r="A793" s="339"/>
      <c r="C793" s="346" t="s">
        <v>2322</v>
      </c>
      <c r="D793" s="1287" t="s">
        <v>2323</v>
      </c>
      <c r="E793" s="1287"/>
      <c r="F793" s="346" t="s">
        <v>2104</v>
      </c>
      <c r="G793" s="1287" t="s">
        <v>2047</v>
      </c>
      <c r="H793" s="1287"/>
      <c r="I793" s="346" t="b">
        <v>1</v>
      </c>
      <c r="J793" s="346">
        <v>1</v>
      </c>
      <c r="K793" s="346" t="s">
        <v>145</v>
      </c>
      <c r="L793" s="352">
        <v>2.0609999999999999</v>
      </c>
      <c r="M793" s="350">
        <f t="shared" si="22"/>
        <v>3.16</v>
      </c>
      <c r="N793" s="351">
        <f t="shared" si="23"/>
        <v>6.5127600000000001</v>
      </c>
      <c r="O793" s="346" t="b">
        <v>1</v>
      </c>
      <c r="Q793" s="339"/>
    </row>
    <row r="794" spans="1:17" x14ac:dyDescent="0.25">
      <c r="A794" s="339"/>
      <c r="C794" s="346" t="s">
        <v>2120</v>
      </c>
      <c r="D794" s="1287" t="s">
        <v>2046</v>
      </c>
      <c r="E794" s="1287"/>
      <c r="F794" s="346" t="s">
        <v>2174</v>
      </c>
      <c r="G794" s="1287" t="s">
        <v>2051</v>
      </c>
      <c r="H794" s="1287"/>
      <c r="I794" s="346" t="b">
        <v>1</v>
      </c>
      <c r="J794" s="346">
        <v>1</v>
      </c>
      <c r="K794" s="346" t="s">
        <v>145</v>
      </c>
      <c r="L794" s="352">
        <v>2.0579999999999998</v>
      </c>
      <c r="M794" s="350">
        <f t="shared" si="22"/>
        <v>3.16</v>
      </c>
      <c r="N794" s="351">
        <f t="shared" si="23"/>
        <v>6.5032800000000002</v>
      </c>
      <c r="O794" s="346" t="b">
        <v>0</v>
      </c>
      <c r="Q794" s="339"/>
    </row>
    <row r="795" spans="1:17" x14ac:dyDescent="0.25">
      <c r="A795" s="339"/>
      <c r="C795" s="346" t="s">
        <v>2109</v>
      </c>
      <c r="D795" s="1287" t="s">
        <v>2048</v>
      </c>
      <c r="E795" s="1287"/>
      <c r="F795" s="346" t="s">
        <v>2171</v>
      </c>
      <c r="G795" s="1287" t="s">
        <v>2065</v>
      </c>
      <c r="H795" s="1287"/>
      <c r="I795" s="346" t="b">
        <v>1</v>
      </c>
      <c r="J795" s="346">
        <v>1</v>
      </c>
      <c r="K795" s="346" t="s">
        <v>145</v>
      </c>
      <c r="L795" s="352">
        <v>2.0550000000000002</v>
      </c>
      <c r="M795" s="350">
        <f t="shared" si="22"/>
        <v>3.16</v>
      </c>
      <c r="N795" s="351">
        <f t="shared" si="23"/>
        <v>6.4938000000000011</v>
      </c>
      <c r="O795" s="346" t="b">
        <v>0</v>
      </c>
      <c r="Q795" s="339"/>
    </row>
    <row r="796" spans="1:17" x14ac:dyDescent="0.25">
      <c r="A796" s="339"/>
      <c r="C796" s="346" t="s">
        <v>2225</v>
      </c>
      <c r="D796" s="1287" t="s">
        <v>2046</v>
      </c>
      <c r="E796" s="1287"/>
      <c r="F796" s="346" t="s">
        <v>2126</v>
      </c>
      <c r="G796" s="1287" t="s">
        <v>2057</v>
      </c>
      <c r="H796" s="1287"/>
      <c r="I796" s="346" t="b">
        <v>1</v>
      </c>
      <c r="J796" s="346">
        <v>1</v>
      </c>
      <c r="K796" s="346" t="s">
        <v>145</v>
      </c>
      <c r="L796" s="352">
        <v>2.0510000000000002</v>
      </c>
      <c r="M796" s="350">
        <f t="shared" si="22"/>
        <v>3.16</v>
      </c>
      <c r="N796" s="351">
        <f t="shared" si="23"/>
        <v>6.4811600000000009</v>
      </c>
      <c r="O796" s="346" t="b">
        <v>0</v>
      </c>
      <c r="Q796" s="339"/>
    </row>
    <row r="797" spans="1:17" x14ac:dyDescent="0.25">
      <c r="A797" s="339"/>
      <c r="C797" s="346" t="s">
        <v>2322</v>
      </c>
      <c r="D797" s="1287" t="s">
        <v>2323</v>
      </c>
      <c r="E797" s="1287"/>
      <c r="F797" s="346" t="s">
        <v>2223</v>
      </c>
      <c r="G797" s="1287" t="s">
        <v>2054</v>
      </c>
      <c r="H797" s="1287"/>
      <c r="I797" s="346" t="b">
        <v>1</v>
      </c>
      <c r="J797" s="346">
        <v>2</v>
      </c>
      <c r="K797" s="346" t="s">
        <v>145</v>
      </c>
      <c r="L797" s="352">
        <v>2.0459999999999998</v>
      </c>
      <c r="M797" s="350">
        <f t="shared" si="22"/>
        <v>3.16</v>
      </c>
      <c r="N797" s="351">
        <f t="shared" si="23"/>
        <v>6.4653599999999996</v>
      </c>
      <c r="O797" s="346" t="b">
        <v>1</v>
      </c>
      <c r="Q797" s="339"/>
    </row>
    <row r="798" spans="1:17" x14ac:dyDescent="0.25">
      <c r="A798" s="339"/>
      <c r="C798" s="346" t="s">
        <v>2204</v>
      </c>
      <c r="D798" s="1287" t="s">
        <v>2052</v>
      </c>
      <c r="E798" s="1287"/>
      <c r="F798" s="346" t="s">
        <v>2102</v>
      </c>
      <c r="G798" s="1287" t="s">
        <v>2059</v>
      </c>
      <c r="H798" s="1287"/>
      <c r="I798" s="346" t="b">
        <v>1</v>
      </c>
      <c r="J798" s="346">
        <v>1</v>
      </c>
      <c r="K798" s="346" t="s">
        <v>145</v>
      </c>
      <c r="L798" s="352">
        <v>2.032</v>
      </c>
      <c r="M798" s="350">
        <f t="shared" si="22"/>
        <v>3.16</v>
      </c>
      <c r="N798" s="351">
        <f t="shared" si="23"/>
        <v>6.4211200000000002</v>
      </c>
      <c r="O798" s="346" t="b">
        <v>0</v>
      </c>
      <c r="Q798" s="339"/>
    </row>
    <row r="799" spans="1:17" x14ac:dyDescent="0.25">
      <c r="A799" s="339"/>
      <c r="C799" s="346" t="s">
        <v>2115</v>
      </c>
      <c r="D799" s="1287" t="s">
        <v>2049</v>
      </c>
      <c r="E799" s="1287"/>
      <c r="F799" s="346" t="s">
        <v>2202</v>
      </c>
      <c r="G799" s="1287" t="s">
        <v>2046</v>
      </c>
      <c r="H799" s="1287"/>
      <c r="I799" s="346" t="b">
        <v>1</v>
      </c>
      <c r="J799" s="346">
        <v>1</v>
      </c>
      <c r="K799" s="346" t="s">
        <v>145</v>
      </c>
      <c r="L799" s="352">
        <v>2.0299999999999998</v>
      </c>
      <c r="M799" s="350">
        <f t="shared" si="22"/>
        <v>3.16</v>
      </c>
      <c r="N799" s="351">
        <f t="shared" si="23"/>
        <v>6.4147999999999996</v>
      </c>
      <c r="O799" s="346" t="b">
        <v>0</v>
      </c>
      <c r="Q799" s="339"/>
    </row>
    <row r="800" spans="1:17" x14ac:dyDescent="0.25">
      <c r="A800" s="339"/>
      <c r="C800" s="346" t="s">
        <v>2276</v>
      </c>
      <c r="D800" s="1287" t="s">
        <v>2277</v>
      </c>
      <c r="E800" s="1287"/>
      <c r="F800" s="346" t="s">
        <v>2237</v>
      </c>
      <c r="G800" s="1287" t="s">
        <v>2238</v>
      </c>
      <c r="H800" s="1287"/>
      <c r="I800" s="346" t="b">
        <v>1</v>
      </c>
      <c r="J800" s="346">
        <v>1</v>
      </c>
      <c r="K800" s="346" t="s">
        <v>145</v>
      </c>
      <c r="L800" s="352">
        <v>2.0230000000000001</v>
      </c>
      <c r="M800" s="350">
        <f t="shared" si="22"/>
        <v>3.16</v>
      </c>
      <c r="N800" s="351">
        <f t="shared" si="23"/>
        <v>6.3926800000000004</v>
      </c>
      <c r="O800" s="346" t="b">
        <v>1</v>
      </c>
      <c r="Q800" s="339"/>
    </row>
    <row r="801" spans="1:17" x14ac:dyDescent="0.25">
      <c r="A801" s="339"/>
      <c r="C801" s="346" t="s">
        <v>2245</v>
      </c>
      <c r="D801" s="1287" t="s">
        <v>2238</v>
      </c>
      <c r="E801" s="1287"/>
      <c r="F801" s="346" t="s">
        <v>2349</v>
      </c>
      <c r="G801" s="1287" t="s">
        <v>2073</v>
      </c>
      <c r="H801" s="1287"/>
      <c r="I801" s="346" t="b">
        <v>1</v>
      </c>
      <c r="J801" s="346">
        <v>1</v>
      </c>
      <c r="K801" s="346" t="s">
        <v>145</v>
      </c>
      <c r="L801" s="352">
        <v>2.0209999999999999</v>
      </c>
      <c r="M801" s="350">
        <f t="shared" si="22"/>
        <v>3.16</v>
      </c>
      <c r="N801" s="351">
        <f t="shared" si="23"/>
        <v>6.3863599999999998</v>
      </c>
      <c r="O801" s="346" t="b">
        <v>1</v>
      </c>
      <c r="Q801" s="339"/>
    </row>
    <row r="802" spans="1:17" x14ac:dyDescent="0.25">
      <c r="A802" s="339"/>
      <c r="C802" s="346" t="s">
        <v>2117</v>
      </c>
      <c r="D802" s="1287" t="s">
        <v>2062</v>
      </c>
      <c r="E802" s="1287"/>
      <c r="F802" s="346" t="s">
        <v>2219</v>
      </c>
      <c r="G802" s="1287" t="s">
        <v>2049</v>
      </c>
      <c r="H802" s="1287"/>
      <c r="I802" s="346" t="b">
        <v>1</v>
      </c>
      <c r="J802" s="346">
        <v>1</v>
      </c>
      <c r="K802" s="346" t="s">
        <v>145</v>
      </c>
      <c r="L802" s="352">
        <v>2.0129999999999999</v>
      </c>
      <c r="M802" s="350">
        <f t="shared" si="22"/>
        <v>3.16</v>
      </c>
      <c r="N802" s="351">
        <f t="shared" si="23"/>
        <v>6.3610800000000003</v>
      </c>
      <c r="O802" s="346" t="b">
        <v>0</v>
      </c>
      <c r="Q802" s="339"/>
    </row>
    <row r="803" spans="1:17" x14ac:dyDescent="0.25">
      <c r="A803" s="339"/>
      <c r="C803" s="346" t="s">
        <v>2170</v>
      </c>
      <c r="D803" s="1287" t="s">
        <v>2065</v>
      </c>
      <c r="E803" s="1287"/>
      <c r="F803" s="346" t="s">
        <v>2109</v>
      </c>
      <c r="G803" s="1287" t="s">
        <v>2048</v>
      </c>
      <c r="H803" s="1287"/>
      <c r="I803" s="346" t="b">
        <v>1</v>
      </c>
      <c r="J803" s="346">
        <v>1</v>
      </c>
      <c r="K803" s="346" t="s">
        <v>145</v>
      </c>
      <c r="L803" s="352">
        <v>2.008</v>
      </c>
      <c r="M803" s="350">
        <f t="shared" si="22"/>
        <v>3.16</v>
      </c>
      <c r="N803" s="351">
        <f t="shared" si="23"/>
        <v>6.3452800000000007</v>
      </c>
      <c r="O803" s="346" t="b">
        <v>0</v>
      </c>
      <c r="Q803" s="339"/>
    </row>
    <row r="804" spans="1:17" x14ac:dyDescent="0.25">
      <c r="A804" s="339"/>
      <c r="C804" s="346" t="s">
        <v>2133</v>
      </c>
      <c r="D804" s="1287" t="s">
        <v>2047</v>
      </c>
      <c r="E804" s="1287"/>
      <c r="F804" s="346" t="s">
        <v>2134</v>
      </c>
      <c r="G804" s="1287" t="s">
        <v>2067</v>
      </c>
      <c r="H804" s="1287"/>
      <c r="I804" s="346" t="b">
        <v>1</v>
      </c>
      <c r="J804" s="346">
        <v>1</v>
      </c>
      <c r="K804" s="346" t="s">
        <v>145</v>
      </c>
      <c r="L804" s="352">
        <v>2.0049999999999999</v>
      </c>
      <c r="M804" s="350">
        <f t="shared" si="22"/>
        <v>3.16</v>
      </c>
      <c r="N804" s="351">
        <f t="shared" si="23"/>
        <v>6.3357999999999999</v>
      </c>
      <c r="O804" s="346" t="b">
        <v>0</v>
      </c>
      <c r="Q804" s="339"/>
    </row>
    <row r="805" spans="1:17" x14ac:dyDescent="0.25">
      <c r="A805" s="339"/>
      <c r="C805" s="346" t="s">
        <v>2179</v>
      </c>
      <c r="D805" s="1287" t="s">
        <v>2072</v>
      </c>
      <c r="E805" s="1287"/>
      <c r="F805" s="346" t="s">
        <v>2150</v>
      </c>
      <c r="G805" s="1287" t="s">
        <v>2061</v>
      </c>
      <c r="H805" s="1287"/>
      <c r="I805" s="346" t="b">
        <v>1</v>
      </c>
      <c r="J805" s="346">
        <v>1</v>
      </c>
      <c r="K805" s="346" t="s">
        <v>145</v>
      </c>
      <c r="L805" s="352">
        <v>1.998</v>
      </c>
      <c r="M805" s="350">
        <f t="shared" si="22"/>
        <v>3.16</v>
      </c>
      <c r="N805" s="351">
        <f t="shared" si="23"/>
        <v>6.3136800000000006</v>
      </c>
      <c r="O805" s="346" t="b">
        <v>0</v>
      </c>
      <c r="Q805" s="339"/>
    </row>
    <row r="806" spans="1:17" x14ac:dyDescent="0.25">
      <c r="A806" s="339"/>
      <c r="C806" s="346" t="s">
        <v>2204</v>
      </c>
      <c r="D806" s="1287" t="s">
        <v>2052</v>
      </c>
      <c r="E806" s="1287"/>
      <c r="F806" s="346" t="s">
        <v>2174</v>
      </c>
      <c r="G806" s="1287" t="s">
        <v>2051</v>
      </c>
      <c r="H806" s="1287"/>
      <c r="I806" s="346" t="b">
        <v>1</v>
      </c>
      <c r="J806" s="346">
        <v>1</v>
      </c>
      <c r="K806" s="346" t="s">
        <v>145</v>
      </c>
      <c r="L806" s="352">
        <v>1.992</v>
      </c>
      <c r="M806" s="350">
        <f t="shared" si="22"/>
        <v>3.16</v>
      </c>
      <c r="N806" s="351">
        <f t="shared" si="23"/>
        <v>6.2947199999999999</v>
      </c>
      <c r="O806" s="346" t="b">
        <v>0</v>
      </c>
      <c r="Q806" s="339"/>
    </row>
    <row r="807" spans="1:17" x14ac:dyDescent="0.25">
      <c r="A807" s="339"/>
      <c r="C807" s="346" t="s">
        <v>2144</v>
      </c>
      <c r="D807" s="1287" t="s">
        <v>2046</v>
      </c>
      <c r="E807" s="1287"/>
      <c r="F807" s="346" t="s">
        <v>2130</v>
      </c>
      <c r="G807" s="1287" t="s">
        <v>2047</v>
      </c>
      <c r="H807" s="1287"/>
      <c r="I807" s="346" t="b">
        <v>1</v>
      </c>
      <c r="J807" s="346">
        <v>1</v>
      </c>
      <c r="K807" s="346" t="s">
        <v>145</v>
      </c>
      <c r="L807" s="352">
        <v>1.9910000000000001</v>
      </c>
      <c r="M807" s="350">
        <f t="shared" si="22"/>
        <v>3.16</v>
      </c>
      <c r="N807" s="351">
        <f t="shared" si="23"/>
        <v>6.2915600000000005</v>
      </c>
      <c r="O807" s="346" t="b">
        <v>0</v>
      </c>
      <c r="Q807" s="339"/>
    </row>
    <row r="808" spans="1:17" x14ac:dyDescent="0.25">
      <c r="A808" s="339"/>
      <c r="C808" s="346" t="s">
        <v>2109</v>
      </c>
      <c r="D808" s="1287" t="s">
        <v>2048</v>
      </c>
      <c r="E808" s="1287"/>
      <c r="F808" s="346" t="s">
        <v>2160</v>
      </c>
      <c r="G808" s="1287" t="s">
        <v>2061</v>
      </c>
      <c r="H808" s="1287"/>
      <c r="I808" s="346" t="b">
        <v>1</v>
      </c>
      <c r="J808" s="346">
        <v>1</v>
      </c>
      <c r="K808" s="346" t="s">
        <v>145</v>
      </c>
      <c r="L808" s="352">
        <v>1.99</v>
      </c>
      <c r="M808" s="350">
        <f t="shared" si="22"/>
        <v>3.16</v>
      </c>
      <c r="N808" s="351">
        <f t="shared" si="23"/>
        <v>6.2884000000000002</v>
      </c>
      <c r="O808" s="346" t="b">
        <v>0</v>
      </c>
      <c r="Q808" s="339"/>
    </row>
    <row r="809" spans="1:17" x14ac:dyDescent="0.25">
      <c r="A809" s="339"/>
      <c r="C809" s="346" t="s">
        <v>2219</v>
      </c>
      <c r="D809" s="1287" t="s">
        <v>2049</v>
      </c>
      <c r="E809" s="1287"/>
      <c r="F809" s="346" t="s">
        <v>2174</v>
      </c>
      <c r="G809" s="1287" t="s">
        <v>2051</v>
      </c>
      <c r="H809" s="1287"/>
      <c r="I809" s="346" t="b">
        <v>1</v>
      </c>
      <c r="J809" s="346">
        <v>1</v>
      </c>
      <c r="K809" s="346" t="s">
        <v>145</v>
      </c>
      <c r="L809" s="352">
        <v>1.99</v>
      </c>
      <c r="M809" s="350">
        <f t="shared" si="22"/>
        <v>3.16</v>
      </c>
      <c r="N809" s="351">
        <f t="shared" si="23"/>
        <v>6.2884000000000002</v>
      </c>
      <c r="O809" s="346" t="b">
        <v>0</v>
      </c>
      <c r="Q809" s="339"/>
    </row>
    <row r="810" spans="1:17" x14ac:dyDescent="0.25">
      <c r="A810" s="339"/>
      <c r="C810" s="346" t="s">
        <v>2230</v>
      </c>
      <c r="D810" s="1287" t="s">
        <v>2051</v>
      </c>
      <c r="E810" s="1287"/>
      <c r="F810" s="346" t="s">
        <v>2118</v>
      </c>
      <c r="G810" s="1287" t="s">
        <v>2046</v>
      </c>
      <c r="H810" s="1287"/>
      <c r="I810" s="346" t="b">
        <v>1</v>
      </c>
      <c r="J810" s="346">
        <v>1</v>
      </c>
      <c r="K810" s="346" t="s">
        <v>145</v>
      </c>
      <c r="L810" s="352">
        <v>1.99</v>
      </c>
      <c r="M810" s="350">
        <f t="shared" si="22"/>
        <v>3.16</v>
      </c>
      <c r="N810" s="351">
        <f t="shared" si="23"/>
        <v>6.2884000000000002</v>
      </c>
      <c r="O810" s="346" t="b">
        <v>0</v>
      </c>
      <c r="Q810" s="339"/>
    </row>
    <row r="811" spans="1:17" x14ac:dyDescent="0.25">
      <c r="A811" s="339"/>
      <c r="C811" s="346" t="s">
        <v>2174</v>
      </c>
      <c r="D811" s="1287" t="s">
        <v>2051</v>
      </c>
      <c r="E811" s="1287"/>
      <c r="F811" s="346" t="s">
        <v>2219</v>
      </c>
      <c r="G811" s="1287" t="s">
        <v>2049</v>
      </c>
      <c r="H811" s="1287"/>
      <c r="I811" s="346" t="b">
        <v>1</v>
      </c>
      <c r="J811" s="346">
        <v>1</v>
      </c>
      <c r="K811" s="346" t="s">
        <v>145</v>
      </c>
      <c r="L811" s="352">
        <v>1.99</v>
      </c>
      <c r="M811" s="350">
        <f t="shared" si="22"/>
        <v>3.16</v>
      </c>
      <c r="N811" s="351">
        <f t="shared" si="23"/>
        <v>6.2884000000000002</v>
      </c>
      <c r="O811" s="346" t="b">
        <v>0</v>
      </c>
      <c r="Q811" s="339"/>
    </row>
    <row r="812" spans="1:17" x14ac:dyDescent="0.25">
      <c r="A812" s="339"/>
      <c r="C812" s="346" t="s">
        <v>2133</v>
      </c>
      <c r="D812" s="1287" t="s">
        <v>2047</v>
      </c>
      <c r="E812" s="1287"/>
      <c r="F812" s="346" t="s">
        <v>2109</v>
      </c>
      <c r="G812" s="1287" t="s">
        <v>2048</v>
      </c>
      <c r="H812" s="1287"/>
      <c r="I812" s="346" t="b">
        <v>1</v>
      </c>
      <c r="J812" s="346">
        <v>1</v>
      </c>
      <c r="K812" s="346" t="s">
        <v>145</v>
      </c>
      <c r="L812" s="352">
        <v>1.98</v>
      </c>
      <c r="M812" s="350">
        <f t="shared" si="22"/>
        <v>3.16</v>
      </c>
      <c r="N812" s="351">
        <f t="shared" si="23"/>
        <v>6.2568000000000001</v>
      </c>
      <c r="O812" s="346" t="b">
        <v>0</v>
      </c>
      <c r="Q812" s="339"/>
    </row>
    <row r="813" spans="1:17" x14ac:dyDescent="0.25">
      <c r="A813" s="339"/>
      <c r="C813" s="346" t="s">
        <v>2336</v>
      </c>
      <c r="D813" s="1287" t="s">
        <v>2051</v>
      </c>
      <c r="E813" s="1287"/>
      <c r="F813" s="346" t="s">
        <v>2115</v>
      </c>
      <c r="G813" s="1287" t="s">
        <v>2049</v>
      </c>
      <c r="H813" s="1287"/>
      <c r="I813" s="346" t="b">
        <v>1</v>
      </c>
      <c r="J813" s="346">
        <v>3</v>
      </c>
      <c r="K813" s="346" t="s">
        <v>145</v>
      </c>
      <c r="L813" s="352">
        <v>1.98</v>
      </c>
      <c r="M813" s="350">
        <f t="shared" si="22"/>
        <v>3.16</v>
      </c>
      <c r="N813" s="351">
        <f t="shared" si="23"/>
        <v>6.2568000000000001</v>
      </c>
      <c r="O813" s="346" t="b">
        <v>0</v>
      </c>
      <c r="Q813" s="339"/>
    </row>
    <row r="814" spans="1:17" x14ac:dyDescent="0.25">
      <c r="A814" s="339"/>
      <c r="C814" s="346" t="s">
        <v>2109</v>
      </c>
      <c r="D814" s="1287" t="s">
        <v>2048</v>
      </c>
      <c r="E814" s="1287"/>
      <c r="F814" s="346" t="s">
        <v>2172</v>
      </c>
      <c r="G814" s="1287" t="s">
        <v>2065</v>
      </c>
      <c r="H814" s="1287"/>
      <c r="I814" s="346" t="b">
        <v>1</v>
      </c>
      <c r="J814" s="346">
        <v>1</v>
      </c>
      <c r="K814" s="346" t="s">
        <v>145</v>
      </c>
      <c r="L814" s="352">
        <v>1.954</v>
      </c>
      <c r="M814" s="350">
        <f t="shared" si="22"/>
        <v>3.16</v>
      </c>
      <c r="N814" s="351">
        <f t="shared" si="23"/>
        <v>6.1746400000000001</v>
      </c>
      <c r="O814" s="346" t="b">
        <v>0</v>
      </c>
      <c r="Q814" s="339"/>
    </row>
    <row r="815" spans="1:17" x14ac:dyDescent="0.25">
      <c r="A815" s="339"/>
      <c r="C815" s="346" t="s">
        <v>2186</v>
      </c>
      <c r="D815" s="1287" t="s">
        <v>2046</v>
      </c>
      <c r="E815" s="1287"/>
      <c r="F815" s="346" t="s">
        <v>2103</v>
      </c>
      <c r="G815" s="1287" t="s">
        <v>2047</v>
      </c>
      <c r="H815" s="1287"/>
      <c r="I815" s="346" t="b">
        <v>1</v>
      </c>
      <c r="J815" s="346">
        <v>1</v>
      </c>
      <c r="K815" s="346" t="s">
        <v>145</v>
      </c>
      <c r="L815" s="352">
        <v>1.9470000000000001</v>
      </c>
      <c r="M815" s="350">
        <f t="shared" si="22"/>
        <v>3.16</v>
      </c>
      <c r="N815" s="351">
        <f t="shared" si="23"/>
        <v>6.1525200000000009</v>
      </c>
      <c r="O815" s="346" t="b">
        <v>0</v>
      </c>
      <c r="Q815" s="339"/>
    </row>
    <row r="816" spans="1:17" x14ac:dyDescent="0.25">
      <c r="A816" s="339"/>
      <c r="C816" s="346" t="s">
        <v>2103</v>
      </c>
      <c r="D816" s="1287" t="s">
        <v>2047</v>
      </c>
      <c r="E816" s="1287"/>
      <c r="F816" s="346" t="s">
        <v>2249</v>
      </c>
      <c r="G816" s="1287" t="s">
        <v>2250</v>
      </c>
      <c r="H816" s="1287"/>
      <c r="I816" s="346" t="b">
        <v>1</v>
      </c>
      <c r="J816" s="346">
        <v>1</v>
      </c>
      <c r="K816" s="346" t="s">
        <v>145</v>
      </c>
      <c r="L816" s="352">
        <v>1.925</v>
      </c>
      <c r="M816" s="350">
        <f t="shared" si="22"/>
        <v>3.16</v>
      </c>
      <c r="N816" s="351">
        <f t="shared" si="23"/>
        <v>6.0830000000000002</v>
      </c>
      <c r="O816" s="346" t="b">
        <v>1</v>
      </c>
      <c r="Q816" s="339"/>
    </row>
    <row r="817" spans="1:17" x14ac:dyDescent="0.25">
      <c r="A817" s="339"/>
      <c r="C817" s="346" t="s">
        <v>2158</v>
      </c>
      <c r="D817" s="1287" t="s">
        <v>2055</v>
      </c>
      <c r="E817" s="1287"/>
      <c r="F817" s="346" t="s">
        <v>2212</v>
      </c>
      <c r="G817" s="1287" t="s">
        <v>2051</v>
      </c>
      <c r="H817" s="1287"/>
      <c r="I817" s="346" t="b">
        <v>1</v>
      </c>
      <c r="J817" s="346">
        <v>2</v>
      </c>
      <c r="K817" s="346" t="s">
        <v>145</v>
      </c>
      <c r="L817" s="352">
        <v>1.9219999999999999</v>
      </c>
      <c r="M817" s="350">
        <f t="shared" si="22"/>
        <v>3.16</v>
      </c>
      <c r="N817" s="351">
        <f t="shared" si="23"/>
        <v>6.0735200000000003</v>
      </c>
      <c r="O817" s="346" t="b">
        <v>0</v>
      </c>
      <c r="Q817" s="339"/>
    </row>
    <row r="818" spans="1:17" x14ac:dyDescent="0.25">
      <c r="A818" s="339"/>
      <c r="C818" s="346" t="s">
        <v>2126</v>
      </c>
      <c r="D818" s="1287" t="s">
        <v>2057</v>
      </c>
      <c r="E818" s="1287"/>
      <c r="F818" s="346" t="s">
        <v>2123</v>
      </c>
      <c r="G818" s="1287" t="s">
        <v>2046</v>
      </c>
      <c r="H818" s="1287"/>
      <c r="I818" s="346" t="b">
        <v>1</v>
      </c>
      <c r="J818" s="346">
        <v>1</v>
      </c>
      <c r="K818" s="346" t="s">
        <v>145</v>
      </c>
      <c r="L818" s="352">
        <v>1.919</v>
      </c>
      <c r="M818" s="350">
        <f t="shared" si="22"/>
        <v>3.16</v>
      </c>
      <c r="N818" s="351">
        <f t="shared" si="23"/>
        <v>6.0640400000000003</v>
      </c>
      <c r="O818" s="346" t="b">
        <v>0</v>
      </c>
      <c r="Q818" s="339"/>
    </row>
    <row r="819" spans="1:17" x14ac:dyDescent="0.25">
      <c r="A819" s="339"/>
      <c r="C819" s="346" t="s">
        <v>2237</v>
      </c>
      <c r="D819" s="1287" t="s">
        <v>2238</v>
      </c>
      <c r="E819" s="1287"/>
      <c r="F819" s="346" t="s">
        <v>2117</v>
      </c>
      <c r="G819" s="1287" t="s">
        <v>2062</v>
      </c>
      <c r="H819" s="1287"/>
      <c r="I819" s="346" t="b">
        <v>1</v>
      </c>
      <c r="J819" s="346">
        <v>1</v>
      </c>
      <c r="K819" s="346" t="s">
        <v>145</v>
      </c>
      <c r="L819" s="352">
        <v>1.9179999999999999</v>
      </c>
      <c r="M819" s="350">
        <f t="shared" si="22"/>
        <v>3.16</v>
      </c>
      <c r="N819" s="351">
        <f t="shared" si="23"/>
        <v>6.06088</v>
      </c>
      <c r="O819" s="346" t="b">
        <v>1</v>
      </c>
      <c r="Q819" s="339"/>
    </row>
    <row r="820" spans="1:17" x14ac:dyDescent="0.25">
      <c r="A820" s="339"/>
      <c r="C820" s="346" t="s">
        <v>2114</v>
      </c>
      <c r="D820" s="1287" t="s">
        <v>2049</v>
      </c>
      <c r="E820" s="1287"/>
      <c r="F820" s="346" t="s">
        <v>2215</v>
      </c>
      <c r="G820" s="1287" t="s">
        <v>2046</v>
      </c>
      <c r="H820" s="1287"/>
      <c r="I820" s="346" t="b">
        <v>1</v>
      </c>
      <c r="J820" s="346">
        <v>2</v>
      </c>
      <c r="K820" s="346" t="s">
        <v>145</v>
      </c>
      <c r="L820" s="352">
        <v>1.9119999999999999</v>
      </c>
      <c r="M820" s="350">
        <f t="shared" si="22"/>
        <v>3.16</v>
      </c>
      <c r="N820" s="351">
        <f t="shared" si="23"/>
        <v>6.0419200000000002</v>
      </c>
      <c r="O820" s="346" t="b">
        <v>0</v>
      </c>
      <c r="Q820" s="339"/>
    </row>
    <row r="821" spans="1:17" x14ac:dyDescent="0.25">
      <c r="A821" s="339"/>
      <c r="C821" s="346" t="s">
        <v>2166</v>
      </c>
      <c r="D821" s="1287" t="s">
        <v>2068</v>
      </c>
      <c r="E821" s="1287"/>
      <c r="F821" s="346" t="s">
        <v>2101</v>
      </c>
      <c r="G821" s="1287" t="s">
        <v>2051</v>
      </c>
      <c r="H821" s="1287"/>
      <c r="I821" s="346" t="b">
        <v>1</v>
      </c>
      <c r="J821" s="346">
        <v>1</v>
      </c>
      <c r="K821" s="346" t="s">
        <v>145</v>
      </c>
      <c r="L821" s="352">
        <v>1.9</v>
      </c>
      <c r="M821" s="350">
        <f t="shared" si="22"/>
        <v>3.16</v>
      </c>
      <c r="N821" s="351">
        <f t="shared" si="23"/>
        <v>6.0039999999999996</v>
      </c>
      <c r="O821" s="346" t="b">
        <v>0</v>
      </c>
      <c r="Q821" s="339"/>
    </row>
    <row r="822" spans="1:17" x14ac:dyDescent="0.25">
      <c r="A822" s="339"/>
      <c r="C822" s="346" t="s">
        <v>2249</v>
      </c>
      <c r="D822" s="1287" t="s">
        <v>2250</v>
      </c>
      <c r="E822" s="1287"/>
      <c r="F822" s="346" t="s">
        <v>2117</v>
      </c>
      <c r="G822" s="1287" t="s">
        <v>2062</v>
      </c>
      <c r="H822" s="1287"/>
      <c r="I822" s="346" t="b">
        <v>1</v>
      </c>
      <c r="J822" s="346">
        <v>2</v>
      </c>
      <c r="K822" s="346" t="s">
        <v>145</v>
      </c>
      <c r="L822" s="352">
        <v>1.897</v>
      </c>
      <c r="M822" s="350">
        <f t="shared" si="22"/>
        <v>3.16</v>
      </c>
      <c r="N822" s="351">
        <f t="shared" si="23"/>
        <v>5.9945200000000005</v>
      </c>
      <c r="O822" s="346" t="b">
        <v>1</v>
      </c>
      <c r="Q822" s="339"/>
    </row>
    <row r="823" spans="1:17" x14ac:dyDescent="0.25">
      <c r="A823" s="339"/>
      <c r="C823" s="346" t="s">
        <v>2109</v>
      </c>
      <c r="D823" s="1287" t="s">
        <v>2048</v>
      </c>
      <c r="E823" s="1287"/>
      <c r="F823" s="346" t="s">
        <v>2156</v>
      </c>
      <c r="G823" s="1287" t="s">
        <v>2061</v>
      </c>
      <c r="H823" s="1287"/>
      <c r="I823" s="346" t="b">
        <v>1</v>
      </c>
      <c r="J823" s="346">
        <v>1</v>
      </c>
      <c r="K823" s="346" t="s">
        <v>145</v>
      </c>
      <c r="L823" s="352">
        <v>1.895</v>
      </c>
      <c r="M823" s="350">
        <f t="shared" si="22"/>
        <v>3.16</v>
      </c>
      <c r="N823" s="351">
        <f t="shared" si="23"/>
        <v>5.9882</v>
      </c>
      <c r="O823" s="346" t="b">
        <v>0</v>
      </c>
      <c r="Q823" s="339"/>
    </row>
    <row r="824" spans="1:17" x14ac:dyDescent="0.25">
      <c r="A824" s="339"/>
      <c r="C824" s="346" t="s">
        <v>2160</v>
      </c>
      <c r="D824" s="1287" t="s">
        <v>2061</v>
      </c>
      <c r="E824" s="1287"/>
      <c r="F824" s="346" t="s">
        <v>2109</v>
      </c>
      <c r="G824" s="1287" t="s">
        <v>2048</v>
      </c>
      <c r="H824" s="1287"/>
      <c r="I824" s="346" t="b">
        <v>1</v>
      </c>
      <c r="J824" s="346">
        <v>1</v>
      </c>
      <c r="K824" s="346" t="s">
        <v>145</v>
      </c>
      <c r="L824" s="352">
        <v>1.89</v>
      </c>
      <c r="M824" s="350">
        <f t="shared" si="22"/>
        <v>3.16</v>
      </c>
      <c r="N824" s="351">
        <f t="shared" si="23"/>
        <v>5.9724000000000004</v>
      </c>
      <c r="O824" s="346" t="b">
        <v>0</v>
      </c>
      <c r="Q824" s="339"/>
    </row>
    <row r="825" spans="1:17" x14ac:dyDescent="0.25">
      <c r="A825" s="339"/>
      <c r="C825" s="346" t="s">
        <v>2115</v>
      </c>
      <c r="D825" s="1287" t="s">
        <v>2049</v>
      </c>
      <c r="E825" s="1287"/>
      <c r="F825" s="346" t="s">
        <v>2176</v>
      </c>
      <c r="G825" s="1287" t="s">
        <v>2063</v>
      </c>
      <c r="H825" s="1287"/>
      <c r="I825" s="346" t="b">
        <v>1</v>
      </c>
      <c r="J825" s="346">
        <v>1</v>
      </c>
      <c r="K825" s="346" t="s">
        <v>145</v>
      </c>
      <c r="L825" s="352">
        <v>1.883</v>
      </c>
      <c r="M825" s="350">
        <f t="shared" si="22"/>
        <v>3.16</v>
      </c>
      <c r="N825" s="351">
        <f t="shared" si="23"/>
        <v>5.9502800000000002</v>
      </c>
      <c r="O825" s="346" t="b">
        <v>0</v>
      </c>
      <c r="Q825" s="339"/>
    </row>
    <row r="826" spans="1:17" x14ac:dyDescent="0.25">
      <c r="A826" s="339"/>
      <c r="C826" s="346" t="s">
        <v>2158</v>
      </c>
      <c r="D826" s="1287" t="s">
        <v>2055</v>
      </c>
      <c r="E826" s="1287"/>
      <c r="F826" s="346" t="s">
        <v>2322</v>
      </c>
      <c r="G826" s="1287" t="s">
        <v>2323</v>
      </c>
      <c r="H826" s="1287"/>
      <c r="I826" s="346" t="b">
        <v>1</v>
      </c>
      <c r="J826" s="346">
        <v>1</v>
      </c>
      <c r="K826" s="346" t="s">
        <v>145</v>
      </c>
      <c r="L826" s="352">
        <v>1.883</v>
      </c>
      <c r="M826" s="350">
        <f t="shared" si="22"/>
        <v>3.16</v>
      </c>
      <c r="N826" s="351">
        <f t="shared" si="23"/>
        <v>5.9502800000000002</v>
      </c>
      <c r="O826" s="346" t="b">
        <v>1</v>
      </c>
      <c r="Q826" s="339"/>
    </row>
    <row r="827" spans="1:17" x14ac:dyDescent="0.25">
      <c r="A827" s="339"/>
      <c r="C827" s="346" t="s">
        <v>2230</v>
      </c>
      <c r="D827" s="1287" t="s">
        <v>2051</v>
      </c>
      <c r="E827" s="1287"/>
      <c r="F827" s="346" t="s">
        <v>2218</v>
      </c>
      <c r="G827" s="1287" t="s">
        <v>2070</v>
      </c>
      <c r="H827" s="1287"/>
      <c r="I827" s="346" t="b">
        <v>1</v>
      </c>
      <c r="J827" s="346">
        <v>1</v>
      </c>
      <c r="K827" s="346" t="s">
        <v>145</v>
      </c>
      <c r="L827" s="352">
        <v>1.883</v>
      </c>
      <c r="M827" s="350">
        <f t="shared" si="22"/>
        <v>3.16</v>
      </c>
      <c r="N827" s="351">
        <f t="shared" si="23"/>
        <v>5.9502800000000002</v>
      </c>
      <c r="O827" s="346" t="b">
        <v>0</v>
      </c>
      <c r="Q827" s="339"/>
    </row>
    <row r="828" spans="1:17" x14ac:dyDescent="0.25">
      <c r="A828" s="339"/>
      <c r="C828" s="346" t="s">
        <v>2231</v>
      </c>
      <c r="D828" s="1287" t="s">
        <v>2064</v>
      </c>
      <c r="E828" s="1287"/>
      <c r="F828" s="346" t="s">
        <v>2101</v>
      </c>
      <c r="G828" s="1287" t="s">
        <v>2051</v>
      </c>
      <c r="H828" s="1287"/>
      <c r="I828" s="346" t="b">
        <v>1</v>
      </c>
      <c r="J828" s="346">
        <v>1</v>
      </c>
      <c r="K828" s="346" t="s">
        <v>145</v>
      </c>
      <c r="L828" s="352">
        <v>1.8759999999999999</v>
      </c>
      <c r="M828" s="350">
        <f t="shared" si="22"/>
        <v>3.16</v>
      </c>
      <c r="N828" s="351">
        <f t="shared" si="23"/>
        <v>5.9281600000000001</v>
      </c>
      <c r="O828" s="346" t="b">
        <v>0</v>
      </c>
      <c r="Q828" s="339"/>
    </row>
    <row r="829" spans="1:17" x14ac:dyDescent="0.25">
      <c r="A829" s="339"/>
      <c r="C829" s="346" t="s">
        <v>2174</v>
      </c>
      <c r="D829" s="1287" t="s">
        <v>2051</v>
      </c>
      <c r="E829" s="1287"/>
      <c r="F829" s="346" t="s">
        <v>2103</v>
      </c>
      <c r="G829" s="1287" t="s">
        <v>2047</v>
      </c>
      <c r="H829" s="1287"/>
      <c r="I829" s="346" t="b">
        <v>1</v>
      </c>
      <c r="J829" s="346">
        <v>1</v>
      </c>
      <c r="K829" s="346" t="s">
        <v>145</v>
      </c>
      <c r="L829" s="352">
        <v>1.871</v>
      </c>
      <c r="M829" s="350">
        <f t="shared" si="22"/>
        <v>3.16</v>
      </c>
      <c r="N829" s="351">
        <f t="shared" si="23"/>
        <v>5.9123600000000005</v>
      </c>
      <c r="O829" s="346" t="b">
        <v>0</v>
      </c>
      <c r="Q829" s="339"/>
    </row>
    <row r="830" spans="1:17" x14ac:dyDescent="0.25">
      <c r="A830" s="339"/>
      <c r="C830" s="346" t="s">
        <v>2115</v>
      </c>
      <c r="D830" s="1287" t="s">
        <v>2049</v>
      </c>
      <c r="E830" s="1287"/>
      <c r="F830" s="346" t="s">
        <v>2215</v>
      </c>
      <c r="G830" s="1287" t="s">
        <v>2046</v>
      </c>
      <c r="H830" s="1287"/>
      <c r="I830" s="346" t="b">
        <v>1</v>
      </c>
      <c r="J830" s="346">
        <v>1</v>
      </c>
      <c r="K830" s="346" t="s">
        <v>145</v>
      </c>
      <c r="L830" s="352">
        <v>1.8660000000000001</v>
      </c>
      <c r="M830" s="350">
        <f t="shared" si="22"/>
        <v>3.16</v>
      </c>
      <c r="N830" s="351">
        <f t="shared" si="23"/>
        <v>5.8965600000000009</v>
      </c>
      <c r="O830" s="346" t="b">
        <v>0</v>
      </c>
      <c r="Q830" s="339"/>
    </row>
    <row r="831" spans="1:17" x14ac:dyDescent="0.25">
      <c r="A831" s="339"/>
      <c r="C831" s="346" t="s">
        <v>2120</v>
      </c>
      <c r="D831" s="1287" t="s">
        <v>2046</v>
      </c>
      <c r="E831" s="1287"/>
      <c r="F831" s="346" t="s">
        <v>2227</v>
      </c>
      <c r="G831" s="1287" t="s">
        <v>2051</v>
      </c>
      <c r="H831" s="1287"/>
      <c r="I831" s="346" t="b">
        <v>1</v>
      </c>
      <c r="J831" s="346">
        <v>1</v>
      </c>
      <c r="K831" s="346" t="s">
        <v>145</v>
      </c>
      <c r="L831" s="352">
        <v>1.8660000000000001</v>
      </c>
      <c r="M831" s="350">
        <f t="shared" si="22"/>
        <v>3.16</v>
      </c>
      <c r="N831" s="351">
        <f t="shared" si="23"/>
        <v>5.8965600000000009</v>
      </c>
      <c r="O831" s="346" t="b">
        <v>0</v>
      </c>
      <c r="Q831" s="339"/>
    </row>
    <row r="832" spans="1:17" x14ac:dyDescent="0.25">
      <c r="A832" s="339"/>
      <c r="C832" s="346" t="s">
        <v>2208</v>
      </c>
      <c r="D832" s="1287" t="s">
        <v>2052</v>
      </c>
      <c r="E832" s="1287"/>
      <c r="F832" s="346" t="s">
        <v>2202</v>
      </c>
      <c r="G832" s="1287" t="s">
        <v>2046</v>
      </c>
      <c r="H832" s="1287"/>
      <c r="I832" s="346" t="b">
        <v>1</v>
      </c>
      <c r="J832" s="346">
        <v>1</v>
      </c>
      <c r="K832" s="346" t="s">
        <v>145</v>
      </c>
      <c r="L832" s="352">
        <v>1.8540000000000001</v>
      </c>
      <c r="M832" s="350">
        <f t="shared" si="22"/>
        <v>3.16</v>
      </c>
      <c r="N832" s="351">
        <f t="shared" si="23"/>
        <v>5.8586400000000003</v>
      </c>
      <c r="O832" s="346" t="b">
        <v>0</v>
      </c>
      <c r="Q832" s="339"/>
    </row>
    <row r="833" spans="1:17" x14ac:dyDescent="0.25">
      <c r="A833" s="339"/>
      <c r="C833" s="346" t="s">
        <v>2132</v>
      </c>
      <c r="D833" s="1287" t="s">
        <v>2060</v>
      </c>
      <c r="E833" s="1287"/>
      <c r="F833" s="346" t="s">
        <v>2142</v>
      </c>
      <c r="G833" s="1287" t="s">
        <v>2054</v>
      </c>
      <c r="H833" s="1287"/>
      <c r="I833" s="346" t="b">
        <v>1</v>
      </c>
      <c r="J833" s="346">
        <v>1</v>
      </c>
      <c r="K833" s="346" t="s">
        <v>145</v>
      </c>
      <c r="L833" s="352">
        <v>1.845</v>
      </c>
      <c r="M833" s="350">
        <f t="shared" si="22"/>
        <v>3.16</v>
      </c>
      <c r="N833" s="351">
        <f t="shared" si="23"/>
        <v>5.8302000000000005</v>
      </c>
      <c r="O833" s="346" t="b">
        <v>0</v>
      </c>
      <c r="Q833" s="339"/>
    </row>
    <row r="834" spans="1:17" x14ac:dyDescent="0.25">
      <c r="A834" s="339"/>
      <c r="C834" s="346" t="s">
        <v>2158</v>
      </c>
      <c r="D834" s="1287" t="s">
        <v>2055</v>
      </c>
      <c r="E834" s="1287"/>
      <c r="F834" s="346" t="s">
        <v>2249</v>
      </c>
      <c r="G834" s="1287" t="s">
        <v>2250</v>
      </c>
      <c r="H834" s="1287"/>
      <c r="I834" s="346" t="b">
        <v>1</v>
      </c>
      <c r="J834" s="346">
        <v>1</v>
      </c>
      <c r="K834" s="346" t="s">
        <v>145</v>
      </c>
      <c r="L834" s="352">
        <v>1.84</v>
      </c>
      <c r="M834" s="350">
        <f t="shared" si="22"/>
        <v>3.16</v>
      </c>
      <c r="N834" s="351">
        <f t="shared" si="23"/>
        <v>5.8144000000000009</v>
      </c>
      <c r="O834" s="346" t="b">
        <v>1</v>
      </c>
      <c r="Q834" s="339"/>
    </row>
    <row r="835" spans="1:17" x14ac:dyDescent="0.25">
      <c r="A835" s="339"/>
      <c r="C835" s="346" t="s">
        <v>2322</v>
      </c>
      <c r="D835" s="1287" t="s">
        <v>2323</v>
      </c>
      <c r="E835" s="1287"/>
      <c r="F835" s="346" t="s">
        <v>2118</v>
      </c>
      <c r="G835" s="1287" t="s">
        <v>2046</v>
      </c>
      <c r="H835" s="1287"/>
      <c r="I835" s="346" t="b">
        <v>1</v>
      </c>
      <c r="J835" s="346">
        <v>1</v>
      </c>
      <c r="K835" s="346" t="s">
        <v>145</v>
      </c>
      <c r="L835" s="352">
        <v>1.835</v>
      </c>
      <c r="M835" s="350">
        <f t="shared" ref="M835:M898" si="24">IF(K835="","",INDEX(CNTR_EFListSelected,MATCH(K835,CORSIA_FuelsList,0)))</f>
        <v>3.16</v>
      </c>
      <c r="N835" s="351">
        <f t="shared" ref="N835:N898" si="25">IF(COUNT(L835:M835)=2,L835*M835,"")</f>
        <v>5.7986000000000004</v>
      </c>
      <c r="O835" s="346" t="b">
        <v>1</v>
      </c>
      <c r="Q835" s="339"/>
    </row>
    <row r="836" spans="1:17" x14ac:dyDescent="0.25">
      <c r="A836" s="339"/>
      <c r="C836" s="346" t="s">
        <v>2201</v>
      </c>
      <c r="D836" s="1287" t="s">
        <v>2054</v>
      </c>
      <c r="E836" s="1287"/>
      <c r="F836" s="346" t="s">
        <v>2240</v>
      </c>
      <c r="G836" s="1287" t="s">
        <v>2238</v>
      </c>
      <c r="H836" s="1287"/>
      <c r="I836" s="346" t="b">
        <v>1</v>
      </c>
      <c r="J836" s="346">
        <v>1</v>
      </c>
      <c r="K836" s="346" t="s">
        <v>145</v>
      </c>
      <c r="L836" s="352">
        <v>1.831</v>
      </c>
      <c r="M836" s="350">
        <f t="shared" si="24"/>
        <v>3.16</v>
      </c>
      <c r="N836" s="351">
        <f t="shared" si="25"/>
        <v>5.7859600000000002</v>
      </c>
      <c r="O836" s="346" t="b">
        <v>1</v>
      </c>
      <c r="Q836" s="339"/>
    </row>
    <row r="837" spans="1:17" x14ac:dyDescent="0.25">
      <c r="A837" s="339"/>
      <c r="C837" s="346" t="s">
        <v>2210</v>
      </c>
      <c r="D837" s="1287" t="s">
        <v>2052</v>
      </c>
      <c r="E837" s="1287"/>
      <c r="F837" s="346" t="s">
        <v>2174</v>
      </c>
      <c r="G837" s="1287" t="s">
        <v>2051</v>
      </c>
      <c r="H837" s="1287"/>
      <c r="I837" s="346" t="b">
        <v>1</v>
      </c>
      <c r="J837" s="346">
        <v>1</v>
      </c>
      <c r="K837" s="346" t="s">
        <v>145</v>
      </c>
      <c r="L837" s="352">
        <v>1.83</v>
      </c>
      <c r="M837" s="350">
        <f t="shared" si="24"/>
        <v>3.16</v>
      </c>
      <c r="N837" s="351">
        <f t="shared" si="25"/>
        <v>5.7828000000000008</v>
      </c>
      <c r="O837" s="346" t="b">
        <v>0</v>
      </c>
      <c r="Q837" s="339"/>
    </row>
    <row r="838" spans="1:17" x14ac:dyDescent="0.25">
      <c r="A838" s="339"/>
      <c r="C838" s="346" t="s">
        <v>2322</v>
      </c>
      <c r="D838" s="1287" t="s">
        <v>2323</v>
      </c>
      <c r="E838" s="1287"/>
      <c r="F838" s="346" t="s">
        <v>2114</v>
      </c>
      <c r="G838" s="1287" t="s">
        <v>2049</v>
      </c>
      <c r="H838" s="1287"/>
      <c r="I838" s="346" t="b">
        <v>1</v>
      </c>
      <c r="J838" s="346">
        <v>1</v>
      </c>
      <c r="K838" s="346" t="s">
        <v>145</v>
      </c>
      <c r="L838" s="352">
        <v>1.821</v>
      </c>
      <c r="M838" s="350">
        <f t="shared" si="24"/>
        <v>3.16</v>
      </c>
      <c r="N838" s="351">
        <f t="shared" si="25"/>
        <v>5.7543600000000001</v>
      </c>
      <c r="O838" s="346" t="b">
        <v>1</v>
      </c>
      <c r="Q838" s="339"/>
    </row>
    <row r="839" spans="1:17" x14ac:dyDescent="0.25">
      <c r="A839" s="339"/>
      <c r="C839" s="346" t="s">
        <v>2249</v>
      </c>
      <c r="D839" s="1287" t="s">
        <v>2250</v>
      </c>
      <c r="E839" s="1287"/>
      <c r="F839" s="346" t="s">
        <v>2141</v>
      </c>
      <c r="G839" s="1287" t="s">
        <v>2047</v>
      </c>
      <c r="H839" s="1287"/>
      <c r="I839" s="346" t="b">
        <v>1</v>
      </c>
      <c r="J839" s="346">
        <v>1</v>
      </c>
      <c r="K839" s="346" t="s">
        <v>145</v>
      </c>
      <c r="L839" s="352">
        <v>1.821</v>
      </c>
      <c r="M839" s="350">
        <f t="shared" si="24"/>
        <v>3.16</v>
      </c>
      <c r="N839" s="351">
        <f t="shared" si="25"/>
        <v>5.7543600000000001</v>
      </c>
      <c r="O839" s="346" t="b">
        <v>1</v>
      </c>
      <c r="Q839" s="339"/>
    </row>
    <row r="840" spans="1:17" x14ac:dyDescent="0.25">
      <c r="A840" s="339"/>
      <c r="C840" s="346" t="s">
        <v>2115</v>
      </c>
      <c r="D840" s="1287" t="s">
        <v>2049</v>
      </c>
      <c r="E840" s="1287"/>
      <c r="F840" s="346" t="s">
        <v>2123</v>
      </c>
      <c r="G840" s="1287" t="s">
        <v>2046</v>
      </c>
      <c r="H840" s="1287"/>
      <c r="I840" s="346" t="b">
        <v>1</v>
      </c>
      <c r="J840" s="346">
        <v>1</v>
      </c>
      <c r="K840" s="346" t="s">
        <v>145</v>
      </c>
      <c r="L840" s="352">
        <v>1.821</v>
      </c>
      <c r="M840" s="350">
        <f t="shared" si="24"/>
        <v>3.16</v>
      </c>
      <c r="N840" s="351">
        <f t="shared" si="25"/>
        <v>5.7543600000000001</v>
      </c>
      <c r="O840" s="346" t="b">
        <v>0</v>
      </c>
      <c r="Q840" s="339"/>
    </row>
    <row r="841" spans="1:17" x14ac:dyDescent="0.25">
      <c r="A841" s="339"/>
      <c r="C841" s="346" t="s">
        <v>2118</v>
      </c>
      <c r="D841" s="1287" t="s">
        <v>2046</v>
      </c>
      <c r="E841" s="1287"/>
      <c r="F841" s="346" t="s">
        <v>2198</v>
      </c>
      <c r="G841" s="1287" t="s">
        <v>2051</v>
      </c>
      <c r="H841" s="1287"/>
      <c r="I841" s="346" t="b">
        <v>1</v>
      </c>
      <c r="J841" s="346">
        <v>1</v>
      </c>
      <c r="K841" s="346" t="s">
        <v>145</v>
      </c>
      <c r="L841" s="352">
        <v>1.819</v>
      </c>
      <c r="M841" s="350">
        <f t="shared" si="24"/>
        <v>3.16</v>
      </c>
      <c r="N841" s="351">
        <f t="shared" si="25"/>
        <v>5.7480400000000005</v>
      </c>
      <c r="O841" s="346" t="b">
        <v>0</v>
      </c>
      <c r="Q841" s="339"/>
    </row>
    <row r="842" spans="1:17" x14ac:dyDescent="0.25">
      <c r="A842" s="339"/>
      <c r="C842" s="346" t="s">
        <v>2141</v>
      </c>
      <c r="D842" s="1287" t="s">
        <v>2047</v>
      </c>
      <c r="E842" s="1287"/>
      <c r="F842" s="346" t="s">
        <v>2249</v>
      </c>
      <c r="G842" s="1287" t="s">
        <v>2250</v>
      </c>
      <c r="H842" s="1287"/>
      <c r="I842" s="346" t="b">
        <v>1</v>
      </c>
      <c r="J842" s="346">
        <v>1</v>
      </c>
      <c r="K842" s="346" t="s">
        <v>145</v>
      </c>
      <c r="L842" s="352">
        <v>1.8089999999999999</v>
      </c>
      <c r="M842" s="350">
        <f t="shared" si="24"/>
        <v>3.16</v>
      </c>
      <c r="N842" s="351">
        <f t="shared" si="25"/>
        <v>5.7164400000000004</v>
      </c>
      <c r="O842" s="346" t="b">
        <v>1</v>
      </c>
      <c r="Q842" s="339"/>
    </row>
    <row r="843" spans="1:17" x14ac:dyDescent="0.25">
      <c r="A843" s="339"/>
      <c r="C843" s="346" t="s">
        <v>2133</v>
      </c>
      <c r="D843" s="1287" t="s">
        <v>2047</v>
      </c>
      <c r="E843" s="1287"/>
      <c r="F843" s="346" t="s">
        <v>2102</v>
      </c>
      <c r="G843" s="1287" t="s">
        <v>2059</v>
      </c>
      <c r="H843" s="1287"/>
      <c r="I843" s="346" t="b">
        <v>1</v>
      </c>
      <c r="J843" s="346">
        <v>1</v>
      </c>
      <c r="K843" s="346" t="s">
        <v>145</v>
      </c>
      <c r="L843" s="352">
        <v>1.8069999999999999</v>
      </c>
      <c r="M843" s="350">
        <f t="shared" si="24"/>
        <v>3.16</v>
      </c>
      <c r="N843" s="351">
        <f t="shared" si="25"/>
        <v>5.7101199999999999</v>
      </c>
      <c r="O843" s="346" t="b">
        <v>0</v>
      </c>
      <c r="Q843" s="339"/>
    </row>
    <row r="844" spans="1:17" x14ac:dyDescent="0.25">
      <c r="A844" s="339"/>
      <c r="C844" s="346" t="s">
        <v>2136</v>
      </c>
      <c r="D844" s="1287" t="s">
        <v>2047</v>
      </c>
      <c r="E844" s="1287"/>
      <c r="F844" s="346" t="s">
        <v>2114</v>
      </c>
      <c r="G844" s="1287" t="s">
        <v>2049</v>
      </c>
      <c r="H844" s="1287"/>
      <c r="I844" s="346" t="b">
        <v>1</v>
      </c>
      <c r="J844" s="346">
        <v>1</v>
      </c>
      <c r="K844" s="346" t="s">
        <v>145</v>
      </c>
      <c r="L844" s="352">
        <v>1.802</v>
      </c>
      <c r="M844" s="350">
        <f t="shared" si="24"/>
        <v>3.16</v>
      </c>
      <c r="N844" s="351">
        <f t="shared" si="25"/>
        <v>5.6943200000000003</v>
      </c>
      <c r="O844" s="346" t="b">
        <v>0</v>
      </c>
      <c r="Q844" s="339"/>
    </row>
    <row r="845" spans="1:17" x14ac:dyDescent="0.25">
      <c r="A845" s="339"/>
      <c r="C845" s="346" t="s">
        <v>2191</v>
      </c>
      <c r="D845" s="1287" t="s">
        <v>2059</v>
      </c>
      <c r="E845" s="1287"/>
      <c r="F845" s="346" t="s">
        <v>2132</v>
      </c>
      <c r="G845" s="1287" t="s">
        <v>2060</v>
      </c>
      <c r="H845" s="1287"/>
      <c r="I845" s="346" t="b">
        <v>1</v>
      </c>
      <c r="J845" s="346">
        <v>1</v>
      </c>
      <c r="K845" s="346" t="s">
        <v>145</v>
      </c>
      <c r="L845" s="352">
        <v>1.802</v>
      </c>
      <c r="M845" s="350">
        <f t="shared" si="24"/>
        <v>3.16</v>
      </c>
      <c r="N845" s="351">
        <f t="shared" si="25"/>
        <v>5.6943200000000003</v>
      </c>
      <c r="O845" s="346" t="b">
        <v>0</v>
      </c>
      <c r="Q845" s="339"/>
    </row>
    <row r="846" spans="1:17" x14ac:dyDescent="0.25">
      <c r="A846" s="339"/>
      <c r="C846" s="346" t="s">
        <v>2214</v>
      </c>
      <c r="D846" s="1287" t="s">
        <v>2046</v>
      </c>
      <c r="E846" s="1287"/>
      <c r="F846" s="346" t="s">
        <v>2249</v>
      </c>
      <c r="G846" s="1287" t="s">
        <v>2250</v>
      </c>
      <c r="H846" s="1287"/>
      <c r="I846" s="346" t="b">
        <v>1</v>
      </c>
      <c r="J846" s="346">
        <v>1</v>
      </c>
      <c r="K846" s="346" t="s">
        <v>145</v>
      </c>
      <c r="L846" s="352">
        <v>1.7969999999999999</v>
      </c>
      <c r="M846" s="350">
        <f t="shared" si="24"/>
        <v>3.16</v>
      </c>
      <c r="N846" s="351">
        <f t="shared" si="25"/>
        <v>5.6785199999999998</v>
      </c>
      <c r="O846" s="346" t="b">
        <v>1</v>
      </c>
      <c r="Q846" s="339"/>
    </row>
    <row r="847" spans="1:17" x14ac:dyDescent="0.25">
      <c r="A847" s="339"/>
      <c r="C847" s="346" t="s">
        <v>2182</v>
      </c>
      <c r="D847" s="1287" t="s">
        <v>2056</v>
      </c>
      <c r="E847" s="1287"/>
      <c r="F847" s="346" t="s">
        <v>2196</v>
      </c>
      <c r="G847" s="1287" t="s">
        <v>2073</v>
      </c>
      <c r="H847" s="1287"/>
      <c r="I847" s="346" t="b">
        <v>1</v>
      </c>
      <c r="J847" s="346">
        <v>1</v>
      </c>
      <c r="K847" s="346" t="s">
        <v>145</v>
      </c>
      <c r="L847" s="352">
        <v>1.7949999999999999</v>
      </c>
      <c r="M847" s="350">
        <f t="shared" si="24"/>
        <v>3.16</v>
      </c>
      <c r="N847" s="351">
        <f t="shared" si="25"/>
        <v>5.6722000000000001</v>
      </c>
      <c r="O847" s="346" t="b">
        <v>0</v>
      </c>
      <c r="Q847" s="339"/>
    </row>
    <row r="848" spans="1:17" x14ac:dyDescent="0.25">
      <c r="A848" s="339"/>
      <c r="C848" s="346" t="s">
        <v>2249</v>
      </c>
      <c r="D848" s="1287" t="s">
        <v>2250</v>
      </c>
      <c r="E848" s="1287"/>
      <c r="F848" s="346" t="s">
        <v>2165</v>
      </c>
      <c r="G848" s="1287" t="s">
        <v>2046</v>
      </c>
      <c r="H848" s="1287"/>
      <c r="I848" s="346" t="b">
        <v>1</v>
      </c>
      <c r="J848" s="346">
        <v>1</v>
      </c>
      <c r="K848" s="346" t="s">
        <v>145</v>
      </c>
      <c r="L848" s="352">
        <v>1.7949999999999999</v>
      </c>
      <c r="M848" s="350">
        <f t="shared" si="24"/>
        <v>3.16</v>
      </c>
      <c r="N848" s="351">
        <f t="shared" si="25"/>
        <v>5.6722000000000001</v>
      </c>
      <c r="O848" s="346" t="b">
        <v>1</v>
      </c>
      <c r="Q848" s="339"/>
    </row>
    <row r="849" spans="1:17" x14ac:dyDescent="0.25">
      <c r="A849" s="339"/>
      <c r="C849" s="346" t="s">
        <v>2197</v>
      </c>
      <c r="D849" s="1287" t="s">
        <v>2071</v>
      </c>
      <c r="E849" s="1287"/>
      <c r="F849" s="346" t="s">
        <v>2198</v>
      </c>
      <c r="G849" s="1287" t="s">
        <v>2051</v>
      </c>
      <c r="H849" s="1287"/>
      <c r="I849" s="346" t="b">
        <v>1</v>
      </c>
      <c r="J849" s="346">
        <v>1</v>
      </c>
      <c r="K849" s="346" t="s">
        <v>145</v>
      </c>
      <c r="L849" s="352">
        <v>1.794</v>
      </c>
      <c r="M849" s="350">
        <f t="shared" si="24"/>
        <v>3.16</v>
      </c>
      <c r="N849" s="351">
        <f t="shared" si="25"/>
        <v>5.6690400000000007</v>
      </c>
      <c r="O849" s="346" t="b">
        <v>0</v>
      </c>
      <c r="Q849" s="339"/>
    </row>
    <row r="850" spans="1:17" x14ac:dyDescent="0.25">
      <c r="A850" s="339"/>
      <c r="C850" s="346" t="s">
        <v>2101</v>
      </c>
      <c r="D850" s="1287" t="s">
        <v>2051</v>
      </c>
      <c r="E850" s="1287"/>
      <c r="F850" s="346" t="s">
        <v>2166</v>
      </c>
      <c r="G850" s="1287" t="s">
        <v>2068</v>
      </c>
      <c r="H850" s="1287"/>
      <c r="I850" s="346" t="b">
        <v>1</v>
      </c>
      <c r="J850" s="346">
        <v>1</v>
      </c>
      <c r="K850" s="346" t="s">
        <v>145</v>
      </c>
      <c r="L850" s="352">
        <v>1.79</v>
      </c>
      <c r="M850" s="350">
        <f t="shared" si="24"/>
        <v>3.16</v>
      </c>
      <c r="N850" s="351">
        <f t="shared" si="25"/>
        <v>5.6564000000000005</v>
      </c>
      <c r="O850" s="346" t="b">
        <v>0</v>
      </c>
      <c r="Q850" s="339"/>
    </row>
    <row r="851" spans="1:17" x14ac:dyDescent="0.25">
      <c r="A851" s="339"/>
      <c r="C851" s="346" t="s">
        <v>2121</v>
      </c>
      <c r="D851" s="1287" t="s">
        <v>2046</v>
      </c>
      <c r="E851" s="1287"/>
      <c r="F851" s="346" t="s">
        <v>2114</v>
      </c>
      <c r="G851" s="1287" t="s">
        <v>2049</v>
      </c>
      <c r="H851" s="1287"/>
      <c r="I851" s="346" t="b">
        <v>1</v>
      </c>
      <c r="J851" s="346">
        <v>1</v>
      </c>
      <c r="K851" s="346" t="s">
        <v>145</v>
      </c>
      <c r="L851" s="352">
        <v>1.7869999999999999</v>
      </c>
      <c r="M851" s="350">
        <f t="shared" si="24"/>
        <v>3.16</v>
      </c>
      <c r="N851" s="351">
        <f t="shared" si="25"/>
        <v>5.6469199999999997</v>
      </c>
      <c r="O851" s="346" t="b">
        <v>0</v>
      </c>
      <c r="Q851" s="339"/>
    </row>
    <row r="852" spans="1:17" x14ac:dyDescent="0.25">
      <c r="A852" s="339"/>
      <c r="C852" s="346" t="s">
        <v>2104</v>
      </c>
      <c r="D852" s="1287" t="s">
        <v>2047</v>
      </c>
      <c r="E852" s="1287"/>
      <c r="F852" s="346" t="s">
        <v>2128</v>
      </c>
      <c r="G852" s="1287" t="s">
        <v>2059</v>
      </c>
      <c r="H852" s="1287"/>
      <c r="I852" s="346" t="b">
        <v>1</v>
      </c>
      <c r="J852" s="346">
        <v>1</v>
      </c>
      <c r="K852" s="346" t="s">
        <v>145</v>
      </c>
      <c r="L852" s="352">
        <v>1.7849999999999999</v>
      </c>
      <c r="M852" s="350">
        <f t="shared" si="24"/>
        <v>3.16</v>
      </c>
      <c r="N852" s="351">
        <f t="shared" si="25"/>
        <v>5.6406000000000001</v>
      </c>
      <c r="O852" s="346" t="b">
        <v>0</v>
      </c>
      <c r="Q852" s="339"/>
    </row>
    <row r="853" spans="1:17" x14ac:dyDescent="0.25">
      <c r="A853" s="339"/>
      <c r="C853" s="346" t="s">
        <v>2101</v>
      </c>
      <c r="D853" s="1287" t="s">
        <v>2051</v>
      </c>
      <c r="E853" s="1287"/>
      <c r="F853" s="346" t="s">
        <v>2168</v>
      </c>
      <c r="G853" s="1287" t="s">
        <v>2075</v>
      </c>
      <c r="H853" s="1287"/>
      <c r="I853" s="346" t="b">
        <v>1</v>
      </c>
      <c r="J853" s="346">
        <v>1</v>
      </c>
      <c r="K853" s="346" t="s">
        <v>145</v>
      </c>
      <c r="L853" s="352">
        <v>1.776</v>
      </c>
      <c r="M853" s="350">
        <f t="shared" si="24"/>
        <v>3.16</v>
      </c>
      <c r="N853" s="351">
        <f t="shared" si="25"/>
        <v>5.6121600000000003</v>
      </c>
      <c r="O853" s="346" t="b">
        <v>0</v>
      </c>
      <c r="Q853" s="339"/>
    </row>
    <row r="854" spans="1:17" x14ac:dyDescent="0.25">
      <c r="A854" s="339"/>
      <c r="C854" s="346" t="s">
        <v>2249</v>
      </c>
      <c r="D854" s="1287" t="s">
        <v>2250</v>
      </c>
      <c r="E854" s="1287"/>
      <c r="F854" s="346" t="s">
        <v>2158</v>
      </c>
      <c r="G854" s="1287" t="s">
        <v>2055</v>
      </c>
      <c r="H854" s="1287"/>
      <c r="I854" s="346" t="b">
        <v>1</v>
      </c>
      <c r="J854" s="346">
        <v>1</v>
      </c>
      <c r="K854" s="346" t="s">
        <v>145</v>
      </c>
      <c r="L854" s="352">
        <v>1.7729999999999999</v>
      </c>
      <c r="M854" s="350">
        <f t="shared" si="24"/>
        <v>3.16</v>
      </c>
      <c r="N854" s="351">
        <f t="shared" si="25"/>
        <v>5.6026800000000003</v>
      </c>
      <c r="O854" s="346" t="b">
        <v>1</v>
      </c>
      <c r="Q854" s="339"/>
    </row>
    <row r="855" spans="1:17" x14ac:dyDescent="0.25">
      <c r="A855" s="339"/>
      <c r="C855" s="346" t="s">
        <v>2146</v>
      </c>
      <c r="D855" s="1287" t="s">
        <v>2056</v>
      </c>
      <c r="E855" s="1287"/>
      <c r="F855" s="346" t="s">
        <v>2105</v>
      </c>
      <c r="G855" s="1287" t="s">
        <v>2047</v>
      </c>
      <c r="H855" s="1287"/>
      <c r="I855" s="346" t="b">
        <v>1</v>
      </c>
      <c r="J855" s="346">
        <v>1</v>
      </c>
      <c r="K855" s="346" t="s">
        <v>145</v>
      </c>
      <c r="L855" s="352">
        <v>1.766</v>
      </c>
      <c r="M855" s="350">
        <f t="shared" si="24"/>
        <v>3.16</v>
      </c>
      <c r="N855" s="351">
        <f t="shared" si="25"/>
        <v>5.5805600000000002</v>
      </c>
      <c r="O855" s="346" t="b">
        <v>0</v>
      </c>
      <c r="Q855" s="339"/>
    </row>
    <row r="856" spans="1:17" x14ac:dyDescent="0.25">
      <c r="A856" s="339"/>
      <c r="C856" s="346" t="s">
        <v>2106</v>
      </c>
      <c r="D856" s="1287" t="s">
        <v>2047</v>
      </c>
      <c r="E856" s="1287"/>
      <c r="F856" s="346" t="s">
        <v>2123</v>
      </c>
      <c r="G856" s="1287" t="s">
        <v>2046</v>
      </c>
      <c r="H856" s="1287"/>
      <c r="I856" s="346" t="b">
        <v>1</v>
      </c>
      <c r="J856" s="346">
        <v>1</v>
      </c>
      <c r="K856" s="346" t="s">
        <v>145</v>
      </c>
      <c r="L856" s="352">
        <v>1.7649999999999999</v>
      </c>
      <c r="M856" s="350">
        <f t="shared" si="24"/>
        <v>3.16</v>
      </c>
      <c r="N856" s="351">
        <f t="shared" si="25"/>
        <v>5.5773999999999999</v>
      </c>
      <c r="O856" s="346" t="b">
        <v>0</v>
      </c>
      <c r="Q856" s="339"/>
    </row>
    <row r="857" spans="1:17" x14ac:dyDescent="0.25">
      <c r="A857" s="339"/>
      <c r="C857" s="346" t="s">
        <v>2102</v>
      </c>
      <c r="D857" s="1287" t="s">
        <v>2059</v>
      </c>
      <c r="E857" s="1287"/>
      <c r="F857" s="346" t="s">
        <v>2141</v>
      </c>
      <c r="G857" s="1287" t="s">
        <v>2047</v>
      </c>
      <c r="H857" s="1287"/>
      <c r="I857" s="346" t="b">
        <v>1</v>
      </c>
      <c r="J857" s="346">
        <v>1</v>
      </c>
      <c r="K857" s="346" t="s">
        <v>145</v>
      </c>
      <c r="L857" s="352">
        <v>1.762</v>
      </c>
      <c r="M857" s="350">
        <f t="shared" si="24"/>
        <v>3.16</v>
      </c>
      <c r="N857" s="351">
        <f t="shared" si="25"/>
        <v>5.56792</v>
      </c>
      <c r="O857" s="346" t="b">
        <v>0</v>
      </c>
      <c r="Q857" s="339"/>
    </row>
    <row r="858" spans="1:17" x14ac:dyDescent="0.25">
      <c r="A858" s="339"/>
      <c r="C858" s="346" t="s">
        <v>2110</v>
      </c>
      <c r="D858" s="1287" t="s">
        <v>2050</v>
      </c>
      <c r="E858" s="1287"/>
      <c r="F858" s="346" t="s">
        <v>2142</v>
      </c>
      <c r="G858" s="1287" t="s">
        <v>2054</v>
      </c>
      <c r="H858" s="1287"/>
      <c r="I858" s="346" t="b">
        <v>1</v>
      </c>
      <c r="J858" s="346">
        <v>1</v>
      </c>
      <c r="K858" s="346" t="s">
        <v>145</v>
      </c>
      <c r="L858" s="352">
        <v>1.762</v>
      </c>
      <c r="M858" s="350">
        <f t="shared" si="24"/>
        <v>3.16</v>
      </c>
      <c r="N858" s="351">
        <f t="shared" si="25"/>
        <v>5.56792</v>
      </c>
      <c r="O858" s="346" t="b">
        <v>0</v>
      </c>
      <c r="Q858" s="339"/>
    </row>
    <row r="859" spans="1:17" x14ac:dyDescent="0.25">
      <c r="A859" s="339"/>
      <c r="C859" s="346" t="s">
        <v>2305</v>
      </c>
      <c r="D859" s="1287" t="s">
        <v>2306</v>
      </c>
      <c r="E859" s="1287"/>
      <c r="F859" s="346" t="s">
        <v>2126</v>
      </c>
      <c r="G859" s="1287" t="s">
        <v>2057</v>
      </c>
      <c r="H859" s="1287"/>
      <c r="I859" s="346" t="b">
        <v>1</v>
      </c>
      <c r="J859" s="346">
        <v>1</v>
      </c>
      <c r="K859" s="346" t="s">
        <v>145</v>
      </c>
      <c r="L859" s="352">
        <v>1.7569999999999999</v>
      </c>
      <c r="M859" s="350">
        <f t="shared" si="24"/>
        <v>3.16</v>
      </c>
      <c r="N859" s="351">
        <f t="shared" si="25"/>
        <v>5.5521199999999995</v>
      </c>
      <c r="O859" s="346" t="b">
        <v>1</v>
      </c>
      <c r="Q859" s="339"/>
    </row>
    <row r="860" spans="1:17" x14ac:dyDescent="0.25">
      <c r="A860" s="339"/>
      <c r="C860" s="346" t="s">
        <v>2126</v>
      </c>
      <c r="D860" s="1287" t="s">
        <v>2057</v>
      </c>
      <c r="E860" s="1287"/>
      <c r="F860" s="346" t="s">
        <v>2226</v>
      </c>
      <c r="G860" s="1287" t="s">
        <v>2046</v>
      </c>
      <c r="H860" s="1287"/>
      <c r="I860" s="346" t="b">
        <v>1</v>
      </c>
      <c r="J860" s="346">
        <v>1</v>
      </c>
      <c r="K860" s="346" t="s">
        <v>145</v>
      </c>
      <c r="L860" s="352">
        <v>1.7549999999999999</v>
      </c>
      <c r="M860" s="350">
        <f t="shared" si="24"/>
        <v>3.16</v>
      </c>
      <c r="N860" s="351">
        <f t="shared" si="25"/>
        <v>5.5457999999999998</v>
      </c>
      <c r="O860" s="346" t="b">
        <v>0</v>
      </c>
      <c r="Q860" s="339"/>
    </row>
    <row r="861" spans="1:17" x14ac:dyDescent="0.25">
      <c r="A861" s="339"/>
      <c r="C861" s="346" t="s">
        <v>2114</v>
      </c>
      <c r="D861" s="1287" t="s">
        <v>2049</v>
      </c>
      <c r="E861" s="1287"/>
      <c r="F861" s="346" t="s">
        <v>2214</v>
      </c>
      <c r="G861" s="1287" t="s">
        <v>2046</v>
      </c>
      <c r="H861" s="1287"/>
      <c r="I861" s="346" t="b">
        <v>1</v>
      </c>
      <c r="J861" s="346">
        <v>1</v>
      </c>
      <c r="K861" s="346" t="s">
        <v>145</v>
      </c>
      <c r="L861" s="352">
        <v>1.744</v>
      </c>
      <c r="M861" s="350">
        <f t="shared" si="24"/>
        <v>3.16</v>
      </c>
      <c r="N861" s="351">
        <f t="shared" si="25"/>
        <v>5.5110400000000004</v>
      </c>
      <c r="O861" s="346" t="b">
        <v>0</v>
      </c>
      <c r="Q861" s="339"/>
    </row>
    <row r="862" spans="1:17" x14ac:dyDescent="0.25">
      <c r="A862" s="339"/>
      <c r="C862" s="346" t="s">
        <v>2141</v>
      </c>
      <c r="D862" s="1287" t="s">
        <v>2047</v>
      </c>
      <c r="E862" s="1287"/>
      <c r="F862" s="346" t="s">
        <v>2101</v>
      </c>
      <c r="G862" s="1287" t="s">
        <v>2051</v>
      </c>
      <c r="H862" s="1287"/>
      <c r="I862" s="346" t="b">
        <v>1</v>
      </c>
      <c r="J862" s="346">
        <v>1</v>
      </c>
      <c r="K862" s="346" t="s">
        <v>145</v>
      </c>
      <c r="L862" s="352">
        <v>1.738</v>
      </c>
      <c r="M862" s="350">
        <f t="shared" si="24"/>
        <v>3.16</v>
      </c>
      <c r="N862" s="351">
        <f t="shared" si="25"/>
        <v>5.4920800000000005</v>
      </c>
      <c r="O862" s="346" t="b">
        <v>0</v>
      </c>
      <c r="Q862" s="339"/>
    </row>
    <row r="863" spans="1:17" x14ac:dyDescent="0.25">
      <c r="A863" s="339"/>
      <c r="C863" s="346" t="s">
        <v>2249</v>
      </c>
      <c r="D863" s="1287" t="s">
        <v>2250</v>
      </c>
      <c r="E863" s="1287"/>
      <c r="F863" s="346" t="s">
        <v>2120</v>
      </c>
      <c r="G863" s="1287" t="s">
        <v>2046</v>
      </c>
      <c r="H863" s="1287"/>
      <c r="I863" s="346" t="b">
        <v>1</v>
      </c>
      <c r="J863" s="346">
        <v>1</v>
      </c>
      <c r="K863" s="346" t="s">
        <v>145</v>
      </c>
      <c r="L863" s="352">
        <v>1.7190000000000001</v>
      </c>
      <c r="M863" s="350">
        <f t="shared" si="24"/>
        <v>3.16</v>
      </c>
      <c r="N863" s="351">
        <f t="shared" si="25"/>
        <v>5.4320400000000006</v>
      </c>
      <c r="O863" s="346" t="b">
        <v>1</v>
      </c>
      <c r="Q863" s="339"/>
    </row>
    <row r="864" spans="1:17" x14ac:dyDescent="0.25">
      <c r="A864" s="339"/>
      <c r="C864" s="346" t="s">
        <v>2213</v>
      </c>
      <c r="D864" s="1287" t="s">
        <v>2046</v>
      </c>
      <c r="E864" s="1287"/>
      <c r="F864" s="346" t="s">
        <v>2322</v>
      </c>
      <c r="G864" s="1287" t="s">
        <v>2323</v>
      </c>
      <c r="H864" s="1287"/>
      <c r="I864" s="346" t="b">
        <v>1</v>
      </c>
      <c r="J864" s="346">
        <v>1</v>
      </c>
      <c r="K864" s="346" t="s">
        <v>145</v>
      </c>
      <c r="L864" s="352">
        <v>1.714</v>
      </c>
      <c r="M864" s="350">
        <f t="shared" si="24"/>
        <v>3.16</v>
      </c>
      <c r="N864" s="351">
        <f t="shared" si="25"/>
        <v>5.4162400000000002</v>
      </c>
      <c r="O864" s="346" t="b">
        <v>1</v>
      </c>
      <c r="Q864" s="339"/>
    </row>
    <row r="865" spans="1:17" x14ac:dyDescent="0.25">
      <c r="A865" s="339"/>
      <c r="C865" s="346" t="s">
        <v>2127</v>
      </c>
      <c r="D865" s="1287" t="s">
        <v>2055</v>
      </c>
      <c r="E865" s="1287"/>
      <c r="F865" s="346" t="s">
        <v>2121</v>
      </c>
      <c r="G865" s="1287" t="s">
        <v>2046</v>
      </c>
      <c r="H865" s="1287"/>
      <c r="I865" s="346" t="b">
        <v>1</v>
      </c>
      <c r="J865" s="346">
        <v>1</v>
      </c>
      <c r="K865" s="346" t="s">
        <v>145</v>
      </c>
      <c r="L865" s="352">
        <v>1.708</v>
      </c>
      <c r="M865" s="350">
        <f t="shared" si="24"/>
        <v>3.16</v>
      </c>
      <c r="N865" s="351">
        <f t="shared" si="25"/>
        <v>5.3972800000000003</v>
      </c>
      <c r="O865" s="346" t="b">
        <v>0</v>
      </c>
      <c r="Q865" s="339"/>
    </row>
    <row r="866" spans="1:17" x14ac:dyDescent="0.25">
      <c r="A866" s="339"/>
      <c r="C866" s="346" t="s">
        <v>2110</v>
      </c>
      <c r="D866" s="1287" t="s">
        <v>2050</v>
      </c>
      <c r="E866" s="1287"/>
      <c r="F866" s="346" t="s">
        <v>2278</v>
      </c>
      <c r="G866" s="1287" t="s">
        <v>2277</v>
      </c>
      <c r="H866" s="1287"/>
      <c r="I866" s="346" t="b">
        <v>1</v>
      </c>
      <c r="J866" s="346">
        <v>1</v>
      </c>
      <c r="K866" s="346" t="s">
        <v>145</v>
      </c>
      <c r="L866" s="352">
        <v>1.7070000000000001</v>
      </c>
      <c r="M866" s="350">
        <f t="shared" si="24"/>
        <v>3.16</v>
      </c>
      <c r="N866" s="351">
        <f t="shared" si="25"/>
        <v>5.3941200000000009</v>
      </c>
      <c r="O866" s="346" t="b">
        <v>1</v>
      </c>
      <c r="Q866" s="339"/>
    </row>
    <row r="867" spans="1:17" x14ac:dyDescent="0.25">
      <c r="A867" s="339"/>
      <c r="C867" s="346" t="s">
        <v>2114</v>
      </c>
      <c r="D867" s="1287" t="s">
        <v>2049</v>
      </c>
      <c r="E867" s="1287"/>
      <c r="F867" s="346" t="s">
        <v>2136</v>
      </c>
      <c r="G867" s="1287" t="s">
        <v>2047</v>
      </c>
      <c r="H867" s="1287"/>
      <c r="I867" s="346" t="b">
        <v>1</v>
      </c>
      <c r="J867" s="346">
        <v>1</v>
      </c>
      <c r="K867" s="346" t="s">
        <v>145</v>
      </c>
      <c r="L867" s="352">
        <v>1.7050000000000001</v>
      </c>
      <c r="M867" s="350">
        <f t="shared" si="24"/>
        <v>3.16</v>
      </c>
      <c r="N867" s="351">
        <f t="shared" si="25"/>
        <v>5.3878000000000004</v>
      </c>
      <c r="O867" s="346" t="b">
        <v>0</v>
      </c>
      <c r="Q867" s="339"/>
    </row>
    <row r="868" spans="1:17" x14ac:dyDescent="0.25">
      <c r="A868" s="339"/>
      <c r="C868" s="346" t="s">
        <v>2109</v>
      </c>
      <c r="D868" s="1287" t="s">
        <v>2048</v>
      </c>
      <c r="E868" s="1287"/>
      <c r="F868" s="346" t="s">
        <v>2159</v>
      </c>
      <c r="G868" s="1287" t="s">
        <v>2061</v>
      </c>
      <c r="H868" s="1287"/>
      <c r="I868" s="346" t="b">
        <v>1</v>
      </c>
      <c r="J868" s="346">
        <v>1</v>
      </c>
      <c r="K868" s="346" t="s">
        <v>145</v>
      </c>
      <c r="L868" s="352">
        <v>1.7</v>
      </c>
      <c r="M868" s="350">
        <f t="shared" si="24"/>
        <v>3.16</v>
      </c>
      <c r="N868" s="351">
        <f t="shared" si="25"/>
        <v>5.3719999999999999</v>
      </c>
      <c r="O868" s="346" t="b">
        <v>0</v>
      </c>
      <c r="Q868" s="339"/>
    </row>
    <row r="869" spans="1:17" x14ac:dyDescent="0.25">
      <c r="A869" s="339"/>
      <c r="C869" s="346" t="s">
        <v>2115</v>
      </c>
      <c r="D869" s="1287" t="s">
        <v>2049</v>
      </c>
      <c r="E869" s="1287"/>
      <c r="F869" s="346" t="s">
        <v>2218</v>
      </c>
      <c r="G869" s="1287" t="s">
        <v>2070</v>
      </c>
      <c r="H869" s="1287"/>
      <c r="I869" s="346" t="b">
        <v>1</v>
      </c>
      <c r="J869" s="346">
        <v>1</v>
      </c>
      <c r="K869" s="346" t="s">
        <v>145</v>
      </c>
      <c r="L869" s="352">
        <v>1.6970000000000001</v>
      </c>
      <c r="M869" s="350">
        <f t="shared" si="24"/>
        <v>3.16</v>
      </c>
      <c r="N869" s="351">
        <f t="shared" si="25"/>
        <v>5.3625200000000008</v>
      </c>
      <c r="O869" s="346" t="b">
        <v>0</v>
      </c>
      <c r="Q869" s="339"/>
    </row>
    <row r="870" spans="1:17" x14ac:dyDescent="0.25">
      <c r="A870" s="339"/>
      <c r="C870" s="346" t="s">
        <v>2201</v>
      </c>
      <c r="D870" s="1287" t="s">
        <v>2054</v>
      </c>
      <c r="E870" s="1287"/>
      <c r="F870" s="346" t="s">
        <v>2132</v>
      </c>
      <c r="G870" s="1287" t="s">
        <v>2060</v>
      </c>
      <c r="H870" s="1287"/>
      <c r="I870" s="346" t="b">
        <v>1</v>
      </c>
      <c r="J870" s="346">
        <v>1</v>
      </c>
      <c r="K870" s="346" t="s">
        <v>145</v>
      </c>
      <c r="L870" s="352">
        <v>1.6950000000000001</v>
      </c>
      <c r="M870" s="350">
        <f t="shared" si="24"/>
        <v>3.16</v>
      </c>
      <c r="N870" s="351">
        <f t="shared" si="25"/>
        <v>5.3562000000000003</v>
      </c>
      <c r="O870" s="346" t="b">
        <v>0</v>
      </c>
      <c r="Q870" s="339"/>
    </row>
    <row r="871" spans="1:17" x14ac:dyDescent="0.25">
      <c r="A871" s="339"/>
      <c r="C871" s="346" t="s">
        <v>2123</v>
      </c>
      <c r="D871" s="1287" t="s">
        <v>2046</v>
      </c>
      <c r="E871" s="1287"/>
      <c r="F871" s="346" t="s">
        <v>2113</v>
      </c>
      <c r="G871" s="1287" t="s">
        <v>2049</v>
      </c>
      <c r="H871" s="1287"/>
      <c r="I871" s="346" t="b">
        <v>1</v>
      </c>
      <c r="J871" s="346">
        <v>1</v>
      </c>
      <c r="K871" s="346" t="s">
        <v>145</v>
      </c>
      <c r="L871" s="352">
        <v>1.6850000000000001</v>
      </c>
      <c r="M871" s="350">
        <f t="shared" si="24"/>
        <v>3.16</v>
      </c>
      <c r="N871" s="351">
        <f t="shared" si="25"/>
        <v>5.3246000000000002</v>
      </c>
      <c r="O871" s="346" t="b">
        <v>0</v>
      </c>
      <c r="Q871" s="339"/>
    </row>
    <row r="872" spans="1:17" x14ac:dyDescent="0.25">
      <c r="A872" s="339"/>
      <c r="C872" s="346" t="s">
        <v>2278</v>
      </c>
      <c r="D872" s="1287" t="s">
        <v>2277</v>
      </c>
      <c r="E872" s="1287"/>
      <c r="F872" s="346" t="s">
        <v>2110</v>
      </c>
      <c r="G872" s="1287" t="s">
        <v>2050</v>
      </c>
      <c r="H872" s="1287"/>
      <c r="I872" s="346" t="b">
        <v>1</v>
      </c>
      <c r="J872" s="346">
        <v>1</v>
      </c>
      <c r="K872" s="346" t="s">
        <v>145</v>
      </c>
      <c r="L872" s="352">
        <v>1.6819999999999999</v>
      </c>
      <c r="M872" s="350">
        <f t="shared" si="24"/>
        <v>3.16</v>
      </c>
      <c r="N872" s="351">
        <f t="shared" si="25"/>
        <v>5.3151200000000003</v>
      </c>
      <c r="O872" s="346" t="b">
        <v>1</v>
      </c>
      <c r="Q872" s="339"/>
    </row>
    <row r="873" spans="1:17" x14ac:dyDescent="0.25">
      <c r="A873" s="339"/>
      <c r="C873" s="346" t="s">
        <v>2123</v>
      </c>
      <c r="D873" s="1287" t="s">
        <v>2046</v>
      </c>
      <c r="E873" s="1287"/>
      <c r="F873" s="346" t="s">
        <v>2115</v>
      </c>
      <c r="G873" s="1287" t="s">
        <v>2049</v>
      </c>
      <c r="H873" s="1287"/>
      <c r="I873" s="346" t="b">
        <v>1</v>
      </c>
      <c r="J873" s="346">
        <v>1</v>
      </c>
      <c r="K873" s="346" t="s">
        <v>145</v>
      </c>
      <c r="L873" s="352">
        <v>1.681</v>
      </c>
      <c r="M873" s="350">
        <f t="shared" si="24"/>
        <v>3.16</v>
      </c>
      <c r="N873" s="351">
        <f t="shared" si="25"/>
        <v>5.31196</v>
      </c>
      <c r="O873" s="346" t="b">
        <v>0</v>
      </c>
      <c r="Q873" s="339"/>
    </row>
    <row r="874" spans="1:17" x14ac:dyDescent="0.25">
      <c r="A874" s="339"/>
      <c r="C874" s="346" t="s">
        <v>2144</v>
      </c>
      <c r="D874" s="1287" t="s">
        <v>2046</v>
      </c>
      <c r="E874" s="1287"/>
      <c r="F874" s="346" t="s">
        <v>2147</v>
      </c>
      <c r="G874" s="1287" t="s">
        <v>2047</v>
      </c>
      <c r="H874" s="1287"/>
      <c r="I874" s="346" t="b">
        <v>1</v>
      </c>
      <c r="J874" s="346">
        <v>1</v>
      </c>
      <c r="K874" s="346" t="s">
        <v>145</v>
      </c>
      <c r="L874" s="352">
        <v>1.679</v>
      </c>
      <c r="M874" s="350">
        <f t="shared" si="24"/>
        <v>3.16</v>
      </c>
      <c r="N874" s="351">
        <f t="shared" si="25"/>
        <v>5.3056400000000004</v>
      </c>
      <c r="O874" s="346" t="b">
        <v>0</v>
      </c>
      <c r="Q874" s="339"/>
    </row>
    <row r="875" spans="1:17" x14ac:dyDescent="0.25">
      <c r="A875" s="339"/>
      <c r="C875" s="346" t="s">
        <v>2114</v>
      </c>
      <c r="D875" s="1287" t="s">
        <v>2049</v>
      </c>
      <c r="E875" s="1287"/>
      <c r="F875" s="346" t="s">
        <v>2121</v>
      </c>
      <c r="G875" s="1287" t="s">
        <v>2046</v>
      </c>
      <c r="H875" s="1287"/>
      <c r="I875" s="346" t="b">
        <v>1</v>
      </c>
      <c r="J875" s="346">
        <v>1</v>
      </c>
      <c r="K875" s="346" t="s">
        <v>145</v>
      </c>
      <c r="L875" s="352">
        <v>1.6779999999999999</v>
      </c>
      <c r="M875" s="350">
        <f t="shared" si="24"/>
        <v>3.16</v>
      </c>
      <c r="N875" s="351">
        <f t="shared" si="25"/>
        <v>5.3024800000000001</v>
      </c>
      <c r="O875" s="346" t="b">
        <v>0</v>
      </c>
      <c r="Q875" s="339"/>
    </row>
    <row r="876" spans="1:17" x14ac:dyDescent="0.25">
      <c r="A876" s="339"/>
      <c r="C876" s="346" t="s">
        <v>2161</v>
      </c>
      <c r="D876" s="1287" t="s">
        <v>2064</v>
      </c>
      <c r="E876" s="1287"/>
      <c r="F876" s="346" t="s">
        <v>2246</v>
      </c>
      <c r="G876" s="1287" t="s">
        <v>2238</v>
      </c>
      <c r="H876" s="1287"/>
      <c r="I876" s="346" t="b">
        <v>1</v>
      </c>
      <c r="J876" s="346">
        <v>1</v>
      </c>
      <c r="K876" s="346" t="s">
        <v>145</v>
      </c>
      <c r="L876" s="352">
        <v>1.6759999999999999</v>
      </c>
      <c r="M876" s="350">
        <f t="shared" si="24"/>
        <v>3.16</v>
      </c>
      <c r="N876" s="351">
        <f t="shared" si="25"/>
        <v>5.2961600000000004</v>
      </c>
      <c r="O876" s="346" t="b">
        <v>1</v>
      </c>
      <c r="Q876" s="339"/>
    </row>
    <row r="877" spans="1:17" x14ac:dyDescent="0.25">
      <c r="A877" s="339"/>
      <c r="C877" s="346" t="s">
        <v>2126</v>
      </c>
      <c r="D877" s="1287" t="s">
        <v>2057</v>
      </c>
      <c r="E877" s="1287"/>
      <c r="F877" s="346" t="s">
        <v>2228</v>
      </c>
      <c r="G877" s="1287" t="s">
        <v>2046</v>
      </c>
      <c r="H877" s="1287"/>
      <c r="I877" s="346" t="b">
        <v>1</v>
      </c>
      <c r="J877" s="346">
        <v>1</v>
      </c>
      <c r="K877" s="346" t="s">
        <v>145</v>
      </c>
      <c r="L877" s="352">
        <v>1.673</v>
      </c>
      <c r="M877" s="350">
        <f t="shared" si="24"/>
        <v>3.16</v>
      </c>
      <c r="N877" s="351">
        <f t="shared" si="25"/>
        <v>5.2866800000000005</v>
      </c>
      <c r="O877" s="346" t="b">
        <v>0</v>
      </c>
      <c r="Q877" s="339"/>
    </row>
    <row r="878" spans="1:17" x14ac:dyDescent="0.25">
      <c r="A878" s="339"/>
      <c r="C878" s="346" t="s">
        <v>2117</v>
      </c>
      <c r="D878" s="1287" t="s">
        <v>2062</v>
      </c>
      <c r="E878" s="1287"/>
      <c r="F878" s="346" t="s">
        <v>2118</v>
      </c>
      <c r="G878" s="1287" t="s">
        <v>2046</v>
      </c>
      <c r="H878" s="1287"/>
      <c r="I878" s="346" t="b">
        <v>1</v>
      </c>
      <c r="J878" s="346">
        <v>1</v>
      </c>
      <c r="K878" s="346" t="s">
        <v>145</v>
      </c>
      <c r="L878" s="352">
        <v>1.6639999999999999</v>
      </c>
      <c r="M878" s="350">
        <f t="shared" si="24"/>
        <v>3.16</v>
      </c>
      <c r="N878" s="351">
        <f t="shared" si="25"/>
        <v>5.2582399999999998</v>
      </c>
      <c r="O878" s="346" t="b">
        <v>0</v>
      </c>
      <c r="Q878" s="339"/>
    </row>
    <row r="879" spans="1:17" x14ac:dyDescent="0.25">
      <c r="A879" s="339"/>
      <c r="C879" s="346" t="s">
        <v>2120</v>
      </c>
      <c r="D879" s="1287" t="s">
        <v>2046</v>
      </c>
      <c r="E879" s="1287"/>
      <c r="F879" s="346" t="s">
        <v>2249</v>
      </c>
      <c r="G879" s="1287" t="s">
        <v>2250</v>
      </c>
      <c r="H879" s="1287"/>
      <c r="I879" s="346" t="b">
        <v>1</v>
      </c>
      <c r="J879" s="346">
        <v>1</v>
      </c>
      <c r="K879" s="346" t="s">
        <v>145</v>
      </c>
      <c r="L879" s="352">
        <v>1.659</v>
      </c>
      <c r="M879" s="350">
        <f t="shared" si="24"/>
        <v>3.16</v>
      </c>
      <c r="N879" s="351">
        <f t="shared" si="25"/>
        <v>5.2424400000000002</v>
      </c>
      <c r="O879" s="346" t="b">
        <v>1</v>
      </c>
      <c r="Q879" s="339"/>
    </row>
    <row r="880" spans="1:17" x14ac:dyDescent="0.25">
      <c r="A880" s="339"/>
      <c r="C880" s="346" t="s">
        <v>2125</v>
      </c>
      <c r="D880" s="1287" t="s">
        <v>2057</v>
      </c>
      <c r="E880" s="1287"/>
      <c r="F880" s="346" t="s">
        <v>2103</v>
      </c>
      <c r="G880" s="1287" t="s">
        <v>2047</v>
      </c>
      <c r="H880" s="1287"/>
      <c r="I880" s="346" t="b">
        <v>1</v>
      </c>
      <c r="J880" s="346">
        <v>1</v>
      </c>
      <c r="K880" s="346" t="s">
        <v>145</v>
      </c>
      <c r="L880" s="352">
        <v>1.6539999999999999</v>
      </c>
      <c r="M880" s="350">
        <f t="shared" si="24"/>
        <v>3.16</v>
      </c>
      <c r="N880" s="351">
        <f t="shared" si="25"/>
        <v>5.2266399999999997</v>
      </c>
      <c r="O880" s="346" t="b">
        <v>0</v>
      </c>
      <c r="Q880" s="339"/>
    </row>
    <row r="881" spans="1:17" x14ac:dyDescent="0.25">
      <c r="A881" s="339"/>
      <c r="C881" s="346" t="s">
        <v>2159</v>
      </c>
      <c r="D881" s="1287" t="s">
        <v>2061</v>
      </c>
      <c r="E881" s="1287"/>
      <c r="F881" s="346" t="s">
        <v>2109</v>
      </c>
      <c r="G881" s="1287" t="s">
        <v>2048</v>
      </c>
      <c r="H881" s="1287"/>
      <c r="I881" s="346" t="b">
        <v>1</v>
      </c>
      <c r="J881" s="346">
        <v>1</v>
      </c>
      <c r="K881" s="346" t="s">
        <v>145</v>
      </c>
      <c r="L881" s="352">
        <v>1.6519999999999999</v>
      </c>
      <c r="M881" s="350">
        <f t="shared" si="24"/>
        <v>3.16</v>
      </c>
      <c r="N881" s="351">
        <f t="shared" si="25"/>
        <v>5.2203200000000001</v>
      </c>
      <c r="O881" s="346" t="b">
        <v>0</v>
      </c>
      <c r="Q881" s="339"/>
    </row>
    <row r="882" spans="1:17" x14ac:dyDescent="0.25">
      <c r="A882" s="339"/>
      <c r="C882" s="346" t="s">
        <v>2237</v>
      </c>
      <c r="D882" s="1287" t="s">
        <v>2238</v>
      </c>
      <c r="E882" s="1287"/>
      <c r="F882" s="346" t="s">
        <v>2278</v>
      </c>
      <c r="G882" s="1287" t="s">
        <v>2277</v>
      </c>
      <c r="H882" s="1287"/>
      <c r="I882" s="346" t="b">
        <v>1</v>
      </c>
      <c r="J882" s="346">
        <v>1</v>
      </c>
      <c r="K882" s="346" t="s">
        <v>145</v>
      </c>
      <c r="L882" s="352">
        <v>1.645</v>
      </c>
      <c r="M882" s="350">
        <f t="shared" si="24"/>
        <v>3.16</v>
      </c>
      <c r="N882" s="351">
        <f t="shared" si="25"/>
        <v>5.1981999999999999</v>
      </c>
      <c r="O882" s="346" t="b">
        <v>1</v>
      </c>
      <c r="Q882" s="339"/>
    </row>
    <row r="883" spans="1:17" x14ac:dyDescent="0.25">
      <c r="A883" s="339"/>
      <c r="C883" s="346" t="s">
        <v>2183</v>
      </c>
      <c r="D883" s="1287" t="s">
        <v>2052</v>
      </c>
      <c r="E883" s="1287"/>
      <c r="F883" s="346" t="s">
        <v>2126</v>
      </c>
      <c r="G883" s="1287" t="s">
        <v>2057</v>
      </c>
      <c r="H883" s="1287"/>
      <c r="I883" s="346" t="b">
        <v>1</v>
      </c>
      <c r="J883" s="346">
        <v>1</v>
      </c>
      <c r="K883" s="346" t="s">
        <v>145</v>
      </c>
      <c r="L883" s="352">
        <v>1.64</v>
      </c>
      <c r="M883" s="350">
        <f t="shared" si="24"/>
        <v>3.16</v>
      </c>
      <c r="N883" s="351">
        <f t="shared" si="25"/>
        <v>5.1824000000000003</v>
      </c>
      <c r="O883" s="346" t="b">
        <v>0</v>
      </c>
      <c r="Q883" s="339"/>
    </row>
    <row r="884" spans="1:17" x14ac:dyDescent="0.25">
      <c r="A884" s="339"/>
      <c r="C884" s="346" t="s">
        <v>2103</v>
      </c>
      <c r="D884" s="1287" t="s">
        <v>2047</v>
      </c>
      <c r="E884" s="1287"/>
      <c r="F884" s="346" t="s">
        <v>2125</v>
      </c>
      <c r="G884" s="1287" t="s">
        <v>2057</v>
      </c>
      <c r="H884" s="1287"/>
      <c r="I884" s="346" t="b">
        <v>1</v>
      </c>
      <c r="J884" s="346">
        <v>1</v>
      </c>
      <c r="K884" s="346" t="s">
        <v>145</v>
      </c>
      <c r="L884" s="352">
        <v>1.6379999999999999</v>
      </c>
      <c r="M884" s="350">
        <f t="shared" si="24"/>
        <v>3.16</v>
      </c>
      <c r="N884" s="351">
        <f t="shared" si="25"/>
        <v>5.1760799999999998</v>
      </c>
      <c r="O884" s="346" t="b">
        <v>0</v>
      </c>
      <c r="Q884" s="339"/>
    </row>
    <row r="885" spans="1:17" x14ac:dyDescent="0.25">
      <c r="A885" s="339"/>
      <c r="C885" s="346" t="s">
        <v>2151</v>
      </c>
      <c r="D885" s="1287" t="s">
        <v>2050</v>
      </c>
      <c r="E885" s="1287"/>
      <c r="F885" s="346" t="s">
        <v>2142</v>
      </c>
      <c r="G885" s="1287" t="s">
        <v>2054</v>
      </c>
      <c r="H885" s="1287"/>
      <c r="I885" s="346" t="b">
        <v>1</v>
      </c>
      <c r="J885" s="346">
        <v>1</v>
      </c>
      <c r="K885" s="346" t="s">
        <v>145</v>
      </c>
      <c r="L885" s="352">
        <v>1.6359999999999999</v>
      </c>
      <c r="M885" s="350">
        <f t="shared" si="24"/>
        <v>3.16</v>
      </c>
      <c r="N885" s="351">
        <f t="shared" si="25"/>
        <v>5.1697600000000001</v>
      </c>
      <c r="O885" s="346" t="b">
        <v>0</v>
      </c>
      <c r="Q885" s="339"/>
    </row>
    <row r="886" spans="1:17" x14ac:dyDescent="0.25">
      <c r="A886" s="339"/>
      <c r="C886" s="346" t="s">
        <v>2114</v>
      </c>
      <c r="D886" s="1287" t="s">
        <v>2049</v>
      </c>
      <c r="E886" s="1287"/>
      <c r="F886" s="346" t="s">
        <v>2208</v>
      </c>
      <c r="G886" s="1287" t="s">
        <v>2052</v>
      </c>
      <c r="H886" s="1287"/>
      <c r="I886" s="346" t="b">
        <v>1</v>
      </c>
      <c r="J886" s="346">
        <v>1</v>
      </c>
      <c r="K886" s="346" t="s">
        <v>145</v>
      </c>
      <c r="L886" s="352">
        <v>1.631</v>
      </c>
      <c r="M886" s="350">
        <f t="shared" si="24"/>
        <v>3.16</v>
      </c>
      <c r="N886" s="351">
        <f t="shared" si="25"/>
        <v>5.1539600000000005</v>
      </c>
      <c r="O886" s="346" t="b">
        <v>0</v>
      </c>
      <c r="Q886" s="339"/>
    </row>
    <row r="887" spans="1:17" x14ac:dyDescent="0.25">
      <c r="A887" s="339"/>
      <c r="C887" s="346" t="s">
        <v>2106</v>
      </c>
      <c r="D887" s="1287" t="s">
        <v>2047</v>
      </c>
      <c r="E887" s="1287"/>
      <c r="F887" s="346" t="s">
        <v>2138</v>
      </c>
      <c r="G887" s="1287" t="s">
        <v>2063</v>
      </c>
      <c r="H887" s="1287"/>
      <c r="I887" s="346" t="b">
        <v>1</v>
      </c>
      <c r="J887" s="346">
        <v>1</v>
      </c>
      <c r="K887" s="346" t="s">
        <v>145</v>
      </c>
      <c r="L887" s="352">
        <v>1.6259999999999999</v>
      </c>
      <c r="M887" s="350">
        <f t="shared" si="24"/>
        <v>3.16</v>
      </c>
      <c r="N887" s="351">
        <f t="shared" si="25"/>
        <v>5.1381600000000001</v>
      </c>
      <c r="O887" s="346" t="b">
        <v>0</v>
      </c>
      <c r="Q887" s="339"/>
    </row>
    <row r="888" spans="1:17" x14ac:dyDescent="0.25">
      <c r="A888" s="339"/>
      <c r="C888" s="346" t="s">
        <v>2217</v>
      </c>
      <c r="D888" s="1287" t="s">
        <v>2046</v>
      </c>
      <c r="E888" s="1287"/>
      <c r="F888" s="346" t="s">
        <v>2114</v>
      </c>
      <c r="G888" s="1287" t="s">
        <v>2049</v>
      </c>
      <c r="H888" s="1287"/>
      <c r="I888" s="346" t="b">
        <v>1</v>
      </c>
      <c r="J888" s="346">
        <v>1</v>
      </c>
      <c r="K888" s="346" t="s">
        <v>145</v>
      </c>
      <c r="L888" s="352">
        <v>1.6240000000000001</v>
      </c>
      <c r="M888" s="350">
        <f t="shared" si="24"/>
        <v>3.16</v>
      </c>
      <c r="N888" s="351">
        <f t="shared" si="25"/>
        <v>5.1318400000000004</v>
      </c>
      <c r="O888" s="346" t="b">
        <v>0</v>
      </c>
      <c r="Q888" s="339"/>
    </row>
    <row r="889" spans="1:17" x14ac:dyDescent="0.25">
      <c r="A889" s="339"/>
      <c r="C889" s="346" t="s">
        <v>2132</v>
      </c>
      <c r="D889" s="1287" t="s">
        <v>2060</v>
      </c>
      <c r="E889" s="1287"/>
      <c r="F889" s="346" t="s">
        <v>2322</v>
      </c>
      <c r="G889" s="1287" t="s">
        <v>2323</v>
      </c>
      <c r="H889" s="1287"/>
      <c r="I889" s="346" t="b">
        <v>1</v>
      </c>
      <c r="J889" s="346">
        <v>1</v>
      </c>
      <c r="K889" s="346" t="s">
        <v>145</v>
      </c>
      <c r="L889" s="352">
        <v>1.619</v>
      </c>
      <c r="M889" s="350">
        <f t="shared" si="24"/>
        <v>3.16</v>
      </c>
      <c r="N889" s="351">
        <f t="shared" si="25"/>
        <v>5.1160399999999999</v>
      </c>
      <c r="O889" s="346" t="b">
        <v>1</v>
      </c>
      <c r="Q889" s="339"/>
    </row>
    <row r="890" spans="1:17" x14ac:dyDescent="0.25">
      <c r="A890" s="339"/>
      <c r="C890" s="346" t="s">
        <v>2212</v>
      </c>
      <c r="D890" s="1287" t="s">
        <v>2051</v>
      </c>
      <c r="E890" s="1287"/>
      <c r="F890" s="346" t="s">
        <v>2133</v>
      </c>
      <c r="G890" s="1287" t="s">
        <v>2047</v>
      </c>
      <c r="H890" s="1287"/>
      <c r="I890" s="346" t="b">
        <v>1</v>
      </c>
      <c r="J890" s="346">
        <v>2</v>
      </c>
      <c r="K890" s="346" t="s">
        <v>145</v>
      </c>
      <c r="L890" s="352">
        <v>1.617</v>
      </c>
      <c r="M890" s="350">
        <f t="shared" si="24"/>
        <v>3.16</v>
      </c>
      <c r="N890" s="351">
        <f t="shared" si="25"/>
        <v>5.1097200000000003</v>
      </c>
      <c r="O890" s="346" t="b">
        <v>0</v>
      </c>
      <c r="Q890" s="339"/>
    </row>
    <row r="891" spans="1:17" x14ac:dyDescent="0.25">
      <c r="A891" s="339"/>
      <c r="C891" s="346" t="s">
        <v>2101</v>
      </c>
      <c r="D891" s="1287" t="s">
        <v>2051</v>
      </c>
      <c r="E891" s="1287"/>
      <c r="F891" s="346" t="s">
        <v>2158</v>
      </c>
      <c r="G891" s="1287" t="s">
        <v>2055</v>
      </c>
      <c r="H891" s="1287"/>
      <c r="I891" s="346" t="b">
        <v>1</v>
      </c>
      <c r="J891" s="346">
        <v>1</v>
      </c>
      <c r="K891" s="346" t="s">
        <v>145</v>
      </c>
      <c r="L891" s="352">
        <v>1.6120000000000001</v>
      </c>
      <c r="M891" s="350">
        <f t="shared" si="24"/>
        <v>3.16</v>
      </c>
      <c r="N891" s="351">
        <f t="shared" si="25"/>
        <v>5.0939200000000007</v>
      </c>
      <c r="O891" s="346" t="b">
        <v>0</v>
      </c>
      <c r="Q891" s="339"/>
    </row>
    <row r="892" spans="1:17" x14ac:dyDescent="0.25">
      <c r="A892" s="339"/>
      <c r="C892" s="346" t="s">
        <v>2115</v>
      </c>
      <c r="D892" s="1287" t="s">
        <v>2049</v>
      </c>
      <c r="E892" s="1287"/>
      <c r="F892" s="346" t="s">
        <v>2122</v>
      </c>
      <c r="G892" s="1287" t="s">
        <v>2046</v>
      </c>
      <c r="H892" s="1287"/>
      <c r="I892" s="346" t="b">
        <v>1</v>
      </c>
      <c r="J892" s="346">
        <v>1</v>
      </c>
      <c r="K892" s="346" t="s">
        <v>145</v>
      </c>
      <c r="L892" s="352">
        <v>1.6120000000000001</v>
      </c>
      <c r="M892" s="350">
        <f t="shared" si="24"/>
        <v>3.16</v>
      </c>
      <c r="N892" s="351">
        <f t="shared" si="25"/>
        <v>5.0939200000000007</v>
      </c>
      <c r="O892" s="346" t="b">
        <v>0</v>
      </c>
      <c r="Q892" s="339"/>
    </row>
    <row r="893" spans="1:17" x14ac:dyDescent="0.25">
      <c r="A893" s="339"/>
      <c r="C893" s="346" t="s">
        <v>2158</v>
      </c>
      <c r="D893" s="1287" t="s">
        <v>2055</v>
      </c>
      <c r="E893" s="1287"/>
      <c r="F893" s="346" t="s">
        <v>2128</v>
      </c>
      <c r="G893" s="1287" t="s">
        <v>2059</v>
      </c>
      <c r="H893" s="1287"/>
      <c r="I893" s="346" t="b">
        <v>1</v>
      </c>
      <c r="J893" s="346">
        <v>1</v>
      </c>
      <c r="K893" s="346" t="s">
        <v>145</v>
      </c>
      <c r="L893" s="352">
        <v>1.605</v>
      </c>
      <c r="M893" s="350">
        <f t="shared" si="24"/>
        <v>3.16</v>
      </c>
      <c r="N893" s="351">
        <f t="shared" si="25"/>
        <v>5.0718000000000005</v>
      </c>
      <c r="O893" s="346" t="b">
        <v>0</v>
      </c>
      <c r="Q893" s="339"/>
    </row>
    <row r="894" spans="1:17" x14ac:dyDescent="0.25">
      <c r="A894" s="339"/>
      <c r="C894" s="346" t="s">
        <v>2126</v>
      </c>
      <c r="D894" s="1287" t="s">
        <v>2057</v>
      </c>
      <c r="E894" s="1287"/>
      <c r="F894" s="346" t="s">
        <v>2127</v>
      </c>
      <c r="G894" s="1287" t="s">
        <v>2055</v>
      </c>
      <c r="H894" s="1287"/>
      <c r="I894" s="346" t="b">
        <v>1</v>
      </c>
      <c r="J894" s="346">
        <v>1</v>
      </c>
      <c r="K894" s="346" t="s">
        <v>145</v>
      </c>
      <c r="L894" s="352">
        <v>1.5980000000000001</v>
      </c>
      <c r="M894" s="350">
        <f t="shared" si="24"/>
        <v>3.16</v>
      </c>
      <c r="N894" s="351">
        <f t="shared" si="25"/>
        <v>5.0496800000000004</v>
      </c>
      <c r="O894" s="346" t="b">
        <v>0</v>
      </c>
      <c r="Q894" s="339"/>
    </row>
    <row r="895" spans="1:17" x14ac:dyDescent="0.25">
      <c r="A895" s="339"/>
      <c r="C895" s="346" t="s">
        <v>2114</v>
      </c>
      <c r="D895" s="1287" t="s">
        <v>2049</v>
      </c>
      <c r="E895" s="1287"/>
      <c r="F895" s="346" t="s">
        <v>2123</v>
      </c>
      <c r="G895" s="1287" t="s">
        <v>2046</v>
      </c>
      <c r="H895" s="1287"/>
      <c r="I895" s="346" t="b">
        <v>1</v>
      </c>
      <c r="J895" s="346">
        <v>1</v>
      </c>
      <c r="K895" s="346" t="s">
        <v>145</v>
      </c>
      <c r="L895" s="352">
        <v>1.5960000000000001</v>
      </c>
      <c r="M895" s="350">
        <f t="shared" si="24"/>
        <v>3.16</v>
      </c>
      <c r="N895" s="351">
        <f t="shared" si="25"/>
        <v>5.0433600000000007</v>
      </c>
      <c r="O895" s="346" t="b">
        <v>0</v>
      </c>
      <c r="Q895" s="339"/>
    </row>
    <row r="896" spans="1:17" x14ac:dyDescent="0.25">
      <c r="A896" s="339"/>
      <c r="C896" s="346" t="s">
        <v>2147</v>
      </c>
      <c r="D896" s="1287" t="s">
        <v>2047</v>
      </c>
      <c r="E896" s="1287"/>
      <c r="F896" s="346" t="s">
        <v>2144</v>
      </c>
      <c r="G896" s="1287" t="s">
        <v>2046</v>
      </c>
      <c r="H896" s="1287"/>
      <c r="I896" s="346" t="b">
        <v>1</v>
      </c>
      <c r="J896" s="346">
        <v>1</v>
      </c>
      <c r="K896" s="346" t="s">
        <v>145</v>
      </c>
      <c r="L896" s="352">
        <v>1.5960000000000001</v>
      </c>
      <c r="M896" s="350">
        <f t="shared" si="24"/>
        <v>3.16</v>
      </c>
      <c r="N896" s="351">
        <f t="shared" si="25"/>
        <v>5.0433600000000007</v>
      </c>
      <c r="O896" s="346" t="b">
        <v>0</v>
      </c>
      <c r="Q896" s="339"/>
    </row>
    <row r="897" spans="1:17" x14ac:dyDescent="0.25">
      <c r="A897" s="339"/>
      <c r="C897" s="346" t="s">
        <v>2114</v>
      </c>
      <c r="D897" s="1287" t="s">
        <v>2049</v>
      </c>
      <c r="E897" s="1287"/>
      <c r="F897" s="346" t="s">
        <v>2104</v>
      </c>
      <c r="G897" s="1287" t="s">
        <v>2047</v>
      </c>
      <c r="H897" s="1287"/>
      <c r="I897" s="346" t="b">
        <v>1</v>
      </c>
      <c r="J897" s="346">
        <v>1</v>
      </c>
      <c r="K897" s="346" t="s">
        <v>145</v>
      </c>
      <c r="L897" s="352">
        <v>1.593</v>
      </c>
      <c r="M897" s="350">
        <f t="shared" si="24"/>
        <v>3.16</v>
      </c>
      <c r="N897" s="351">
        <f t="shared" si="25"/>
        <v>5.0338799999999999</v>
      </c>
      <c r="O897" s="346" t="b">
        <v>0</v>
      </c>
      <c r="Q897" s="339"/>
    </row>
    <row r="898" spans="1:17" x14ac:dyDescent="0.25">
      <c r="A898" s="339"/>
      <c r="C898" s="346" t="s">
        <v>2305</v>
      </c>
      <c r="D898" s="1287" t="s">
        <v>2306</v>
      </c>
      <c r="E898" s="1287"/>
      <c r="F898" s="346" t="s">
        <v>2249</v>
      </c>
      <c r="G898" s="1287" t="s">
        <v>2250</v>
      </c>
      <c r="H898" s="1287"/>
      <c r="I898" s="346" t="b">
        <v>1</v>
      </c>
      <c r="J898" s="346">
        <v>1</v>
      </c>
      <c r="K898" s="346" t="s">
        <v>145</v>
      </c>
      <c r="L898" s="352">
        <v>1.591</v>
      </c>
      <c r="M898" s="350">
        <f t="shared" si="24"/>
        <v>3.16</v>
      </c>
      <c r="N898" s="351">
        <f t="shared" si="25"/>
        <v>5.0275600000000003</v>
      </c>
      <c r="O898" s="346" t="b">
        <v>1</v>
      </c>
      <c r="Q898" s="339"/>
    </row>
    <row r="899" spans="1:17" x14ac:dyDescent="0.25">
      <c r="A899" s="339"/>
      <c r="C899" s="346" t="s">
        <v>2105</v>
      </c>
      <c r="D899" s="1287" t="s">
        <v>2047</v>
      </c>
      <c r="E899" s="1287"/>
      <c r="F899" s="346" t="s">
        <v>2131</v>
      </c>
      <c r="G899" s="1287" t="s">
        <v>2056</v>
      </c>
      <c r="H899" s="1287"/>
      <c r="I899" s="346" t="b">
        <v>1</v>
      </c>
      <c r="J899" s="346">
        <v>1</v>
      </c>
      <c r="K899" s="346" t="s">
        <v>145</v>
      </c>
      <c r="L899" s="352">
        <v>1.5880000000000001</v>
      </c>
      <c r="M899" s="350">
        <f t="shared" ref="M899:M962" si="26">IF(K899="","",INDEX(CNTR_EFListSelected,MATCH(K899,CORSIA_FuelsList,0)))</f>
        <v>3.16</v>
      </c>
      <c r="N899" s="351">
        <f t="shared" ref="N899:N962" si="27">IF(COUNT(L899:M899)=2,L899*M899,"")</f>
        <v>5.0180800000000003</v>
      </c>
      <c r="O899" s="346" t="b">
        <v>0</v>
      </c>
      <c r="Q899" s="339"/>
    </row>
    <row r="900" spans="1:17" x14ac:dyDescent="0.25">
      <c r="A900" s="339"/>
      <c r="C900" s="346" t="s">
        <v>2149</v>
      </c>
      <c r="D900" s="1287" t="s">
        <v>2053</v>
      </c>
      <c r="E900" s="1287"/>
      <c r="F900" s="346" t="s">
        <v>2305</v>
      </c>
      <c r="G900" s="1287" t="s">
        <v>2306</v>
      </c>
      <c r="H900" s="1287"/>
      <c r="I900" s="346" t="b">
        <v>1</v>
      </c>
      <c r="J900" s="346">
        <v>1</v>
      </c>
      <c r="K900" s="346" t="s">
        <v>145</v>
      </c>
      <c r="L900" s="352">
        <v>1.58</v>
      </c>
      <c r="M900" s="350">
        <f t="shared" si="26"/>
        <v>3.16</v>
      </c>
      <c r="N900" s="351">
        <f t="shared" si="27"/>
        <v>4.9928000000000008</v>
      </c>
      <c r="O900" s="346" t="b">
        <v>1</v>
      </c>
      <c r="Q900" s="339"/>
    </row>
    <row r="901" spans="1:17" x14ac:dyDescent="0.25">
      <c r="A901" s="339"/>
      <c r="C901" s="346" t="s">
        <v>2132</v>
      </c>
      <c r="D901" s="1287" t="s">
        <v>2060</v>
      </c>
      <c r="E901" s="1287"/>
      <c r="F901" s="346" t="s">
        <v>2199</v>
      </c>
      <c r="G901" s="1287" t="s">
        <v>2059</v>
      </c>
      <c r="H901" s="1287"/>
      <c r="I901" s="346" t="b">
        <v>1</v>
      </c>
      <c r="J901" s="346">
        <v>1</v>
      </c>
      <c r="K901" s="346" t="s">
        <v>145</v>
      </c>
      <c r="L901" s="352">
        <v>1.5740000000000001</v>
      </c>
      <c r="M901" s="350">
        <f t="shared" si="26"/>
        <v>3.16</v>
      </c>
      <c r="N901" s="351">
        <f t="shared" si="27"/>
        <v>4.97384</v>
      </c>
      <c r="O901" s="346" t="b">
        <v>0</v>
      </c>
      <c r="Q901" s="339"/>
    </row>
    <row r="902" spans="1:17" x14ac:dyDescent="0.25">
      <c r="A902" s="339"/>
      <c r="C902" s="346" t="s">
        <v>2127</v>
      </c>
      <c r="D902" s="1287" t="s">
        <v>2055</v>
      </c>
      <c r="E902" s="1287"/>
      <c r="F902" s="346" t="s">
        <v>2174</v>
      </c>
      <c r="G902" s="1287" t="s">
        <v>2051</v>
      </c>
      <c r="H902" s="1287"/>
      <c r="I902" s="346" t="b">
        <v>1</v>
      </c>
      <c r="J902" s="346">
        <v>1</v>
      </c>
      <c r="K902" s="346" t="s">
        <v>145</v>
      </c>
      <c r="L902" s="352">
        <v>1.5720000000000001</v>
      </c>
      <c r="M902" s="350">
        <f t="shared" si="26"/>
        <v>3.16</v>
      </c>
      <c r="N902" s="351">
        <f t="shared" si="27"/>
        <v>4.9675200000000004</v>
      </c>
      <c r="O902" s="346" t="b">
        <v>0</v>
      </c>
      <c r="Q902" s="339"/>
    </row>
    <row r="903" spans="1:17" x14ac:dyDescent="0.25">
      <c r="A903" s="339"/>
      <c r="C903" s="346" t="s">
        <v>2224</v>
      </c>
      <c r="D903" s="1287" t="s">
        <v>2046</v>
      </c>
      <c r="E903" s="1287"/>
      <c r="F903" s="346" t="s">
        <v>2132</v>
      </c>
      <c r="G903" s="1287" t="s">
        <v>2060</v>
      </c>
      <c r="H903" s="1287"/>
      <c r="I903" s="346" t="b">
        <v>1</v>
      </c>
      <c r="J903" s="346">
        <v>1</v>
      </c>
      <c r="K903" s="346" t="s">
        <v>145</v>
      </c>
      <c r="L903" s="352">
        <v>1.5669999999999999</v>
      </c>
      <c r="M903" s="350">
        <f t="shared" si="26"/>
        <v>3.16</v>
      </c>
      <c r="N903" s="351">
        <f t="shared" si="27"/>
        <v>4.9517199999999999</v>
      </c>
      <c r="O903" s="346" t="b">
        <v>0</v>
      </c>
      <c r="Q903" s="339"/>
    </row>
    <row r="904" spans="1:17" x14ac:dyDescent="0.25">
      <c r="A904" s="339"/>
      <c r="C904" s="346" t="s">
        <v>2199</v>
      </c>
      <c r="D904" s="1287" t="s">
        <v>2059</v>
      </c>
      <c r="E904" s="1287"/>
      <c r="F904" s="346" t="s">
        <v>2165</v>
      </c>
      <c r="G904" s="1287" t="s">
        <v>2046</v>
      </c>
      <c r="H904" s="1287"/>
      <c r="I904" s="346" t="b">
        <v>1</v>
      </c>
      <c r="J904" s="346">
        <v>1</v>
      </c>
      <c r="K904" s="346" t="s">
        <v>145</v>
      </c>
      <c r="L904" s="352">
        <v>1.5640000000000001</v>
      </c>
      <c r="M904" s="350">
        <f t="shared" si="26"/>
        <v>3.16</v>
      </c>
      <c r="N904" s="351">
        <f t="shared" si="27"/>
        <v>4.94224</v>
      </c>
      <c r="O904" s="346" t="b">
        <v>0</v>
      </c>
      <c r="Q904" s="339"/>
    </row>
    <row r="905" spans="1:17" x14ac:dyDescent="0.25">
      <c r="A905" s="339"/>
      <c r="C905" s="346" t="s">
        <v>2106</v>
      </c>
      <c r="D905" s="1287" t="s">
        <v>2047</v>
      </c>
      <c r="E905" s="1287"/>
      <c r="F905" s="346" t="s">
        <v>2139</v>
      </c>
      <c r="G905" s="1287" t="s">
        <v>2057</v>
      </c>
      <c r="H905" s="1287"/>
      <c r="I905" s="346" t="b">
        <v>1</v>
      </c>
      <c r="J905" s="346">
        <v>1</v>
      </c>
      <c r="K905" s="346" t="s">
        <v>145</v>
      </c>
      <c r="L905" s="352">
        <v>1.552</v>
      </c>
      <c r="M905" s="350">
        <f t="shared" si="26"/>
        <v>3.16</v>
      </c>
      <c r="N905" s="351">
        <f t="shared" si="27"/>
        <v>4.9043200000000002</v>
      </c>
      <c r="O905" s="346" t="b">
        <v>0</v>
      </c>
      <c r="Q905" s="339"/>
    </row>
    <row r="906" spans="1:17" x14ac:dyDescent="0.25">
      <c r="A906" s="339"/>
      <c r="C906" s="346" t="s">
        <v>2249</v>
      </c>
      <c r="D906" s="1287" t="s">
        <v>2250</v>
      </c>
      <c r="E906" s="1287"/>
      <c r="F906" s="346" t="s">
        <v>2246</v>
      </c>
      <c r="G906" s="1287" t="s">
        <v>2238</v>
      </c>
      <c r="H906" s="1287"/>
      <c r="I906" s="346" t="b">
        <v>1</v>
      </c>
      <c r="J906" s="346">
        <v>1</v>
      </c>
      <c r="K906" s="346" t="s">
        <v>145</v>
      </c>
      <c r="L906" s="352">
        <v>1.5449999999999999</v>
      </c>
      <c r="M906" s="350">
        <f t="shared" si="26"/>
        <v>3.16</v>
      </c>
      <c r="N906" s="351">
        <f t="shared" si="27"/>
        <v>4.8822000000000001</v>
      </c>
      <c r="O906" s="346" t="b">
        <v>1</v>
      </c>
      <c r="Q906" s="339"/>
    </row>
    <row r="907" spans="1:17" x14ac:dyDescent="0.25">
      <c r="A907" s="339"/>
      <c r="C907" s="346" t="s">
        <v>2146</v>
      </c>
      <c r="D907" s="1287" t="s">
        <v>2056</v>
      </c>
      <c r="E907" s="1287"/>
      <c r="F907" s="346" t="s">
        <v>2103</v>
      </c>
      <c r="G907" s="1287" t="s">
        <v>2047</v>
      </c>
      <c r="H907" s="1287"/>
      <c r="I907" s="346" t="b">
        <v>1</v>
      </c>
      <c r="J907" s="346">
        <v>1</v>
      </c>
      <c r="K907" s="346" t="s">
        <v>145</v>
      </c>
      <c r="L907" s="352">
        <v>1.5309999999999999</v>
      </c>
      <c r="M907" s="350">
        <f t="shared" si="26"/>
        <v>3.16</v>
      </c>
      <c r="N907" s="351">
        <f t="shared" si="27"/>
        <v>4.8379599999999998</v>
      </c>
      <c r="O907" s="346" t="b">
        <v>0</v>
      </c>
      <c r="Q907" s="339"/>
    </row>
    <row r="908" spans="1:17" x14ac:dyDescent="0.25">
      <c r="A908" s="339"/>
      <c r="C908" s="346" t="s">
        <v>2186</v>
      </c>
      <c r="D908" s="1287" t="s">
        <v>2046</v>
      </c>
      <c r="E908" s="1287"/>
      <c r="F908" s="346" t="s">
        <v>2322</v>
      </c>
      <c r="G908" s="1287" t="s">
        <v>2323</v>
      </c>
      <c r="H908" s="1287"/>
      <c r="I908" s="346" t="b">
        <v>1</v>
      </c>
      <c r="J908" s="346">
        <v>1</v>
      </c>
      <c r="K908" s="346" t="s">
        <v>145</v>
      </c>
      <c r="L908" s="352">
        <v>1.522</v>
      </c>
      <c r="M908" s="350">
        <f t="shared" si="26"/>
        <v>3.16</v>
      </c>
      <c r="N908" s="351">
        <f t="shared" si="27"/>
        <v>4.80952</v>
      </c>
      <c r="O908" s="346" t="b">
        <v>1</v>
      </c>
      <c r="Q908" s="339"/>
    </row>
    <row r="909" spans="1:17" x14ac:dyDescent="0.25">
      <c r="A909" s="339"/>
      <c r="C909" s="346" t="s">
        <v>2120</v>
      </c>
      <c r="D909" s="1287" t="s">
        <v>2046</v>
      </c>
      <c r="E909" s="1287"/>
      <c r="F909" s="346" t="s">
        <v>2100</v>
      </c>
      <c r="G909" s="1287" t="s">
        <v>2069</v>
      </c>
      <c r="H909" s="1287"/>
      <c r="I909" s="346" t="b">
        <v>1</v>
      </c>
      <c r="J909" s="346">
        <v>1</v>
      </c>
      <c r="K909" s="346" t="s">
        <v>145</v>
      </c>
      <c r="L909" s="352">
        <v>1.5169999999999999</v>
      </c>
      <c r="M909" s="350">
        <f t="shared" si="26"/>
        <v>3.16</v>
      </c>
      <c r="N909" s="351">
        <f t="shared" si="27"/>
        <v>4.7937199999999995</v>
      </c>
      <c r="O909" s="346" t="b">
        <v>0</v>
      </c>
      <c r="Q909" s="339"/>
    </row>
    <row r="910" spans="1:17" x14ac:dyDescent="0.25">
      <c r="A910" s="339"/>
      <c r="C910" s="346" t="s">
        <v>2176</v>
      </c>
      <c r="D910" s="1287" t="s">
        <v>2063</v>
      </c>
      <c r="E910" s="1287"/>
      <c r="F910" s="346" t="s">
        <v>2109</v>
      </c>
      <c r="G910" s="1287" t="s">
        <v>2048</v>
      </c>
      <c r="H910" s="1287"/>
      <c r="I910" s="346" t="b">
        <v>1</v>
      </c>
      <c r="J910" s="346">
        <v>1</v>
      </c>
      <c r="K910" s="346" t="s">
        <v>145</v>
      </c>
      <c r="L910" s="352">
        <v>1.512</v>
      </c>
      <c r="M910" s="350">
        <f t="shared" si="26"/>
        <v>3.16</v>
      </c>
      <c r="N910" s="351">
        <f t="shared" si="27"/>
        <v>4.7779199999999999</v>
      </c>
      <c r="O910" s="346" t="b">
        <v>0</v>
      </c>
      <c r="Q910" s="339"/>
    </row>
    <row r="911" spans="1:17" x14ac:dyDescent="0.25">
      <c r="A911" s="339"/>
      <c r="C911" s="346" t="s">
        <v>2103</v>
      </c>
      <c r="D911" s="1287" t="s">
        <v>2047</v>
      </c>
      <c r="E911" s="1287"/>
      <c r="F911" s="346" t="s">
        <v>2117</v>
      </c>
      <c r="G911" s="1287" t="s">
        <v>2062</v>
      </c>
      <c r="H911" s="1287"/>
      <c r="I911" s="346" t="b">
        <v>1</v>
      </c>
      <c r="J911" s="346">
        <v>1</v>
      </c>
      <c r="K911" s="346" t="s">
        <v>145</v>
      </c>
      <c r="L911" s="352">
        <v>1.5069999999999999</v>
      </c>
      <c r="M911" s="350">
        <f t="shared" si="26"/>
        <v>3.16</v>
      </c>
      <c r="N911" s="351">
        <f t="shared" si="27"/>
        <v>4.7621199999999995</v>
      </c>
      <c r="O911" s="346" t="b">
        <v>0</v>
      </c>
      <c r="Q911" s="339"/>
    </row>
    <row r="912" spans="1:17" x14ac:dyDescent="0.25">
      <c r="A912" s="339"/>
      <c r="C912" s="346" t="s">
        <v>2275</v>
      </c>
      <c r="D912" s="1287" t="s">
        <v>2238</v>
      </c>
      <c r="E912" s="1287"/>
      <c r="F912" s="346" t="s">
        <v>2355</v>
      </c>
      <c r="G912" s="1287" t="s">
        <v>2054</v>
      </c>
      <c r="H912" s="1287"/>
      <c r="I912" s="346" t="b">
        <v>1</v>
      </c>
      <c r="J912" s="346">
        <v>1</v>
      </c>
      <c r="K912" s="346" t="s">
        <v>145</v>
      </c>
      <c r="L912" s="352">
        <v>1.5009999999999999</v>
      </c>
      <c r="M912" s="350">
        <f t="shared" si="26"/>
        <v>3.16</v>
      </c>
      <c r="N912" s="351">
        <f t="shared" si="27"/>
        <v>4.7431599999999996</v>
      </c>
      <c r="O912" s="346" t="b">
        <v>1</v>
      </c>
      <c r="Q912" s="339"/>
    </row>
    <row r="913" spans="1:17" x14ac:dyDescent="0.25">
      <c r="A913" s="339"/>
      <c r="C913" s="346" t="s">
        <v>2222</v>
      </c>
      <c r="D913" s="1287" t="s">
        <v>2054</v>
      </c>
      <c r="E913" s="1287"/>
      <c r="F913" s="346" t="s">
        <v>2110</v>
      </c>
      <c r="G913" s="1287" t="s">
        <v>2050</v>
      </c>
      <c r="H913" s="1287"/>
      <c r="I913" s="346" t="b">
        <v>1</v>
      </c>
      <c r="J913" s="346">
        <v>1</v>
      </c>
      <c r="K913" s="346" t="s">
        <v>145</v>
      </c>
      <c r="L913" s="352">
        <v>1.498</v>
      </c>
      <c r="M913" s="350">
        <f t="shared" si="26"/>
        <v>3.16</v>
      </c>
      <c r="N913" s="351">
        <f t="shared" si="27"/>
        <v>4.7336800000000006</v>
      </c>
      <c r="O913" s="346" t="b">
        <v>0</v>
      </c>
      <c r="Q913" s="339"/>
    </row>
    <row r="914" spans="1:17" x14ac:dyDescent="0.25">
      <c r="A914" s="339"/>
      <c r="C914" s="346" t="s">
        <v>2106</v>
      </c>
      <c r="D914" s="1287" t="s">
        <v>2047</v>
      </c>
      <c r="E914" s="1287"/>
      <c r="F914" s="346" t="s">
        <v>2115</v>
      </c>
      <c r="G914" s="1287" t="s">
        <v>2049</v>
      </c>
      <c r="H914" s="1287"/>
      <c r="I914" s="346" t="b">
        <v>1</v>
      </c>
      <c r="J914" s="346">
        <v>1</v>
      </c>
      <c r="K914" s="346" t="s">
        <v>145</v>
      </c>
      <c r="L914" s="352">
        <v>1.498</v>
      </c>
      <c r="M914" s="350">
        <f t="shared" si="26"/>
        <v>3.16</v>
      </c>
      <c r="N914" s="351">
        <f t="shared" si="27"/>
        <v>4.7336800000000006</v>
      </c>
      <c r="O914" s="346" t="b">
        <v>0</v>
      </c>
      <c r="Q914" s="339"/>
    </row>
    <row r="915" spans="1:17" x14ac:dyDescent="0.25">
      <c r="A915" s="339"/>
      <c r="C915" s="346" t="s">
        <v>2104</v>
      </c>
      <c r="D915" s="1287" t="s">
        <v>2047</v>
      </c>
      <c r="E915" s="1287"/>
      <c r="F915" s="346" t="s">
        <v>2114</v>
      </c>
      <c r="G915" s="1287" t="s">
        <v>2049</v>
      </c>
      <c r="H915" s="1287"/>
      <c r="I915" s="346" t="b">
        <v>1</v>
      </c>
      <c r="J915" s="346">
        <v>1</v>
      </c>
      <c r="K915" s="346" t="s">
        <v>145</v>
      </c>
      <c r="L915" s="352">
        <v>1.498</v>
      </c>
      <c r="M915" s="350">
        <f t="shared" si="26"/>
        <v>3.16</v>
      </c>
      <c r="N915" s="351">
        <f t="shared" si="27"/>
        <v>4.7336800000000006</v>
      </c>
      <c r="O915" s="346" t="b">
        <v>0</v>
      </c>
      <c r="Q915" s="339"/>
    </row>
    <row r="916" spans="1:17" x14ac:dyDescent="0.25">
      <c r="A916" s="339"/>
      <c r="C916" s="346" t="s">
        <v>2123</v>
      </c>
      <c r="D916" s="1287" t="s">
        <v>2046</v>
      </c>
      <c r="E916" s="1287"/>
      <c r="F916" s="346" t="s">
        <v>2249</v>
      </c>
      <c r="G916" s="1287" t="s">
        <v>2250</v>
      </c>
      <c r="H916" s="1287"/>
      <c r="I916" s="346" t="b">
        <v>1</v>
      </c>
      <c r="J916" s="346">
        <v>1</v>
      </c>
      <c r="K916" s="346" t="s">
        <v>145</v>
      </c>
      <c r="L916" s="352">
        <v>1.4930000000000001</v>
      </c>
      <c r="M916" s="350">
        <f t="shared" si="26"/>
        <v>3.16</v>
      </c>
      <c r="N916" s="351">
        <f t="shared" si="27"/>
        <v>4.717880000000001</v>
      </c>
      <c r="O916" s="346" t="b">
        <v>1</v>
      </c>
      <c r="Q916" s="339"/>
    </row>
    <row r="917" spans="1:17" x14ac:dyDescent="0.25">
      <c r="A917" s="339"/>
      <c r="C917" s="346" t="s">
        <v>2127</v>
      </c>
      <c r="D917" s="1287" t="s">
        <v>2055</v>
      </c>
      <c r="E917" s="1287"/>
      <c r="F917" s="346" t="s">
        <v>2202</v>
      </c>
      <c r="G917" s="1287" t="s">
        <v>2046</v>
      </c>
      <c r="H917" s="1287"/>
      <c r="I917" s="346" t="b">
        <v>1</v>
      </c>
      <c r="J917" s="346">
        <v>1</v>
      </c>
      <c r="K917" s="346" t="s">
        <v>145</v>
      </c>
      <c r="L917" s="352">
        <v>1.4930000000000001</v>
      </c>
      <c r="M917" s="350">
        <f t="shared" si="26"/>
        <v>3.16</v>
      </c>
      <c r="N917" s="351">
        <f t="shared" si="27"/>
        <v>4.717880000000001</v>
      </c>
      <c r="O917" s="346" t="b">
        <v>0</v>
      </c>
      <c r="Q917" s="339"/>
    </row>
    <row r="918" spans="1:17" x14ac:dyDescent="0.25">
      <c r="A918" s="339"/>
      <c r="C918" s="346" t="s">
        <v>2104</v>
      </c>
      <c r="D918" s="1287" t="s">
        <v>2047</v>
      </c>
      <c r="E918" s="1287"/>
      <c r="F918" s="346" t="s">
        <v>2101</v>
      </c>
      <c r="G918" s="1287" t="s">
        <v>2051</v>
      </c>
      <c r="H918" s="1287"/>
      <c r="I918" s="346" t="b">
        <v>1</v>
      </c>
      <c r="J918" s="346">
        <v>1</v>
      </c>
      <c r="K918" s="346" t="s">
        <v>145</v>
      </c>
      <c r="L918" s="352">
        <v>1.4910000000000001</v>
      </c>
      <c r="M918" s="350">
        <f t="shared" si="26"/>
        <v>3.16</v>
      </c>
      <c r="N918" s="351">
        <f t="shared" si="27"/>
        <v>4.7115600000000004</v>
      </c>
      <c r="O918" s="346" t="b">
        <v>0</v>
      </c>
      <c r="Q918" s="339"/>
    </row>
    <row r="919" spans="1:17" x14ac:dyDescent="0.25">
      <c r="A919" s="339"/>
      <c r="C919" s="346" t="s">
        <v>2109</v>
      </c>
      <c r="D919" s="1287" t="s">
        <v>2048</v>
      </c>
      <c r="E919" s="1287"/>
      <c r="F919" s="346" t="s">
        <v>2178</v>
      </c>
      <c r="G919" s="1287" t="s">
        <v>2072</v>
      </c>
      <c r="H919" s="1287"/>
      <c r="I919" s="346" t="b">
        <v>1</v>
      </c>
      <c r="J919" s="346">
        <v>1</v>
      </c>
      <c r="K919" s="346" t="s">
        <v>145</v>
      </c>
      <c r="L919" s="352">
        <v>1.488</v>
      </c>
      <c r="M919" s="350">
        <f t="shared" si="26"/>
        <v>3.16</v>
      </c>
      <c r="N919" s="351">
        <f t="shared" si="27"/>
        <v>4.7020800000000005</v>
      </c>
      <c r="O919" s="346" t="b">
        <v>0</v>
      </c>
      <c r="Q919" s="339"/>
    </row>
    <row r="920" spans="1:17" x14ac:dyDescent="0.25">
      <c r="A920" s="339"/>
      <c r="C920" s="346" t="s">
        <v>2117</v>
      </c>
      <c r="D920" s="1287" t="s">
        <v>2062</v>
      </c>
      <c r="E920" s="1287"/>
      <c r="F920" s="346" t="s">
        <v>2305</v>
      </c>
      <c r="G920" s="1287" t="s">
        <v>2306</v>
      </c>
      <c r="H920" s="1287"/>
      <c r="I920" s="346" t="b">
        <v>1</v>
      </c>
      <c r="J920" s="346">
        <v>1</v>
      </c>
      <c r="K920" s="346" t="s">
        <v>145</v>
      </c>
      <c r="L920" s="352">
        <v>1.484</v>
      </c>
      <c r="M920" s="350">
        <f t="shared" si="26"/>
        <v>3.16</v>
      </c>
      <c r="N920" s="351">
        <f t="shared" si="27"/>
        <v>4.6894400000000003</v>
      </c>
      <c r="O920" s="346" t="b">
        <v>1</v>
      </c>
      <c r="Q920" s="339"/>
    </row>
    <row r="921" spans="1:17" x14ac:dyDescent="0.25">
      <c r="A921" s="339"/>
      <c r="C921" s="346" t="s">
        <v>2118</v>
      </c>
      <c r="D921" s="1287" t="s">
        <v>2046</v>
      </c>
      <c r="E921" s="1287"/>
      <c r="F921" s="346" t="s">
        <v>2127</v>
      </c>
      <c r="G921" s="1287" t="s">
        <v>2055</v>
      </c>
      <c r="H921" s="1287"/>
      <c r="I921" s="346" t="b">
        <v>1</v>
      </c>
      <c r="J921" s="346">
        <v>2</v>
      </c>
      <c r="K921" s="346" t="s">
        <v>145</v>
      </c>
      <c r="L921" s="352">
        <v>1.476</v>
      </c>
      <c r="M921" s="350">
        <f t="shared" si="26"/>
        <v>3.16</v>
      </c>
      <c r="N921" s="351">
        <f t="shared" si="27"/>
        <v>4.6641599999999999</v>
      </c>
      <c r="O921" s="346" t="b">
        <v>0</v>
      </c>
      <c r="Q921" s="339"/>
    </row>
    <row r="922" spans="1:17" x14ac:dyDescent="0.25">
      <c r="A922" s="339"/>
      <c r="C922" s="346" t="s">
        <v>2196</v>
      </c>
      <c r="D922" s="1287" t="s">
        <v>2073</v>
      </c>
      <c r="E922" s="1287"/>
      <c r="F922" s="346" t="s">
        <v>2104</v>
      </c>
      <c r="G922" s="1287" t="s">
        <v>2047</v>
      </c>
      <c r="H922" s="1287"/>
      <c r="I922" s="346" t="b">
        <v>1</v>
      </c>
      <c r="J922" s="346">
        <v>1</v>
      </c>
      <c r="K922" s="346" t="s">
        <v>145</v>
      </c>
      <c r="L922" s="352">
        <v>1.46</v>
      </c>
      <c r="M922" s="350">
        <f t="shared" si="26"/>
        <v>3.16</v>
      </c>
      <c r="N922" s="351">
        <f t="shared" si="27"/>
        <v>4.6135999999999999</v>
      </c>
      <c r="O922" s="346" t="b">
        <v>0</v>
      </c>
      <c r="Q922" s="339"/>
    </row>
    <row r="923" spans="1:17" x14ac:dyDescent="0.25">
      <c r="A923" s="339"/>
      <c r="C923" s="346" t="s">
        <v>2197</v>
      </c>
      <c r="D923" s="1287" t="s">
        <v>2071</v>
      </c>
      <c r="E923" s="1287"/>
      <c r="F923" s="346" t="s">
        <v>2245</v>
      </c>
      <c r="G923" s="1287" t="s">
        <v>2238</v>
      </c>
      <c r="H923" s="1287"/>
      <c r="I923" s="346" t="b">
        <v>1</v>
      </c>
      <c r="J923" s="346">
        <v>1</v>
      </c>
      <c r="K923" s="346" t="s">
        <v>145</v>
      </c>
      <c r="L923" s="352">
        <v>1.45</v>
      </c>
      <c r="M923" s="350">
        <f t="shared" si="26"/>
        <v>3.16</v>
      </c>
      <c r="N923" s="351">
        <f t="shared" si="27"/>
        <v>4.5819999999999999</v>
      </c>
      <c r="O923" s="346" t="b">
        <v>1</v>
      </c>
      <c r="Q923" s="339"/>
    </row>
    <row r="924" spans="1:17" x14ac:dyDescent="0.25">
      <c r="A924" s="339"/>
      <c r="C924" s="346" t="s">
        <v>2117</v>
      </c>
      <c r="D924" s="1287" t="s">
        <v>2062</v>
      </c>
      <c r="E924" s="1287"/>
      <c r="F924" s="346" t="s">
        <v>2103</v>
      </c>
      <c r="G924" s="1287" t="s">
        <v>2047</v>
      </c>
      <c r="H924" s="1287"/>
      <c r="I924" s="346" t="b">
        <v>1</v>
      </c>
      <c r="J924" s="346">
        <v>1</v>
      </c>
      <c r="K924" s="346" t="s">
        <v>145</v>
      </c>
      <c r="L924" s="352">
        <v>1.448</v>
      </c>
      <c r="M924" s="350">
        <f t="shared" si="26"/>
        <v>3.16</v>
      </c>
      <c r="N924" s="351">
        <f t="shared" si="27"/>
        <v>4.5756800000000002</v>
      </c>
      <c r="O924" s="346" t="b">
        <v>0</v>
      </c>
      <c r="Q924" s="339"/>
    </row>
    <row r="925" spans="1:17" x14ac:dyDescent="0.25">
      <c r="A925" s="339"/>
      <c r="C925" s="346" t="s">
        <v>2305</v>
      </c>
      <c r="D925" s="1287" t="s">
        <v>2306</v>
      </c>
      <c r="E925" s="1287"/>
      <c r="F925" s="346" t="s">
        <v>2237</v>
      </c>
      <c r="G925" s="1287" t="s">
        <v>2238</v>
      </c>
      <c r="H925" s="1287"/>
      <c r="I925" s="346" t="b">
        <v>1</v>
      </c>
      <c r="J925" s="346">
        <v>1</v>
      </c>
      <c r="K925" s="346" t="s">
        <v>145</v>
      </c>
      <c r="L925" s="352">
        <v>1.446</v>
      </c>
      <c r="M925" s="350">
        <f t="shared" si="26"/>
        <v>3.16</v>
      </c>
      <c r="N925" s="351">
        <f t="shared" si="27"/>
        <v>4.5693599999999996</v>
      </c>
      <c r="O925" s="346" t="b">
        <v>1</v>
      </c>
      <c r="Q925" s="339"/>
    </row>
    <row r="926" spans="1:17" x14ac:dyDescent="0.25">
      <c r="A926" s="339"/>
      <c r="C926" s="346" t="s">
        <v>2115</v>
      </c>
      <c r="D926" s="1287" t="s">
        <v>2049</v>
      </c>
      <c r="E926" s="1287"/>
      <c r="F926" s="346" t="s">
        <v>2106</v>
      </c>
      <c r="G926" s="1287" t="s">
        <v>2047</v>
      </c>
      <c r="H926" s="1287"/>
      <c r="I926" s="346" t="b">
        <v>1</v>
      </c>
      <c r="J926" s="346">
        <v>1</v>
      </c>
      <c r="K926" s="346" t="s">
        <v>145</v>
      </c>
      <c r="L926" s="352">
        <v>1.4410000000000001</v>
      </c>
      <c r="M926" s="350">
        <f t="shared" si="26"/>
        <v>3.16</v>
      </c>
      <c r="N926" s="351">
        <f t="shared" si="27"/>
        <v>4.5535600000000001</v>
      </c>
      <c r="O926" s="346" t="b">
        <v>0</v>
      </c>
      <c r="Q926" s="339"/>
    </row>
    <row r="927" spans="1:17" x14ac:dyDescent="0.25">
      <c r="A927" s="339"/>
      <c r="C927" s="346" t="s">
        <v>2237</v>
      </c>
      <c r="D927" s="1287" t="s">
        <v>2238</v>
      </c>
      <c r="E927" s="1287"/>
      <c r="F927" s="346" t="s">
        <v>2305</v>
      </c>
      <c r="G927" s="1287" t="s">
        <v>2306</v>
      </c>
      <c r="H927" s="1287"/>
      <c r="I927" s="346" t="b">
        <v>1</v>
      </c>
      <c r="J927" s="346">
        <v>1</v>
      </c>
      <c r="K927" s="346" t="s">
        <v>145</v>
      </c>
      <c r="L927" s="352">
        <v>1.429</v>
      </c>
      <c r="M927" s="350">
        <f t="shared" si="26"/>
        <v>3.16</v>
      </c>
      <c r="N927" s="351">
        <f t="shared" si="27"/>
        <v>4.5156400000000003</v>
      </c>
      <c r="O927" s="346" t="b">
        <v>1</v>
      </c>
      <c r="Q927" s="339"/>
    </row>
    <row r="928" spans="1:17" x14ac:dyDescent="0.25">
      <c r="A928" s="339"/>
      <c r="C928" s="346" t="s">
        <v>2178</v>
      </c>
      <c r="D928" s="1287" t="s">
        <v>2072</v>
      </c>
      <c r="E928" s="1287"/>
      <c r="F928" s="346" t="s">
        <v>2109</v>
      </c>
      <c r="G928" s="1287" t="s">
        <v>2048</v>
      </c>
      <c r="H928" s="1287"/>
      <c r="I928" s="346" t="b">
        <v>1</v>
      </c>
      <c r="J928" s="346">
        <v>1</v>
      </c>
      <c r="K928" s="346" t="s">
        <v>145</v>
      </c>
      <c r="L928" s="352">
        <v>1.4239999999999999</v>
      </c>
      <c r="M928" s="350">
        <f t="shared" si="26"/>
        <v>3.16</v>
      </c>
      <c r="N928" s="351">
        <f t="shared" si="27"/>
        <v>4.4998399999999998</v>
      </c>
      <c r="O928" s="346" t="b">
        <v>0</v>
      </c>
      <c r="Q928" s="339"/>
    </row>
    <row r="929" spans="1:17" x14ac:dyDescent="0.25">
      <c r="A929" s="339"/>
      <c r="C929" s="346" t="s">
        <v>2150</v>
      </c>
      <c r="D929" s="1287" t="s">
        <v>2061</v>
      </c>
      <c r="E929" s="1287"/>
      <c r="F929" s="346" t="s">
        <v>2109</v>
      </c>
      <c r="G929" s="1287" t="s">
        <v>2048</v>
      </c>
      <c r="H929" s="1287"/>
      <c r="I929" s="346" t="b">
        <v>1</v>
      </c>
      <c r="J929" s="346">
        <v>1</v>
      </c>
      <c r="K929" s="346" t="s">
        <v>145</v>
      </c>
      <c r="L929" s="352">
        <v>1.423</v>
      </c>
      <c r="M929" s="350">
        <f t="shared" si="26"/>
        <v>3.16</v>
      </c>
      <c r="N929" s="351">
        <f t="shared" si="27"/>
        <v>4.4966800000000005</v>
      </c>
      <c r="O929" s="346" t="b">
        <v>0</v>
      </c>
      <c r="Q929" s="339"/>
    </row>
    <row r="930" spans="1:17" x14ac:dyDescent="0.25">
      <c r="A930" s="339"/>
      <c r="C930" s="346" t="s">
        <v>2195</v>
      </c>
      <c r="D930" s="1287" t="s">
        <v>2058</v>
      </c>
      <c r="E930" s="1287"/>
      <c r="F930" s="346" t="s">
        <v>2210</v>
      </c>
      <c r="G930" s="1287" t="s">
        <v>2052</v>
      </c>
      <c r="H930" s="1287"/>
      <c r="I930" s="346" t="b">
        <v>1</v>
      </c>
      <c r="J930" s="346">
        <v>1</v>
      </c>
      <c r="K930" s="346" t="s">
        <v>145</v>
      </c>
      <c r="L930" s="352">
        <v>1.417</v>
      </c>
      <c r="M930" s="350">
        <f t="shared" si="26"/>
        <v>3.16</v>
      </c>
      <c r="N930" s="351">
        <f t="shared" si="27"/>
        <v>4.4777200000000006</v>
      </c>
      <c r="O930" s="346" t="b">
        <v>0</v>
      </c>
      <c r="Q930" s="339"/>
    </row>
    <row r="931" spans="1:17" x14ac:dyDescent="0.25">
      <c r="A931" s="339"/>
      <c r="C931" s="346" t="s">
        <v>2231</v>
      </c>
      <c r="D931" s="1287" t="s">
        <v>2064</v>
      </c>
      <c r="E931" s="1287"/>
      <c r="F931" s="346" t="s">
        <v>2117</v>
      </c>
      <c r="G931" s="1287" t="s">
        <v>2062</v>
      </c>
      <c r="H931" s="1287"/>
      <c r="I931" s="346" t="b">
        <v>1</v>
      </c>
      <c r="J931" s="346">
        <v>1</v>
      </c>
      <c r="K931" s="346" t="s">
        <v>145</v>
      </c>
      <c r="L931" s="352">
        <v>1.4119999999999999</v>
      </c>
      <c r="M931" s="350">
        <f t="shared" si="26"/>
        <v>3.16</v>
      </c>
      <c r="N931" s="351">
        <f t="shared" si="27"/>
        <v>4.4619200000000001</v>
      </c>
      <c r="O931" s="346" t="b">
        <v>0</v>
      </c>
      <c r="Q931" s="339"/>
    </row>
    <row r="932" spans="1:17" x14ac:dyDescent="0.25">
      <c r="A932" s="339"/>
      <c r="C932" s="346" t="s">
        <v>2103</v>
      </c>
      <c r="D932" s="1287" t="s">
        <v>2047</v>
      </c>
      <c r="E932" s="1287"/>
      <c r="F932" s="346" t="s">
        <v>2107</v>
      </c>
      <c r="G932" s="1287" t="s">
        <v>2074</v>
      </c>
      <c r="H932" s="1287"/>
      <c r="I932" s="346" t="b">
        <v>1</v>
      </c>
      <c r="J932" s="346">
        <v>1</v>
      </c>
      <c r="K932" s="346" t="s">
        <v>145</v>
      </c>
      <c r="L932" s="352">
        <v>1.4079999999999999</v>
      </c>
      <c r="M932" s="350">
        <f t="shared" si="26"/>
        <v>3.16</v>
      </c>
      <c r="N932" s="351">
        <f t="shared" si="27"/>
        <v>4.4492799999999999</v>
      </c>
      <c r="O932" s="346" t="b">
        <v>0</v>
      </c>
      <c r="Q932" s="339"/>
    </row>
    <row r="933" spans="1:17" x14ac:dyDescent="0.25">
      <c r="A933" s="339"/>
      <c r="C933" s="346" t="s">
        <v>2124</v>
      </c>
      <c r="D933" s="1287" t="s">
        <v>2070</v>
      </c>
      <c r="E933" s="1287"/>
      <c r="F933" s="346" t="s">
        <v>2130</v>
      </c>
      <c r="G933" s="1287" t="s">
        <v>2047</v>
      </c>
      <c r="H933" s="1287"/>
      <c r="I933" s="346" t="b">
        <v>1</v>
      </c>
      <c r="J933" s="346">
        <v>1</v>
      </c>
      <c r="K933" s="346" t="s">
        <v>145</v>
      </c>
      <c r="L933" s="352">
        <v>1.3979999999999999</v>
      </c>
      <c r="M933" s="350">
        <f t="shared" si="26"/>
        <v>3.16</v>
      </c>
      <c r="N933" s="351">
        <f t="shared" si="27"/>
        <v>4.4176799999999998</v>
      </c>
      <c r="O933" s="346" t="b">
        <v>0</v>
      </c>
      <c r="Q933" s="339"/>
    </row>
    <row r="934" spans="1:17" x14ac:dyDescent="0.25">
      <c r="A934" s="339"/>
      <c r="C934" s="346" t="s">
        <v>2184</v>
      </c>
      <c r="D934" s="1287" t="s">
        <v>2052</v>
      </c>
      <c r="E934" s="1287"/>
      <c r="F934" s="346" t="s">
        <v>2288</v>
      </c>
      <c r="G934" s="1287" t="s">
        <v>2289</v>
      </c>
      <c r="H934" s="1287"/>
      <c r="I934" s="346" t="b">
        <v>1</v>
      </c>
      <c r="J934" s="346">
        <v>1</v>
      </c>
      <c r="K934" s="346" t="s">
        <v>145</v>
      </c>
      <c r="L934" s="352">
        <v>1.387</v>
      </c>
      <c r="M934" s="350">
        <f t="shared" si="26"/>
        <v>3.16</v>
      </c>
      <c r="N934" s="351">
        <f t="shared" si="27"/>
        <v>4.3829200000000004</v>
      </c>
      <c r="O934" s="346" t="b">
        <v>0</v>
      </c>
      <c r="Q934" s="339"/>
    </row>
    <row r="935" spans="1:17" x14ac:dyDescent="0.25">
      <c r="A935" s="339"/>
      <c r="C935" s="346" t="s">
        <v>2322</v>
      </c>
      <c r="D935" s="1287" t="s">
        <v>2323</v>
      </c>
      <c r="E935" s="1287"/>
      <c r="F935" s="346" t="s">
        <v>2215</v>
      </c>
      <c r="G935" s="1287" t="s">
        <v>2046</v>
      </c>
      <c r="H935" s="1287"/>
      <c r="I935" s="346" t="b">
        <v>1</v>
      </c>
      <c r="J935" s="346">
        <v>1</v>
      </c>
      <c r="K935" s="346" t="s">
        <v>145</v>
      </c>
      <c r="L935" s="352">
        <v>1.3859999999999999</v>
      </c>
      <c r="M935" s="350">
        <f t="shared" si="26"/>
        <v>3.16</v>
      </c>
      <c r="N935" s="351">
        <f t="shared" si="27"/>
        <v>4.3797600000000001</v>
      </c>
      <c r="O935" s="346" t="b">
        <v>1</v>
      </c>
      <c r="Q935" s="339"/>
    </row>
    <row r="936" spans="1:17" x14ac:dyDescent="0.25">
      <c r="A936" s="339"/>
      <c r="C936" s="346" t="s">
        <v>2139</v>
      </c>
      <c r="D936" s="1287" t="s">
        <v>2057</v>
      </c>
      <c r="E936" s="1287"/>
      <c r="F936" s="346" t="s">
        <v>2127</v>
      </c>
      <c r="G936" s="1287" t="s">
        <v>2055</v>
      </c>
      <c r="H936" s="1287"/>
      <c r="I936" s="346" t="b">
        <v>1</v>
      </c>
      <c r="J936" s="346">
        <v>1</v>
      </c>
      <c r="K936" s="346" t="s">
        <v>145</v>
      </c>
      <c r="L936" s="352">
        <v>1.367</v>
      </c>
      <c r="M936" s="350">
        <f t="shared" si="26"/>
        <v>3.16</v>
      </c>
      <c r="N936" s="351">
        <f t="shared" si="27"/>
        <v>4.3197200000000002</v>
      </c>
      <c r="O936" s="346" t="b">
        <v>0</v>
      </c>
      <c r="Q936" s="339"/>
    </row>
    <row r="937" spans="1:17" x14ac:dyDescent="0.25">
      <c r="A937" s="339"/>
      <c r="C937" s="346" t="s">
        <v>2177</v>
      </c>
      <c r="D937" s="1287" t="s">
        <v>2063</v>
      </c>
      <c r="E937" s="1287"/>
      <c r="F937" s="346" t="s">
        <v>2109</v>
      </c>
      <c r="G937" s="1287" t="s">
        <v>2048</v>
      </c>
      <c r="H937" s="1287"/>
      <c r="I937" s="346" t="b">
        <v>1</v>
      </c>
      <c r="J937" s="346">
        <v>1</v>
      </c>
      <c r="K937" s="346" t="s">
        <v>145</v>
      </c>
      <c r="L937" s="352">
        <v>1.36</v>
      </c>
      <c r="M937" s="350">
        <f t="shared" si="26"/>
        <v>3.16</v>
      </c>
      <c r="N937" s="351">
        <f t="shared" si="27"/>
        <v>4.2976000000000001</v>
      </c>
      <c r="O937" s="346" t="b">
        <v>0</v>
      </c>
      <c r="Q937" s="339"/>
    </row>
    <row r="938" spans="1:17" x14ac:dyDescent="0.25">
      <c r="A938" s="339"/>
      <c r="C938" s="346" t="s">
        <v>2215</v>
      </c>
      <c r="D938" s="1287" t="s">
        <v>2046</v>
      </c>
      <c r="E938" s="1287"/>
      <c r="F938" s="346" t="s">
        <v>2158</v>
      </c>
      <c r="G938" s="1287" t="s">
        <v>2055</v>
      </c>
      <c r="H938" s="1287"/>
      <c r="I938" s="346" t="b">
        <v>1</v>
      </c>
      <c r="J938" s="346">
        <v>1</v>
      </c>
      <c r="K938" s="346" t="s">
        <v>145</v>
      </c>
      <c r="L938" s="352">
        <v>1.353</v>
      </c>
      <c r="M938" s="350">
        <f t="shared" si="26"/>
        <v>3.16</v>
      </c>
      <c r="N938" s="351">
        <f t="shared" si="27"/>
        <v>4.2754799999999999</v>
      </c>
      <c r="O938" s="346" t="b">
        <v>0</v>
      </c>
      <c r="Q938" s="339"/>
    </row>
    <row r="939" spans="1:17" x14ac:dyDescent="0.25">
      <c r="A939" s="339"/>
      <c r="C939" s="346" t="s">
        <v>2355</v>
      </c>
      <c r="D939" s="1287" t="s">
        <v>2054</v>
      </c>
      <c r="E939" s="1287"/>
      <c r="F939" s="346" t="s">
        <v>2237</v>
      </c>
      <c r="G939" s="1287" t="s">
        <v>2238</v>
      </c>
      <c r="H939" s="1287"/>
      <c r="I939" s="346" t="b">
        <v>1</v>
      </c>
      <c r="J939" s="346">
        <v>1</v>
      </c>
      <c r="K939" s="346" t="s">
        <v>145</v>
      </c>
      <c r="L939" s="352">
        <v>1.347</v>
      </c>
      <c r="M939" s="350">
        <f t="shared" si="26"/>
        <v>3.16</v>
      </c>
      <c r="N939" s="351">
        <f t="shared" si="27"/>
        <v>4.2565200000000001</v>
      </c>
      <c r="O939" s="346" t="b">
        <v>1</v>
      </c>
      <c r="Q939" s="339"/>
    </row>
    <row r="940" spans="1:17" x14ac:dyDescent="0.25">
      <c r="A940" s="339"/>
      <c r="C940" s="346" t="s">
        <v>2142</v>
      </c>
      <c r="D940" s="1287" t="s">
        <v>2054</v>
      </c>
      <c r="E940" s="1287"/>
      <c r="F940" s="346" t="s">
        <v>2237</v>
      </c>
      <c r="G940" s="1287" t="s">
        <v>2238</v>
      </c>
      <c r="H940" s="1287"/>
      <c r="I940" s="346" t="b">
        <v>1</v>
      </c>
      <c r="J940" s="346">
        <v>1</v>
      </c>
      <c r="K940" s="346" t="s">
        <v>145</v>
      </c>
      <c r="L940" s="352">
        <v>1.3320000000000001</v>
      </c>
      <c r="M940" s="350">
        <f t="shared" si="26"/>
        <v>3.16</v>
      </c>
      <c r="N940" s="351">
        <f t="shared" si="27"/>
        <v>4.2091200000000004</v>
      </c>
      <c r="O940" s="346" t="b">
        <v>1</v>
      </c>
      <c r="Q940" s="339"/>
    </row>
    <row r="941" spans="1:17" x14ac:dyDescent="0.25">
      <c r="A941" s="339"/>
      <c r="C941" s="346" t="s">
        <v>2246</v>
      </c>
      <c r="D941" s="1287" t="s">
        <v>2238</v>
      </c>
      <c r="E941" s="1287"/>
      <c r="F941" s="346" t="s">
        <v>2222</v>
      </c>
      <c r="G941" s="1287" t="s">
        <v>2054</v>
      </c>
      <c r="H941" s="1287"/>
      <c r="I941" s="346" t="b">
        <v>1</v>
      </c>
      <c r="J941" s="346">
        <v>1</v>
      </c>
      <c r="K941" s="346" t="s">
        <v>145</v>
      </c>
      <c r="L941" s="352">
        <v>1.3320000000000001</v>
      </c>
      <c r="M941" s="350">
        <f t="shared" si="26"/>
        <v>3.16</v>
      </c>
      <c r="N941" s="351">
        <f t="shared" si="27"/>
        <v>4.2091200000000004</v>
      </c>
      <c r="O941" s="346" t="b">
        <v>1</v>
      </c>
      <c r="Q941" s="339"/>
    </row>
    <row r="942" spans="1:17" x14ac:dyDescent="0.25">
      <c r="A942" s="339"/>
      <c r="C942" s="346" t="s">
        <v>2117</v>
      </c>
      <c r="D942" s="1287" t="s">
        <v>2062</v>
      </c>
      <c r="E942" s="1287"/>
      <c r="F942" s="346" t="s">
        <v>2106</v>
      </c>
      <c r="G942" s="1287" t="s">
        <v>2047</v>
      </c>
      <c r="H942" s="1287"/>
      <c r="I942" s="346" t="b">
        <v>1</v>
      </c>
      <c r="J942" s="346">
        <v>1</v>
      </c>
      <c r="K942" s="346" t="s">
        <v>145</v>
      </c>
      <c r="L942" s="352">
        <v>1.32</v>
      </c>
      <c r="M942" s="350">
        <f t="shared" si="26"/>
        <v>3.16</v>
      </c>
      <c r="N942" s="351">
        <f t="shared" si="27"/>
        <v>4.1712000000000007</v>
      </c>
      <c r="O942" s="346" t="b">
        <v>0</v>
      </c>
      <c r="Q942" s="339"/>
    </row>
    <row r="943" spans="1:17" x14ac:dyDescent="0.25">
      <c r="A943" s="339"/>
      <c r="C943" s="346" t="s">
        <v>2125</v>
      </c>
      <c r="D943" s="1287" t="s">
        <v>2057</v>
      </c>
      <c r="E943" s="1287"/>
      <c r="F943" s="346" t="s">
        <v>2133</v>
      </c>
      <c r="G943" s="1287" t="s">
        <v>2047</v>
      </c>
      <c r="H943" s="1287"/>
      <c r="I943" s="346" t="b">
        <v>1</v>
      </c>
      <c r="J943" s="346">
        <v>1</v>
      </c>
      <c r="K943" s="346" t="s">
        <v>145</v>
      </c>
      <c r="L943" s="352">
        <v>1.3149999999999999</v>
      </c>
      <c r="M943" s="350">
        <f t="shared" si="26"/>
        <v>3.16</v>
      </c>
      <c r="N943" s="351">
        <f t="shared" si="27"/>
        <v>4.1554000000000002</v>
      </c>
      <c r="O943" s="346" t="b">
        <v>0</v>
      </c>
      <c r="Q943" s="339"/>
    </row>
    <row r="944" spans="1:17" x14ac:dyDescent="0.25">
      <c r="A944" s="339"/>
      <c r="C944" s="346" t="s">
        <v>2336</v>
      </c>
      <c r="D944" s="1287" t="s">
        <v>2051</v>
      </c>
      <c r="E944" s="1287"/>
      <c r="F944" s="346" t="s">
        <v>2183</v>
      </c>
      <c r="G944" s="1287" t="s">
        <v>2052</v>
      </c>
      <c r="H944" s="1287"/>
      <c r="I944" s="346" t="b">
        <v>1</v>
      </c>
      <c r="J944" s="346">
        <v>1</v>
      </c>
      <c r="K944" s="346" t="s">
        <v>145</v>
      </c>
      <c r="L944" s="352">
        <v>1.31</v>
      </c>
      <c r="M944" s="350">
        <f t="shared" si="26"/>
        <v>3.16</v>
      </c>
      <c r="N944" s="351">
        <f t="shared" si="27"/>
        <v>4.1396000000000006</v>
      </c>
      <c r="O944" s="346" t="b">
        <v>0</v>
      </c>
      <c r="Q944" s="339"/>
    </row>
    <row r="945" spans="1:17" x14ac:dyDescent="0.25">
      <c r="A945" s="339"/>
      <c r="C945" s="346" t="s">
        <v>2249</v>
      </c>
      <c r="D945" s="1287" t="s">
        <v>2250</v>
      </c>
      <c r="E945" s="1287"/>
      <c r="F945" s="346" t="s">
        <v>2126</v>
      </c>
      <c r="G945" s="1287" t="s">
        <v>2057</v>
      </c>
      <c r="H945" s="1287"/>
      <c r="I945" s="346" t="b">
        <v>1</v>
      </c>
      <c r="J945" s="346">
        <v>1</v>
      </c>
      <c r="K945" s="346" t="s">
        <v>145</v>
      </c>
      <c r="L945" s="352">
        <v>1.3009999999999999</v>
      </c>
      <c r="M945" s="350">
        <f t="shared" si="26"/>
        <v>3.16</v>
      </c>
      <c r="N945" s="351">
        <f t="shared" si="27"/>
        <v>4.1111599999999999</v>
      </c>
      <c r="O945" s="346" t="b">
        <v>1</v>
      </c>
      <c r="Q945" s="339"/>
    </row>
    <row r="946" spans="1:17" x14ac:dyDescent="0.25">
      <c r="A946" s="339"/>
      <c r="C946" s="346" t="s">
        <v>2190</v>
      </c>
      <c r="D946" s="1287" t="s">
        <v>2051</v>
      </c>
      <c r="E946" s="1287"/>
      <c r="F946" s="346" t="s">
        <v>2162</v>
      </c>
      <c r="G946" s="1287" t="s">
        <v>2068</v>
      </c>
      <c r="H946" s="1287"/>
      <c r="I946" s="346" t="b">
        <v>1</v>
      </c>
      <c r="J946" s="346">
        <v>1</v>
      </c>
      <c r="K946" s="346" t="s">
        <v>145</v>
      </c>
      <c r="L946" s="352">
        <v>1.294</v>
      </c>
      <c r="M946" s="350">
        <f t="shared" si="26"/>
        <v>3.16</v>
      </c>
      <c r="N946" s="351">
        <f t="shared" si="27"/>
        <v>4.0890400000000007</v>
      </c>
      <c r="O946" s="346" t="b">
        <v>0</v>
      </c>
      <c r="Q946" s="339"/>
    </row>
    <row r="947" spans="1:17" x14ac:dyDescent="0.25">
      <c r="A947" s="339"/>
      <c r="C947" s="346" t="s">
        <v>2126</v>
      </c>
      <c r="D947" s="1287" t="s">
        <v>2057</v>
      </c>
      <c r="E947" s="1287"/>
      <c r="F947" s="346" t="s">
        <v>2158</v>
      </c>
      <c r="G947" s="1287" t="s">
        <v>2055</v>
      </c>
      <c r="H947" s="1287"/>
      <c r="I947" s="346" t="b">
        <v>1</v>
      </c>
      <c r="J947" s="346">
        <v>1</v>
      </c>
      <c r="K947" s="346" t="s">
        <v>145</v>
      </c>
      <c r="L947" s="352">
        <v>1.284</v>
      </c>
      <c r="M947" s="350">
        <f t="shared" si="26"/>
        <v>3.16</v>
      </c>
      <c r="N947" s="351">
        <f t="shared" si="27"/>
        <v>4.0574400000000006</v>
      </c>
      <c r="O947" s="346" t="b">
        <v>0</v>
      </c>
      <c r="Q947" s="339"/>
    </row>
    <row r="948" spans="1:17" x14ac:dyDescent="0.25">
      <c r="A948" s="339"/>
      <c r="C948" s="346" t="s">
        <v>2185</v>
      </c>
      <c r="D948" s="1287" t="s">
        <v>2046</v>
      </c>
      <c r="E948" s="1287"/>
      <c r="F948" s="346" t="s">
        <v>2126</v>
      </c>
      <c r="G948" s="1287" t="s">
        <v>2057</v>
      </c>
      <c r="H948" s="1287"/>
      <c r="I948" s="346" t="b">
        <v>1</v>
      </c>
      <c r="J948" s="346">
        <v>1</v>
      </c>
      <c r="K948" s="346" t="s">
        <v>145</v>
      </c>
      <c r="L948" s="352">
        <v>1.282</v>
      </c>
      <c r="M948" s="350">
        <f t="shared" si="26"/>
        <v>3.16</v>
      </c>
      <c r="N948" s="351">
        <f t="shared" si="27"/>
        <v>4.0511200000000001</v>
      </c>
      <c r="O948" s="346" t="b">
        <v>0</v>
      </c>
      <c r="Q948" s="339"/>
    </row>
    <row r="949" spans="1:17" x14ac:dyDescent="0.25">
      <c r="A949" s="339"/>
      <c r="C949" s="346" t="s">
        <v>2216</v>
      </c>
      <c r="D949" s="1287" t="s">
        <v>2054</v>
      </c>
      <c r="E949" s="1287"/>
      <c r="F949" s="346" t="s">
        <v>2246</v>
      </c>
      <c r="G949" s="1287" t="s">
        <v>2238</v>
      </c>
      <c r="H949" s="1287"/>
      <c r="I949" s="346" t="b">
        <v>1</v>
      </c>
      <c r="J949" s="346">
        <v>1</v>
      </c>
      <c r="K949" s="346" t="s">
        <v>145</v>
      </c>
      <c r="L949" s="352">
        <v>1.282</v>
      </c>
      <c r="M949" s="350">
        <f t="shared" si="26"/>
        <v>3.16</v>
      </c>
      <c r="N949" s="351">
        <f t="shared" si="27"/>
        <v>4.0511200000000001</v>
      </c>
      <c r="O949" s="346" t="b">
        <v>1</v>
      </c>
      <c r="Q949" s="339"/>
    </row>
    <row r="950" spans="1:17" x14ac:dyDescent="0.25">
      <c r="A950" s="339"/>
      <c r="C950" s="346" t="s">
        <v>2120</v>
      </c>
      <c r="D950" s="1287" t="s">
        <v>2046</v>
      </c>
      <c r="E950" s="1287"/>
      <c r="F950" s="346" t="s">
        <v>2127</v>
      </c>
      <c r="G950" s="1287" t="s">
        <v>2055</v>
      </c>
      <c r="H950" s="1287"/>
      <c r="I950" s="346" t="b">
        <v>1</v>
      </c>
      <c r="J950" s="346">
        <v>1</v>
      </c>
      <c r="K950" s="346" t="s">
        <v>145</v>
      </c>
      <c r="L950" s="352">
        <v>1.28</v>
      </c>
      <c r="M950" s="350">
        <f t="shared" si="26"/>
        <v>3.16</v>
      </c>
      <c r="N950" s="351">
        <f t="shared" si="27"/>
        <v>4.0448000000000004</v>
      </c>
      <c r="O950" s="346" t="b">
        <v>0</v>
      </c>
      <c r="Q950" s="339"/>
    </row>
    <row r="951" spans="1:17" x14ac:dyDescent="0.25">
      <c r="A951" s="339"/>
      <c r="C951" s="346" t="s">
        <v>2114</v>
      </c>
      <c r="D951" s="1287" t="s">
        <v>2049</v>
      </c>
      <c r="E951" s="1287"/>
      <c r="F951" s="346" t="s">
        <v>2158</v>
      </c>
      <c r="G951" s="1287" t="s">
        <v>2055</v>
      </c>
      <c r="H951" s="1287"/>
      <c r="I951" s="346" t="b">
        <v>1</v>
      </c>
      <c r="J951" s="346">
        <v>1</v>
      </c>
      <c r="K951" s="346" t="s">
        <v>145</v>
      </c>
      <c r="L951" s="352">
        <v>1.258</v>
      </c>
      <c r="M951" s="350">
        <f t="shared" si="26"/>
        <v>3.16</v>
      </c>
      <c r="N951" s="351">
        <f t="shared" si="27"/>
        <v>3.9752800000000001</v>
      </c>
      <c r="O951" s="346" t="b">
        <v>0</v>
      </c>
      <c r="Q951" s="339"/>
    </row>
    <row r="952" spans="1:17" x14ac:dyDescent="0.25">
      <c r="A952" s="339"/>
      <c r="C952" s="346" t="s">
        <v>2196</v>
      </c>
      <c r="D952" s="1287" t="s">
        <v>2073</v>
      </c>
      <c r="E952" s="1287"/>
      <c r="F952" s="346" t="s">
        <v>2149</v>
      </c>
      <c r="G952" s="1287" t="s">
        <v>2053</v>
      </c>
      <c r="H952" s="1287"/>
      <c r="I952" s="346" t="b">
        <v>1</v>
      </c>
      <c r="J952" s="346">
        <v>1</v>
      </c>
      <c r="K952" s="346" t="s">
        <v>145</v>
      </c>
      <c r="L952" s="352">
        <v>1.258</v>
      </c>
      <c r="M952" s="350">
        <f t="shared" si="26"/>
        <v>3.16</v>
      </c>
      <c r="N952" s="351">
        <f t="shared" si="27"/>
        <v>3.9752800000000001</v>
      </c>
      <c r="O952" s="346" t="b">
        <v>0</v>
      </c>
      <c r="Q952" s="339"/>
    </row>
    <row r="953" spans="1:17" x14ac:dyDescent="0.25">
      <c r="A953" s="339"/>
      <c r="C953" s="346" t="s">
        <v>2138</v>
      </c>
      <c r="D953" s="1287" t="s">
        <v>2063</v>
      </c>
      <c r="E953" s="1287"/>
      <c r="F953" s="346" t="s">
        <v>2141</v>
      </c>
      <c r="G953" s="1287" t="s">
        <v>2047</v>
      </c>
      <c r="H953" s="1287"/>
      <c r="I953" s="346" t="b">
        <v>1</v>
      </c>
      <c r="J953" s="346">
        <v>1</v>
      </c>
      <c r="K953" s="346" t="s">
        <v>145</v>
      </c>
      <c r="L953" s="352">
        <v>1.256</v>
      </c>
      <c r="M953" s="350">
        <f t="shared" si="26"/>
        <v>3.16</v>
      </c>
      <c r="N953" s="351">
        <f t="shared" si="27"/>
        <v>3.96896</v>
      </c>
      <c r="O953" s="346" t="b">
        <v>0</v>
      </c>
      <c r="Q953" s="339"/>
    </row>
    <row r="954" spans="1:17" x14ac:dyDescent="0.25">
      <c r="A954" s="339"/>
      <c r="C954" s="346" t="s">
        <v>2226</v>
      </c>
      <c r="D954" s="1287" t="s">
        <v>2046</v>
      </c>
      <c r="E954" s="1287"/>
      <c r="F954" s="346" t="s">
        <v>2114</v>
      </c>
      <c r="G954" s="1287" t="s">
        <v>2049</v>
      </c>
      <c r="H954" s="1287"/>
      <c r="I954" s="346" t="b">
        <v>1</v>
      </c>
      <c r="J954" s="346">
        <v>1</v>
      </c>
      <c r="K954" s="346" t="s">
        <v>145</v>
      </c>
      <c r="L954" s="352">
        <v>1.2490000000000001</v>
      </c>
      <c r="M954" s="350">
        <f t="shared" si="26"/>
        <v>3.16</v>
      </c>
      <c r="N954" s="351">
        <f t="shared" si="27"/>
        <v>3.9468400000000003</v>
      </c>
      <c r="O954" s="346" t="b">
        <v>0</v>
      </c>
      <c r="Q954" s="339"/>
    </row>
    <row r="955" spans="1:17" x14ac:dyDescent="0.25">
      <c r="A955" s="339"/>
      <c r="C955" s="346" t="s">
        <v>2202</v>
      </c>
      <c r="D955" s="1287" t="s">
        <v>2046</v>
      </c>
      <c r="E955" s="1287"/>
      <c r="F955" s="346" t="s">
        <v>2219</v>
      </c>
      <c r="G955" s="1287" t="s">
        <v>2049</v>
      </c>
      <c r="H955" s="1287"/>
      <c r="I955" s="346" t="b">
        <v>1</v>
      </c>
      <c r="J955" s="346">
        <v>1</v>
      </c>
      <c r="K955" s="346" t="s">
        <v>145</v>
      </c>
      <c r="L955" s="352">
        <v>1.244</v>
      </c>
      <c r="M955" s="350">
        <f t="shared" si="26"/>
        <v>3.16</v>
      </c>
      <c r="N955" s="351">
        <f t="shared" si="27"/>
        <v>3.9310400000000003</v>
      </c>
      <c r="O955" s="346" t="b">
        <v>0</v>
      </c>
      <c r="Q955" s="339"/>
    </row>
    <row r="956" spans="1:17" x14ac:dyDescent="0.25">
      <c r="A956" s="339"/>
      <c r="C956" s="346" t="s">
        <v>2230</v>
      </c>
      <c r="D956" s="1287" t="s">
        <v>2051</v>
      </c>
      <c r="E956" s="1287"/>
      <c r="F956" s="346" t="s">
        <v>2162</v>
      </c>
      <c r="G956" s="1287" t="s">
        <v>2068</v>
      </c>
      <c r="H956" s="1287"/>
      <c r="I956" s="346" t="b">
        <v>1</v>
      </c>
      <c r="J956" s="346">
        <v>1</v>
      </c>
      <c r="K956" s="346" t="s">
        <v>145</v>
      </c>
      <c r="L956" s="352">
        <v>1.242</v>
      </c>
      <c r="M956" s="350">
        <f t="shared" si="26"/>
        <v>3.16</v>
      </c>
      <c r="N956" s="351">
        <f t="shared" si="27"/>
        <v>3.9247200000000002</v>
      </c>
      <c r="O956" s="346" t="b">
        <v>0</v>
      </c>
      <c r="Q956" s="339"/>
    </row>
    <row r="957" spans="1:17" x14ac:dyDescent="0.25">
      <c r="A957" s="339"/>
      <c r="C957" s="346" t="s">
        <v>2278</v>
      </c>
      <c r="D957" s="1287" t="s">
        <v>2277</v>
      </c>
      <c r="E957" s="1287"/>
      <c r="F957" s="346" t="s">
        <v>2275</v>
      </c>
      <c r="G957" s="1287" t="s">
        <v>2238</v>
      </c>
      <c r="H957" s="1287"/>
      <c r="I957" s="346" t="b">
        <v>1</v>
      </c>
      <c r="J957" s="346">
        <v>1</v>
      </c>
      <c r="K957" s="346" t="s">
        <v>145</v>
      </c>
      <c r="L957" s="352">
        <v>1.242</v>
      </c>
      <c r="M957" s="350">
        <f t="shared" si="26"/>
        <v>3.16</v>
      </c>
      <c r="N957" s="351">
        <f t="shared" si="27"/>
        <v>3.9247200000000002</v>
      </c>
      <c r="O957" s="346" t="b">
        <v>1</v>
      </c>
      <c r="Q957" s="339"/>
    </row>
    <row r="958" spans="1:17" x14ac:dyDescent="0.25">
      <c r="A958" s="339"/>
      <c r="C958" s="346" t="s">
        <v>2126</v>
      </c>
      <c r="D958" s="1287" t="s">
        <v>2057</v>
      </c>
      <c r="E958" s="1287"/>
      <c r="F958" s="346" t="s">
        <v>2128</v>
      </c>
      <c r="G958" s="1287" t="s">
        <v>2059</v>
      </c>
      <c r="H958" s="1287"/>
      <c r="I958" s="346" t="b">
        <v>1</v>
      </c>
      <c r="J958" s="346">
        <v>1</v>
      </c>
      <c r="K958" s="346" t="s">
        <v>145</v>
      </c>
      <c r="L958" s="352">
        <v>1.2150000000000001</v>
      </c>
      <c r="M958" s="350">
        <f t="shared" si="26"/>
        <v>3.16</v>
      </c>
      <c r="N958" s="351">
        <f t="shared" si="27"/>
        <v>3.8394000000000004</v>
      </c>
      <c r="O958" s="346" t="b">
        <v>0</v>
      </c>
      <c r="Q958" s="339"/>
    </row>
    <row r="959" spans="1:17" x14ac:dyDescent="0.25">
      <c r="A959" s="339"/>
      <c r="C959" s="346" t="s">
        <v>2231</v>
      </c>
      <c r="D959" s="1287" t="s">
        <v>2064</v>
      </c>
      <c r="E959" s="1287"/>
      <c r="F959" s="346" t="s">
        <v>2246</v>
      </c>
      <c r="G959" s="1287" t="s">
        <v>2238</v>
      </c>
      <c r="H959" s="1287"/>
      <c r="I959" s="346" t="b">
        <v>1</v>
      </c>
      <c r="J959" s="346">
        <v>1</v>
      </c>
      <c r="K959" s="346" t="s">
        <v>145</v>
      </c>
      <c r="L959" s="352">
        <v>1.2150000000000001</v>
      </c>
      <c r="M959" s="350">
        <f t="shared" si="26"/>
        <v>3.16</v>
      </c>
      <c r="N959" s="351">
        <f t="shared" si="27"/>
        <v>3.8394000000000004</v>
      </c>
      <c r="O959" s="346" t="b">
        <v>1</v>
      </c>
      <c r="Q959" s="339"/>
    </row>
    <row r="960" spans="1:17" x14ac:dyDescent="0.25">
      <c r="A960" s="339"/>
      <c r="C960" s="346" t="s">
        <v>2201</v>
      </c>
      <c r="D960" s="1287" t="s">
        <v>2054</v>
      </c>
      <c r="E960" s="1287"/>
      <c r="F960" s="346" t="s">
        <v>2246</v>
      </c>
      <c r="G960" s="1287" t="s">
        <v>2238</v>
      </c>
      <c r="H960" s="1287"/>
      <c r="I960" s="346" t="b">
        <v>1</v>
      </c>
      <c r="J960" s="346">
        <v>1</v>
      </c>
      <c r="K960" s="346" t="s">
        <v>145</v>
      </c>
      <c r="L960" s="352">
        <v>1.2130000000000001</v>
      </c>
      <c r="M960" s="350">
        <f t="shared" si="26"/>
        <v>3.16</v>
      </c>
      <c r="N960" s="351">
        <f t="shared" si="27"/>
        <v>3.8330800000000003</v>
      </c>
      <c r="O960" s="346" t="b">
        <v>1</v>
      </c>
      <c r="Q960" s="339"/>
    </row>
    <row r="961" spans="1:17" x14ac:dyDescent="0.25">
      <c r="A961" s="339"/>
      <c r="C961" s="346" t="s">
        <v>2219</v>
      </c>
      <c r="D961" s="1287" t="s">
        <v>2049</v>
      </c>
      <c r="E961" s="1287"/>
      <c r="F961" s="346" t="s">
        <v>2213</v>
      </c>
      <c r="G961" s="1287" t="s">
        <v>2046</v>
      </c>
      <c r="H961" s="1287"/>
      <c r="I961" s="346" t="b">
        <v>1</v>
      </c>
      <c r="J961" s="346">
        <v>1</v>
      </c>
      <c r="K961" s="346" t="s">
        <v>145</v>
      </c>
      <c r="L961" s="352">
        <v>1.2130000000000001</v>
      </c>
      <c r="M961" s="350">
        <f t="shared" si="26"/>
        <v>3.16</v>
      </c>
      <c r="N961" s="351">
        <f t="shared" si="27"/>
        <v>3.8330800000000003</v>
      </c>
      <c r="O961" s="346" t="b">
        <v>0</v>
      </c>
      <c r="Q961" s="339"/>
    </row>
    <row r="962" spans="1:17" x14ac:dyDescent="0.25">
      <c r="A962" s="339"/>
      <c r="C962" s="346" t="s">
        <v>2200</v>
      </c>
      <c r="D962" s="1287" t="s">
        <v>2054</v>
      </c>
      <c r="E962" s="1287"/>
      <c r="F962" s="346" t="s">
        <v>2151</v>
      </c>
      <c r="G962" s="1287" t="s">
        <v>2050</v>
      </c>
      <c r="H962" s="1287"/>
      <c r="I962" s="346" t="b">
        <v>1</v>
      </c>
      <c r="J962" s="346">
        <v>1</v>
      </c>
      <c r="K962" s="346" t="s">
        <v>145</v>
      </c>
      <c r="L962" s="352">
        <v>1.1990000000000001</v>
      </c>
      <c r="M962" s="350">
        <f t="shared" si="26"/>
        <v>3.16</v>
      </c>
      <c r="N962" s="351">
        <f t="shared" si="27"/>
        <v>3.7888400000000004</v>
      </c>
      <c r="O962" s="346" t="b">
        <v>0</v>
      </c>
      <c r="Q962" s="339"/>
    </row>
    <row r="963" spans="1:17" x14ac:dyDescent="0.25">
      <c r="A963" s="339"/>
      <c r="C963" s="346" t="s">
        <v>2115</v>
      </c>
      <c r="D963" s="1287" t="s">
        <v>2049</v>
      </c>
      <c r="E963" s="1287"/>
      <c r="F963" s="346" t="s">
        <v>2101</v>
      </c>
      <c r="G963" s="1287" t="s">
        <v>2051</v>
      </c>
      <c r="H963" s="1287"/>
      <c r="I963" s="346" t="b">
        <v>1</v>
      </c>
      <c r="J963" s="346">
        <v>1</v>
      </c>
      <c r="K963" s="346" t="s">
        <v>145</v>
      </c>
      <c r="L963" s="352">
        <v>1.194</v>
      </c>
      <c r="M963" s="350">
        <f t="shared" ref="M963:M1026" si="28">IF(K963="","",INDEX(CNTR_EFListSelected,MATCH(K963,CORSIA_FuelsList,0)))</f>
        <v>3.16</v>
      </c>
      <c r="N963" s="351">
        <f t="shared" ref="N963:N1026" si="29">IF(COUNT(L963:M963)=2,L963*M963,"")</f>
        <v>3.7730399999999999</v>
      </c>
      <c r="O963" s="346" t="b">
        <v>0</v>
      </c>
      <c r="Q963" s="339"/>
    </row>
    <row r="964" spans="1:17" x14ac:dyDescent="0.25">
      <c r="A964" s="339"/>
      <c r="C964" s="346" t="s">
        <v>2158</v>
      </c>
      <c r="D964" s="1287" t="s">
        <v>2055</v>
      </c>
      <c r="E964" s="1287"/>
      <c r="F964" s="346" t="s">
        <v>2100</v>
      </c>
      <c r="G964" s="1287" t="s">
        <v>2069</v>
      </c>
      <c r="H964" s="1287"/>
      <c r="I964" s="346" t="b">
        <v>1</v>
      </c>
      <c r="J964" s="346">
        <v>1</v>
      </c>
      <c r="K964" s="346" t="s">
        <v>145</v>
      </c>
      <c r="L964" s="352">
        <v>1.1919999999999999</v>
      </c>
      <c r="M964" s="350">
        <f t="shared" si="28"/>
        <v>3.16</v>
      </c>
      <c r="N964" s="351">
        <f t="shared" si="29"/>
        <v>3.7667199999999998</v>
      </c>
      <c r="O964" s="346" t="b">
        <v>0</v>
      </c>
      <c r="Q964" s="339"/>
    </row>
    <row r="965" spans="1:17" x14ac:dyDescent="0.25">
      <c r="A965" s="339"/>
      <c r="C965" s="346" t="s">
        <v>2356</v>
      </c>
      <c r="D965" s="1287" t="s">
        <v>2059</v>
      </c>
      <c r="E965" s="1287"/>
      <c r="F965" s="346" t="s">
        <v>2322</v>
      </c>
      <c r="G965" s="1287" t="s">
        <v>2323</v>
      </c>
      <c r="H965" s="1287"/>
      <c r="I965" s="346" t="b">
        <v>1</v>
      </c>
      <c r="J965" s="346">
        <v>1</v>
      </c>
      <c r="K965" s="346" t="s">
        <v>145</v>
      </c>
      <c r="L965" s="352">
        <v>1.177</v>
      </c>
      <c r="M965" s="350">
        <f t="shared" si="28"/>
        <v>3.16</v>
      </c>
      <c r="N965" s="351">
        <f t="shared" si="29"/>
        <v>3.7193200000000002</v>
      </c>
      <c r="O965" s="346" t="b">
        <v>1</v>
      </c>
      <c r="Q965" s="339"/>
    </row>
    <row r="966" spans="1:17" x14ac:dyDescent="0.25">
      <c r="A966" s="339"/>
      <c r="C966" s="346" t="s">
        <v>2115</v>
      </c>
      <c r="D966" s="1287" t="s">
        <v>2049</v>
      </c>
      <c r="E966" s="1287"/>
      <c r="F966" s="346" t="s">
        <v>2127</v>
      </c>
      <c r="G966" s="1287" t="s">
        <v>2055</v>
      </c>
      <c r="H966" s="1287"/>
      <c r="I966" s="346" t="b">
        <v>1</v>
      </c>
      <c r="J966" s="346">
        <v>1</v>
      </c>
      <c r="K966" s="346" t="s">
        <v>145</v>
      </c>
      <c r="L966" s="352">
        <v>1.175</v>
      </c>
      <c r="M966" s="350">
        <f t="shared" si="28"/>
        <v>3.16</v>
      </c>
      <c r="N966" s="351">
        <f t="shared" si="29"/>
        <v>3.7130000000000005</v>
      </c>
      <c r="O966" s="346" t="b">
        <v>0</v>
      </c>
      <c r="Q966" s="339"/>
    </row>
    <row r="967" spans="1:17" x14ac:dyDescent="0.25">
      <c r="A967" s="339"/>
      <c r="C967" s="346" t="s">
        <v>2114</v>
      </c>
      <c r="D967" s="1287" t="s">
        <v>2049</v>
      </c>
      <c r="E967" s="1287"/>
      <c r="F967" s="346" t="s">
        <v>2213</v>
      </c>
      <c r="G967" s="1287" t="s">
        <v>2046</v>
      </c>
      <c r="H967" s="1287"/>
      <c r="I967" s="346" t="b">
        <v>1</v>
      </c>
      <c r="J967" s="346">
        <v>1</v>
      </c>
      <c r="K967" s="346" t="s">
        <v>145</v>
      </c>
      <c r="L967" s="352">
        <v>1.173</v>
      </c>
      <c r="M967" s="350">
        <f t="shared" si="28"/>
        <v>3.16</v>
      </c>
      <c r="N967" s="351">
        <f t="shared" si="29"/>
        <v>3.7066800000000004</v>
      </c>
      <c r="O967" s="346" t="b">
        <v>0</v>
      </c>
      <c r="Q967" s="339"/>
    </row>
    <row r="968" spans="1:17" x14ac:dyDescent="0.25">
      <c r="A968" s="339"/>
      <c r="C968" s="346" t="s">
        <v>2168</v>
      </c>
      <c r="D968" s="1287" t="s">
        <v>2075</v>
      </c>
      <c r="E968" s="1287"/>
      <c r="F968" s="346" t="s">
        <v>2138</v>
      </c>
      <c r="G968" s="1287" t="s">
        <v>2063</v>
      </c>
      <c r="H968" s="1287"/>
      <c r="I968" s="346" t="b">
        <v>1</v>
      </c>
      <c r="J968" s="346">
        <v>1</v>
      </c>
      <c r="K968" s="346" t="s">
        <v>145</v>
      </c>
      <c r="L968" s="352">
        <v>1.1659999999999999</v>
      </c>
      <c r="M968" s="350">
        <f t="shared" si="28"/>
        <v>3.16</v>
      </c>
      <c r="N968" s="351">
        <f t="shared" si="29"/>
        <v>3.6845599999999998</v>
      </c>
      <c r="O968" s="346" t="b">
        <v>0</v>
      </c>
      <c r="Q968" s="339"/>
    </row>
    <row r="969" spans="1:17" x14ac:dyDescent="0.25">
      <c r="A969" s="339"/>
      <c r="C969" s="346" t="s">
        <v>2322</v>
      </c>
      <c r="D969" s="1287" t="s">
        <v>2323</v>
      </c>
      <c r="E969" s="1287"/>
      <c r="F969" s="346" t="s">
        <v>2229</v>
      </c>
      <c r="G969" s="1287" t="s">
        <v>2046</v>
      </c>
      <c r="H969" s="1287"/>
      <c r="I969" s="346" t="b">
        <v>1</v>
      </c>
      <c r="J969" s="346">
        <v>1</v>
      </c>
      <c r="K969" s="346" t="s">
        <v>145</v>
      </c>
      <c r="L969" s="352">
        <v>1.1659999999999999</v>
      </c>
      <c r="M969" s="350">
        <f t="shared" si="28"/>
        <v>3.16</v>
      </c>
      <c r="N969" s="351">
        <f t="shared" si="29"/>
        <v>3.6845599999999998</v>
      </c>
      <c r="O969" s="346" t="b">
        <v>1</v>
      </c>
      <c r="Q969" s="339"/>
    </row>
    <row r="970" spans="1:17" x14ac:dyDescent="0.25">
      <c r="A970" s="339"/>
      <c r="C970" s="346" t="s">
        <v>2186</v>
      </c>
      <c r="D970" s="1287" t="s">
        <v>2046</v>
      </c>
      <c r="E970" s="1287"/>
      <c r="F970" s="346" t="s">
        <v>2211</v>
      </c>
      <c r="G970" s="1287" t="s">
        <v>2049</v>
      </c>
      <c r="H970" s="1287"/>
      <c r="I970" s="346" t="b">
        <v>1</v>
      </c>
      <c r="J970" s="346">
        <v>1</v>
      </c>
      <c r="K970" s="346" t="s">
        <v>145</v>
      </c>
      <c r="L970" s="352">
        <v>1.1659999999999999</v>
      </c>
      <c r="M970" s="350">
        <f t="shared" si="28"/>
        <v>3.16</v>
      </c>
      <c r="N970" s="351">
        <f t="shared" si="29"/>
        <v>3.6845599999999998</v>
      </c>
      <c r="O970" s="346" t="b">
        <v>0</v>
      </c>
      <c r="Q970" s="339"/>
    </row>
    <row r="971" spans="1:17" x14ac:dyDescent="0.25">
      <c r="A971" s="339"/>
      <c r="C971" s="346" t="s">
        <v>2158</v>
      </c>
      <c r="D971" s="1287" t="s">
        <v>2055</v>
      </c>
      <c r="E971" s="1287"/>
      <c r="F971" s="346" t="s">
        <v>2186</v>
      </c>
      <c r="G971" s="1287" t="s">
        <v>2046</v>
      </c>
      <c r="H971" s="1287"/>
      <c r="I971" s="346" t="b">
        <v>1</v>
      </c>
      <c r="J971" s="346">
        <v>1</v>
      </c>
      <c r="K971" s="346" t="s">
        <v>145</v>
      </c>
      <c r="L971" s="352">
        <v>1.161</v>
      </c>
      <c r="M971" s="350">
        <f t="shared" si="28"/>
        <v>3.16</v>
      </c>
      <c r="N971" s="351">
        <f t="shared" si="29"/>
        <v>3.6687600000000002</v>
      </c>
      <c r="O971" s="346" t="b">
        <v>0</v>
      </c>
      <c r="Q971" s="339"/>
    </row>
    <row r="972" spans="1:17" x14ac:dyDescent="0.25">
      <c r="A972" s="339"/>
      <c r="C972" s="346" t="s">
        <v>2103</v>
      </c>
      <c r="D972" s="1287" t="s">
        <v>2047</v>
      </c>
      <c r="E972" s="1287"/>
      <c r="F972" s="346" t="s">
        <v>2124</v>
      </c>
      <c r="G972" s="1287" t="s">
        <v>2070</v>
      </c>
      <c r="H972" s="1287"/>
      <c r="I972" s="346" t="b">
        <v>1</v>
      </c>
      <c r="J972" s="346">
        <v>1</v>
      </c>
      <c r="K972" s="346" t="s">
        <v>145</v>
      </c>
      <c r="L972" s="352">
        <v>1.1599999999999999</v>
      </c>
      <c r="M972" s="350">
        <f t="shared" si="28"/>
        <v>3.16</v>
      </c>
      <c r="N972" s="351">
        <f t="shared" si="29"/>
        <v>3.6656</v>
      </c>
      <c r="O972" s="346" t="b">
        <v>0</v>
      </c>
      <c r="Q972" s="339"/>
    </row>
    <row r="973" spans="1:17" x14ac:dyDescent="0.25">
      <c r="A973" s="339"/>
      <c r="C973" s="346" t="s">
        <v>2226</v>
      </c>
      <c r="D973" s="1287" t="s">
        <v>2046</v>
      </c>
      <c r="E973" s="1287"/>
      <c r="F973" s="346" t="s">
        <v>2158</v>
      </c>
      <c r="G973" s="1287" t="s">
        <v>2055</v>
      </c>
      <c r="H973" s="1287"/>
      <c r="I973" s="346" t="b">
        <v>1</v>
      </c>
      <c r="J973" s="346">
        <v>1</v>
      </c>
      <c r="K973" s="346" t="s">
        <v>145</v>
      </c>
      <c r="L973" s="352">
        <v>1.1579999999999999</v>
      </c>
      <c r="M973" s="350">
        <f t="shared" si="28"/>
        <v>3.16</v>
      </c>
      <c r="N973" s="351">
        <f t="shared" si="29"/>
        <v>3.6592799999999999</v>
      </c>
      <c r="O973" s="346" t="b">
        <v>0</v>
      </c>
      <c r="Q973" s="339"/>
    </row>
    <row r="974" spans="1:17" x14ac:dyDescent="0.25">
      <c r="A974" s="339"/>
      <c r="C974" s="346" t="s">
        <v>2229</v>
      </c>
      <c r="D974" s="1287" t="s">
        <v>2046</v>
      </c>
      <c r="E974" s="1287"/>
      <c r="F974" s="346" t="s">
        <v>2322</v>
      </c>
      <c r="G974" s="1287" t="s">
        <v>2323</v>
      </c>
      <c r="H974" s="1287"/>
      <c r="I974" s="346" t="b">
        <v>1</v>
      </c>
      <c r="J974" s="346">
        <v>1</v>
      </c>
      <c r="K974" s="346" t="s">
        <v>145</v>
      </c>
      <c r="L974" s="352">
        <v>1.1579999999999999</v>
      </c>
      <c r="M974" s="350">
        <f t="shared" si="28"/>
        <v>3.16</v>
      </c>
      <c r="N974" s="351">
        <f t="shared" si="29"/>
        <v>3.6592799999999999</v>
      </c>
      <c r="O974" s="346" t="b">
        <v>1</v>
      </c>
      <c r="Q974" s="339"/>
    </row>
    <row r="975" spans="1:17" x14ac:dyDescent="0.25">
      <c r="A975" s="339"/>
      <c r="C975" s="346" t="s">
        <v>2165</v>
      </c>
      <c r="D975" s="1287" t="s">
        <v>2046</v>
      </c>
      <c r="E975" s="1287"/>
      <c r="F975" s="346" t="s">
        <v>2114</v>
      </c>
      <c r="G975" s="1287" t="s">
        <v>2049</v>
      </c>
      <c r="H975" s="1287"/>
      <c r="I975" s="346" t="b">
        <v>1</v>
      </c>
      <c r="J975" s="346">
        <v>1</v>
      </c>
      <c r="K975" s="346" t="s">
        <v>145</v>
      </c>
      <c r="L975" s="352">
        <v>1.1499999999999999</v>
      </c>
      <c r="M975" s="350">
        <f t="shared" si="28"/>
        <v>3.16</v>
      </c>
      <c r="N975" s="351">
        <f t="shared" si="29"/>
        <v>3.6339999999999999</v>
      </c>
      <c r="O975" s="346" t="b">
        <v>0</v>
      </c>
      <c r="Q975" s="339"/>
    </row>
    <row r="976" spans="1:17" x14ac:dyDescent="0.25">
      <c r="A976" s="339"/>
      <c r="C976" s="346" t="s">
        <v>2322</v>
      </c>
      <c r="D976" s="1287" t="s">
        <v>2323</v>
      </c>
      <c r="E976" s="1287"/>
      <c r="F976" s="346" t="s">
        <v>2356</v>
      </c>
      <c r="G976" s="1287" t="s">
        <v>2059</v>
      </c>
      <c r="H976" s="1287"/>
      <c r="I976" s="346" t="b">
        <v>1</v>
      </c>
      <c r="J976" s="346">
        <v>1</v>
      </c>
      <c r="K976" s="346" t="s">
        <v>145</v>
      </c>
      <c r="L976" s="352">
        <v>1.147</v>
      </c>
      <c r="M976" s="350">
        <f t="shared" si="28"/>
        <v>3.16</v>
      </c>
      <c r="N976" s="351">
        <f t="shared" si="29"/>
        <v>3.6245200000000004</v>
      </c>
      <c r="O976" s="346" t="b">
        <v>1</v>
      </c>
      <c r="Q976" s="339"/>
    </row>
    <row r="977" spans="1:17" x14ac:dyDescent="0.25">
      <c r="A977" s="339"/>
      <c r="C977" s="346" t="s">
        <v>2218</v>
      </c>
      <c r="D977" s="1287" t="s">
        <v>2070</v>
      </c>
      <c r="E977" s="1287"/>
      <c r="F977" s="346" t="s">
        <v>2143</v>
      </c>
      <c r="G977" s="1287" t="s">
        <v>2047</v>
      </c>
      <c r="H977" s="1287"/>
      <c r="I977" s="346" t="b">
        <v>1</v>
      </c>
      <c r="J977" s="346">
        <v>1</v>
      </c>
      <c r="K977" s="346" t="s">
        <v>145</v>
      </c>
      <c r="L977" s="352">
        <v>1.137</v>
      </c>
      <c r="M977" s="350">
        <f t="shared" si="28"/>
        <v>3.16</v>
      </c>
      <c r="N977" s="351">
        <f t="shared" si="29"/>
        <v>3.5929200000000003</v>
      </c>
      <c r="O977" s="346" t="b">
        <v>0</v>
      </c>
      <c r="Q977" s="339"/>
    </row>
    <row r="978" spans="1:17" x14ac:dyDescent="0.25">
      <c r="A978" s="339"/>
      <c r="C978" s="346" t="s">
        <v>2101</v>
      </c>
      <c r="D978" s="1287" t="s">
        <v>2051</v>
      </c>
      <c r="E978" s="1287"/>
      <c r="F978" s="346" t="s">
        <v>2115</v>
      </c>
      <c r="G978" s="1287" t="s">
        <v>2049</v>
      </c>
      <c r="H978" s="1287"/>
      <c r="I978" s="346" t="b">
        <v>1</v>
      </c>
      <c r="J978" s="346">
        <v>1</v>
      </c>
      <c r="K978" s="346" t="s">
        <v>145</v>
      </c>
      <c r="L978" s="352">
        <v>1.1319999999999999</v>
      </c>
      <c r="M978" s="350">
        <f t="shared" si="28"/>
        <v>3.16</v>
      </c>
      <c r="N978" s="351">
        <f t="shared" si="29"/>
        <v>3.5771199999999999</v>
      </c>
      <c r="O978" s="346" t="b">
        <v>0</v>
      </c>
      <c r="Q978" s="339"/>
    </row>
    <row r="979" spans="1:17" x14ac:dyDescent="0.25">
      <c r="A979" s="339"/>
      <c r="C979" s="346" t="s">
        <v>2114</v>
      </c>
      <c r="D979" s="1287" t="s">
        <v>2049</v>
      </c>
      <c r="E979" s="1287"/>
      <c r="F979" s="346" t="s">
        <v>2204</v>
      </c>
      <c r="G979" s="1287" t="s">
        <v>2052</v>
      </c>
      <c r="H979" s="1287"/>
      <c r="I979" s="346" t="b">
        <v>1</v>
      </c>
      <c r="J979" s="346">
        <v>1</v>
      </c>
      <c r="K979" s="346" t="s">
        <v>145</v>
      </c>
      <c r="L979" s="352">
        <v>1.123</v>
      </c>
      <c r="M979" s="350">
        <f t="shared" si="28"/>
        <v>3.16</v>
      </c>
      <c r="N979" s="351">
        <f t="shared" si="29"/>
        <v>3.5486800000000001</v>
      </c>
      <c r="O979" s="346" t="b">
        <v>0</v>
      </c>
      <c r="Q979" s="339"/>
    </row>
    <row r="980" spans="1:17" x14ac:dyDescent="0.25">
      <c r="A980" s="339"/>
      <c r="C980" s="346" t="s">
        <v>2288</v>
      </c>
      <c r="D980" s="1287" t="s">
        <v>2289</v>
      </c>
      <c r="E980" s="1287"/>
      <c r="F980" s="346" t="s">
        <v>2184</v>
      </c>
      <c r="G980" s="1287" t="s">
        <v>2052</v>
      </c>
      <c r="H980" s="1287"/>
      <c r="I980" s="346" t="b">
        <v>1</v>
      </c>
      <c r="J980" s="346">
        <v>1</v>
      </c>
      <c r="K980" s="346" t="s">
        <v>145</v>
      </c>
      <c r="L980" s="352">
        <v>1.1160000000000001</v>
      </c>
      <c r="M980" s="350">
        <f t="shared" si="28"/>
        <v>3.16</v>
      </c>
      <c r="N980" s="351">
        <f t="shared" si="29"/>
        <v>3.5265600000000004</v>
      </c>
      <c r="O980" s="346" t="b">
        <v>0</v>
      </c>
      <c r="Q980" s="339"/>
    </row>
    <row r="981" spans="1:17" x14ac:dyDescent="0.25">
      <c r="A981" s="339"/>
      <c r="C981" s="346" t="s">
        <v>2339</v>
      </c>
      <c r="D981" s="1287" t="s">
        <v>2340</v>
      </c>
      <c r="E981" s="1287"/>
      <c r="F981" s="346" t="s">
        <v>2151</v>
      </c>
      <c r="G981" s="1287" t="s">
        <v>2050</v>
      </c>
      <c r="H981" s="1287"/>
      <c r="I981" s="346" t="b">
        <v>1</v>
      </c>
      <c r="J981" s="346">
        <v>1</v>
      </c>
      <c r="K981" s="346" t="s">
        <v>145</v>
      </c>
      <c r="L981" s="352">
        <v>1.1160000000000001</v>
      </c>
      <c r="M981" s="350">
        <f t="shared" si="28"/>
        <v>3.16</v>
      </c>
      <c r="N981" s="351">
        <f t="shared" si="29"/>
        <v>3.5265600000000004</v>
      </c>
      <c r="O981" s="346" t="b">
        <v>1</v>
      </c>
      <c r="Q981" s="339"/>
    </row>
    <row r="982" spans="1:17" x14ac:dyDescent="0.25">
      <c r="A982" s="339"/>
      <c r="C982" s="346" t="s">
        <v>2246</v>
      </c>
      <c r="D982" s="1287" t="s">
        <v>2238</v>
      </c>
      <c r="E982" s="1287"/>
      <c r="F982" s="346" t="s">
        <v>2196</v>
      </c>
      <c r="G982" s="1287" t="s">
        <v>2073</v>
      </c>
      <c r="H982" s="1287"/>
      <c r="I982" s="346" t="b">
        <v>1</v>
      </c>
      <c r="J982" s="346">
        <v>1</v>
      </c>
      <c r="K982" s="346" t="s">
        <v>145</v>
      </c>
      <c r="L982" s="352">
        <v>1.113</v>
      </c>
      <c r="M982" s="350">
        <f t="shared" si="28"/>
        <v>3.16</v>
      </c>
      <c r="N982" s="351">
        <f t="shared" si="29"/>
        <v>3.51708</v>
      </c>
      <c r="O982" s="346" t="b">
        <v>1</v>
      </c>
      <c r="Q982" s="339"/>
    </row>
    <row r="983" spans="1:17" x14ac:dyDescent="0.25">
      <c r="A983" s="339"/>
      <c r="C983" s="346" t="s">
        <v>2120</v>
      </c>
      <c r="D983" s="1287" t="s">
        <v>2046</v>
      </c>
      <c r="E983" s="1287"/>
      <c r="F983" s="346" t="s">
        <v>2212</v>
      </c>
      <c r="G983" s="1287" t="s">
        <v>2051</v>
      </c>
      <c r="H983" s="1287"/>
      <c r="I983" s="346" t="b">
        <v>1</v>
      </c>
      <c r="J983" s="346">
        <v>1</v>
      </c>
      <c r="K983" s="346" t="s">
        <v>145</v>
      </c>
      <c r="L983" s="352">
        <v>1.1040000000000001</v>
      </c>
      <c r="M983" s="350">
        <f t="shared" si="28"/>
        <v>3.16</v>
      </c>
      <c r="N983" s="351">
        <f t="shared" si="29"/>
        <v>3.4886400000000006</v>
      </c>
      <c r="O983" s="346" t="b">
        <v>0</v>
      </c>
      <c r="Q983" s="339"/>
    </row>
    <row r="984" spans="1:17" x14ac:dyDescent="0.25">
      <c r="A984" s="339"/>
      <c r="C984" s="346" t="s">
        <v>2247</v>
      </c>
      <c r="D984" s="1287" t="s">
        <v>2248</v>
      </c>
      <c r="E984" s="1287"/>
      <c r="F984" s="346" t="s">
        <v>2276</v>
      </c>
      <c r="G984" s="1287" t="s">
        <v>2277</v>
      </c>
      <c r="H984" s="1287"/>
      <c r="I984" s="346" t="b">
        <v>1</v>
      </c>
      <c r="J984" s="346">
        <v>1</v>
      </c>
      <c r="K984" s="346" t="s">
        <v>145</v>
      </c>
      <c r="L984" s="352">
        <v>1.0900000000000001</v>
      </c>
      <c r="M984" s="350">
        <f t="shared" si="28"/>
        <v>3.16</v>
      </c>
      <c r="N984" s="351">
        <f t="shared" si="29"/>
        <v>3.4444000000000004</v>
      </c>
      <c r="O984" s="346" t="b">
        <v>1</v>
      </c>
      <c r="Q984" s="339"/>
    </row>
    <row r="985" spans="1:17" x14ac:dyDescent="0.25">
      <c r="A985" s="339"/>
      <c r="C985" s="346" t="s">
        <v>2153</v>
      </c>
      <c r="D985" s="1287" t="s">
        <v>2053</v>
      </c>
      <c r="E985" s="1287"/>
      <c r="F985" s="346" t="s">
        <v>2109</v>
      </c>
      <c r="G985" s="1287" t="s">
        <v>2048</v>
      </c>
      <c r="H985" s="1287"/>
      <c r="I985" s="346" t="b">
        <v>1</v>
      </c>
      <c r="J985" s="346">
        <v>1</v>
      </c>
      <c r="K985" s="346" t="s">
        <v>145</v>
      </c>
      <c r="L985" s="352">
        <v>1.087</v>
      </c>
      <c r="M985" s="350">
        <f t="shared" si="28"/>
        <v>3.16</v>
      </c>
      <c r="N985" s="351">
        <f t="shared" si="29"/>
        <v>3.43492</v>
      </c>
      <c r="O985" s="346" t="b">
        <v>0</v>
      </c>
      <c r="Q985" s="339"/>
    </row>
    <row r="986" spans="1:17" x14ac:dyDescent="0.25">
      <c r="A986" s="339"/>
      <c r="C986" s="346" t="s">
        <v>2109</v>
      </c>
      <c r="D986" s="1287" t="s">
        <v>2048</v>
      </c>
      <c r="E986" s="1287"/>
      <c r="F986" s="346" t="s">
        <v>2153</v>
      </c>
      <c r="G986" s="1287" t="s">
        <v>2053</v>
      </c>
      <c r="H986" s="1287"/>
      <c r="I986" s="346" t="b">
        <v>1</v>
      </c>
      <c r="J986" s="346">
        <v>1</v>
      </c>
      <c r="K986" s="346" t="s">
        <v>145</v>
      </c>
      <c r="L986" s="352">
        <v>1.0820000000000001</v>
      </c>
      <c r="M986" s="350">
        <f t="shared" si="28"/>
        <v>3.16</v>
      </c>
      <c r="N986" s="351">
        <f t="shared" si="29"/>
        <v>3.4191200000000004</v>
      </c>
      <c r="O986" s="346" t="b">
        <v>0</v>
      </c>
      <c r="Q986" s="339"/>
    </row>
    <row r="987" spans="1:17" x14ac:dyDescent="0.25">
      <c r="A987" s="339"/>
      <c r="C987" s="346" t="s">
        <v>2127</v>
      </c>
      <c r="D987" s="1287" t="s">
        <v>2055</v>
      </c>
      <c r="E987" s="1287"/>
      <c r="F987" s="346" t="s">
        <v>2115</v>
      </c>
      <c r="G987" s="1287" t="s">
        <v>2049</v>
      </c>
      <c r="H987" s="1287"/>
      <c r="I987" s="346" t="b">
        <v>1</v>
      </c>
      <c r="J987" s="346">
        <v>1</v>
      </c>
      <c r="K987" s="346" t="s">
        <v>145</v>
      </c>
      <c r="L987" s="352">
        <v>1.0820000000000001</v>
      </c>
      <c r="M987" s="350">
        <f t="shared" si="28"/>
        <v>3.16</v>
      </c>
      <c r="N987" s="351">
        <f t="shared" si="29"/>
        <v>3.4191200000000004</v>
      </c>
      <c r="O987" s="346" t="b">
        <v>0</v>
      </c>
      <c r="Q987" s="339"/>
    </row>
    <row r="988" spans="1:17" x14ac:dyDescent="0.25">
      <c r="A988" s="339"/>
      <c r="C988" s="346" t="s">
        <v>2174</v>
      </c>
      <c r="D988" s="1287" t="s">
        <v>2051</v>
      </c>
      <c r="E988" s="1287"/>
      <c r="F988" s="346" t="s">
        <v>2115</v>
      </c>
      <c r="G988" s="1287" t="s">
        <v>2049</v>
      </c>
      <c r="H988" s="1287"/>
      <c r="I988" s="346" t="b">
        <v>1</v>
      </c>
      <c r="J988" s="346">
        <v>1</v>
      </c>
      <c r="K988" s="346" t="s">
        <v>145</v>
      </c>
      <c r="L988" s="352">
        <v>1.0629999999999999</v>
      </c>
      <c r="M988" s="350">
        <f t="shared" si="28"/>
        <v>3.16</v>
      </c>
      <c r="N988" s="351">
        <f t="shared" si="29"/>
        <v>3.3590800000000001</v>
      </c>
      <c r="O988" s="346" t="b">
        <v>0</v>
      </c>
      <c r="Q988" s="339"/>
    </row>
    <row r="989" spans="1:17" x14ac:dyDescent="0.25">
      <c r="A989" s="339"/>
      <c r="C989" s="346" t="s">
        <v>2109</v>
      </c>
      <c r="D989" s="1287" t="s">
        <v>2048</v>
      </c>
      <c r="E989" s="1287"/>
      <c r="F989" s="346" t="s">
        <v>2150</v>
      </c>
      <c r="G989" s="1287" t="s">
        <v>2061</v>
      </c>
      <c r="H989" s="1287"/>
      <c r="I989" s="346" t="b">
        <v>1</v>
      </c>
      <c r="J989" s="346">
        <v>1</v>
      </c>
      <c r="K989" s="346" t="s">
        <v>145</v>
      </c>
      <c r="L989" s="352">
        <v>1.0589999999999999</v>
      </c>
      <c r="M989" s="350">
        <f t="shared" si="28"/>
        <v>3.16</v>
      </c>
      <c r="N989" s="351">
        <f t="shared" si="29"/>
        <v>3.3464399999999999</v>
      </c>
      <c r="O989" s="346" t="b">
        <v>0</v>
      </c>
      <c r="Q989" s="339"/>
    </row>
    <row r="990" spans="1:17" x14ac:dyDescent="0.25">
      <c r="A990" s="339"/>
      <c r="C990" s="346" t="s">
        <v>2120</v>
      </c>
      <c r="D990" s="1287" t="s">
        <v>2046</v>
      </c>
      <c r="E990" s="1287"/>
      <c r="F990" s="346" t="s">
        <v>2147</v>
      </c>
      <c r="G990" s="1287" t="s">
        <v>2047</v>
      </c>
      <c r="H990" s="1287"/>
      <c r="I990" s="346" t="b">
        <v>1</v>
      </c>
      <c r="J990" s="346">
        <v>1</v>
      </c>
      <c r="K990" s="346" t="s">
        <v>145</v>
      </c>
      <c r="L990" s="352">
        <v>1.054</v>
      </c>
      <c r="M990" s="350">
        <f t="shared" si="28"/>
        <v>3.16</v>
      </c>
      <c r="N990" s="351">
        <f t="shared" si="29"/>
        <v>3.3306400000000003</v>
      </c>
      <c r="O990" s="346" t="b">
        <v>0</v>
      </c>
      <c r="Q990" s="339"/>
    </row>
    <row r="991" spans="1:17" x14ac:dyDescent="0.25">
      <c r="A991" s="339"/>
      <c r="C991" s="346" t="s">
        <v>2190</v>
      </c>
      <c r="D991" s="1287" t="s">
        <v>2051</v>
      </c>
      <c r="E991" s="1287"/>
      <c r="F991" s="346" t="s">
        <v>2135</v>
      </c>
      <c r="G991" s="1287" t="s">
        <v>2066</v>
      </c>
      <c r="H991" s="1287"/>
      <c r="I991" s="346" t="b">
        <v>1</v>
      </c>
      <c r="J991" s="346">
        <v>1</v>
      </c>
      <c r="K991" s="346" t="s">
        <v>145</v>
      </c>
      <c r="L991" s="352">
        <v>1.052</v>
      </c>
      <c r="M991" s="350">
        <f t="shared" si="28"/>
        <v>3.16</v>
      </c>
      <c r="N991" s="351">
        <f t="shared" si="29"/>
        <v>3.3243200000000002</v>
      </c>
      <c r="O991" s="346" t="b">
        <v>0</v>
      </c>
      <c r="Q991" s="339"/>
    </row>
    <row r="992" spans="1:17" x14ac:dyDescent="0.25">
      <c r="A992" s="339"/>
      <c r="C992" s="346" t="s">
        <v>2211</v>
      </c>
      <c r="D992" s="1287" t="s">
        <v>2049</v>
      </c>
      <c r="E992" s="1287"/>
      <c r="F992" s="346" t="s">
        <v>2118</v>
      </c>
      <c r="G992" s="1287" t="s">
        <v>2046</v>
      </c>
      <c r="H992" s="1287"/>
      <c r="I992" s="346" t="b">
        <v>1</v>
      </c>
      <c r="J992" s="346">
        <v>1</v>
      </c>
      <c r="K992" s="346" t="s">
        <v>145</v>
      </c>
      <c r="L992" s="352">
        <v>1.04</v>
      </c>
      <c r="M992" s="350">
        <f t="shared" si="28"/>
        <v>3.16</v>
      </c>
      <c r="N992" s="351">
        <f t="shared" si="29"/>
        <v>3.2864000000000004</v>
      </c>
      <c r="O992" s="346" t="b">
        <v>0</v>
      </c>
      <c r="Q992" s="339"/>
    </row>
    <row r="993" spans="1:17" x14ac:dyDescent="0.25">
      <c r="A993" s="339"/>
      <c r="C993" s="346" t="s">
        <v>2100</v>
      </c>
      <c r="D993" s="1287" t="s">
        <v>2069</v>
      </c>
      <c r="E993" s="1287"/>
      <c r="F993" s="346" t="s">
        <v>2101</v>
      </c>
      <c r="G993" s="1287" t="s">
        <v>2051</v>
      </c>
      <c r="H993" s="1287"/>
      <c r="I993" s="346" t="b">
        <v>1</v>
      </c>
      <c r="J993" s="346">
        <v>1</v>
      </c>
      <c r="K993" s="346" t="s">
        <v>145</v>
      </c>
      <c r="L993" s="352">
        <v>1.0349999999999999</v>
      </c>
      <c r="M993" s="350">
        <f t="shared" si="28"/>
        <v>3.16</v>
      </c>
      <c r="N993" s="351">
        <f t="shared" si="29"/>
        <v>3.2706</v>
      </c>
      <c r="O993" s="346" t="b">
        <v>0</v>
      </c>
      <c r="Q993" s="339"/>
    </row>
    <row r="994" spans="1:17" x14ac:dyDescent="0.25">
      <c r="A994" s="339"/>
      <c r="C994" s="346" t="s">
        <v>2175</v>
      </c>
      <c r="D994" s="1287" t="s">
        <v>2063</v>
      </c>
      <c r="E994" s="1287"/>
      <c r="F994" s="346" t="s">
        <v>2117</v>
      </c>
      <c r="G994" s="1287" t="s">
        <v>2062</v>
      </c>
      <c r="H994" s="1287"/>
      <c r="I994" s="346" t="b">
        <v>1</v>
      </c>
      <c r="J994" s="346">
        <v>1</v>
      </c>
      <c r="K994" s="346" t="s">
        <v>145</v>
      </c>
      <c r="L994" s="352">
        <v>1.0209999999999999</v>
      </c>
      <c r="M994" s="350">
        <f t="shared" si="28"/>
        <v>3.16</v>
      </c>
      <c r="N994" s="351">
        <f t="shared" si="29"/>
        <v>3.2263599999999997</v>
      </c>
      <c r="O994" s="346" t="b">
        <v>0</v>
      </c>
      <c r="Q994" s="339"/>
    </row>
    <row r="995" spans="1:17" x14ac:dyDescent="0.25">
      <c r="A995" s="339"/>
      <c r="C995" s="346" t="s">
        <v>2212</v>
      </c>
      <c r="D995" s="1287" t="s">
        <v>2051</v>
      </c>
      <c r="E995" s="1287"/>
      <c r="F995" s="346" t="s">
        <v>2158</v>
      </c>
      <c r="G995" s="1287" t="s">
        <v>2055</v>
      </c>
      <c r="H995" s="1287"/>
      <c r="I995" s="346" t="b">
        <v>1</v>
      </c>
      <c r="J995" s="346">
        <v>1</v>
      </c>
      <c r="K995" s="346" t="s">
        <v>145</v>
      </c>
      <c r="L995" s="352">
        <v>1.018</v>
      </c>
      <c r="M995" s="350">
        <f t="shared" si="28"/>
        <v>3.16</v>
      </c>
      <c r="N995" s="351">
        <f t="shared" si="29"/>
        <v>3.2168800000000002</v>
      </c>
      <c r="O995" s="346" t="b">
        <v>0</v>
      </c>
      <c r="Q995" s="339"/>
    </row>
    <row r="996" spans="1:17" x14ac:dyDescent="0.25">
      <c r="A996" s="339"/>
      <c r="C996" s="346" t="s">
        <v>2162</v>
      </c>
      <c r="D996" s="1287" t="s">
        <v>2068</v>
      </c>
      <c r="E996" s="1287"/>
      <c r="F996" s="346" t="s">
        <v>2164</v>
      </c>
      <c r="G996" s="1287" t="s">
        <v>2051</v>
      </c>
      <c r="H996" s="1287"/>
      <c r="I996" s="346" t="b">
        <v>1</v>
      </c>
      <c r="J996" s="346">
        <v>1</v>
      </c>
      <c r="K996" s="346" t="s">
        <v>145</v>
      </c>
      <c r="L996" s="352">
        <v>1.018</v>
      </c>
      <c r="M996" s="350">
        <f t="shared" si="28"/>
        <v>3.16</v>
      </c>
      <c r="N996" s="351">
        <f t="shared" si="29"/>
        <v>3.2168800000000002</v>
      </c>
      <c r="O996" s="346" t="b">
        <v>0</v>
      </c>
      <c r="Q996" s="339"/>
    </row>
    <row r="997" spans="1:17" x14ac:dyDescent="0.25">
      <c r="A997" s="339"/>
      <c r="C997" s="346" t="s">
        <v>2114</v>
      </c>
      <c r="D997" s="1287" t="s">
        <v>2049</v>
      </c>
      <c r="E997" s="1287"/>
      <c r="F997" s="346" t="s">
        <v>2127</v>
      </c>
      <c r="G997" s="1287" t="s">
        <v>2055</v>
      </c>
      <c r="H997" s="1287"/>
      <c r="I997" s="346" t="b">
        <v>1</v>
      </c>
      <c r="J997" s="346">
        <v>1</v>
      </c>
      <c r="K997" s="346" t="s">
        <v>145</v>
      </c>
      <c r="L997" s="352">
        <v>1.0089999999999999</v>
      </c>
      <c r="M997" s="350">
        <f t="shared" si="28"/>
        <v>3.16</v>
      </c>
      <c r="N997" s="351">
        <f t="shared" si="29"/>
        <v>3.1884399999999999</v>
      </c>
      <c r="O997" s="346" t="b">
        <v>0</v>
      </c>
      <c r="Q997" s="339"/>
    </row>
    <row r="998" spans="1:17" x14ac:dyDescent="0.25">
      <c r="A998" s="339"/>
      <c r="C998" s="346" t="s">
        <v>2114</v>
      </c>
      <c r="D998" s="1287" t="s">
        <v>2049</v>
      </c>
      <c r="E998" s="1287"/>
      <c r="F998" s="346" t="s">
        <v>2165</v>
      </c>
      <c r="G998" s="1287" t="s">
        <v>2046</v>
      </c>
      <c r="H998" s="1287"/>
      <c r="I998" s="346" t="b">
        <v>1</v>
      </c>
      <c r="J998" s="346">
        <v>1</v>
      </c>
      <c r="K998" s="346" t="s">
        <v>145</v>
      </c>
      <c r="L998" s="352">
        <v>1.002</v>
      </c>
      <c r="M998" s="350">
        <f t="shared" si="28"/>
        <v>3.16</v>
      </c>
      <c r="N998" s="351">
        <f t="shared" si="29"/>
        <v>3.1663200000000002</v>
      </c>
      <c r="O998" s="346" t="b">
        <v>0</v>
      </c>
      <c r="Q998" s="339"/>
    </row>
    <row r="999" spans="1:17" x14ac:dyDescent="0.25">
      <c r="A999" s="339"/>
      <c r="C999" s="346" t="s">
        <v>2158</v>
      </c>
      <c r="D999" s="1287" t="s">
        <v>2055</v>
      </c>
      <c r="E999" s="1287"/>
      <c r="F999" s="346" t="s">
        <v>2125</v>
      </c>
      <c r="G999" s="1287" t="s">
        <v>2057</v>
      </c>
      <c r="H999" s="1287"/>
      <c r="I999" s="346" t="b">
        <v>1</v>
      </c>
      <c r="J999" s="346">
        <v>1</v>
      </c>
      <c r="K999" s="346" t="s">
        <v>145</v>
      </c>
      <c r="L999" s="352">
        <v>0.99199999999999999</v>
      </c>
      <c r="M999" s="350">
        <f t="shared" si="28"/>
        <v>3.16</v>
      </c>
      <c r="N999" s="351">
        <f t="shared" si="29"/>
        <v>3.1347200000000002</v>
      </c>
      <c r="O999" s="346" t="b">
        <v>0</v>
      </c>
      <c r="Q999" s="339"/>
    </row>
    <row r="1000" spans="1:17" x14ac:dyDescent="0.25">
      <c r="A1000" s="339"/>
      <c r="C1000" s="346" t="s">
        <v>2249</v>
      </c>
      <c r="D1000" s="1287" t="s">
        <v>2250</v>
      </c>
      <c r="E1000" s="1287"/>
      <c r="F1000" s="346" t="s">
        <v>2357</v>
      </c>
      <c r="G1000" s="1287" t="s">
        <v>2059</v>
      </c>
      <c r="H1000" s="1287"/>
      <c r="I1000" s="346" t="b">
        <v>1</v>
      </c>
      <c r="J1000" s="346">
        <v>1</v>
      </c>
      <c r="K1000" s="346" t="s">
        <v>145</v>
      </c>
      <c r="L1000" s="352">
        <v>0.98899999999999999</v>
      </c>
      <c r="M1000" s="350">
        <f t="shared" si="28"/>
        <v>3.16</v>
      </c>
      <c r="N1000" s="351">
        <f t="shared" si="29"/>
        <v>3.1252400000000002</v>
      </c>
      <c r="O1000" s="346" t="b">
        <v>1</v>
      </c>
      <c r="Q1000" s="339"/>
    </row>
    <row r="1001" spans="1:17" x14ac:dyDescent="0.25">
      <c r="A1001" s="339"/>
      <c r="C1001" s="346" t="s">
        <v>2342</v>
      </c>
      <c r="D1001" s="1287" t="s">
        <v>2343</v>
      </c>
      <c r="E1001" s="1287"/>
      <c r="F1001" s="346" t="s">
        <v>2132</v>
      </c>
      <c r="G1001" s="1287" t="s">
        <v>2060</v>
      </c>
      <c r="H1001" s="1287"/>
      <c r="I1001" s="346" t="b">
        <v>1</v>
      </c>
      <c r="J1001" s="346">
        <v>1</v>
      </c>
      <c r="K1001" s="346" t="s">
        <v>145</v>
      </c>
      <c r="L1001" s="352">
        <v>0.98499999999999999</v>
      </c>
      <c r="M1001" s="350">
        <f t="shared" si="28"/>
        <v>3.16</v>
      </c>
      <c r="N1001" s="351">
        <f t="shared" si="29"/>
        <v>3.1126</v>
      </c>
      <c r="O1001" s="346" t="b">
        <v>0</v>
      </c>
      <c r="Q1001" s="339"/>
    </row>
    <row r="1002" spans="1:17" x14ac:dyDescent="0.25">
      <c r="A1002" s="339"/>
      <c r="C1002" s="346" t="s">
        <v>2158</v>
      </c>
      <c r="D1002" s="1287" t="s">
        <v>2055</v>
      </c>
      <c r="E1002" s="1287"/>
      <c r="F1002" s="346" t="s">
        <v>2114</v>
      </c>
      <c r="G1002" s="1287" t="s">
        <v>2049</v>
      </c>
      <c r="H1002" s="1287"/>
      <c r="I1002" s="346" t="b">
        <v>1</v>
      </c>
      <c r="J1002" s="346">
        <v>1</v>
      </c>
      <c r="K1002" s="346" t="s">
        <v>145</v>
      </c>
      <c r="L1002" s="352">
        <v>0.98199999999999998</v>
      </c>
      <c r="M1002" s="350">
        <f t="shared" si="28"/>
        <v>3.16</v>
      </c>
      <c r="N1002" s="351">
        <f t="shared" si="29"/>
        <v>3.1031200000000001</v>
      </c>
      <c r="O1002" s="346" t="b">
        <v>0</v>
      </c>
      <c r="Q1002" s="339"/>
    </row>
    <row r="1003" spans="1:17" x14ac:dyDescent="0.25">
      <c r="A1003" s="339"/>
      <c r="C1003" s="346" t="s">
        <v>2157</v>
      </c>
      <c r="D1003" s="1287" t="s">
        <v>2049</v>
      </c>
      <c r="E1003" s="1287"/>
      <c r="F1003" s="346" t="s">
        <v>2120</v>
      </c>
      <c r="G1003" s="1287" t="s">
        <v>2046</v>
      </c>
      <c r="H1003" s="1287"/>
      <c r="I1003" s="346" t="b">
        <v>1</v>
      </c>
      <c r="J1003" s="346">
        <v>1</v>
      </c>
      <c r="K1003" s="346" t="s">
        <v>145</v>
      </c>
      <c r="L1003" s="352">
        <v>0.97499999999999998</v>
      </c>
      <c r="M1003" s="350">
        <f t="shared" si="28"/>
        <v>3.16</v>
      </c>
      <c r="N1003" s="351">
        <f t="shared" si="29"/>
        <v>3.081</v>
      </c>
      <c r="O1003" s="346" t="b">
        <v>0</v>
      </c>
      <c r="Q1003" s="339"/>
    </row>
    <row r="1004" spans="1:17" x14ac:dyDescent="0.25">
      <c r="A1004" s="339"/>
      <c r="C1004" s="346" t="s">
        <v>2357</v>
      </c>
      <c r="D1004" s="1287" t="s">
        <v>2059</v>
      </c>
      <c r="E1004" s="1287"/>
      <c r="F1004" s="346" t="s">
        <v>2249</v>
      </c>
      <c r="G1004" s="1287" t="s">
        <v>2250</v>
      </c>
      <c r="H1004" s="1287"/>
      <c r="I1004" s="346" t="b">
        <v>1</v>
      </c>
      <c r="J1004" s="346">
        <v>1</v>
      </c>
      <c r="K1004" s="346" t="s">
        <v>145</v>
      </c>
      <c r="L1004" s="352">
        <v>0.95699999999999996</v>
      </c>
      <c r="M1004" s="350">
        <f t="shared" si="28"/>
        <v>3.16</v>
      </c>
      <c r="N1004" s="351">
        <f t="shared" si="29"/>
        <v>3.0241199999999999</v>
      </c>
      <c r="O1004" s="346" t="b">
        <v>1</v>
      </c>
      <c r="Q1004" s="339"/>
    </row>
    <row r="1005" spans="1:17" x14ac:dyDescent="0.25">
      <c r="A1005" s="339"/>
      <c r="C1005" s="346" t="s">
        <v>2116</v>
      </c>
      <c r="D1005" s="1287" t="s">
        <v>2049</v>
      </c>
      <c r="E1005" s="1287"/>
      <c r="F1005" s="346" t="s">
        <v>2158</v>
      </c>
      <c r="G1005" s="1287" t="s">
        <v>2055</v>
      </c>
      <c r="H1005" s="1287"/>
      <c r="I1005" s="346" t="b">
        <v>1</v>
      </c>
      <c r="J1005" s="346">
        <v>1</v>
      </c>
      <c r="K1005" s="346" t="s">
        <v>145</v>
      </c>
      <c r="L1005" s="352">
        <v>0.95199999999999996</v>
      </c>
      <c r="M1005" s="350">
        <f t="shared" si="28"/>
        <v>3.16</v>
      </c>
      <c r="N1005" s="351">
        <f t="shared" si="29"/>
        <v>3.0083199999999999</v>
      </c>
      <c r="O1005" s="346" t="b">
        <v>0</v>
      </c>
      <c r="Q1005" s="339"/>
    </row>
    <row r="1006" spans="1:17" x14ac:dyDescent="0.25">
      <c r="A1006" s="339"/>
      <c r="C1006" s="346" t="s">
        <v>2126</v>
      </c>
      <c r="D1006" s="1287" t="s">
        <v>2057</v>
      </c>
      <c r="E1006" s="1287"/>
      <c r="F1006" s="346" t="s">
        <v>2167</v>
      </c>
      <c r="G1006" s="1287" t="s">
        <v>2075</v>
      </c>
      <c r="H1006" s="1287"/>
      <c r="I1006" s="346" t="b">
        <v>1</v>
      </c>
      <c r="J1006" s="346">
        <v>1</v>
      </c>
      <c r="K1006" s="346" t="s">
        <v>145</v>
      </c>
      <c r="L1006" s="352">
        <v>0.93</v>
      </c>
      <c r="M1006" s="350">
        <f t="shared" si="28"/>
        <v>3.16</v>
      </c>
      <c r="N1006" s="351">
        <f t="shared" si="29"/>
        <v>2.9388000000000001</v>
      </c>
      <c r="O1006" s="346" t="b">
        <v>0</v>
      </c>
      <c r="Q1006" s="339"/>
    </row>
    <row r="1007" spans="1:17" x14ac:dyDescent="0.25">
      <c r="A1007" s="339"/>
      <c r="C1007" s="346" t="s">
        <v>2167</v>
      </c>
      <c r="D1007" s="1287" t="s">
        <v>2075</v>
      </c>
      <c r="E1007" s="1287"/>
      <c r="F1007" s="346" t="s">
        <v>2149</v>
      </c>
      <c r="G1007" s="1287" t="s">
        <v>2053</v>
      </c>
      <c r="H1007" s="1287"/>
      <c r="I1007" s="346" t="b">
        <v>1</v>
      </c>
      <c r="J1007" s="346">
        <v>1</v>
      </c>
      <c r="K1007" s="346" t="s">
        <v>145</v>
      </c>
      <c r="L1007" s="352">
        <v>0.92900000000000005</v>
      </c>
      <c r="M1007" s="350">
        <f t="shared" si="28"/>
        <v>3.16</v>
      </c>
      <c r="N1007" s="351">
        <f t="shared" si="29"/>
        <v>2.9356400000000002</v>
      </c>
      <c r="O1007" s="346" t="b">
        <v>0</v>
      </c>
      <c r="Q1007" s="339"/>
    </row>
    <row r="1008" spans="1:17" x14ac:dyDescent="0.25">
      <c r="A1008" s="339"/>
      <c r="C1008" s="346" t="s">
        <v>2115</v>
      </c>
      <c r="D1008" s="1287" t="s">
        <v>2049</v>
      </c>
      <c r="E1008" s="1287"/>
      <c r="F1008" s="346" t="s">
        <v>2186</v>
      </c>
      <c r="G1008" s="1287" t="s">
        <v>2046</v>
      </c>
      <c r="H1008" s="1287"/>
      <c r="I1008" s="346" t="b">
        <v>1</v>
      </c>
      <c r="J1008" s="346">
        <v>1</v>
      </c>
      <c r="K1008" s="346" t="s">
        <v>145</v>
      </c>
      <c r="L1008" s="352">
        <v>0.92800000000000005</v>
      </c>
      <c r="M1008" s="350">
        <f t="shared" si="28"/>
        <v>3.16</v>
      </c>
      <c r="N1008" s="351">
        <f t="shared" si="29"/>
        <v>2.9324800000000004</v>
      </c>
      <c r="O1008" s="346" t="b">
        <v>0</v>
      </c>
      <c r="Q1008" s="339"/>
    </row>
    <row r="1009" spans="1:17" x14ac:dyDescent="0.25">
      <c r="A1009" s="339"/>
      <c r="C1009" s="346" t="s">
        <v>2249</v>
      </c>
      <c r="D1009" s="1287" t="s">
        <v>2250</v>
      </c>
      <c r="E1009" s="1287"/>
      <c r="F1009" s="346" t="s">
        <v>2197</v>
      </c>
      <c r="G1009" s="1287" t="s">
        <v>2071</v>
      </c>
      <c r="H1009" s="1287"/>
      <c r="I1009" s="346" t="b">
        <v>1</v>
      </c>
      <c r="J1009" s="346">
        <v>1</v>
      </c>
      <c r="K1009" s="346" t="s">
        <v>145</v>
      </c>
      <c r="L1009" s="352">
        <v>0.92600000000000005</v>
      </c>
      <c r="M1009" s="350">
        <f t="shared" si="28"/>
        <v>3.16</v>
      </c>
      <c r="N1009" s="351">
        <f t="shared" si="29"/>
        <v>2.9261600000000003</v>
      </c>
      <c r="O1009" s="346" t="b">
        <v>1</v>
      </c>
      <c r="Q1009" s="339"/>
    </row>
    <row r="1010" spans="1:17" x14ac:dyDescent="0.25">
      <c r="A1010" s="339"/>
      <c r="C1010" s="346" t="s">
        <v>2157</v>
      </c>
      <c r="D1010" s="1287" t="s">
        <v>2049</v>
      </c>
      <c r="E1010" s="1287"/>
      <c r="F1010" s="346" t="s">
        <v>2118</v>
      </c>
      <c r="G1010" s="1287" t="s">
        <v>2046</v>
      </c>
      <c r="H1010" s="1287"/>
      <c r="I1010" s="346" t="b">
        <v>1</v>
      </c>
      <c r="J1010" s="346">
        <v>1</v>
      </c>
      <c r="K1010" s="346" t="s">
        <v>145</v>
      </c>
      <c r="L1010" s="352">
        <v>0.91900000000000004</v>
      </c>
      <c r="M1010" s="350">
        <f t="shared" si="28"/>
        <v>3.16</v>
      </c>
      <c r="N1010" s="351">
        <f t="shared" si="29"/>
        <v>2.9040400000000002</v>
      </c>
      <c r="O1010" s="346" t="b">
        <v>0</v>
      </c>
      <c r="Q1010" s="339"/>
    </row>
    <row r="1011" spans="1:17" x14ac:dyDescent="0.25">
      <c r="A1011" s="339"/>
      <c r="C1011" s="346" t="s">
        <v>2162</v>
      </c>
      <c r="D1011" s="1287" t="s">
        <v>2068</v>
      </c>
      <c r="E1011" s="1287"/>
      <c r="F1011" s="346" t="s">
        <v>2163</v>
      </c>
      <c r="G1011" s="1287" t="s">
        <v>2051</v>
      </c>
      <c r="H1011" s="1287"/>
      <c r="I1011" s="346" t="b">
        <v>1</v>
      </c>
      <c r="J1011" s="346">
        <v>1</v>
      </c>
      <c r="K1011" s="346" t="s">
        <v>145</v>
      </c>
      <c r="L1011" s="352">
        <v>0.90800000000000003</v>
      </c>
      <c r="M1011" s="350">
        <f t="shared" si="28"/>
        <v>3.16</v>
      </c>
      <c r="N1011" s="351">
        <f t="shared" si="29"/>
        <v>2.8692800000000003</v>
      </c>
      <c r="O1011" s="346" t="b">
        <v>0</v>
      </c>
      <c r="Q1011" s="339"/>
    </row>
    <row r="1012" spans="1:17" x14ac:dyDescent="0.25">
      <c r="A1012" s="339"/>
      <c r="C1012" s="346" t="s">
        <v>2127</v>
      </c>
      <c r="D1012" s="1287" t="s">
        <v>2055</v>
      </c>
      <c r="E1012" s="1287"/>
      <c r="F1012" s="346" t="s">
        <v>2118</v>
      </c>
      <c r="G1012" s="1287" t="s">
        <v>2046</v>
      </c>
      <c r="H1012" s="1287"/>
      <c r="I1012" s="346" t="b">
        <v>1</v>
      </c>
      <c r="J1012" s="346">
        <v>1</v>
      </c>
      <c r="K1012" s="346" t="s">
        <v>145</v>
      </c>
      <c r="L1012" s="352">
        <v>0.90500000000000003</v>
      </c>
      <c r="M1012" s="350">
        <f t="shared" si="28"/>
        <v>3.16</v>
      </c>
      <c r="N1012" s="351">
        <f t="shared" si="29"/>
        <v>2.8598000000000003</v>
      </c>
      <c r="O1012" s="346" t="b">
        <v>0</v>
      </c>
      <c r="Q1012" s="339"/>
    </row>
    <row r="1013" spans="1:17" x14ac:dyDescent="0.25">
      <c r="A1013" s="339"/>
      <c r="C1013" s="346" t="s">
        <v>2126</v>
      </c>
      <c r="D1013" s="1287" t="s">
        <v>2057</v>
      </c>
      <c r="E1013" s="1287"/>
      <c r="F1013" s="346" t="s">
        <v>2197</v>
      </c>
      <c r="G1013" s="1287" t="s">
        <v>2071</v>
      </c>
      <c r="H1013" s="1287"/>
      <c r="I1013" s="346" t="b">
        <v>1</v>
      </c>
      <c r="J1013" s="346">
        <v>1</v>
      </c>
      <c r="K1013" s="346" t="s">
        <v>145</v>
      </c>
      <c r="L1013" s="352">
        <v>0.86599999999999999</v>
      </c>
      <c r="M1013" s="350">
        <f t="shared" si="28"/>
        <v>3.16</v>
      </c>
      <c r="N1013" s="351">
        <f t="shared" si="29"/>
        <v>2.7365599999999999</v>
      </c>
      <c r="O1013" s="346" t="b">
        <v>0</v>
      </c>
      <c r="Q1013" s="339"/>
    </row>
    <row r="1014" spans="1:17" x14ac:dyDescent="0.25">
      <c r="A1014" s="339"/>
      <c r="C1014" s="346" t="s">
        <v>2126</v>
      </c>
      <c r="D1014" s="1287" t="s">
        <v>2057</v>
      </c>
      <c r="E1014" s="1287"/>
      <c r="F1014" s="346" t="s">
        <v>2231</v>
      </c>
      <c r="G1014" s="1287" t="s">
        <v>2064</v>
      </c>
      <c r="H1014" s="1287"/>
      <c r="I1014" s="346" t="b">
        <v>1</v>
      </c>
      <c r="J1014" s="346">
        <v>1</v>
      </c>
      <c r="K1014" s="346" t="s">
        <v>145</v>
      </c>
      <c r="L1014" s="352">
        <v>0.86499999999999999</v>
      </c>
      <c r="M1014" s="350">
        <f t="shared" si="28"/>
        <v>3.16</v>
      </c>
      <c r="N1014" s="351">
        <f t="shared" si="29"/>
        <v>2.7334000000000001</v>
      </c>
      <c r="O1014" s="346" t="b">
        <v>0</v>
      </c>
      <c r="Q1014" s="339"/>
    </row>
    <row r="1015" spans="1:17" x14ac:dyDescent="0.25">
      <c r="A1015" s="339"/>
      <c r="C1015" s="346" t="s">
        <v>2133</v>
      </c>
      <c r="D1015" s="1287" t="s">
        <v>2047</v>
      </c>
      <c r="E1015" s="1287"/>
      <c r="F1015" s="346" t="s">
        <v>2135</v>
      </c>
      <c r="G1015" s="1287" t="s">
        <v>2066</v>
      </c>
      <c r="H1015" s="1287"/>
      <c r="I1015" s="346" t="b">
        <v>1</v>
      </c>
      <c r="J1015" s="346">
        <v>1</v>
      </c>
      <c r="K1015" s="346" t="s">
        <v>145</v>
      </c>
      <c r="L1015" s="352">
        <v>0.86299999999999999</v>
      </c>
      <c r="M1015" s="350">
        <f t="shared" si="28"/>
        <v>3.16</v>
      </c>
      <c r="N1015" s="351">
        <f t="shared" si="29"/>
        <v>2.7270799999999999</v>
      </c>
      <c r="O1015" s="346" t="b">
        <v>0</v>
      </c>
      <c r="Q1015" s="339"/>
    </row>
    <row r="1016" spans="1:17" x14ac:dyDescent="0.25">
      <c r="A1016" s="339"/>
      <c r="C1016" s="346" t="s">
        <v>2118</v>
      </c>
      <c r="D1016" s="1287" t="s">
        <v>2046</v>
      </c>
      <c r="E1016" s="1287"/>
      <c r="F1016" s="346" t="s">
        <v>2157</v>
      </c>
      <c r="G1016" s="1287" t="s">
        <v>2049</v>
      </c>
      <c r="H1016" s="1287"/>
      <c r="I1016" s="346" t="b">
        <v>1</v>
      </c>
      <c r="J1016" s="346">
        <v>1</v>
      </c>
      <c r="K1016" s="346" t="s">
        <v>145</v>
      </c>
      <c r="L1016" s="352">
        <v>0.86</v>
      </c>
      <c r="M1016" s="350">
        <f t="shared" si="28"/>
        <v>3.16</v>
      </c>
      <c r="N1016" s="351">
        <f t="shared" si="29"/>
        <v>2.7176</v>
      </c>
      <c r="O1016" s="346" t="b">
        <v>0</v>
      </c>
      <c r="Q1016" s="339"/>
    </row>
    <row r="1017" spans="1:17" x14ac:dyDescent="0.25">
      <c r="A1017" s="339"/>
      <c r="C1017" s="346" t="s">
        <v>2118</v>
      </c>
      <c r="D1017" s="1287" t="s">
        <v>2046</v>
      </c>
      <c r="E1017" s="1287"/>
      <c r="F1017" s="346" t="s">
        <v>2158</v>
      </c>
      <c r="G1017" s="1287" t="s">
        <v>2055</v>
      </c>
      <c r="H1017" s="1287"/>
      <c r="I1017" s="346" t="b">
        <v>1</v>
      </c>
      <c r="J1017" s="346">
        <v>1</v>
      </c>
      <c r="K1017" s="346" t="s">
        <v>145</v>
      </c>
      <c r="L1017" s="352">
        <v>0.83499999999999996</v>
      </c>
      <c r="M1017" s="350">
        <f t="shared" si="28"/>
        <v>3.16</v>
      </c>
      <c r="N1017" s="351">
        <f t="shared" si="29"/>
        <v>2.6385999999999998</v>
      </c>
      <c r="O1017" s="346" t="b">
        <v>0</v>
      </c>
      <c r="Q1017" s="339"/>
    </row>
    <row r="1018" spans="1:17" x14ac:dyDescent="0.25">
      <c r="A1018" s="339"/>
      <c r="C1018" s="346" t="s">
        <v>2133</v>
      </c>
      <c r="D1018" s="1287" t="s">
        <v>2047</v>
      </c>
      <c r="E1018" s="1287"/>
      <c r="F1018" s="346" t="s">
        <v>2126</v>
      </c>
      <c r="G1018" s="1287" t="s">
        <v>2057</v>
      </c>
      <c r="H1018" s="1287"/>
      <c r="I1018" s="346" t="b">
        <v>1</v>
      </c>
      <c r="J1018" s="346">
        <v>1</v>
      </c>
      <c r="K1018" s="346" t="s">
        <v>145</v>
      </c>
      <c r="L1018" s="352">
        <v>0.82899999999999996</v>
      </c>
      <c r="M1018" s="350">
        <f t="shared" si="28"/>
        <v>3.16</v>
      </c>
      <c r="N1018" s="351">
        <f t="shared" si="29"/>
        <v>2.61964</v>
      </c>
      <c r="O1018" s="346" t="b">
        <v>0</v>
      </c>
      <c r="Q1018" s="339"/>
    </row>
    <row r="1019" spans="1:17" x14ac:dyDescent="0.25">
      <c r="A1019" s="339"/>
      <c r="C1019" s="346" t="s">
        <v>2114</v>
      </c>
      <c r="D1019" s="1287" t="s">
        <v>2049</v>
      </c>
      <c r="E1019" s="1287"/>
      <c r="F1019" s="346" t="s">
        <v>2120</v>
      </c>
      <c r="G1019" s="1287" t="s">
        <v>2046</v>
      </c>
      <c r="H1019" s="1287"/>
      <c r="I1019" s="346" t="b">
        <v>1</v>
      </c>
      <c r="J1019" s="346">
        <v>1</v>
      </c>
      <c r="K1019" s="346" t="s">
        <v>145</v>
      </c>
      <c r="L1019" s="352">
        <v>0.82099999999999995</v>
      </c>
      <c r="M1019" s="350">
        <f t="shared" si="28"/>
        <v>3.16</v>
      </c>
      <c r="N1019" s="351">
        <f t="shared" si="29"/>
        <v>2.59436</v>
      </c>
      <c r="O1019" s="346" t="b">
        <v>0</v>
      </c>
      <c r="Q1019" s="339"/>
    </row>
    <row r="1020" spans="1:17" x14ac:dyDescent="0.25">
      <c r="A1020" s="339"/>
      <c r="C1020" s="346" t="s">
        <v>2319</v>
      </c>
      <c r="D1020" s="1287" t="s">
        <v>2320</v>
      </c>
      <c r="E1020" s="1287"/>
      <c r="F1020" s="346" t="s">
        <v>2278</v>
      </c>
      <c r="G1020" s="1287" t="s">
        <v>2277</v>
      </c>
      <c r="H1020" s="1287"/>
      <c r="I1020" s="346" t="b">
        <v>1</v>
      </c>
      <c r="J1020" s="346">
        <v>1</v>
      </c>
      <c r="K1020" s="346" t="s">
        <v>145</v>
      </c>
      <c r="L1020" s="352">
        <v>0.81899999999999995</v>
      </c>
      <c r="M1020" s="350">
        <f t="shared" si="28"/>
        <v>3.16</v>
      </c>
      <c r="N1020" s="351">
        <f t="shared" si="29"/>
        <v>2.5880399999999999</v>
      </c>
      <c r="O1020" s="346" t="b">
        <v>1</v>
      </c>
      <c r="Q1020" s="339"/>
    </row>
    <row r="1021" spans="1:17" x14ac:dyDescent="0.25">
      <c r="A1021" s="339"/>
      <c r="C1021" s="346" t="s">
        <v>2109</v>
      </c>
      <c r="D1021" s="1287" t="s">
        <v>2048</v>
      </c>
      <c r="E1021" s="1287"/>
      <c r="F1021" s="346" t="s">
        <v>2182</v>
      </c>
      <c r="G1021" s="1287" t="s">
        <v>2056</v>
      </c>
      <c r="H1021" s="1287"/>
      <c r="I1021" s="346" t="b">
        <v>1</v>
      </c>
      <c r="J1021" s="346">
        <v>1</v>
      </c>
      <c r="K1021" s="346" t="s">
        <v>145</v>
      </c>
      <c r="L1021" s="352">
        <v>0.79700000000000004</v>
      </c>
      <c r="M1021" s="350">
        <f t="shared" si="28"/>
        <v>3.16</v>
      </c>
      <c r="N1021" s="351">
        <f t="shared" si="29"/>
        <v>2.5185200000000001</v>
      </c>
      <c r="O1021" s="346" t="b">
        <v>0</v>
      </c>
      <c r="Q1021" s="339"/>
    </row>
    <row r="1022" spans="1:17" x14ac:dyDescent="0.25">
      <c r="A1022" s="339"/>
      <c r="C1022" s="346" t="s">
        <v>2278</v>
      </c>
      <c r="D1022" s="1287" t="s">
        <v>2277</v>
      </c>
      <c r="E1022" s="1287"/>
      <c r="F1022" s="346" t="s">
        <v>2319</v>
      </c>
      <c r="G1022" s="1287" t="s">
        <v>2320</v>
      </c>
      <c r="H1022" s="1287"/>
      <c r="I1022" s="346" t="b">
        <v>1</v>
      </c>
      <c r="J1022" s="346">
        <v>1</v>
      </c>
      <c r="K1022" s="346" t="s">
        <v>145</v>
      </c>
      <c r="L1022" s="352">
        <v>0.79500000000000004</v>
      </c>
      <c r="M1022" s="350">
        <f t="shared" si="28"/>
        <v>3.16</v>
      </c>
      <c r="N1022" s="351">
        <f t="shared" si="29"/>
        <v>2.5122000000000004</v>
      </c>
      <c r="O1022" s="346" t="b">
        <v>1</v>
      </c>
      <c r="Q1022" s="339"/>
    </row>
    <row r="1023" spans="1:17" x14ac:dyDescent="0.25">
      <c r="A1023" s="339"/>
      <c r="C1023" s="346" t="s">
        <v>2295</v>
      </c>
      <c r="D1023" s="1287" t="s">
        <v>2238</v>
      </c>
      <c r="E1023" s="1287"/>
      <c r="F1023" s="346" t="s">
        <v>2200</v>
      </c>
      <c r="G1023" s="1287" t="s">
        <v>2054</v>
      </c>
      <c r="H1023" s="1287"/>
      <c r="I1023" s="346" t="b">
        <v>1</v>
      </c>
      <c r="J1023" s="346">
        <v>1</v>
      </c>
      <c r="K1023" s="346" t="s">
        <v>145</v>
      </c>
      <c r="L1023" s="352">
        <v>0.77900000000000003</v>
      </c>
      <c r="M1023" s="350">
        <f t="shared" si="28"/>
        <v>3.16</v>
      </c>
      <c r="N1023" s="351">
        <f t="shared" si="29"/>
        <v>2.4616400000000001</v>
      </c>
      <c r="O1023" s="346" t="b">
        <v>1</v>
      </c>
      <c r="Q1023" s="339"/>
    </row>
    <row r="1024" spans="1:17" x14ac:dyDescent="0.25">
      <c r="A1024" s="339"/>
      <c r="C1024" s="346" t="s">
        <v>2131</v>
      </c>
      <c r="D1024" s="1287" t="s">
        <v>2056</v>
      </c>
      <c r="E1024" s="1287"/>
      <c r="F1024" s="346" t="s">
        <v>2109</v>
      </c>
      <c r="G1024" s="1287" t="s">
        <v>2048</v>
      </c>
      <c r="H1024" s="1287"/>
      <c r="I1024" s="346" t="b">
        <v>1</v>
      </c>
      <c r="J1024" s="346">
        <v>1</v>
      </c>
      <c r="K1024" s="346" t="s">
        <v>145</v>
      </c>
      <c r="L1024" s="352">
        <v>0.748</v>
      </c>
      <c r="M1024" s="350">
        <f t="shared" si="28"/>
        <v>3.16</v>
      </c>
      <c r="N1024" s="351">
        <f t="shared" si="29"/>
        <v>2.36368</v>
      </c>
      <c r="O1024" s="346" t="b">
        <v>0</v>
      </c>
      <c r="Q1024" s="339"/>
    </row>
    <row r="1025" spans="1:17" x14ac:dyDescent="0.25">
      <c r="A1025" s="339"/>
      <c r="C1025" s="346" t="s">
        <v>2200</v>
      </c>
      <c r="D1025" s="1287" t="s">
        <v>2054</v>
      </c>
      <c r="E1025" s="1287"/>
      <c r="F1025" s="346" t="s">
        <v>2294</v>
      </c>
      <c r="G1025" s="1287" t="s">
        <v>2238</v>
      </c>
      <c r="H1025" s="1287"/>
      <c r="I1025" s="346" t="b">
        <v>1</v>
      </c>
      <c r="J1025" s="346">
        <v>1</v>
      </c>
      <c r="K1025" s="346" t="s">
        <v>145</v>
      </c>
      <c r="L1025" s="352">
        <v>0.73699999999999999</v>
      </c>
      <c r="M1025" s="350">
        <f t="shared" si="28"/>
        <v>3.16</v>
      </c>
      <c r="N1025" s="351">
        <f t="shared" si="29"/>
        <v>2.3289200000000001</v>
      </c>
      <c r="O1025" s="346" t="b">
        <v>1</v>
      </c>
      <c r="Q1025" s="339"/>
    </row>
    <row r="1026" spans="1:17" x14ac:dyDescent="0.25">
      <c r="A1026" s="339"/>
      <c r="C1026" s="346" t="s">
        <v>2333</v>
      </c>
      <c r="D1026" s="1287" t="s">
        <v>2334</v>
      </c>
      <c r="E1026" s="1287"/>
      <c r="F1026" s="346" t="s">
        <v>2110</v>
      </c>
      <c r="G1026" s="1287" t="s">
        <v>2050</v>
      </c>
      <c r="H1026" s="1287"/>
      <c r="I1026" s="346" t="b">
        <v>1</v>
      </c>
      <c r="J1026" s="346">
        <v>1</v>
      </c>
      <c r="K1026" s="346" t="s">
        <v>145</v>
      </c>
      <c r="L1026" s="352">
        <v>0.70899999999999996</v>
      </c>
      <c r="M1026" s="350">
        <f t="shared" si="28"/>
        <v>3.16</v>
      </c>
      <c r="N1026" s="351">
        <f t="shared" si="29"/>
        <v>2.24044</v>
      </c>
      <c r="O1026" s="346" t="b">
        <v>0</v>
      </c>
      <c r="Q1026" s="339"/>
    </row>
    <row r="1027" spans="1:17" x14ac:dyDescent="0.25">
      <c r="A1027" s="339"/>
      <c r="C1027" s="346" t="s">
        <v>2101</v>
      </c>
      <c r="D1027" s="1287" t="s">
        <v>2051</v>
      </c>
      <c r="E1027" s="1287"/>
      <c r="F1027" s="346" t="s">
        <v>2133</v>
      </c>
      <c r="G1027" s="1287" t="s">
        <v>2047</v>
      </c>
      <c r="H1027" s="1287"/>
      <c r="I1027" s="346" t="b">
        <v>1</v>
      </c>
      <c r="J1027" s="346">
        <v>1</v>
      </c>
      <c r="K1027" s="346" t="s">
        <v>145</v>
      </c>
      <c r="L1027" s="352">
        <v>0.67300000000000004</v>
      </c>
      <c r="M1027" s="350">
        <f t="shared" ref="M1027:M1036" si="30">IF(K1027="","",INDEX(CNTR_EFListSelected,MATCH(K1027,CORSIA_FuelsList,0)))</f>
        <v>3.16</v>
      </c>
      <c r="N1027" s="351">
        <f t="shared" ref="N1027:N1036" si="31">IF(COUNT(L1027:M1027)=2,L1027*M1027,"")</f>
        <v>2.1266800000000003</v>
      </c>
      <c r="O1027" s="346" t="b">
        <v>0</v>
      </c>
      <c r="Q1027" s="339"/>
    </row>
    <row r="1028" spans="1:17" x14ac:dyDescent="0.25">
      <c r="A1028" s="339"/>
      <c r="C1028" s="346" t="s">
        <v>2158</v>
      </c>
      <c r="D1028" s="1287" t="s">
        <v>2055</v>
      </c>
      <c r="E1028" s="1287"/>
      <c r="F1028" s="346" t="s">
        <v>2118</v>
      </c>
      <c r="G1028" s="1287" t="s">
        <v>2046</v>
      </c>
      <c r="H1028" s="1287"/>
      <c r="I1028" s="346" t="b">
        <v>1</v>
      </c>
      <c r="J1028" s="346">
        <v>1</v>
      </c>
      <c r="K1028" s="346" t="s">
        <v>145</v>
      </c>
      <c r="L1028" s="352">
        <v>0.67200000000000004</v>
      </c>
      <c r="M1028" s="350">
        <f t="shared" si="30"/>
        <v>3.16</v>
      </c>
      <c r="N1028" s="351">
        <f t="shared" si="31"/>
        <v>2.1235200000000001</v>
      </c>
      <c r="O1028" s="346" t="b">
        <v>0</v>
      </c>
      <c r="Q1028" s="339"/>
    </row>
    <row r="1029" spans="1:17" x14ac:dyDescent="0.25">
      <c r="A1029" s="339"/>
      <c r="C1029" s="346" t="s">
        <v>2133</v>
      </c>
      <c r="D1029" s="1287" t="s">
        <v>2047</v>
      </c>
      <c r="E1029" s="1287"/>
      <c r="F1029" s="346" t="s">
        <v>2115</v>
      </c>
      <c r="G1029" s="1287" t="s">
        <v>2049</v>
      </c>
      <c r="H1029" s="1287"/>
      <c r="I1029" s="346" t="b">
        <v>1</v>
      </c>
      <c r="J1029" s="346">
        <v>1</v>
      </c>
      <c r="K1029" s="346" t="s">
        <v>145</v>
      </c>
      <c r="L1029" s="352">
        <v>0.64300000000000002</v>
      </c>
      <c r="M1029" s="350">
        <f t="shared" si="30"/>
        <v>3.16</v>
      </c>
      <c r="N1029" s="351">
        <f t="shared" si="31"/>
        <v>2.0318800000000001</v>
      </c>
      <c r="O1029" s="346" t="b">
        <v>0</v>
      </c>
      <c r="Q1029" s="339"/>
    </row>
    <row r="1030" spans="1:17" x14ac:dyDescent="0.25">
      <c r="A1030" s="339"/>
      <c r="C1030" s="346" t="s">
        <v>2158</v>
      </c>
      <c r="D1030" s="1287" t="s">
        <v>2055</v>
      </c>
      <c r="E1030" s="1287"/>
      <c r="F1030" s="346" t="s">
        <v>2106</v>
      </c>
      <c r="G1030" s="1287" t="s">
        <v>2047</v>
      </c>
      <c r="H1030" s="1287"/>
      <c r="I1030" s="346" t="b">
        <v>1</v>
      </c>
      <c r="J1030" s="346">
        <v>1</v>
      </c>
      <c r="K1030" s="346" t="s">
        <v>145</v>
      </c>
      <c r="L1030" s="352">
        <v>0.64200000000000002</v>
      </c>
      <c r="M1030" s="350">
        <f t="shared" si="30"/>
        <v>3.16</v>
      </c>
      <c r="N1030" s="351">
        <f t="shared" si="31"/>
        <v>2.0287200000000003</v>
      </c>
      <c r="O1030" s="346" t="b">
        <v>0</v>
      </c>
      <c r="Q1030" s="339"/>
    </row>
    <row r="1031" spans="1:17" x14ac:dyDescent="0.25">
      <c r="A1031" s="339"/>
      <c r="C1031" s="346" t="s">
        <v>2341</v>
      </c>
      <c r="D1031" s="1287" t="s">
        <v>2248</v>
      </c>
      <c r="E1031" s="1287"/>
      <c r="F1031" s="346" t="s">
        <v>2276</v>
      </c>
      <c r="G1031" s="1287" t="s">
        <v>2277</v>
      </c>
      <c r="H1031" s="1287"/>
      <c r="I1031" s="346" t="b">
        <v>1</v>
      </c>
      <c r="J1031" s="346">
        <v>1</v>
      </c>
      <c r="K1031" s="346" t="s">
        <v>145</v>
      </c>
      <c r="L1031" s="352">
        <v>0.62</v>
      </c>
      <c r="M1031" s="350">
        <f t="shared" si="30"/>
        <v>3.16</v>
      </c>
      <c r="N1031" s="351">
        <f t="shared" si="31"/>
        <v>1.9592000000000001</v>
      </c>
      <c r="O1031" s="346" t="b">
        <v>1</v>
      </c>
      <c r="Q1031" s="339"/>
    </row>
    <row r="1032" spans="1:17" x14ac:dyDescent="0.25">
      <c r="A1032" s="339"/>
      <c r="C1032" s="346" t="s">
        <v>2358</v>
      </c>
      <c r="D1032" s="1287" t="s">
        <v>2055</v>
      </c>
      <c r="E1032" s="1287"/>
      <c r="F1032" s="346" t="s">
        <v>2359</v>
      </c>
      <c r="G1032" s="1287" t="s">
        <v>2051</v>
      </c>
      <c r="H1032" s="1287"/>
      <c r="I1032" s="346" t="b">
        <v>1</v>
      </c>
      <c r="J1032" s="346">
        <v>1</v>
      </c>
      <c r="K1032" s="346" t="s">
        <v>145</v>
      </c>
      <c r="L1032" s="352">
        <v>0.59099999999999997</v>
      </c>
      <c r="M1032" s="350">
        <f t="shared" si="30"/>
        <v>3.16</v>
      </c>
      <c r="N1032" s="351">
        <f t="shared" si="31"/>
        <v>1.8675599999999999</v>
      </c>
      <c r="O1032" s="346" t="b">
        <v>0</v>
      </c>
      <c r="Q1032" s="339"/>
    </row>
    <row r="1033" spans="1:17" x14ac:dyDescent="0.25">
      <c r="A1033" s="339"/>
      <c r="C1033" s="346" t="s">
        <v>2245</v>
      </c>
      <c r="D1033" s="1287" t="s">
        <v>2238</v>
      </c>
      <c r="E1033" s="1287"/>
      <c r="F1033" s="346" t="s">
        <v>2200</v>
      </c>
      <c r="G1033" s="1287" t="s">
        <v>2054</v>
      </c>
      <c r="H1033" s="1287"/>
      <c r="I1033" s="346" t="b">
        <v>1</v>
      </c>
      <c r="J1033" s="346">
        <v>1</v>
      </c>
      <c r="K1033" s="346" t="s">
        <v>145</v>
      </c>
      <c r="L1033" s="352">
        <v>0.55600000000000005</v>
      </c>
      <c r="M1033" s="350">
        <f t="shared" si="30"/>
        <v>3.16</v>
      </c>
      <c r="N1033" s="351">
        <f t="shared" si="31"/>
        <v>1.7569600000000003</v>
      </c>
      <c r="O1033" s="346" t="b">
        <v>1</v>
      </c>
      <c r="Q1033" s="339"/>
    </row>
    <row r="1034" spans="1:17" x14ac:dyDescent="0.25">
      <c r="A1034" s="339"/>
      <c r="C1034" s="346" t="s">
        <v>2149</v>
      </c>
      <c r="D1034" s="1287" t="s">
        <v>2053</v>
      </c>
      <c r="E1034" s="1287"/>
      <c r="F1034" s="346" t="s">
        <v>2150</v>
      </c>
      <c r="G1034" s="1287" t="s">
        <v>2061</v>
      </c>
      <c r="H1034" s="1287"/>
      <c r="I1034" s="346" t="b">
        <v>1</v>
      </c>
      <c r="J1034" s="346">
        <v>1</v>
      </c>
      <c r="K1034" s="346" t="s">
        <v>145</v>
      </c>
      <c r="L1034" s="352">
        <v>0.54200000000000004</v>
      </c>
      <c r="M1034" s="350">
        <f t="shared" si="30"/>
        <v>3.16</v>
      </c>
      <c r="N1034" s="351">
        <f t="shared" si="31"/>
        <v>1.7127200000000002</v>
      </c>
      <c r="O1034" s="346" t="b">
        <v>0</v>
      </c>
      <c r="Q1034" s="339"/>
    </row>
    <row r="1035" spans="1:17" x14ac:dyDescent="0.25">
      <c r="A1035" s="339"/>
      <c r="C1035" s="346" t="s">
        <v>2127</v>
      </c>
      <c r="D1035" s="1287" t="s">
        <v>2055</v>
      </c>
      <c r="E1035" s="1287"/>
      <c r="F1035" s="346" t="s">
        <v>2211</v>
      </c>
      <c r="G1035" s="1287" t="s">
        <v>2049</v>
      </c>
      <c r="H1035" s="1287"/>
      <c r="I1035" s="346" t="b">
        <v>1</v>
      </c>
      <c r="J1035" s="346">
        <v>1</v>
      </c>
      <c r="K1035" s="346" t="s">
        <v>145</v>
      </c>
      <c r="L1035" s="352">
        <v>0.54200000000000004</v>
      </c>
      <c r="M1035" s="350">
        <f t="shared" si="30"/>
        <v>3.16</v>
      </c>
      <c r="N1035" s="351">
        <f t="shared" si="31"/>
        <v>1.7127200000000002</v>
      </c>
      <c r="O1035" s="346" t="b">
        <v>0</v>
      </c>
      <c r="Q1035" s="339"/>
    </row>
    <row r="1036" spans="1:17" x14ac:dyDescent="0.25">
      <c r="A1036" s="339"/>
      <c r="C1036" s="346" t="s">
        <v>2186</v>
      </c>
      <c r="D1036" s="1287" t="s">
        <v>2046</v>
      </c>
      <c r="E1036" s="1287"/>
      <c r="F1036" s="346" t="s">
        <v>2114</v>
      </c>
      <c r="G1036" s="1287" t="s">
        <v>2049</v>
      </c>
      <c r="H1036" s="1287"/>
      <c r="I1036" s="346" t="b">
        <v>1</v>
      </c>
      <c r="J1036" s="346">
        <v>1</v>
      </c>
      <c r="K1036" s="346" t="s">
        <v>145</v>
      </c>
      <c r="L1036" s="352">
        <v>0.47199999999999998</v>
      </c>
      <c r="M1036" s="350">
        <f t="shared" si="30"/>
        <v>3.16</v>
      </c>
      <c r="N1036" s="351">
        <f t="shared" si="31"/>
        <v>1.49152</v>
      </c>
      <c r="O1036" s="346" t="b">
        <v>0</v>
      </c>
      <c r="Q1036" s="339"/>
    </row>
    <row r="1037" spans="1:17" ht="12.75" customHeight="1" x14ac:dyDescent="0.25">
      <c r="A1037" s="339"/>
      <c r="C1037" s="390" t="s">
        <v>73</v>
      </c>
      <c r="D1037" s="1288" t="s">
        <v>73</v>
      </c>
      <c r="E1037" s="1288"/>
      <c r="F1037" s="390" t="s">
        <v>73</v>
      </c>
      <c r="G1037" s="1288" t="s">
        <v>73</v>
      </c>
      <c r="H1037" s="1288"/>
      <c r="I1037" s="390" t="s">
        <v>73</v>
      </c>
      <c r="J1037" s="390" t="s">
        <v>73</v>
      </c>
      <c r="K1037" s="390" t="s">
        <v>73</v>
      </c>
      <c r="L1037" s="390" t="s">
        <v>73</v>
      </c>
      <c r="M1037" s="390" t="s">
        <v>73</v>
      </c>
      <c r="N1037" s="390" t="s">
        <v>73</v>
      </c>
      <c r="O1037" s="390" t="s">
        <v>73</v>
      </c>
      <c r="Q1037" s="339"/>
    </row>
    <row r="1038" spans="1:17" ht="12.75" customHeight="1" x14ac:dyDescent="0.25">
      <c r="A1038" s="339"/>
      <c r="Q1038" s="339"/>
    </row>
    <row r="1039" spans="1:17" ht="25.5" customHeight="1" x14ac:dyDescent="0.25">
      <c r="A1039" s="339"/>
      <c r="C1039" s="1221" t="str">
        <f>Translations!$B$1156</f>
        <v>Please continue by adding further rows as needed (above the "end" markers). This must be done by copying an empty row and inserting it thereafter. A simple "insert row" command will NOT be sufficent.</v>
      </c>
      <c r="D1039" s="1221"/>
      <c r="E1039" s="1221"/>
      <c r="F1039" s="1221"/>
      <c r="G1039" s="1221"/>
      <c r="H1039" s="1221"/>
      <c r="I1039" s="1221"/>
      <c r="J1039" s="1221"/>
      <c r="K1039" s="1221"/>
      <c r="L1039" s="1221"/>
      <c r="M1039" s="1221"/>
      <c r="N1039" s="1221"/>
      <c r="O1039" s="1221"/>
      <c r="Q1039" s="339"/>
    </row>
    <row r="1040" spans="1:17" ht="12.75" customHeight="1" x14ac:dyDescent="0.25">
      <c r="A1040" s="339"/>
      <c r="Q1040" s="339"/>
    </row>
    <row r="1041" spans="1:17" ht="12.75" customHeight="1" x14ac:dyDescent="0.25">
      <c r="A1041" s="339"/>
      <c r="B1041" s="339"/>
      <c r="C1041" s="339"/>
      <c r="D1041" s="339"/>
      <c r="E1041" s="339"/>
      <c r="F1041" s="339"/>
      <c r="G1041" s="339"/>
      <c r="H1041" s="339"/>
      <c r="I1041" s="339"/>
      <c r="J1041" s="339"/>
      <c r="K1041" s="339"/>
      <c r="L1041" s="339"/>
      <c r="M1041" s="339"/>
      <c r="N1041" s="339"/>
      <c r="O1041" s="339"/>
      <c r="P1041" s="339"/>
      <c r="Q1041" s="339"/>
    </row>
  </sheetData>
  <sheetProtection sheet="1" objects="1" scenarios="1" formatCells="0" formatColumns="0" formatRows="0" insertColumns="0" insertRows="0"/>
  <mergeCells count="2031">
    <mergeCell ref="C42:O42"/>
    <mergeCell ref="C43:O43"/>
    <mergeCell ref="C44:O44"/>
    <mergeCell ref="C45:O45"/>
    <mergeCell ref="C46:O46"/>
    <mergeCell ref="C49:M49"/>
    <mergeCell ref="C52:O52"/>
    <mergeCell ref="C53:O53"/>
    <mergeCell ref="C54:O54"/>
    <mergeCell ref="C55:O55"/>
    <mergeCell ref="C56:O56"/>
    <mergeCell ref="C57:O57"/>
    <mergeCell ref="C58:O58"/>
    <mergeCell ref="C59:O59"/>
    <mergeCell ref="K60:N60"/>
    <mergeCell ref="C51:I51"/>
    <mergeCell ref="N62:N66"/>
    <mergeCell ref="O62:O66"/>
    <mergeCell ref="C64:C66"/>
    <mergeCell ref="D64:E66"/>
    <mergeCell ref="F64:F66"/>
    <mergeCell ref="G64:H66"/>
    <mergeCell ref="C62:E63"/>
    <mergeCell ref="F62:H63"/>
    <mergeCell ref="I62:I66"/>
    <mergeCell ref="J62:J66"/>
    <mergeCell ref="K62:K66"/>
    <mergeCell ref="L62:L66"/>
    <mergeCell ref="M62:M66"/>
    <mergeCell ref="C40:O40"/>
    <mergeCell ref="C41:O41"/>
    <mergeCell ref="E35:F35"/>
    <mergeCell ref="G35:I35"/>
    <mergeCell ref="J35:K35"/>
    <mergeCell ref="L35:M35"/>
    <mergeCell ref="C36:K36"/>
    <mergeCell ref="L36:M36"/>
    <mergeCell ref="E33:F33"/>
    <mergeCell ref="G33:I33"/>
    <mergeCell ref="J33:K33"/>
    <mergeCell ref="L33:M33"/>
    <mergeCell ref="E34:F34"/>
    <mergeCell ref="G34:I34"/>
    <mergeCell ref="J34:K34"/>
    <mergeCell ref="L34:M34"/>
    <mergeCell ref="C17:O17"/>
    <mergeCell ref="E31:F31"/>
    <mergeCell ref="G31:I31"/>
    <mergeCell ref="J31:K31"/>
    <mergeCell ref="L31:M31"/>
    <mergeCell ref="E32:F32"/>
    <mergeCell ref="G32:I32"/>
    <mergeCell ref="J32:K32"/>
    <mergeCell ref="L32:M32"/>
    <mergeCell ref="C24:G24"/>
    <mergeCell ref="H24:N24"/>
    <mergeCell ref="C28:F28"/>
    <mergeCell ref="G28:I30"/>
    <mergeCell ref="J28:K30"/>
    <mergeCell ref="L28:M30"/>
    <mergeCell ref="C29:C30"/>
    <mergeCell ref="D29:D30"/>
    <mergeCell ref="E29:F30"/>
    <mergeCell ref="N28:N30"/>
    <mergeCell ref="C27:O27"/>
    <mergeCell ref="C2:O3"/>
    <mergeCell ref="C11:M11"/>
    <mergeCell ref="C12:L12"/>
    <mergeCell ref="M12:N12"/>
    <mergeCell ref="C13:L13"/>
    <mergeCell ref="M13:N13"/>
    <mergeCell ref="C21:G21"/>
    <mergeCell ref="H21:N21"/>
    <mergeCell ref="C5:O5"/>
    <mergeCell ref="C6:O6"/>
    <mergeCell ref="C7:O7"/>
    <mergeCell ref="C8:O8"/>
    <mergeCell ref="C4:O4"/>
    <mergeCell ref="C22:G22"/>
    <mergeCell ref="H22:N22"/>
    <mergeCell ref="C23:G23"/>
    <mergeCell ref="H23:N23"/>
    <mergeCell ref="C14:L14"/>
    <mergeCell ref="M14:N14"/>
    <mergeCell ref="C15:L15"/>
    <mergeCell ref="M15:N15"/>
    <mergeCell ref="C16:L16"/>
    <mergeCell ref="M16:N16"/>
    <mergeCell ref="D67:E67"/>
    <mergeCell ref="G67:H67"/>
    <mergeCell ref="D68:E68"/>
    <mergeCell ref="G68:H68"/>
    <mergeCell ref="D69:E69"/>
    <mergeCell ref="G69:H69"/>
    <mergeCell ref="D70:E70"/>
    <mergeCell ref="G70:H70"/>
    <mergeCell ref="D71:E71"/>
    <mergeCell ref="G71:H71"/>
    <mergeCell ref="D72:E72"/>
    <mergeCell ref="G72:H72"/>
    <mergeCell ref="D73:E73"/>
    <mergeCell ref="G73:H73"/>
    <mergeCell ref="D74:E74"/>
    <mergeCell ref="G74:H74"/>
    <mergeCell ref="D75:E75"/>
    <mergeCell ref="G75:H75"/>
    <mergeCell ref="D76:E76"/>
    <mergeCell ref="G76:H76"/>
    <mergeCell ref="D77:E77"/>
    <mergeCell ref="G77:H77"/>
    <mergeCell ref="D78:E78"/>
    <mergeCell ref="G78:H78"/>
    <mergeCell ref="D79:E79"/>
    <mergeCell ref="G79:H79"/>
    <mergeCell ref="D80:E80"/>
    <mergeCell ref="G80:H80"/>
    <mergeCell ref="D81:E81"/>
    <mergeCell ref="G81:H81"/>
    <mergeCell ref="D82:E82"/>
    <mergeCell ref="G82:H82"/>
    <mergeCell ref="D83:E83"/>
    <mergeCell ref="G83:H83"/>
    <mergeCell ref="D84:E84"/>
    <mergeCell ref="G84:H84"/>
    <mergeCell ref="D85:E85"/>
    <mergeCell ref="G85:H85"/>
    <mergeCell ref="D86:E86"/>
    <mergeCell ref="G86:H86"/>
    <mergeCell ref="D87:E87"/>
    <mergeCell ref="G87:H87"/>
    <mergeCell ref="D88:E88"/>
    <mergeCell ref="G88:H88"/>
    <mergeCell ref="D89:E89"/>
    <mergeCell ref="G89:H89"/>
    <mergeCell ref="D90:E90"/>
    <mergeCell ref="G90:H90"/>
    <mergeCell ref="D91:E91"/>
    <mergeCell ref="G91:H91"/>
    <mergeCell ref="D92:E92"/>
    <mergeCell ref="G92:H92"/>
    <mergeCell ref="D93:E93"/>
    <mergeCell ref="G93:H93"/>
    <mergeCell ref="D94:E94"/>
    <mergeCell ref="G94:H94"/>
    <mergeCell ref="D95:E95"/>
    <mergeCell ref="G95:H95"/>
    <mergeCell ref="D96:E96"/>
    <mergeCell ref="G96:H96"/>
    <mergeCell ref="D97:E97"/>
    <mergeCell ref="G97:H97"/>
    <mergeCell ref="D98:E98"/>
    <mergeCell ref="G98:H98"/>
    <mergeCell ref="D99:E99"/>
    <mergeCell ref="G99:H99"/>
    <mergeCell ref="D100:E100"/>
    <mergeCell ref="G100:H100"/>
    <mergeCell ref="D101:E101"/>
    <mergeCell ref="G101:H101"/>
    <mergeCell ref="D102:E102"/>
    <mergeCell ref="G102:H102"/>
    <mergeCell ref="D103:E103"/>
    <mergeCell ref="G103:H103"/>
    <mergeCell ref="D104:E104"/>
    <mergeCell ref="G104:H104"/>
    <mergeCell ref="D105:E105"/>
    <mergeCell ref="G105:H105"/>
    <mergeCell ref="D106:E106"/>
    <mergeCell ref="G106:H106"/>
    <mergeCell ref="D107:E107"/>
    <mergeCell ref="G107:H107"/>
    <mergeCell ref="D108:E108"/>
    <mergeCell ref="G108:H108"/>
    <mergeCell ref="D109:E109"/>
    <mergeCell ref="G109:H109"/>
    <mergeCell ref="D110:E110"/>
    <mergeCell ref="G110:H110"/>
    <mergeCell ref="D111:E111"/>
    <mergeCell ref="G111:H111"/>
    <mergeCell ref="D112:E112"/>
    <mergeCell ref="G112:H112"/>
    <mergeCell ref="D113:E113"/>
    <mergeCell ref="G113:H113"/>
    <mergeCell ref="D114:E114"/>
    <mergeCell ref="G114:H114"/>
    <mergeCell ref="D115:E115"/>
    <mergeCell ref="G115:H115"/>
    <mergeCell ref="D116:E116"/>
    <mergeCell ref="G116:H116"/>
    <mergeCell ref="D117:E117"/>
    <mergeCell ref="G117:H117"/>
    <mergeCell ref="D118:E118"/>
    <mergeCell ref="G118:H118"/>
    <mergeCell ref="D119:E119"/>
    <mergeCell ref="G119:H119"/>
    <mergeCell ref="D120:E120"/>
    <mergeCell ref="G120:H120"/>
    <mergeCell ref="D121:E121"/>
    <mergeCell ref="G121:H121"/>
    <mergeCell ref="D122:E122"/>
    <mergeCell ref="G122:H122"/>
    <mergeCell ref="D123:E123"/>
    <mergeCell ref="G123:H123"/>
    <mergeCell ref="D124:E124"/>
    <mergeCell ref="G124:H124"/>
    <mergeCell ref="D125:E125"/>
    <mergeCell ref="G125:H125"/>
    <mergeCell ref="D126:E126"/>
    <mergeCell ref="G126:H126"/>
    <mergeCell ref="D127:E127"/>
    <mergeCell ref="G127:H127"/>
    <mergeCell ref="D128:E128"/>
    <mergeCell ref="G128:H128"/>
    <mergeCell ref="D129:E129"/>
    <mergeCell ref="G129:H129"/>
    <mergeCell ref="D130:E130"/>
    <mergeCell ref="G130:H130"/>
    <mergeCell ref="D131:E131"/>
    <mergeCell ref="G131:H131"/>
    <mergeCell ref="D132:E132"/>
    <mergeCell ref="G132:H132"/>
    <mergeCell ref="D133:E133"/>
    <mergeCell ref="G133:H133"/>
    <mergeCell ref="D134:E134"/>
    <mergeCell ref="G134:H134"/>
    <mergeCell ref="D135:E135"/>
    <mergeCell ref="G135:H135"/>
    <mergeCell ref="D136:E136"/>
    <mergeCell ref="G136:H136"/>
    <mergeCell ref="D137:E137"/>
    <mergeCell ref="G137:H137"/>
    <mergeCell ref="D138:E138"/>
    <mergeCell ref="G138:H138"/>
    <mergeCell ref="D139:E139"/>
    <mergeCell ref="G139:H139"/>
    <mergeCell ref="D140:E140"/>
    <mergeCell ref="G140:H140"/>
    <mergeCell ref="D141:E141"/>
    <mergeCell ref="G141:H141"/>
    <mergeCell ref="D142:E142"/>
    <mergeCell ref="G142:H142"/>
    <mergeCell ref="D143:E143"/>
    <mergeCell ref="G143:H143"/>
    <mergeCell ref="D144:E144"/>
    <mergeCell ref="G144:H144"/>
    <mergeCell ref="D145:E145"/>
    <mergeCell ref="G145:H145"/>
    <mergeCell ref="D146:E146"/>
    <mergeCell ref="G146:H146"/>
    <mergeCell ref="D147:E147"/>
    <mergeCell ref="G147:H147"/>
    <mergeCell ref="D148:E148"/>
    <mergeCell ref="G148:H148"/>
    <mergeCell ref="D149:E149"/>
    <mergeCell ref="G149:H149"/>
    <mergeCell ref="D150:E150"/>
    <mergeCell ref="G150:H150"/>
    <mergeCell ref="D151:E151"/>
    <mergeCell ref="G151:H151"/>
    <mergeCell ref="D152:E152"/>
    <mergeCell ref="G152:H152"/>
    <mergeCell ref="D153:E153"/>
    <mergeCell ref="G153:H153"/>
    <mergeCell ref="D154:E154"/>
    <mergeCell ref="G154:H154"/>
    <mergeCell ref="D155:E155"/>
    <mergeCell ref="G155:H155"/>
    <mergeCell ref="D156:E156"/>
    <mergeCell ref="G156:H156"/>
    <mergeCell ref="D157:E157"/>
    <mergeCell ref="G157:H157"/>
    <mergeCell ref="D158:E158"/>
    <mergeCell ref="G158:H158"/>
    <mergeCell ref="D159:E159"/>
    <mergeCell ref="G159:H159"/>
    <mergeCell ref="D160:E160"/>
    <mergeCell ref="G160:H160"/>
    <mergeCell ref="D161:E161"/>
    <mergeCell ref="G161:H161"/>
    <mergeCell ref="D162:E162"/>
    <mergeCell ref="G162:H162"/>
    <mergeCell ref="D163:E163"/>
    <mergeCell ref="G163:H163"/>
    <mergeCell ref="D164:E164"/>
    <mergeCell ref="G164:H164"/>
    <mergeCell ref="D165:E165"/>
    <mergeCell ref="G165:H165"/>
    <mergeCell ref="D166:E166"/>
    <mergeCell ref="G166:H166"/>
    <mergeCell ref="D167:E167"/>
    <mergeCell ref="G167:H167"/>
    <mergeCell ref="D168:E168"/>
    <mergeCell ref="G168:H168"/>
    <mergeCell ref="D169:E169"/>
    <mergeCell ref="G169:H169"/>
    <mergeCell ref="D170:E170"/>
    <mergeCell ref="G170:H170"/>
    <mergeCell ref="D171:E171"/>
    <mergeCell ref="G171:H171"/>
    <mergeCell ref="D172:E172"/>
    <mergeCell ref="G172:H172"/>
    <mergeCell ref="D173:E173"/>
    <mergeCell ref="G173:H173"/>
    <mergeCell ref="D174:E174"/>
    <mergeCell ref="G174:H174"/>
    <mergeCell ref="D175:E175"/>
    <mergeCell ref="G175:H175"/>
    <mergeCell ref="D176:E176"/>
    <mergeCell ref="G176:H176"/>
    <mergeCell ref="D177:E177"/>
    <mergeCell ref="G177:H177"/>
    <mergeCell ref="D178:E178"/>
    <mergeCell ref="G178:H178"/>
    <mergeCell ref="D179:E179"/>
    <mergeCell ref="G179:H179"/>
    <mergeCell ref="D180:E180"/>
    <mergeCell ref="G180:H180"/>
    <mergeCell ref="D181:E181"/>
    <mergeCell ref="G181:H181"/>
    <mergeCell ref="D182:E182"/>
    <mergeCell ref="G182:H182"/>
    <mergeCell ref="D183:E183"/>
    <mergeCell ref="G183:H183"/>
    <mergeCell ref="D184:E184"/>
    <mergeCell ref="G184:H184"/>
    <mergeCell ref="D185:E185"/>
    <mergeCell ref="G185:H185"/>
    <mergeCell ref="D186:E186"/>
    <mergeCell ref="G186:H186"/>
    <mergeCell ref="D187:E187"/>
    <mergeCell ref="G187:H187"/>
    <mergeCell ref="D188:E188"/>
    <mergeCell ref="G188:H188"/>
    <mergeCell ref="D189:E189"/>
    <mergeCell ref="G189:H189"/>
    <mergeCell ref="D190:E190"/>
    <mergeCell ref="G190:H190"/>
    <mergeCell ref="D191:E191"/>
    <mergeCell ref="G191:H191"/>
    <mergeCell ref="D192:E192"/>
    <mergeCell ref="G192:H192"/>
    <mergeCell ref="D193:E193"/>
    <mergeCell ref="G193:H193"/>
    <mergeCell ref="D194:E194"/>
    <mergeCell ref="G194:H194"/>
    <mergeCell ref="D195:E195"/>
    <mergeCell ref="G195:H195"/>
    <mergeCell ref="D196:E196"/>
    <mergeCell ref="G196:H196"/>
    <mergeCell ref="D197:E197"/>
    <mergeCell ref="G197:H197"/>
    <mergeCell ref="D198:E198"/>
    <mergeCell ref="G198:H198"/>
    <mergeCell ref="D199:E199"/>
    <mergeCell ref="G199:H199"/>
    <mergeCell ref="D200:E200"/>
    <mergeCell ref="G200:H200"/>
    <mergeCell ref="D201:E201"/>
    <mergeCell ref="G201:H201"/>
    <mergeCell ref="D202:E202"/>
    <mergeCell ref="G202:H202"/>
    <mergeCell ref="D203:E203"/>
    <mergeCell ref="G203:H203"/>
    <mergeCell ref="D204:E204"/>
    <mergeCell ref="G204:H204"/>
    <mergeCell ref="D205:E205"/>
    <mergeCell ref="G205:H205"/>
    <mergeCell ref="D206:E206"/>
    <mergeCell ref="G206:H206"/>
    <mergeCell ref="D207:E207"/>
    <mergeCell ref="G207:H207"/>
    <mergeCell ref="D208:E208"/>
    <mergeCell ref="G208:H208"/>
    <mergeCell ref="D209:E209"/>
    <mergeCell ref="G209:H209"/>
    <mergeCell ref="D210:E210"/>
    <mergeCell ref="G210:H210"/>
    <mergeCell ref="D211:E211"/>
    <mergeCell ref="G211:H211"/>
    <mergeCell ref="D212:E212"/>
    <mergeCell ref="G212:H212"/>
    <mergeCell ref="D213:E213"/>
    <mergeCell ref="G213:H213"/>
    <mergeCell ref="D214:E214"/>
    <mergeCell ref="G214:H214"/>
    <mergeCell ref="D215:E215"/>
    <mergeCell ref="G215:H215"/>
    <mergeCell ref="D216:E216"/>
    <mergeCell ref="G216:H216"/>
    <mergeCell ref="D217:E217"/>
    <mergeCell ref="G217:H217"/>
    <mergeCell ref="D218:E218"/>
    <mergeCell ref="G218:H218"/>
    <mergeCell ref="D219:E219"/>
    <mergeCell ref="G219:H219"/>
    <mergeCell ref="D220:E220"/>
    <mergeCell ref="G220:H220"/>
    <mergeCell ref="D221:E221"/>
    <mergeCell ref="G221:H221"/>
    <mergeCell ref="D222:E222"/>
    <mergeCell ref="G222:H222"/>
    <mergeCell ref="D223:E223"/>
    <mergeCell ref="G223:H223"/>
    <mergeCell ref="D224:E224"/>
    <mergeCell ref="G224:H224"/>
    <mergeCell ref="D225:E225"/>
    <mergeCell ref="G225:H225"/>
    <mergeCell ref="D226:E226"/>
    <mergeCell ref="G226:H226"/>
    <mergeCell ref="D227:E227"/>
    <mergeCell ref="G227:H227"/>
    <mergeCell ref="D228:E228"/>
    <mergeCell ref="G228:H228"/>
    <mergeCell ref="D229:E229"/>
    <mergeCell ref="G229:H229"/>
    <mergeCell ref="D230:E230"/>
    <mergeCell ref="G230:H230"/>
    <mergeCell ref="D231:E231"/>
    <mergeCell ref="G231:H231"/>
    <mergeCell ref="D232:E232"/>
    <mergeCell ref="G232:H232"/>
    <mergeCell ref="D233:E233"/>
    <mergeCell ref="G233:H233"/>
    <mergeCell ref="D234:E234"/>
    <mergeCell ref="G234:H234"/>
    <mergeCell ref="D235:E235"/>
    <mergeCell ref="G235:H235"/>
    <mergeCell ref="D236:E236"/>
    <mergeCell ref="G236:H236"/>
    <mergeCell ref="D237:E237"/>
    <mergeCell ref="G237:H237"/>
    <mergeCell ref="D238:E238"/>
    <mergeCell ref="G238:H238"/>
    <mergeCell ref="D239:E239"/>
    <mergeCell ref="G239:H239"/>
    <mergeCell ref="D240:E240"/>
    <mergeCell ref="G240:H240"/>
    <mergeCell ref="D241:E241"/>
    <mergeCell ref="G241:H241"/>
    <mergeCell ref="D242:E242"/>
    <mergeCell ref="G242:H242"/>
    <mergeCell ref="D243:E243"/>
    <mergeCell ref="G243:H243"/>
    <mergeCell ref="D244:E244"/>
    <mergeCell ref="G244:H244"/>
    <mergeCell ref="D245:E245"/>
    <mergeCell ref="G245:H245"/>
    <mergeCell ref="D246:E246"/>
    <mergeCell ref="G246:H246"/>
    <mergeCell ref="D247:E247"/>
    <mergeCell ref="G247:H247"/>
    <mergeCell ref="D248:E248"/>
    <mergeCell ref="G248:H248"/>
    <mergeCell ref="D249:E249"/>
    <mergeCell ref="G249:H249"/>
    <mergeCell ref="D250:E250"/>
    <mergeCell ref="G250:H250"/>
    <mergeCell ref="D251:E251"/>
    <mergeCell ref="G251:H251"/>
    <mergeCell ref="D252:E252"/>
    <mergeCell ref="G252:H252"/>
    <mergeCell ref="D253:E253"/>
    <mergeCell ref="G253:H253"/>
    <mergeCell ref="D254:E254"/>
    <mergeCell ref="G254:H254"/>
    <mergeCell ref="D255:E255"/>
    <mergeCell ref="G255:H255"/>
    <mergeCell ref="D256:E256"/>
    <mergeCell ref="G256:H256"/>
    <mergeCell ref="D257:E257"/>
    <mergeCell ref="G257:H257"/>
    <mergeCell ref="D258:E258"/>
    <mergeCell ref="G258:H258"/>
    <mergeCell ref="D259:E259"/>
    <mergeCell ref="G259:H259"/>
    <mergeCell ref="D260:E260"/>
    <mergeCell ref="G260:H260"/>
    <mergeCell ref="D261:E261"/>
    <mergeCell ref="G261:H261"/>
    <mergeCell ref="D262:E262"/>
    <mergeCell ref="G262:H262"/>
    <mergeCell ref="D263:E263"/>
    <mergeCell ref="G263:H263"/>
    <mergeCell ref="D264:E264"/>
    <mergeCell ref="G264:H264"/>
    <mergeCell ref="D265:E265"/>
    <mergeCell ref="G265:H265"/>
    <mergeCell ref="D266:E266"/>
    <mergeCell ref="G266:H266"/>
    <mergeCell ref="D267:E267"/>
    <mergeCell ref="G267:H267"/>
    <mergeCell ref="D268:E268"/>
    <mergeCell ref="G268:H268"/>
    <mergeCell ref="D269:E269"/>
    <mergeCell ref="G269:H269"/>
    <mergeCell ref="D270:E270"/>
    <mergeCell ref="G270:H270"/>
    <mergeCell ref="D271:E271"/>
    <mergeCell ref="G271:H271"/>
    <mergeCell ref="D272:E272"/>
    <mergeCell ref="G272:H272"/>
    <mergeCell ref="D273:E273"/>
    <mergeCell ref="G273:H273"/>
    <mergeCell ref="D274:E274"/>
    <mergeCell ref="G274:H274"/>
    <mergeCell ref="D275:E275"/>
    <mergeCell ref="G275:H275"/>
    <mergeCell ref="D276:E276"/>
    <mergeCell ref="G276:H276"/>
    <mergeCell ref="D277:E277"/>
    <mergeCell ref="G277:H277"/>
    <mergeCell ref="D278:E278"/>
    <mergeCell ref="G278:H278"/>
    <mergeCell ref="D279:E279"/>
    <mergeCell ref="G279:H279"/>
    <mergeCell ref="D280:E280"/>
    <mergeCell ref="G280:H280"/>
    <mergeCell ref="D281:E281"/>
    <mergeCell ref="G281:H281"/>
    <mergeCell ref="D282:E282"/>
    <mergeCell ref="G282:H282"/>
    <mergeCell ref="D283:E283"/>
    <mergeCell ref="G283:H283"/>
    <mergeCell ref="D284:E284"/>
    <mergeCell ref="G284:H284"/>
    <mergeCell ref="D285:E285"/>
    <mergeCell ref="G285:H285"/>
    <mergeCell ref="D286:E286"/>
    <mergeCell ref="G286:H286"/>
    <mergeCell ref="D287:E287"/>
    <mergeCell ref="G287:H287"/>
    <mergeCell ref="D288:E288"/>
    <mergeCell ref="G288:H288"/>
    <mergeCell ref="D289:E289"/>
    <mergeCell ref="G289:H289"/>
    <mergeCell ref="D290:E290"/>
    <mergeCell ref="G290:H290"/>
    <mergeCell ref="D291:E291"/>
    <mergeCell ref="G291:H291"/>
    <mergeCell ref="D292:E292"/>
    <mergeCell ref="G292:H292"/>
    <mergeCell ref="D293:E293"/>
    <mergeCell ref="G293:H293"/>
    <mergeCell ref="D294:E294"/>
    <mergeCell ref="G294:H294"/>
    <mergeCell ref="D295:E295"/>
    <mergeCell ref="G295:H295"/>
    <mergeCell ref="D296:E296"/>
    <mergeCell ref="G296:H296"/>
    <mergeCell ref="D297:E297"/>
    <mergeCell ref="G297:H297"/>
    <mergeCell ref="D298:E298"/>
    <mergeCell ref="G298:H298"/>
    <mergeCell ref="D299:E299"/>
    <mergeCell ref="G299:H299"/>
    <mergeCell ref="D300:E300"/>
    <mergeCell ref="G300:H300"/>
    <mergeCell ref="D301:E301"/>
    <mergeCell ref="G301:H301"/>
    <mergeCell ref="D302:E302"/>
    <mergeCell ref="G302:H302"/>
    <mergeCell ref="D303:E303"/>
    <mergeCell ref="G303:H303"/>
    <mergeCell ref="D304:E304"/>
    <mergeCell ref="G304:H304"/>
    <mergeCell ref="D305:E305"/>
    <mergeCell ref="G305:H305"/>
    <mergeCell ref="D306:E306"/>
    <mergeCell ref="G306:H306"/>
    <mergeCell ref="D307:E307"/>
    <mergeCell ref="G307:H307"/>
    <mergeCell ref="D308:E308"/>
    <mergeCell ref="G308:H308"/>
    <mergeCell ref="D309:E309"/>
    <mergeCell ref="G309:H309"/>
    <mergeCell ref="D310:E310"/>
    <mergeCell ref="G310:H310"/>
    <mergeCell ref="D311:E311"/>
    <mergeCell ref="G311:H311"/>
    <mergeCell ref="D312:E312"/>
    <mergeCell ref="G312:H312"/>
    <mergeCell ref="D313:E313"/>
    <mergeCell ref="G313:H313"/>
    <mergeCell ref="D314:E314"/>
    <mergeCell ref="G314:H314"/>
    <mergeCell ref="D315:E315"/>
    <mergeCell ref="G315:H315"/>
    <mergeCell ref="D316:E316"/>
    <mergeCell ref="G316:H316"/>
    <mergeCell ref="D317:E317"/>
    <mergeCell ref="G317:H317"/>
    <mergeCell ref="D318:E318"/>
    <mergeCell ref="G318:H318"/>
    <mergeCell ref="D319:E319"/>
    <mergeCell ref="G319:H319"/>
    <mergeCell ref="D320:E320"/>
    <mergeCell ref="G320:H320"/>
    <mergeCell ref="D321:E321"/>
    <mergeCell ref="G321:H321"/>
    <mergeCell ref="D322:E322"/>
    <mergeCell ref="G322:H322"/>
    <mergeCell ref="D323:E323"/>
    <mergeCell ref="G323:H323"/>
    <mergeCell ref="D324:E324"/>
    <mergeCell ref="G324:H324"/>
    <mergeCell ref="D325:E325"/>
    <mergeCell ref="G325:H325"/>
    <mergeCell ref="D326:E326"/>
    <mergeCell ref="G326:H326"/>
    <mergeCell ref="D327:E327"/>
    <mergeCell ref="G327:H327"/>
    <mergeCell ref="D328:E328"/>
    <mergeCell ref="G328:H328"/>
    <mergeCell ref="D329:E329"/>
    <mergeCell ref="G329:H329"/>
    <mergeCell ref="D330:E330"/>
    <mergeCell ref="G330:H330"/>
    <mergeCell ref="D331:E331"/>
    <mergeCell ref="G331:H331"/>
    <mergeCell ref="D332:E332"/>
    <mergeCell ref="G332:H332"/>
    <mergeCell ref="D333:E333"/>
    <mergeCell ref="G333:H333"/>
    <mergeCell ref="D334:E334"/>
    <mergeCell ref="G334:H334"/>
    <mergeCell ref="D335:E335"/>
    <mergeCell ref="G335:H335"/>
    <mergeCell ref="D336:E336"/>
    <mergeCell ref="G336:H336"/>
    <mergeCell ref="D337:E337"/>
    <mergeCell ref="G337:H337"/>
    <mergeCell ref="D338:E338"/>
    <mergeCell ref="G338:H338"/>
    <mergeCell ref="D339:E339"/>
    <mergeCell ref="G339:H339"/>
    <mergeCell ref="D340:E340"/>
    <mergeCell ref="G340:H340"/>
    <mergeCell ref="D341:E341"/>
    <mergeCell ref="G341:H341"/>
    <mergeCell ref="D342:E342"/>
    <mergeCell ref="G342:H342"/>
    <mergeCell ref="D343:E343"/>
    <mergeCell ref="G343:H343"/>
    <mergeCell ref="D344:E344"/>
    <mergeCell ref="G344:H344"/>
    <mergeCell ref="D345:E345"/>
    <mergeCell ref="G345:H345"/>
    <mergeCell ref="D346:E346"/>
    <mergeCell ref="G346:H346"/>
    <mergeCell ref="D347:E347"/>
    <mergeCell ref="G347:H347"/>
    <mergeCell ref="D348:E348"/>
    <mergeCell ref="G348:H348"/>
    <mergeCell ref="D349:E349"/>
    <mergeCell ref="G349:H349"/>
    <mergeCell ref="D350:E350"/>
    <mergeCell ref="G350:H350"/>
    <mergeCell ref="D351:E351"/>
    <mergeCell ref="G351:H351"/>
    <mergeCell ref="D352:E352"/>
    <mergeCell ref="G352:H352"/>
    <mergeCell ref="D353:E353"/>
    <mergeCell ref="G353:H353"/>
    <mergeCell ref="D354:E354"/>
    <mergeCell ref="G354:H354"/>
    <mergeCell ref="D355:E355"/>
    <mergeCell ref="G355:H355"/>
    <mergeCell ref="D356:E356"/>
    <mergeCell ref="G356:H356"/>
    <mergeCell ref="D357:E357"/>
    <mergeCell ref="G357:H357"/>
    <mergeCell ref="D358:E358"/>
    <mergeCell ref="G358:H358"/>
    <mergeCell ref="D359:E359"/>
    <mergeCell ref="G359:H359"/>
    <mergeCell ref="D360:E360"/>
    <mergeCell ref="G360:H360"/>
    <mergeCell ref="D361:E361"/>
    <mergeCell ref="G361:H361"/>
    <mergeCell ref="D362:E362"/>
    <mergeCell ref="G362:H362"/>
    <mergeCell ref="D363:E363"/>
    <mergeCell ref="G363:H363"/>
    <mergeCell ref="D364:E364"/>
    <mergeCell ref="G364:H364"/>
    <mergeCell ref="D365:E365"/>
    <mergeCell ref="G365:H365"/>
    <mergeCell ref="D366:E366"/>
    <mergeCell ref="G366:H366"/>
    <mergeCell ref="D367:E367"/>
    <mergeCell ref="G367:H367"/>
    <mergeCell ref="D368:E368"/>
    <mergeCell ref="G368:H368"/>
    <mergeCell ref="D369:E369"/>
    <mergeCell ref="G369:H369"/>
    <mergeCell ref="D370:E370"/>
    <mergeCell ref="G370:H370"/>
    <mergeCell ref="D371:E371"/>
    <mergeCell ref="G371:H371"/>
    <mergeCell ref="D372:E372"/>
    <mergeCell ref="G372:H372"/>
    <mergeCell ref="D373:E373"/>
    <mergeCell ref="G373:H373"/>
    <mergeCell ref="D374:E374"/>
    <mergeCell ref="G374:H374"/>
    <mergeCell ref="D375:E375"/>
    <mergeCell ref="G375:H375"/>
    <mergeCell ref="D376:E376"/>
    <mergeCell ref="G376:H376"/>
    <mergeCell ref="D377:E377"/>
    <mergeCell ref="G377:H377"/>
    <mergeCell ref="D378:E378"/>
    <mergeCell ref="G378:H378"/>
    <mergeCell ref="D379:E379"/>
    <mergeCell ref="G379:H379"/>
    <mergeCell ref="D380:E380"/>
    <mergeCell ref="G380:H380"/>
    <mergeCell ref="D381:E381"/>
    <mergeCell ref="G381:H381"/>
    <mergeCell ref="D382:E382"/>
    <mergeCell ref="G382:H382"/>
    <mergeCell ref="D383:E383"/>
    <mergeCell ref="G383:H383"/>
    <mergeCell ref="D384:E384"/>
    <mergeCell ref="G384:H384"/>
    <mergeCell ref="D385:E385"/>
    <mergeCell ref="G385:H385"/>
    <mergeCell ref="D386:E386"/>
    <mergeCell ref="G386:H386"/>
    <mergeCell ref="D387:E387"/>
    <mergeCell ref="G387:H387"/>
    <mergeCell ref="D388:E388"/>
    <mergeCell ref="G388:H388"/>
    <mergeCell ref="D389:E389"/>
    <mergeCell ref="G389:H389"/>
    <mergeCell ref="D390:E390"/>
    <mergeCell ref="G390:H390"/>
    <mergeCell ref="D391:E391"/>
    <mergeCell ref="G391:H391"/>
    <mergeCell ref="D392:E392"/>
    <mergeCell ref="G392:H392"/>
    <mergeCell ref="D393:E393"/>
    <mergeCell ref="G393:H393"/>
    <mergeCell ref="D394:E394"/>
    <mergeCell ref="G394:H394"/>
    <mergeCell ref="D395:E395"/>
    <mergeCell ref="G395:H395"/>
    <mergeCell ref="D396:E396"/>
    <mergeCell ref="G396:H396"/>
    <mergeCell ref="D397:E397"/>
    <mergeCell ref="G397:H397"/>
    <mergeCell ref="D398:E398"/>
    <mergeCell ref="G398:H398"/>
    <mergeCell ref="D399:E399"/>
    <mergeCell ref="G399:H399"/>
    <mergeCell ref="D400:E400"/>
    <mergeCell ref="G400:H400"/>
    <mergeCell ref="D401:E401"/>
    <mergeCell ref="G401:H401"/>
    <mergeCell ref="D402:E402"/>
    <mergeCell ref="G402:H402"/>
    <mergeCell ref="D403:E403"/>
    <mergeCell ref="G403:H403"/>
    <mergeCell ref="D404:E404"/>
    <mergeCell ref="G404:H404"/>
    <mergeCell ref="D405:E405"/>
    <mergeCell ref="G405:H405"/>
    <mergeCell ref="D406:E406"/>
    <mergeCell ref="G406:H406"/>
    <mergeCell ref="D407:E407"/>
    <mergeCell ref="G407:H407"/>
    <mergeCell ref="D408:E408"/>
    <mergeCell ref="G408:H408"/>
    <mergeCell ref="D409:E409"/>
    <mergeCell ref="G409:H409"/>
    <mergeCell ref="D410:E410"/>
    <mergeCell ref="G410:H410"/>
    <mergeCell ref="D411:E411"/>
    <mergeCell ref="G411:H411"/>
    <mergeCell ref="D412:E412"/>
    <mergeCell ref="G412:H412"/>
    <mergeCell ref="D413:E413"/>
    <mergeCell ref="G413:H413"/>
    <mergeCell ref="D414:E414"/>
    <mergeCell ref="G414:H414"/>
    <mergeCell ref="D415:E415"/>
    <mergeCell ref="G415:H415"/>
    <mergeCell ref="D416:E416"/>
    <mergeCell ref="G416:H416"/>
    <mergeCell ref="D417:E417"/>
    <mergeCell ref="G417:H417"/>
    <mergeCell ref="D418:E418"/>
    <mergeCell ref="G418:H418"/>
    <mergeCell ref="D419:E419"/>
    <mergeCell ref="G419:H419"/>
    <mergeCell ref="D420:E420"/>
    <mergeCell ref="G420:H420"/>
    <mergeCell ref="D421:E421"/>
    <mergeCell ref="G421:H421"/>
    <mergeCell ref="D422:E422"/>
    <mergeCell ref="G422:H422"/>
    <mergeCell ref="D423:E423"/>
    <mergeCell ref="G423:H423"/>
    <mergeCell ref="D424:E424"/>
    <mergeCell ref="G424:H424"/>
    <mergeCell ref="D425:E425"/>
    <mergeCell ref="G425:H425"/>
    <mergeCell ref="D426:E426"/>
    <mergeCell ref="G426:H426"/>
    <mergeCell ref="D427:E427"/>
    <mergeCell ref="G427:H427"/>
    <mergeCell ref="D428:E428"/>
    <mergeCell ref="G428:H428"/>
    <mergeCell ref="D429:E429"/>
    <mergeCell ref="G429:H429"/>
    <mergeCell ref="D430:E430"/>
    <mergeCell ref="G430:H430"/>
    <mergeCell ref="D431:E431"/>
    <mergeCell ref="G431:H431"/>
    <mergeCell ref="D432:E432"/>
    <mergeCell ref="G432:H432"/>
    <mergeCell ref="D433:E433"/>
    <mergeCell ref="G433:H433"/>
    <mergeCell ref="D434:E434"/>
    <mergeCell ref="G434:H434"/>
    <mergeCell ref="D435:E435"/>
    <mergeCell ref="G435:H435"/>
    <mergeCell ref="D436:E436"/>
    <mergeCell ref="G436:H436"/>
    <mergeCell ref="D437:E437"/>
    <mergeCell ref="G437:H437"/>
    <mergeCell ref="D438:E438"/>
    <mergeCell ref="G438:H438"/>
    <mergeCell ref="D439:E439"/>
    <mergeCell ref="G439:H439"/>
    <mergeCell ref="D440:E440"/>
    <mergeCell ref="G440:H440"/>
    <mergeCell ref="D441:E441"/>
    <mergeCell ref="G441:H441"/>
    <mergeCell ref="D442:E442"/>
    <mergeCell ref="G442:H442"/>
    <mergeCell ref="D443:E443"/>
    <mergeCell ref="G443:H443"/>
    <mergeCell ref="D444:E444"/>
    <mergeCell ref="G444:H444"/>
    <mergeCell ref="D445:E445"/>
    <mergeCell ref="G445:H445"/>
    <mergeCell ref="D446:E446"/>
    <mergeCell ref="G446:H446"/>
    <mergeCell ref="D447:E447"/>
    <mergeCell ref="G447:H447"/>
    <mergeCell ref="D448:E448"/>
    <mergeCell ref="G448:H448"/>
    <mergeCell ref="D449:E449"/>
    <mergeCell ref="G449:H449"/>
    <mergeCell ref="D450:E450"/>
    <mergeCell ref="G450:H450"/>
    <mergeCell ref="D451:E451"/>
    <mergeCell ref="G451:H451"/>
    <mergeCell ref="D452:E452"/>
    <mergeCell ref="G452:H452"/>
    <mergeCell ref="D453:E453"/>
    <mergeCell ref="G453:H453"/>
    <mergeCell ref="D454:E454"/>
    <mergeCell ref="G454:H454"/>
    <mergeCell ref="D455:E455"/>
    <mergeCell ref="G455:H455"/>
    <mergeCell ref="D456:E456"/>
    <mergeCell ref="G456:H456"/>
    <mergeCell ref="D457:E457"/>
    <mergeCell ref="G457:H457"/>
    <mergeCell ref="D458:E458"/>
    <mergeCell ref="G458:H458"/>
    <mergeCell ref="D459:E459"/>
    <mergeCell ref="G459:H459"/>
    <mergeCell ref="D460:E460"/>
    <mergeCell ref="G460:H460"/>
    <mergeCell ref="D461:E461"/>
    <mergeCell ref="G461:H461"/>
    <mergeCell ref="D462:E462"/>
    <mergeCell ref="G462:H462"/>
    <mergeCell ref="D463:E463"/>
    <mergeCell ref="G463:H463"/>
    <mergeCell ref="D464:E464"/>
    <mergeCell ref="G464:H464"/>
    <mergeCell ref="D465:E465"/>
    <mergeCell ref="G465:H465"/>
    <mergeCell ref="D466:E466"/>
    <mergeCell ref="G466:H466"/>
    <mergeCell ref="D467:E467"/>
    <mergeCell ref="G467:H467"/>
    <mergeCell ref="D468:E468"/>
    <mergeCell ref="G468:H468"/>
    <mergeCell ref="D469:E469"/>
    <mergeCell ref="G469:H469"/>
    <mergeCell ref="D470:E470"/>
    <mergeCell ref="G470:H470"/>
    <mergeCell ref="D471:E471"/>
    <mergeCell ref="G471:H471"/>
    <mergeCell ref="D472:E472"/>
    <mergeCell ref="G472:H472"/>
    <mergeCell ref="D473:E473"/>
    <mergeCell ref="G473:H473"/>
    <mergeCell ref="D474:E474"/>
    <mergeCell ref="G474:H474"/>
    <mergeCell ref="D475:E475"/>
    <mergeCell ref="G475:H475"/>
    <mergeCell ref="D476:E476"/>
    <mergeCell ref="G476:H476"/>
    <mergeCell ref="D477:E477"/>
    <mergeCell ref="G477:H477"/>
    <mergeCell ref="D478:E478"/>
    <mergeCell ref="G478:H478"/>
    <mergeCell ref="D479:E479"/>
    <mergeCell ref="G479:H479"/>
    <mergeCell ref="D480:E480"/>
    <mergeCell ref="G480:H480"/>
    <mergeCell ref="D481:E481"/>
    <mergeCell ref="G481:H481"/>
    <mergeCell ref="D482:E482"/>
    <mergeCell ref="G482:H482"/>
    <mergeCell ref="D483:E483"/>
    <mergeCell ref="G483:H483"/>
    <mergeCell ref="D484:E484"/>
    <mergeCell ref="G484:H484"/>
    <mergeCell ref="D485:E485"/>
    <mergeCell ref="G485:H485"/>
    <mergeCell ref="D486:E486"/>
    <mergeCell ref="G486:H486"/>
    <mergeCell ref="D487:E487"/>
    <mergeCell ref="G487:H487"/>
    <mergeCell ref="D488:E488"/>
    <mergeCell ref="G488:H488"/>
    <mergeCell ref="D489:E489"/>
    <mergeCell ref="G489:H489"/>
    <mergeCell ref="D490:E490"/>
    <mergeCell ref="G490:H490"/>
    <mergeCell ref="D491:E491"/>
    <mergeCell ref="G491:H491"/>
    <mergeCell ref="D492:E492"/>
    <mergeCell ref="G492:H492"/>
    <mergeCell ref="D493:E493"/>
    <mergeCell ref="G493:H493"/>
    <mergeCell ref="D494:E494"/>
    <mergeCell ref="G494:H494"/>
    <mergeCell ref="D495:E495"/>
    <mergeCell ref="G495:H495"/>
    <mergeCell ref="D496:E496"/>
    <mergeCell ref="G496:H496"/>
    <mergeCell ref="D497:E497"/>
    <mergeCell ref="G497:H497"/>
    <mergeCell ref="D498:E498"/>
    <mergeCell ref="G498:H498"/>
    <mergeCell ref="D499:E499"/>
    <mergeCell ref="G499:H499"/>
    <mergeCell ref="D500:E500"/>
    <mergeCell ref="G500:H500"/>
    <mergeCell ref="D501:E501"/>
    <mergeCell ref="G501:H501"/>
    <mergeCell ref="D502:E502"/>
    <mergeCell ref="G502:H502"/>
    <mergeCell ref="D503:E503"/>
    <mergeCell ref="G503:H503"/>
    <mergeCell ref="D504:E504"/>
    <mergeCell ref="G504:H504"/>
    <mergeCell ref="D505:E505"/>
    <mergeCell ref="G505:H505"/>
    <mergeCell ref="D506:E506"/>
    <mergeCell ref="G506:H506"/>
    <mergeCell ref="D507:E507"/>
    <mergeCell ref="G507:H507"/>
    <mergeCell ref="D508:E508"/>
    <mergeCell ref="G508:H508"/>
    <mergeCell ref="D509:E509"/>
    <mergeCell ref="G509:H509"/>
    <mergeCell ref="D510:E510"/>
    <mergeCell ref="G510:H510"/>
    <mergeCell ref="D511:E511"/>
    <mergeCell ref="G511:H511"/>
    <mergeCell ref="D512:E512"/>
    <mergeCell ref="G512:H512"/>
    <mergeCell ref="D513:E513"/>
    <mergeCell ref="G513:H513"/>
    <mergeCell ref="D514:E514"/>
    <mergeCell ref="G514:H514"/>
    <mergeCell ref="D515:E515"/>
    <mergeCell ref="G515:H515"/>
    <mergeCell ref="D516:E516"/>
    <mergeCell ref="G516:H516"/>
    <mergeCell ref="D517:E517"/>
    <mergeCell ref="G517:H517"/>
    <mergeCell ref="D518:E518"/>
    <mergeCell ref="G518:H518"/>
    <mergeCell ref="D519:E519"/>
    <mergeCell ref="G519:H519"/>
    <mergeCell ref="D520:E520"/>
    <mergeCell ref="G520:H520"/>
    <mergeCell ref="D521:E521"/>
    <mergeCell ref="G521:H521"/>
    <mergeCell ref="D522:E522"/>
    <mergeCell ref="G522:H522"/>
    <mergeCell ref="D523:E523"/>
    <mergeCell ref="G523:H523"/>
    <mergeCell ref="D524:E524"/>
    <mergeCell ref="G524:H524"/>
    <mergeCell ref="D525:E525"/>
    <mergeCell ref="G525:H525"/>
    <mergeCell ref="D526:E526"/>
    <mergeCell ref="G526:H526"/>
    <mergeCell ref="D527:E527"/>
    <mergeCell ref="G527:H527"/>
    <mergeCell ref="D528:E528"/>
    <mergeCell ref="G528:H528"/>
    <mergeCell ref="D529:E529"/>
    <mergeCell ref="G529:H529"/>
    <mergeCell ref="D530:E530"/>
    <mergeCell ref="G530:H530"/>
    <mergeCell ref="D531:E531"/>
    <mergeCell ref="G531:H531"/>
    <mergeCell ref="D532:E532"/>
    <mergeCell ref="G532:H532"/>
    <mergeCell ref="D533:E533"/>
    <mergeCell ref="G533:H533"/>
    <mergeCell ref="D534:E534"/>
    <mergeCell ref="G534:H534"/>
    <mergeCell ref="D535:E535"/>
    <mergeCell ref="G535:H535"/>
    <mergeCell ref="D536:E536"/>
    <mergeCell ref="G536:H536"/>
    <mergeCell ref="D537:E537"/>
    <mergeCell ref="G537:H537"/>
    <mergeCell ref="D538:E538"/>
    <mergeCell ref="G538:H538"/>
    <mergeCell ref="D539:E539"/>
    <mergeCell ref="G539:H539"/>
    <mergeCell ref="D540:E540"/>
    <mergeCell ref="G540:H540"/>
    <mergeCell ref="D541:E541"/>
    <mergeCell ref="G541:H541"/>
    <mergeCell ref="D542:E542"/>
    <mergeCell ref="G542:H542"/>
    <mergeCell ref="D543:E543"/>
    <mergeCell ref="G543:H543"/>
    <mergeCell ref="D544:E544"/>
    <mergeCell ref="G544:H544"/>
    <mergeCell ref="D545:E545"/>
    <mergeCell ref="G545:H545"/>
    <mergeCell ref="D546:E546"/>
    <mergeCell ref="G546:H546"/>
    <mergeCell ref="D547:E547"/>
    <mergeCell ref="G547:H547"/>
    <mergeCell ref="D548:E548"/>
    <mergeCell ref="G548:H548"/>
    <mergeCell ref="D549:E549"/>
    <mergeCell ref="G549:H549"/>
    <mergeCell ref="D550:E550"/>
    <mergeCell ref="G550:H550"/>
    <mergeCell ref="D551:E551"/>
    <mergeCell ref="G551:H551"/>
    <mergeCell ref="D552:E552"/>
    <mergeCell ref="G552:H552"/>
    <mergeCell ref="D553:E553"/>
    <mergeCell ref="G553:H553"/>
    <mergeCell ref="D554:E554"/>
    <mergeCell ref="G554:H554"/>
    <mergeCell ref="D555:E555"/>
    <mergeCell ref="G555:H555"/>
    <mergeCell ref="D556:E556"/>
    <mergeCell ref="G556:H556"/>
    <mergeCell ref="D557:E557"/>
    <mergeCell ref="G557:H557"/>
    <mergeCell ref="D558:E558"/>
    <mergeCell ref="G558:H558"/>
    <mergeCell ref="D559:E559"/>
    <mergeCell ref="G559:H559"/>
    <mergeCell ref="D560:E560"/>
    <mergeCell ref="G560:H560"/>
    <mergeCell ref="D561:E561"/>
    <mergeCell ref="G561:H561"/>
    <mergeCell ref="D562:E562"/>
    <mergeCell ref="G562:H562"/>
    <mergeCell ref="D563:E563"/>
    <mergeCell ref="G563:H563"/>
    <mergeCell ref="D564:E564"/>
    <mergeCell ref="G564:H564"/>
    <mergeCell ref="D565:E565"/>
    <mergeCell ref="G565:H565"/>
    <mergeCell ref="D566:E566"/>
    <mergeCell ref="G566:H566"/>
    <mergeCell ref="D567:E567"/>
    <mergeCell ref="G567:H567"/>
    <mergeCell ref="D568:E568"/>
    <mergeCell ref="G568:H568"/>
    <mergeCell ref="D569:E569"/>
    <mergeCell ref="G569:H569"/>
    <mergeCell ref="D570:E570"/>
    <mergeCell ref="G570:H570"/>
    <mergeCell ref="D571:E571"/>
    <mergeCell ref="G571:H571"/>
    <mergeCell ref="D572:E572"/>
    <mergeCell ref="G572:H572"/>
    <mergeCell ref="D573:E573"/>
    <mergeCell ref="G573:H573"/>
    <mergeCell ref="D574:E574"/>
    <mergeCell ref="G574:H574"/>
    <mergeCell ref="D575:E575"/>
    <mergeCell ref="G575:H575"/>
    <mergeCell ref="D576:E576"/>
    <mergeCell ref="G576:H576"/>
    <mergeCell ref="D577:E577"/>
    <mergeCell ref="G577:H577"/>
    <mergeCell ref="D578:E578"/>
    <mergeCell ref="G578:H578"/>
    <mergeCell ref="D579:E579"/>
    <mergeCell ref="G579:H579"/>
    <mergeCell ref="D580:E580"/>
    <mergeCell ref="G580:H580"/>
    <mergeCell ref="D581:E581"/>
    <mergeCell ref="G581:H581"/>
    <mergeCell ref="D582:E582"/>
    <mergeCell ref="G582:H582"/>
    <mergeCell ref="D583:E583"/>
    <mergeCell ref="G583:H583"/>
    <mergeCell ref="D584:E584"/>
    <mergeCell ref="G584:H584"/>
    <mergeCell ref="D585:E585"/>
    <mergeCell ref="G585:H585"/>
    <mergeCell ref="D586:E586"/>
    <mergeCell ref="G586:H586"/>
    <mergeCell ref="D587:E587"/>
    <mergeCell ref="G587:H587"/>
    <mergeCell ref="D588:E588"/>
    <mergeCell ref="G588:H588"/>
    <mergeCell ref="D589:E589"/>
    <mergeCell ref="G589:H589"/>
    <mergeCell ref="D590:E590"/>
    <mergeCell ref="G590:H590"/>
    <mergeCell ref="D591:E591"/>
    <mergeCell ref="G591:H591"/>
    <mergeCell ref="D592:E592"/>
    <mergeCell ref="G592:H592"/>
    <mergeCell ref="D593:E593"/>
    <mergeCell ref="G593:H593"/>
    <mergeCell ref="D594:E594"/>
    <mergeCell ref="G594:H594"/>
    <mergeCell ref="D595:E595"/>
    <mergeCell ref="G595:H595"/>
    <mergeCell ref="D596:E596"/>
    <mergeCell ref="G596:H596"/>
    <mergeCell ref="D597:E597"/>
    <mergeCell ref="G597:H597"/>
    <mergeCell ref="D598:E598"/>
    <mergeCell ref="G598:H598"/>
    <mergeCell ref="D599:E599"/>
    <mergeCell ref="G599:H599"/>
    <mergeCell ref="D600:E600"/>
    <mergeCell ref="G600:H600"/>
    <mergeCell ref="D601:E601"/>
    <mergeCell ref="G601:H601"/>
    <mergeCell ref="D602:E602"/>
    <mergeCell ref="G602:H602"/>
    <mergeCell ref="D603:E603"/>
    <mergeCell ref="G603:H603"/>
    <mergeCell ref="D604:E604"/>
    <mergeCell ref="G604:H604"/>
    <mergeCell ref="D605:E605"/>
    <mergeCell ref="G605:H605"/>
    <mergeCell ref="D606:E606"/>
    <mergeCell ref="G606:H606"/>
    <mergeCell ref="D607:E607"/>
    <mergeCell ref="G607:H607"/>
    <mergeCell ref="D608:E608"/>
    <mergeCell ref="G608:H608"/>
    <mergeCell ref="D609:E609"/>
    <mergeCell ref="G609:H609"/>
    <mergeCell ref="D610:E610"/>
    <mergeCell ref="G610:H610"/>
    <mergeCell ref="D611:E611"/>
    <mergeCell ref="G611:H611"/>
    <mergeCell ref="D612:E612"/>
    <mergeCell ref="G612:H612"/>
    <mergeCell ref="D613:E613"/>
    <mergeCell ref="G613:H613"/>
    <mergeCell ref="D614:E614"/>
    <mergeCell ref="G614:H614"/>
    <mergeCell ref="D615:E615"/>
    <mergeCell ref="G615:H615"/>
    <mergeCell ref="D616:E616"/>
    <mergeCell ref="G616:H616"/>
    <mergeCell ref="D617:E617"/>
    <mergeCell ref="G617:H617"/>
    <mergeCell ref="D618:E618"/>
    <mergeCell ref="G618:H618"/>
    <mergeCell ref="D619:E619"/>
    <mergeCell ref="G619:H619"/>
    <mergeCell ref="D620:E620"/>
    <mergeCell ref="G620:H620"/>
    <mergeCell ref="D621:E621"/>
    <mergeCell ref="G621:H621"/>
    <mergeCell ref="D622:E622"/>
    <mergeCell ref="G622:H622"/>
    <mergeCell ref="D623:E623"/>
    <mergeCell ref="G623:H623"/>
    <mergeCell ref="D624:E624"/>
    <mergeCell ref="G624:H624"/>
    <mergeCell ref="D625:E625"/>
    <mergeCell ref="G625:H625"/>
    <mergeCell ref="D626:E626"/>
    <mergeCell ref="G626:H626"/>
    <mergeCell ref="D627:E627"/>
    <mergeCell ref="G627:H627"/>
    <mergeCell ref="D628:E628"/>
    <mergeCell ref="G628:H628"/>
    <mergeCell ref="D629:E629"/>
    <mergeCell ref="G629:H629"/>
    <mergeCell ref="D630:E630"/>
    <mergeCell ref="G630:H630"/>
    <mergeCell ref="D631:E631"/>
    <mergeCell ref="G631:H631"/>
    <mergeCell ref="D632:E632"/>
    <mergeCell ref="G632:H632"/>
    <mergeCell ref="D633:E633"/>
    <mergeCell ref="G633:H633"/>
    <mergeCell ref="D634:E634"/>
    <mergeCell ref="G634:H634"/>
    <mergeCell ref="D635:E635"/>
    <mergeCell ref="G635:H635"/>
    <mergeCell ref="D636:E636"/>
    <mergeCell ref="G636:H636"/>
    <mergeCell ref="D637:E637"/>
    <mergeCell ref="G637:H637"/>
    <mergeCell ref="D638:E638"/>
    <mergeCell ref="G638:H638"/>
    <mergeCell ref="D639:E639"/>
    <mergeCell ref="G639:H639"/>
    <mergeCell ref="D640:E640"/>
    <mergeCell ref="G640:H640"/>
    <mergeCell ref="D641:E641"/>
    <mergeCell ref="G641:H641"/>
    <mergeCell ref="D642:E642"/>
    <mergeCell ref="G642:H642"/>
    <mergeCell ref="D643:E643"/>
    <mergeCell ref="G643:H643"/>
    <mergeCell ref="D644:E644"/>
    <mergeCell ref="G644:H644"/>
    <mergeCell ref="D645:E645"/>
    <mergeCell ref="G645:H645"/>
    <mergeCell ref="D646:E646"/>
    <mergeCell ref="G646:H646"/>
    <mergeCell ref="D647:E647"/>
    <mergeCell ref="G647:H647"/>
    <mergeCell ref="D648:E648"/>
    <mergeCell ref="G648:H648"/>
    <mergeCell ref="D649:E649"/>
    <mergeCell ref="G649:H649"/>
    <mergeCell ref="D650:E650"/>
    <mergeCell ref="G650:H650"/>
    <mergeCell ref="D651:E651"/>
    <mergeCell ref="G651:H651"/>
    <mergeCell ref="D652:E652"/>
    <mergeCell ref="G652:H652"/>
    <mergeCell ref="D653:E653"/>
    <mergeCell ref="G653:H653"/>
    <mergeCell ref="D654:E654"/>
    <mergeCell ref="G654:H654"/>
    <mergeCell ref="D655:E655"/>
    <mergeCell ref="G655:H655"/>
    <mergeCell ref="D656:E656"/>
    <mergeCell ref="G656:H656"/>
    <mergeCell ref="D657:E657"/>
    <mergeCell ref="G657:H657"/>
    <mergeCell ref="D658:E658"/>
    <mergeCell ref="G658:H658"/>
    <mergeCell ref="D659:E659"/>
    <mergeCell ref="G659:H659"/>
    <mergeCell ref="D660:E660"/>
    <mergeCell ref="G660:H660"/>
    <mergeCell ref="D661:E661"/>
    <mergeCell ref="G661:H661"/>
    <mergeCell ref="D662:E662"/>
    <mergeCell ref="G662:H662"/>
    <mergeCell ref="D663:E663"/>
    <mergeCell ref="G663:H663"/>
    <mergeCell ref="D664:E664"/>
    <mergeCell ref="G664:H664"/>
    <mergeCell ref="D665:E665"/>
    <mergeCell ref="G665:H665"/>
    <mergeCell ref="D666:E666"/>
    <mergeCell ref="G666:H666"/>
    <mergeCell ref="D667:E667"/>
    <mergeCell ref="G667:H667"/>
    <mergeCell ref="D668:E668"/>
    <mergeCell ref="G668:H668"/>
    <mergeCell ref="D669:E669"/>
    <mergeCell ref="G669:H669"/>
    <mergeCell ref="D670:E670"/>
    <mergeCell ref="G670:H670"/>
    <mergeCell ref="D671:E671"/>
    <mergeCell ref="G671:H671"/>
    <mergeCell ref="D672:E672"/>
    <mergeCell ref="G672:H672"/>
    <mergeCell ref="D673:E673"/>
    <mergeCell ref="G673:H673"/>
    <mergeCell ref="D674:E674"/>
    <mergeCell ref="G674:H674"/>
    <mergeCell ref="D675:E675"/>
    <mergeCell ref="G675:H675"/>
    <mergeCell ref="D676:E676"/>
    <mergeCell ref="G676:H676"/>
    <mergeCell ref="D677:E677"/>
    <mergeCell ref="G677:H677"/>
    <mergeCell ref="D678:E678"/>
    <mergeCell ref="G678:H678"/>
    <mergeCell ref="D679:E679"/>
    <mergeCell ref="G679:H679"/>
    <mergeCell ref="D680:E680"/>
    <mergeCell ref="G680:H680"/>
    <mergeCell ref="D681:E681"/>
    <mergeCell ref="G681:H681"/>
    <mergeCell ref="D682:E682"/>
    <mergeCell ref="G682:H682"/>
    <mergeCell ref="D683:E683"/>
    <mergeCell ref="G683:H683"/>
    <mergeCell ref="D684:E684"/>
    <mergeCell ref="G684:H684"/>
    <mergeCell ref="D685:E685"/>
    <mergeCell ref="G685:H685"/>
    <mergeCell ref="D686:E686"/>
    <mergeCell ref="G686:H686"/>
    <mergeCell ref="D687:E687"/>
    <mergeCell ref="G687:H687"/>
    <mergeCell ref="D688:E688"/>
    <mergeCell ref="G688:H688"/>
    <mergeCell ref="D689:E689"/>
    <mergeCell ref="G689:H689"/>
    <mergeCell ref="D690:E690"/>
    <mergeCell ref="G690:H690"/>
    <mergeCell ref="D691:E691"/>
    <mergeCell ref="G691:H691"/>
    <mergeCell ref="D692:E692"/>
    <mergeCell ref="G692:H692"/>
    <mergeCell ref="D693:E693"/>
    <mergeCell ref="G693:H693"/>
    <mergeCell ref="D694:E694"/>
    <mergeCell ref="G694:H694"/>
    <mergeCell ref="D695:E695"/>
    <mergeCell ref="G695:H695"/>
    <mergeCell ref="D696:E696"/>
    <mergeCell ref="G696:H696"/>
    <mergeCell ref="D697:E697"/>
    <mergeCell ref="G697:H697"/>
    <mergeCell ref="D698:E698"/>
    <mergeCell ref="G698:H698"/>
    <mergeCell ref="D699:E699"/>
    <mergeCell ref="G699:H699"/>
    <mergeCell ref="D700:E700"/>
    <mergeCell ref="G700:H700"/>
    <mergeCell ref="D701:E701"/>
    <mergeCell ref="G701:H701"/>
    <mergeCell ref="D702:E702"/>
    <mergeCell ref="G702:H702"/>
    <mergeCell ref="D703:E703"/>
    <mergeCell ref="G703:H703"/>
    <mergeCell ref="D704:E704"/>
    <mergeCell ref="G704:H704"/>
    <mergeCell ref="D705:E705"/>
    <mergeCell ref="G705:H705"/>
    <mergeCell ref="D706:E706"/>
    <mergeCell ref="G706:H706"/>
    <mergeCell ref="D707:E707"/>
    <mergeCell ref="G707:H707"/>
    <mergeCell ref="D708:E708"/>
    <mergeCell ref="G708:H708"/>
    <mergeCell ref="D709:E709"/>
    <mergeCell ref="G709:H709"/>
    <mergeCell ref="D710:E710"/>
    <mergeCell ref="G710:H710"/>
    <mergeCell ref="D711:E711"/>
    <mergeCell ref="G711:H711"/>
    <mergeCell ref="D712:E712"/>
    <mergeCell ref="G712:H712"/>
    <mergeCell ref="D713:E713"/>
    <mergeCell ref="G713:H713"/>
    <mergeCell ref="D714:E714"/>
    <mergeCell ref="G714:H714"/>
    <mergeCell ref="D715:E715"/>
    <mergeCell ref="G715:H715"/>
    <mergeCell ref="D716:E716"/>
    <mergeCell ref="G716:H716"/>
    <mergeCell ref="D717:E717"/>
    <mergeCell ref="G717:H717"/>
    <mergeCell ref="D718:E718"/>
    <mergeCell ref="G718:H718"/>
    <mergeCell ref="D719:E719"/>
    <mergeCell ref="G719:H719"/>
    <mergeCell ref="D720:E720"/>
    <mergeCell ref="G720:H720"/>
    <mergeCell ref="D721:E721"/>
    <mergeCell ref="G721:H721"/>
    <mergeCell ref="D722:E722"/>
    <mergeCell ref="G722:H722"/>
    <mergeCell ref="D723:E723"/>
    <mergeCell ref="G723:H723"/>
    <mergeCell ref="D724:E724"/>
    <mergeCell ref="G724:H724"/>
    <mergeCell ref="D725:E725"/>
    <mergeCell ref="G725:H725"/>
    <mergeCell ref="D726:E726"/>
    <mergeCell ref="G726:H726"/>
    <mergeCell ref="D727:E727"/>
    <mergeCell ref="G727:H727"/>
    <mergeCell ref="D728:E728"/>
    <mergeCell ref="G728:H728"/>
    <mergeCell ref="D729:E729"/>
    <mergeCell ref="G729:H729"/>
    <mergeCell ref="D730:E730"/>
    <mergeCell ref="G730:H730"/>
    <mergeCell ref="D731:E731"/>
    <mergeCell ref="G731:H731"/>
    <mergeCell ref="D732:E732"/>
    <mergeCell ref="G732:H732"/>
    <mergeCell ref="D733:E733"/>
    <mergeCell ref="G733:H733"/>
    <mergeCell ref="D734:E734"/>
    <mergeCell ref="G734:H734"/>
    <mergeCell ref="D735:E735"/>
    <mergeCell ref="G735:H735"/>
    <mergeCell ref="D736:E736"/>
    <mergeCell ref="G736:H736"/>
    <mergeCell ref="D737:E737"/>
    <mergeCell ref="G737:H737"/>
    <mergeCell ref="D738:E738"/>
    <mergeCell ref="G738:H738"/>
    <mergeCell ref="D739:E739"/>
    <mergeCell ref="G739:H739"/>
    <mergeCell ref="D740:E740"/>
    <mergeCell ref="G740:H740"/>
    <mergeCell ref="D741:E741"/>
    <mergeCell ref="G741:H741"/>
    <mergeCell ref="D742:E742"/>
    <mergeCell ref="G742:H742"/>
    <mergeCell ref="D743:E743"/>
    <mergeCell ref="G743:H743"/>
    <mergeCell ref="D744:E744"/>
    <mergeCell ref="G744:H744"/>
    <mergeCell ref="D745:E745"/>
    <mergeCell ref="G745:H745"/>
    <mergeCell ref="D746:E746"/>
    <mergeCell ref="G746:H746"/>
    <mergeCell ref="D747:E747"/>
    <mergeCell ref="G747:H747"/>
    <mergeCell ref="D748:E748"/>
    <mergeCell ref="G748:H748"/>
    <mergeCell ref="D749:E749"/>
    <mergeCell ref="G749:H749"/>
    <mergeCell ref="D750:E750"/>
    <mergeCell ref="G750:H750"/>
    <mergeCell ref="D751:E751"/>
    <mergeCell ref="G751:H751"/>
    <mergeCell ref="D752:E752"/>
    <mergeCell ref="G752:H752"/>
    <mergeCell ref="D753:E753"/>
    <mergeCell ref="G753:H753"/>
    <mergeCell ref="D754:E754"/>
    <mergeCell ref="G754:H754"/>
    <mergeCell ref="D755:E755"/>
    <mergeCell ref="G755:H755"/>
    <mergeCell ref="D756:E756"/>
    <mergeCell ref="G756:H756"/>
    <mergeCell ref="D757:E757"/>
    <mergeCell ref="G757:H757"/>
    <mergeCell ref="D758:E758"/>
    <mergeCell ref="G758:H758"/>
    <mergeCell ref="D759:E759"/>
    <mergeCell ref="G759:H759"/>
    <mergeCell ref="D760:E760"/>
    <mergeCell ref="G760:H760"/>
    <mergeCell ref="D761:E761"/>
    <mergeCell ref="G761:H761"/>
    <mergeCell ref="D762:E762"/>
    <mergeCell ref="G762:H762"/>
    <mergeCell ref="D763:E763"/>
    <mergeCell ref="G763:H763"/>
    <mergeCell ref="D764:E764"/>
    <mergeCell ref="G764:H764"/>
    <mergeCell ref="D765:E765"/>
    <mergeCell ref="G765:H765"/>
    <mergeCell ref="D766:E766"/>
    <mergeCell ref="G766:H766"/>
    <mergeCell ref="D767:E767"/>
    <mergeCell ref="G767:H767"/>
    <mergeCell ref="D768:E768"/>
    <mergeCell ref="G768:H768"/>
    <mergeCell ref="D769:E769"/>
    <mergeCell ref="G769:H769"/>
    <mergeCell ref="D770:E770"/>
    <mergeCell ref="G770:H770"/>
    <mergeCell ref="D771:E771"/>
    <mergeCell ref="G771:H771"/>
    <mergeCell ref="D772:E772"/>
    <mergeCell ref="G772:H772"/>
    <mergeCell ref="D773:E773"/>
    <mergeCell ref="G773:H773"/>
    <mergeCell ref="D774:E774"/>
    <mergeCell ref="G774:H774"/>
    <mergeCell ref="D775:E775"/>
    <mergeCell ref="G775:H775"/>
    <mergeCell ref="D776:E776"/>
    <mergeCell ref="G776:H776"/>
    <mergeCell ref="D777:E777"/>
    <mergeCell ref="G777:H777"/>
    <mergeCell ref="D778:E778"/>
    <mergeCell ref="G778:H778"/>
    <mergeCell ref="D779:E779"/>
    <mergeCell ref="G779:H779"/>
    <mergeCell ref="D780:E780"/>
    <mergeCell ref="G780:H780"/>
    <mergeCell ref="D781:E781"/>
    <mergeCell ref="G781:H781"/>
    <mergeCell ref="D782:E782"/>
    <mergeCell ref="G782:H782"/>
    <mergeCell ref="D783:E783"/>
    <mergeCell ref="G783:H783"/>
    <mergeCell ref="D784:E784"/>
    <mergeCell ref="G784:H784"/>
    <mergeCell ref="D785:E785"/>
    <mergeCell ref="G785:H785"/>
    <mergeCell ref="D786:E786"/>
    <mergeCell ref="G786:H786"/>
    <mergeCell ref="D787:E787"/>
    <mergeCell ref="G787:H787"/>
    <mergeCell ref="D788:E788"/>
    <mergeCell ref="G788:H788"/>
    <mergeCell ref="D789:E789"/>
    <mergeCell ref="G789:H789"/>
    <mergeCell ref="D790:E790"/>
    <mergeCell ref="G790:H790"/>
    <mergeCell ref="D791:E791"/>
    <mergeCell ref="G791:H791"/>
    <mergeCell ref="D792:E792"/>
    <mergeCell ref="G792:H792"/>
    <mergeCell ref="D793:E793"/>
    <mergeCell ref="G793:H793"/>
    <mergeCell ref="D794:E794"/>
    <mergeCell ref="G794:H794"/>
    <mergeCell ref="D795:E795"/>
    <mergeCell ref="G795:H795"/>
    <mergeCell ref="D796:E796"/>
    <mergeCell ref="G796:H796"/>
    <mergeCell ref="D797:E797"/>
    <mergeCell ref="G797:H797"/>
    <mergeCell ref="D798:E798"/>
    <mergeCell ref="G798:H798"/>
    <mergeCell ref="D799:E799"/>
    <mergeCell ref="G799:H799"/>
    <mergeCell ref="D800:E800"/>
    <mergeCell ref="G800:H800"/>
    <mergeCell ref="D801:E801"/>
    <mergeCell ref="G801:H801"/>
    <mergeCell ref="D802:E802"/>
    <mergeCell ref="G802:H802"/>
    <mergeCell ref="D803:E803"/>
    <mergeCell ref="G803:H803"/>
    <mergeCell ref="D804:E804"/>
    <mergeCell ref="G804:H804"/>
    <mergeCell ref="D805:E805"/>
    <mergeCell ref="G805:H805"/>
    <mergeCell ref="D806:E806"/>
    <mergeCell ref="G806:H806"/>
    <mergeCell ref="D807:E807"/>
    <mergeCell ref="G807:H807"/>
    <mergeCell ref="D808:E808"/>
    <mergeCell ref="G808:H808"/>
    <mergeCell ref="D809:E809"/>
    <mergeCell ref="G809:H809"/>
    <mergeCell ref="D810:E810"/>
    <mergeCell ref="G810:H810"/>
    <mergeCell ref="D811:E811"/>
    <mergeCell ref="G811:H811"/>
    <mergeCell ref="D812:E812"/>
    <mergeCell ref="G812:H812"/>
    <mergeCell ref="D813:E813"/>
    <mergeCell ref="G813:H813"/>
    <mergeCell ref="D814:E814"/>
    <mergeCell ref="G814:H814"/>
    <mergeCell ref="D815:E815"/>
    <mergeCell ref="G815:H815"/>
    <mergeCell ref="D816:E816"/>
    <mergeCell ref="G816:H816"/>
    <mergeCell ref="D817:E817"/>
    <mergeCell ref="G817:H817"/>
    <mergeCell ref="D818:E818"/>
    <mergeCell ref="G818:H818"/>
    <mergeCell ref="D819:E819"/>
    <mergeCell ref="G819:H819"/>
    <mergeCell ref="D820:E820"/>
    <mergeCell ref="G820:H820"/>
    <mergeCell ref="D821:E821"/>
    <mergeCell ref="G821:H821"/>
    <mergeCell ref="D822:E822"/>
    <mergeCell ref="G822:H822"/>
    <mergeCell ref="D823:E823"/>
    <mergeCell ref="G823:H823"/>
    <mergeCell ref="D824:E824"/>
    <mergeCell ref="G824:H824"/>
    <mergeCell ref="D825:E825"/>
    <mergeCell ref="G825:H825"/>
    <mergeCell ref="D826:E826"/>
    <mergeCell ref="G826:H826"/>
    <mergeCell ref="D827:E827"/>
    <mergeCell ref="G827:H827"/>
    <mergeCell ref="D828:E828"/>
    <mergeCell ref="G828:H828"/>
    <mergeCell ref="D829:E829"/>
    <mergeCell ref="G829:H829"/>
    <mergeCell ref="D830:E830"/>
    <mergeCell ref="G830:H830"/>
    <mergeCell ref="D831:E831"/>
    <mergeCell ref="G831:H831"/>
    <mergeCell ref="D832:E832"/>
    <mergeCell ref="G832:H832"/>
    <mergeCell ref="D833:E833"/>
    <mergeCell ref="G833:H833"/>
    <mergeCell ref="D834:E834"/>
    <mergeCell ref="G834:H834"/>
    <mergeCell ref="D835:E835"/>
    <mergeCell ref="G835:H835"/>
    <mergeCell ref="D836:E836"/>
    <mergeCell ref="G836:H836"/>
    <mergeCell ref="D837:E837"/>
    <mergeCell ref="G837:H837"/>
    <mergeCell ref="D838:E838"/>
    <mergeCell ref="G838:H838"/>
    <mergeCell ref="D839:E839"/>
    <mergeCell ref="G839:H839"/>
    <mergeCell ref="D840:E840"/>
    <mergeCell ref="G840:H840"/>
    <mergeCell ref="D841:E841"/>
    <mergeCell ref="G841:H841"/>
    <mergeCell ref="D842:E842"/>
    <mergeCell ref="G842:H842"/>
    <mergeCell ref="D843:E843"/>
    <mergeCell ref="G843:H843"/>
    <mergeCell ref="D844:E844"/>
    <mergeCell ref="G844:H844"/>
    <mergeCell ref="D845:E845"/>
    <mergeCell ref="G845:H845"/>
    <mergeCell ref="D846:E846"/>
    <mergeCell ref="G846:H846"/>
    <mergeCell ref="D847:E847"/>
    <mergeCell ref="G847:H847"/>
    <mergeCell ref="D848:E848"/>
    <mergeCell ref="G848:H848"/>
    <mergeCell ref="D849:E849"/>
    <mergeCell ref="G849:H849"/>
    <mergeCell ref="D850:E850"/>
    <mergeCell ref="G850:H850"/>
    <mergeCell ref="D851:E851"/>
    <mergeCell ref="G851:H851"/>
    <mergeCell ref="D852:E852"/>
    <mergeCell ref="G852:H852"/>
    <mergeCell ref="D853:E853"/>
    <mergeCell ref="G853:H853"/>
    <mergeCell ref="D854:E854"/>
    <mergeCell ref="G854:H854"/>
    <mergeCell ref="D855:E855"/>
    <mergeCell ref="G855:H855"/>
    <mergeCell ref="D856:E856"/>
    <mergeCell ref="G856:H856"/>
    <mergeCell ref="D857:E857"/>
    <mergeCell ref="G857:H857"/>
    <mergeCell ref="D858:E858"/>
    <mergeCell ref="G858:H858"/>
    <mergeCell ref="D859:E859"/>
    <mergeCell ref="G859:H859"/>
    <mergeCell ref="D860:E860"/>
    <mergeCell ref="G860:H860"/>
    <mergeCell ref="D861:E861"/>
    <mergeCell ref="G861:H861"/>
    <mergeCell ref="D862:E862"/>
    <mergeCell ref="G862:H862"/>
    <mergeCell ref="D863:E863"/>
    <mergeCell ref="G863:H863"/>
    <mergeCell ref="D864:E864"/>
    <mergeCell ref="G864:H864"/>
    <mergeCell ref="D865:E865"/>
    <mergeCell ref="G865:H865"/>
    <mergeCell ref="D866:E866"/>
    <mergeCell ref="G866:H866"/>
    <mergeCell ref="D867:E867"/>
    <mergeCell ref="G867:H867"/>
    <mergeCell ref="D868:E868"/>
    <mergeCell ref="G868:H868"/>
    <mergeCell ref="D869:E869"/>
    <mergeCell ref="G869:H869"/>
    <mergeCell ref="D870:E870"/>
    <mergeCell ref="G870:H870"/>
    <mergeCell ref="D871:E871"/>
    <mergeCell ref="G871:H871"/>
    <mergeCell ref="D872:E872"/>
    <mergeCell ref="G872:H872"/>
    <mergeCell ref="D873:E873"/>
    <mergeCell ref="G873:H873"/>
    <mergeCell ref="D874:E874"/>
    <mergeCell ref="G874:H874"/>
    <mergeCell ref="D875:E875"/>
    <mergeCell ref="G875:H875"/>
    <mergeCell ref="D876:E876"/>
    <mergeCell ref="G876:H876"/>
    <mergeCell ref="D877:E877"/>
    <mergeCell ref="G877:H877"/>
    <mergeCell ref="D878:E878"/>
    <mergeCell ref="G878:H878"/>
    <mergeCell ref="D879:E879"/>
    <mergeCell ref="G879:H879"/>
    <mergeCell ref="D880:E880"/>
    <mergeCell ref="G880:H880"/>
    <mergeCell ref="D881:E881"/>
    <mergeCell ref="G881:H881"/>
    <mergeCell ref="D882:E882"/>
    <mergeCell ref="G882:H882"/>
    <mergeCell ref="D883:E883"/>
    <mergeCell ref="G883:H883"/>
    <mergeCell ref="D884:E884"/>
    <mergeCell ref="G884:H884"/>
    <mergeCell ref="D885:E885"/>
    <mergeCell ref="G885:H885"/>
    <mergeCell ref="D886:E886"/>
    <mergeCell ref="G886:H886"/>
    <mergeCell ref="D887:E887"/>
    <mergeCell ref="G887:H887"/>
    <mergeCell ref="D888:E888"/>
    <mergeCell ref="G888:H888"/>
    <mergeCell ref="D889:E889"/>
    <mergeCell ref="G889:H889"/>
    <mergeCell ref="D890:E890"/>
    <mergeCell ref="G890:H890"/>
    <mergeCell ref="D891:E891"/>
    <mergeCell ref="G891:H891"/>
    <mergeCell ref="D892:E892"/>
    <mergeCell ref="G892:H892"/>
    <mergeCell ref="D893:E893"/>
    <mergeCell ref="G893:H893"/>
    <mergeCell ref="D894:E894"/>
    <mergeCell ref="G894:H894"/>
    <mergeCell ref="D895:E895"/>
    <mergeCell ref="G895:H895"/>
    <mergeCell ref="D896:E896"/>
    <mergeCell ref="G896:H896"/>
    <mergeCell ref="D897:E897"/>
    <mergeCell ref="G897:H897"/>
    <mergeCell ref="D898:E898"/>
    <mergeCell ref="G898:H898"/>
    <mergeCell ref="D899:E899"/>
    <mergeCell ref="G899:H899"/>
    <mergeCell ref="D900:E900"/>
    <mergeCell ref="G900:H900"/>
    <mergeCell ref="D901:E901"/>
    <mergeCell ref="G901:H901"/>
    <mergeCell ref="D902:E902"/>
    <mergeCell ref="G902:H902"/>
    <mergeCell ref="D903:E903"/>
    <mergeCell ref="G903:H903"/>
    <mergeCell ref="D904:E904"/>
    <mergeCell ref="G904:H904"/>
    <mergeCell ref="D905:E905"/>
    <mergeCell ref="G905:H905"/>
    <mergeCell ref="D906:E906"/>
    <mergeCell ref="G906:H906"/>
    <mergeCell ref="D907:E907"/>
    <mergeCell ref="G907:H907"/>
    <mergeCell ref="D908:E908"/>
    <mergeCell ref="G908:H908"/>
    <mergeCell ref="D909:E909"/>
    <mergeCell ref="G909:H909"/>
    <mergeCell ref="D910:E910"/>
    <mergeCell ref="G910:H910"/>
    <mergeCell ref="D911:E911"/>
    <mergeCell ref="G911:H911"/>
    <mergeCell ref="D912:E912"/>
    <mergeCell ref="G912:H912"/>
    <mergeCell ref="D913:E913"/>
    <mergeCell ref="G913:H913"/>
    <mergeCell ref="D914:E914"/>
    <mergeCell ref="G914:H914"/>
    <mergeCell ref="D915:E915"/>
    <mergeCell ref="G915:H915"/>
    <mergeCell ref="D916:E916"/>
    <mergeCell ref="G916:H916"/>
    <mergeCell ref="D917:E917"/>
    <mergeCell ref="G917:H917"/>
    <mergeCell ref="D918:E918"/>
    <mergeCell ref="G918:H918"/>
    <mergeCell ref="D919:E919"/>
    <mergeCell ref="G919:H919"/>
    <mergeCell ref="D920:E920"/>
    <mergeCell ref="G920:H920"/>
    <mergeCell ref="D921:E921"/>
    <mergeCell ref="G921:H921"/>
    <mergeCell ref="D922:E922"/>
    <mergeCell ref="G922:H922"/>
    <mergeCell ref="D923:E923"/>
    <mergeCell ref="G923:H923"/>
    <mergeCell ref="D924:E924"/>
    <mergeCell ref="G924:H924"/>
    <mergeCell ref="D925:E925"/>
    <mergeCell ref="G925:H925"/>
    <mergeCell ref="D926:E926"/>
    <mergeCell ref="G926:H926"/>
    <mergeCell ref="D927:E927"/>
    <mergeCell ref="G927:H927"/>
    <mergeCell ref="D928:E928"/>
    <mergeCell ref="G928:H928"/>
    <mergeCell ref="D929:E929"/>
    <mergeCell ref="G929:H929"/>
    <mergeCell ref="D930:E930"/>
    <mergeCell ref="G930:H930"/>
    <mergeCell ref="D931:E931"/>
    <mergeCell ref="G931:H931"/>
    <mergeCell ref="D932:E932"/>
    <mergeCell ref="G932:H932"/>
    <mergeCell ref="D933:E933"/>
    <mergeCell ref="G933:H933"/>
    <mergeCell ref="D934:E934"/>
    <mergeCell ref="G934:H934"/>
    <mergeCell ref="D935:E935"/>
    <mergeCell ref="G935:H935"/>
    <mergeCell ref="D936:E936"/>
    <mergeCell ref="G936:H936"/>
    <mergeCell ref="D937:E937"/>
    <mergeCell ref="G937:H937"/>
    <mergeCell ref="D938:E938"/>
    <mergeCell ref="G938:H938"/>
    <mergeCell ref="D939:E939"/>
    <mergeCell ref="G939:H939"/>
    <mergeCell ref="D940:E940"/>
    <mergeCell ref="G940:H940"/>
    <mergeCell ref="D941:E941"/>
    <mergeCell ref="G941:H941"/>
    <mergeCell ref="D942:E942"/>
    <mergeCell ref="G942:H942"/>
    <mergeCell ref="D943:E943"/>
    <mergeCell ref="G943:H943"/>
    <mergeCell ref="D944:E944"/>
    <mergeCell ref="G944:H944"/>
    <mergeCell ref="D945:E945"/>
    <mergeCell ref="G945:H945"/>
    <mergeCell ref="D946:E946"/>
    <mergeCell ref="G946:H946"/>
    <mergeCell ref="D947:E947"/>
    <mergeCell ref="G947:H947"/>
    <mergeCell ref="D948:E948"/>
    <mergeCell ref="G948:H948"/>
    <mergeCell ref="D949:E949"/>
    <mergeCell ref="G949:H949"/>
    <mergeCell ref="D950:E950"/>
    <mergeCell ref="G950:H950"/>
    <mergeCell ref="D951:E951"/>
    <mergeCell ref="G951:H951"/>
    <mergeCell ref="D952:E952"/>
    <mergeCell ref="G952:H952"/>
    <mergeCell ref="D953:E953"/>
    <mergeCell ref="G953:H953"/>
    <mergeCell ref="D954:E954"/>
    <mergeCell ref="G954:H954"/>
    <mergeCell ref="D955:E955"/>
    <mergeCell ref="G955:H955"/>
    <mergeCell ref="D956:E956"/>
    <mergeCell ref="G956:H956"/>
    <mergeCell ref="D957:E957"/>
    <mergeCell ref="G957:H957"/>
    <mergeCell ref="D958:E958"/>
    <mergeCell ref="G958:H958"/>
    <mergeCell ref="D959:E959"/>
    <mergeCell ref="G959:H959"/>
    <mergeCell ref="D960:E960"/>
    <mergeCell ref="G960:H960"/>
    <mergeCell ref="D961:E961"/>
    <mergeCell ref="G961:H961"/>
    <mergeCell ref="D962:E962"/>
    <mergeCell ref="G962:H962"/>
    <mergeCell ref="D963:E963"/>
    <mergeCell ref="G963:H963"/>
    <mergeCell ref="D964:E964"/>
    <mergeCell ref="G964:H964"/>
    <mergeCell ref="D965:E965"/>
    <mergeCell ref="G965:H965"/>
    <mergeCell ref="D966:E966"/>
    <mergeCell ref="G966:H966"/>
    <mergeCell ref="D967:E967"/>
    <mergeCell ref="G967:H967"/>
    <mergeCell ref="D968:E968"/>
    <mergeCell ref="G968:H968"/>
    <mergeCell ref="D969:E969"/>
    <mergeCell ref="G969:H969"/>
    <mergeCell ref="D970:E970"/>
    <mergeCell ref="G970:H970"/>
    <mergeCell ref="D971:E971"/>
    <mergeCell ref="G971:H971"/>
    <mergeCell ref="D972:E972"/>
    <mergeCell ref="G972:H972"/>
    <mergeCell ref="D973:E973"/>
    <mergeCell ref="G973:H973"/>
    <mergeCell ref="D974:E974"/>
    <mergeCell ref="G974:H974"/>
    <mergeCell ref="D975:E975"/>
    <mergeCell ref="G975:H975"/>
    <mergeCell ref="D976:E976"/>
    <mergeCell ref="G976:H976"/>
    <mergeCell ref="D977:E977"/>
    <mergeCell ref="G977:H977"/>
    <mergeCell ref="D978:E978"/>
    <mergeCell ref="G978:H978"/>
    <mergeCell ref="D979:E979"/>
    <mergeCell ref="G979:H979"/>
    <mergeCell ref="D980:E980"/>
    <mergeCell ref="G980:H980"/>
    <mergeCell ref="D981:E981"/>
    <mergeCell ref="G981:H981"/>
    <mergeCell ref="D982:E982"/>
    <mergeCell ref="G982:H982"/>
    <mergeCell ref="D983:E983"/>
    <mergeCell ref="G983:H983"/>
    <mergeCell ref="D984:E984"/>
    <mergeCell ref="G984:H984"/>
    <mergeCell ref="D985:E985"/>
    <mergeCell ref="G985:H985"/>
    <mergeCell ref="D986:E986"/>
    <mergeCell ref="G986:H986"/>
    <mergeCell ref="D987:E987"/>
    <mergeCell ref="G987:H987"/>
    <mergeCell ref="D988:E988"/>
    <mergeCell ref="G988:H988"/>
    <mergeCell ref="D989:E989"/>
    <mergeCell ref="G989:H989"/>
    <mergeCell ref="D990:E990"/>
    <mergeCell ref="G990:H990"/>
    <mergeCell ref="D991:E991"/>
    <mergeCell ref="G991:H991"/>
    <mergeCell ref="D992:E992"/>
    <mergeCell ref="G992:H992"/>
    <mergeCell ref="D993:E993"/>
    <mergeCell ref="G993:H993"/>
    <mergeCell ref="D994:E994"/>
    <mergeCell ref="G994:H994"/>
    <mergeCell ref="D995:E995"/>
    <mergeCell ref="G995:H995"/>
    <mergeCell ref="D996:E996"/>
    <mergeCell ref="G996:H996"/>
    <mergeCell ref="D997:E997"/>
    <mergeCell ref="G997:H997"/>
    <mergeCell ref="D998:E998"/>
    <mergeCell ref="G998:H998"/>
    <mergeCell ref="D999:E999"/>
    <mergeCell ref="G999:H999"/>
    <mergeCell ref="D1000:E1000"/>
    <mergeCell ref="G1000:H1000"/>
    <mergeCell ref="D1001:E1001"/>
    <mergeCell ref="G1001:H1001"/>
    <mergeCell ref="D1002:E1002"/>
    <mergeCell ref="G1002:H1002"/>
    <mergeCell ref="D1003:E1003"/>
    <mergeCell ref="G1003:H1003"/>
    <mergeCell ref="D1004:E1004"/>
    <mergeCell ref="G1004:H1004"/>
    <mergeCell ref="D1005:E1005"/>
    <mergeCell ref="G1005:H1005"/>
    <mergeCell ref="D1006:E1006"/>
    <mergeCell ref="G1006:H1006"/>
    <mergeCell ref="D1007:E1007"/>
    <mergeCell ref="G1007:H1007"/>
    <mergeCell ref="D1008:E1008"/>
    <mergeCell ref="G1008:H1008"/>
    <mergeCell ref="D1009:E1009"/>
    <mergeCell ref="G1009:H1009"/>
    <mergeCell ref="D1010:E1010"/>
    <mergeCell ref="G1010:H1010"/>
    <mergeCell ref="D1011:E1011"/>
    <mergeCell ref="G1011:H1011"/>
    <mergeCell ref="D1012:E1012"/>
    <mergeCell ref="G1012:H1012"/>
    <mergeCell ref="D1013:E1013"/>
    <mergeCell ref="G1013:H1013"/>
    <mergeCell ref="D1014:E1014"/>
    <mergeCell ref="G1014:H1014"/>
    <mergeCell ref="D1015:E1015"/>
    <mergeCell ref="G1015:H1015"/>
    <mergeCell ref="D1016:E1016"/>
    <mergeCell ref="G1016:H1016"/>
    <mergeCell ref="D1017:E1017"/>
    <mergeCell ref="G1017:H1017"/>
    <mergeCell ref="D1018:E1018"/>
    <mergeCell ref="G1018:H1018"/>
    <mergeCell ref="D1019:E1019"/>
    <mergeCell ref="G1019:H1019"/>
    <mergeCell ref="D1020:E1020"/>
    <mergeCell ref="G1020:H1020"/>
    <mergeCell ref="D1021:E1021"/>
    <mergeCell ref="G1021:H1021"/>
    <mergeCell ref="D1022:E1022"/>
    <mergeCell ref="G1022:H1022"/>
    <mergeCell ref="D1023:E1023"/>
    <mergeCell ref="G1023:H1023"/>
    <mergeCell ref="D1024:E1024"/>
    <mergeCell ref="G1024:H1024"/>
    <mergeCell ref="D1025:E1025"/>
    <mergeCell ref="G1025:H1025"/>
    <mergeCell ref="D1026:E1026"/>
    <mergeCell ref="G1026:H1026"/>
    <mergeCell ref="D1027:E1027"/>
    <mergeCell ref="G1027:H1027"/>
    <mergeCell ref="D1028:E1028"/>
    <mergeCell ref="G1028:H1028"/>
    <mergeCell ref="D1029:E1029"/>
    <mergeCell ref="G1029:H1029"/>
    <mergeCell ref="D1030:E1030"/>
    <mergeCell ref="G1030:H1030"/>
    <mergeCell ref="D1031:E1031"/>
    <mergeCell ref="G1031:H1031"/>
    <mergeCell ref="D1032:E1032"/>
    <mergeCell ref="G1032:H1032"/>
    <mergeCell ref="D1033:E1033"/>
    <mergeCell ref="G1033:H1033"/>
    <mergeCell ref="D1034:E1034"/>
    <mergeCell ref="G1034:H1034"/>
    <mergeCell ref="D1035:E1035"/>
    <mergeCell ref="G1035:H1035"/>
    <mergeCell ref="D1036:E1036"/>
    <mergeCell ref="G1036:H1036"/>
    <mergeCell ref="D1037:E1037"/>
    <mergeCell ref="G1037:H1037"/>
    <mergeCell ref="C1039:O1039"/>
  </mergeCells>
  <conditionalFormatting sqref="B5:P369">
    <cfRule type="expression" dxfId="2" priority="4">
      <formula>CONTR_CORSIAapplied=FALSE</formula>
    </cfRule>
  </conditionalFormatting>
  <conditionalFormatting sqref="N49 C53:G57 K60">
    <cfRule type="expression" dxfId="1" priority="5">
      <formula>AND(NOT(ISBLANK(INDICATOR_CORSIAAnnexConfidential)),INDICATOR_CORSIAAnnexConfidential=FALSE)</formula>
    </cfRule>
  </conditionalFormatting>
  <conditionalFormatting sqref="O68:O1036">
    <cfRule type="expression" dxfId="0" priority="6">
      <formula>CONTR_CORSIAapplied=FALSE</formula>
    </cfRule>
  </conditionalFormatting>
  <dataValidations count="4">
    <dataValidation type="list" allowBlank="1" showInputMessage="1" showErrorMessage="1" sqref="K67:K1036" xr:uid="{00000000-0002-0000-0A00-000000000000}">
      <formula1>CORSIA_FuelsList</formula1>
    </dataValidation>
    <dataValidation type="list" allowBlank="1" showInputMessage="1" showErrorMessage="1" sqref="I67:I1036 O67:O1036" xr:uid="{00000000-0002-0000-0A00-000001000000}">
      <formula1>TrueFalse</formula1>
    </dataValidation>
    <dataValidation type="list" allowBlank="1" showInputMessage="1" showErrorMessage="1" sqref="D366:E366 G366:H366" xr:uid="{00000000-0002-0000-0A00-000002000000}">
      <formula1>worldcountries</formula1>
    </dataValidation>
    <dataValidation type="list" allowBlank="1" showInputMessage="1" showErrorMessage="1" sqref="D67:E1036 G67:H1036" xr:uid="{00000000-0002-0000-0A00-000003000000}">
      <formula1>ICAO_MSList</formula1>
    </dataValidation>
  </dataValidations>
  <hyperlinks>
    <hyperlink ref="C51:I51" location="JUMP_11a" display="Click here to check content of section (11)(a)" xr:uid="{00000000-0004-0000-0A00-000000000000}"/>
  </hyperlinks>
  <pageMargins left="0.70866141732283472" right="0.70866141732283472" top="0.78740157480314965" bottom="0.78740157480314965" header="0.31496062992125984" footer="0.31496062992125984"/>
  <pageSetup paperSize="9" scale="61" fitToHeight="10" orientation="portrait" r:id="rId1"/>
  <headerFooter>
    <oddFooter>&amp;L&amp;F&amp;C&amp;A&amp;R&amp;P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7B27-36FC-4327-BAB9-E7F33AB021F9}">
  <sheetPr codeName="Sheet6"/>
  <dimension ref="B1:L888"/>
  <sheetViews>
    <sheetView topLeftCell="A67" workbookViewId="0">
      <selection activeCell="F89" sqref="F89"/>
    </sheetView>
  </sheetViews>
  <sheetFormatPr defaultColWidth="9.109375" defaultRowHeight="12.75" customHeight="1" x14ac:dyDescent="0.25"/>
  <cols>
    <col min="1" max="1" width="3.109375" style="923" customWidth="1"/>
    <col min="2" max="2" width="4.6640625" style="923" customWidth="1"/>
    <col min="3" max="10" width="8" style="923" customWidth="1"/>
    <col min="11" max="11" width="14.5546875" style="923" customWidth="1"/>
    <col min="12" max="12" width="19.109375" style="923" customWidth="1"/>
    <col min="13" max="13" width="8" style="923" customWidth="1"/>
    <col min="14" max="16384" width="9.109375" style="923"/>
  </cols>
  <sheetData>
    <row r="1" spans="2:12" ht="13.2" x14ac:dyDescent="0.25">
      <c r="B1" s="922"/>
      <c r="C1" s="922"/>
      <c r="D1" s="922"/>
      <c r="E1" s="922"/>
      <c r="F1" s="922"/>
      <c r="G1" s="922"/>
      <c r="H1" s="922"/>
      <c r="I1" s="922"/>
      <c r="J1" s="922"/>
      <c r="K1" s="922"/>
      <c r="L1" s="922"/>
    </row>
    <row r="2" spans="2:12" ht="15.75" customHeight="1" x14ac:dyDescent="0.25">
      <c r="B2" s="924">
        <v>6</v>
      </c>
      <c r="C2" s="924" t="s">
        <v>2026</v>
      </c>
      <c r="D2" s="924"/>
      <c r="E2" s="924"/>
      <c r="F2" s="924"/>
      <c r="G2" s="924"/>
      <c r="H2" s="924"/>
      <c r="I2" s="924"/>
      <c r="J2" s="924"/>
      <c r="K2" s="924"/>
      <c r="L2" s="924"/>
    </row>
    <row r="3" spans="2:12" ht="13.2" x14ac:dyDescent="0.25">
      <c r="B3" s="922"/>
      <c r="C3" s="922"/>
      <c r="D3" s="922"/>
      <c r="E3" s="922"/>
      <c r="F3" s="922"/>
      <c r="G3" s="922"/>
      <c r="H3" s="922"/>
      <c r="I3" s="922"/>
      <c r="J3" s="922"/>
      <c r="K3" s="922"/>
      <c r="L3" s="922"/>
    </row>
    <row r="4" spans="2:12" ht="13.2" x14ac:dyDescent="0.25">
      <c r="B4" s="925"/>
      <c r="C4" s="1359" t="s">
        <v>2027</v>
      </c>
      <c r="D4" s="1360"/>
      <c r="E4" s="1360"/>
      <c r="F4" s="1360"/>
      <c r="G4" s="1360"/>
      <c r="H4" s="1360"/>
      <c r="I4" s="1360"/>
      <c r="J4" s="1360"/>
      <c r="K4" s="1360"/>
      <c r="L4" s="1360"/>
    </row>
    <row r="5" spans="2:12" ht="57" customHeight="1" x14ac:dyDescent="0.25">
      <c r="B5" s="925"/>
      <c r="C5" s="1361" t="s">
        <v>2028</v>
      </c>
      <c r="D5" s="1360"/>
      <c r="E5" s="1360"/>
      <c r="F5" s="1360"/>
      <c r="G5" s="1360"/>
      <c r="H5" s="1360"/>
      <c r="I5" s="1360"/>
      <c r="J5" s="1360"/>
      <c r="K5" s="1360"/>
      <c r="L5" s="1360"/>
    </row>
    <row r="6" spans="2:12" ht="44.25" customHeight="1" x14ac:dyDescent="0.25">
      <c r="B6" s="926"/>
      <c r="C6" s="1362" t="s">
        <v>2029</v>
      </c>
      <c r="D6" s="1363"/>
      <c r="E6" s="1349" t="s">
        <v>2030</v>
      </c>
      <c r="F6" s="1349" t="s">
        <v>1380</v>
      </c>
      <c r="G6" s="1349" t="s">
        <v>2031</v>
      </c>
      <c r="H6" s="1357" t="s">
        <v>2032</v>
      </c>
      <c r="I6" s="1348" t="s">
        <v>2033</v>
      </c>
      <c r="J6" s="1349" t="s">
        <v>2034</v>
      </c>
      <c r="K6" s="1348" t="s">
        <v>2035</v>
      </c>
      <c r="L6" s="1348" t="s">
        <v>2036</v>
      </c>
    </row>
    <row r="7" spans="2:12" ht="80.25" customHeight="1" x14ac:dyDescent="0.25">
      <c r="B7" s="926"/>
      <c r="C7" s="927" t="s">
        <v>2037</v>
      </c>
      <c r="D7" s="928" t="s">
        <v>2038</v>
      </c>
      <c r="E7" s="1350"/>
      <c r="F7" s="1350"/>
      <c r="G7" s="1350"/>
      <c r="H7" s="1358"/>
      <c r="I7" s="1348"/>
      <c r="J7" s="1350"/>
      <c r="K7" s="1348"/>
      <c r="L7" s="1348"/>
    </row>
    <row r="8" spans="2:12" ht="13.2" x14ac:dyDescent="0.25">
      <c r="C8" s="930" t="s">
        <v>2134</v>
      </c>
      <c r="D8" s="930" t="s">
        <v>2311</v>
      </c>
      <c r="E8" s="931">
        <v>2540</v>
      </c>
      <c r="F8" s="932">
        <v>1</v>
      </c>
      <c r="G8" s="932" t="s">
        <v>2360</v>
      </c>
      <c r="H8" s="931" t="s">
        <v>2360</v>
      </c>
      <c r="I8" s="933" t="s">
        <v>2360</v>
      </c>
      <c r="J8" s="934" t="s">
        <v>2360</v>
      </c>
      <c r="K8" s="935" t="s">
        <v>2360</v>
      </c>
      <c r="L8" s="936" t="s">
        <v>2360</v>
      </c>
    </row>
    <row r="9" spans="2:12" ht="13.2" x14ac:dyDescent="0.25">
      <c r="C9" s="930" t="s">
        <v>2134</v>
      </c>
      <c r="D9" s="930" t="s">
        <v>2287</v>
      </c>
      <c r="E9" s="931">
        <v>4262</v>
      </c>
      <c r="F9" s="932">
        <v>2</v>
      </c>
      <c r="G9" s="932" t="s">
        <v>2360</v>
      </c>
      <c r="H9" s="931" t="s">
        <v>2360</v>
      </c>
      <c r="I9" s="933" t="s">
        <v>2360</v>
      </c>
      <c r="J9" s="934" t="s">
        <v>2360</v>
      </c>
      <c r="K9" s="935" t="s">
        <v>2360</v>
      </c>
      <c r="L9" s="936" t="s">
        <v>2360</v>
      </c>
    </row>
    <row r="10" spans="2:12" ht="13.2" x14ac:dyDescent="0.25">
      <c r="C10" s="930" t="s">
        <v>2134</v>
      </c>
      <c r="D10" s="930" t="s">
        <v>2237</v>
      </c>
      <c r="E10" s="931">
        <v>4248</v>
      </c>
      <c r="F10" s="932">
        <v>1</v>
      </c>
      <c r="G10" s="932" t="s">
        <v>2360</v>
      </c>
      <c r="H10" s="931" t="s">
        <v>2360</v>
      </c>
      <c r="I10" s="933" t="s">
        <v>2360</v>
      </c>
      <c r="J10" s="934" t="s">
        <v>2360</v>
      </c>
      <c r="K10" s="935" t="s">
        <v>2360</v>
      </c>
      <c r="L10" s="936" t="s">
        <v>2360</v>
      </c>
    </row>
    <row r="11" spans="2:12" ht="13.2" x14ac:dyDescent="0.25">
      <c r="C11" s="930" t="s">
        <v>2311</v>
      </c>
      <c r="D11" s="930" t="s">
        <v>2109</v>
      </c>
      <c r="E11" s="931">
        <v>5145</v>
      </c>
      <c r="F11" s="932">
        <v>1</v>
      </c>
      <c r="G11" s="932" t="s">
        <v>2360</v>
      </c>
      <c r="H11" s="931" t="s">
        <v>2360</v>
      </c>
      <c r="I11" s="933" t="s">
        <v>2360</v>
      </c>
      <c r="J11" s="934" t="s">
        <v>2360</v>
      </c>
      <c r="K11" s="935" t="s">
        <v>2360</v>
      </c>
      <c r="L11" s="936" t="s">
        <v>2360</v>
      </c>
    </row>
    <row r="12" spans="2:12" ht="13.2" x14ac:dyDescent="0.25">
      <c r="C12" s="930" t="s">
        <v>2180</v>
      </c>
      <c r="D12" s="930" t="s">
        <v>2245</v>
      </c>
      <c r="E12" s="931">
        <v>2493</v>
      </c>
      <c r="F12" s="932">
        <v>1</v>
      </c>
      <c r="G12" s="932" t="s">
        <v>2360</v>
      </c>
      <c r="H12" s="931" t="s">
        <v>2360</v>
      </c>
      <c r="I12" s="933" t="s">
        <v>2360</v>
      </c>
      <c r="J12" s="934" t="s">
        <v>2360</v>
      </c>
      <c r="K12" s="935" t="s">
        <v>2360</v>
      </c>
      <c r="L12" s="936" t="s">
        <v>2360</v>
      </c>
    </row>
    <row r="13" spans="2:12" ht="13.2" x14ac:dyDescent="0.25">
      <c r="C13" s="930" t="s">
        <v>2100</v>
      </c>
      <c r="D13" s="930" t="s">
        <v>2101</v>
      </c>
      <c r="E13" s="931">
        <v>450</v>
      </c>
      <c r="F13" s="932">
        <v>1</v>
      </c>
      <c r="G13" s="932" t="s">
        <v>2360</v>
      </c>
      <c r="H13" s="931" t="s">
        <v>2360</v>
      </c>
      <c r="I13" s="933" t="s">
        <v>2360</v>
      </c>
      <c r="J13" s="934" t="s">
        <v>2360</v>
      </c>
      <c r="K13" s="935" t="s">
        <v>2360</v>
      </c>
      <c r="L13" s="936" t="s">
        <v>2360</v>
      </c>
    </row>
    <row r="14" spans="2:12" ht="13.2" x14ac:dyDescent="0.25">
      <c r="C14" s="930" t="s">
        <v>2100</v>
      </c>
      <c r="D14" s="930" t="s">
        <v>2102</v>
      </c>
      <c r="E14" s="931">
        <v>1206</v>
      </c>
      <c r="F14" s="932">
        <v>1</v>
      </c>
      <c r="G14" s="932" t="s">
        <v>2360</v>
      </c>
      <c r="H14" s="931" t="s">
        <v>2360</v>
      </c>
      <c r="I14" s="933" t="s">
        <v>2360</v>
      </c>
      <c r="J14" s="934" t="s">
        <v>2360</v>
      </c>
      <c r="K14" s="935" t="s">
        <v>2360</v>
      </c>
      <c r="L14" s="936" t="s">
        <v>2360</v>
      </c>
    </row>
    <row r="15" spans="2:12" ht="13.2" x14ac:dyDescent="0.25">
      <c r="C15" s="930" t="s">
        <v>2103</v>
      </c>
      <c r="D15" s="930" t="s">
        <v>2104</v>
      </c>
      <c r="E15" s="931">
        <v>526</v>
      </c>
      <c r="F15" s="932">
        <v>1</v>
      </c>
      <c r="G15" s="932" t="s">
        <v>2360</v>
      </c>
      <c r="H15" s="931" t="s">
        <v>2360</v>
      </c>
      <c r="I15" s="933" t="s">
        <v>2360</v>
      </c>
      <c r="J15" s="934" t="s">
        <v>2360</v>
      </c>
      <c r="K15" s="935" t="s">
        <v>2360</v>
      </c>
      <c r="L15" s="936" t="s">
        <v>2360</v>
      </c>
    </row>
    <row r="16" spans="2:12" ht="13.2" x14ac:dyDescent="0.25">
      <c r="C16" s="930" t="s">
        <v>2103</v>
      </c>
      <c r="D16" s="930" t="s">
        <v>2105</v>
      </c>
      <c r="E16" s="931">
        <v>370</v>
      </c>
      <c r="F16" s="932">
        <v>1</v>
      </c>
      <c r="G16" s="932" t="s">
        <v>2360</v>
      </c>
      <c r="H16" s="931" t="s">
        <v>2360</v>
      </c>
      <c r="I16" s="933" t="s">
        <v>2360</v>
      </c>
      <c r="J16" s="934" t="s">
        <v>2360</v>
      </c>
      <c r="K16" s="935" t="s">
        <v>2360</v>
      </c>
      <c r="L16" s="936" t="s">
        <v>2360</v>
      </c>
    </row>
    <row r="17" spans="3:12" ht="13.2" x14ac:dyDescent="0.25">
      <c r="C17" s="930" t="s">
        <v>2103</v>
      </c>
      <c r="D17" s="930" t="s">
        <v>2106</v>
      </c>
      <c r="E17" s="931">
        <v>557</v>
      </c>
      <c r="F17" s="932">
        <v>1</v>
      </c>
      <c r="G17" s="932" t="s">
        <v>2360</v>
      </c>
      <c r="H17" s="931" t="s">
        <v>2360</v>
      </c>
      <c r="I17" s="933" t="s">
        <v>2360</v>
      </c>
      <c r="J17" s="934" t="s">
        <v>2360</v>
      </c>
      <c r="K17" s="935" t="s">
        <v>2360</v>
      </c>
      <c r="L17" s="936" t="s">
        <v>2360</v>
      </c>
    </row>
    <row r="18" spans="3:12" ht="13.2" x14ac:dyDescent="0.25">
      <c r="C18" s="930" t="s">
        <v>2103</v>
      </c>
      <c r="D18" s="930" t="s">
        <v>2101</v>
      </c>
      <c r="E18" s="931">
        <v>1045</v>
      </c>
      <c r="F18" s="932">
        <v>2</v>
      </c>
      <c r="G18" s="932" t="s">
        <v>2360</v>
      </c>
      <c r="H18" s="931" t="s">
        <v>2360</v>
      </c>
      <c r="I18" s="933" t="s">
        <v>2360</v>
      </c>
      <c r="J18" s="934" t="s">
        <v>2360</v>
      </c>
      <c r="K18" s="935" t="s">
        <v>2360</v>
      </c>
      <c r="L18" s="936" t="s">
        <v>2360</v>
      </c>
    </row>
    <row r="19" spans="3:12" ht="13.2" x14ac:dyDescent="0.25">
      <c r="C19" s="930" t="s">
        <v>2103</v>
      </c>
      <c r="D19" s="930" t="s">
        <v>2107</v>
      </c>
      <c r="E19" s="931">
        <v>691</v>
      </c>
      <c r="F19" s="932">
        <v>1</v>
      </c>
      <c r="G19" s="932" t="s">
        <v>2360</v>
      </c>
      <c r="H19" s="931" t="s">
        <v>2360</v>
      </c>
      <c r="I19" s="933" t="s">
        <v>2360</v>
      </c>
      <c r="J19" s="934" t="s">
        <v>2360</v>
      </c>
      <c r="K19" s="935" t="s">
        <v>2360</v>
      </c>
      <c r="L19" s="936" t="s">
        <v>2360</v>
      </c>
    </row>
    <row r="20" spans="3:12" ht="13.2" x14ac:dyDescent="0.25">
      <c r="C20" s="930" t="s">
        <v>2103</v>
      </c>
      <c r="D20" s="930" t="s">
        <v>2108</v>
      </c>
      <c r="E20" s="931">
        <v>408</v>
      </c>
      <c r="F20" s="932">
        <v>2</v>
      </c>
      <c r="G20" s="932" t="s">
        <v>2360</v>
      </c>
      <c r="H20" s="931" t="s">
        <v>2360</v>
      </c>
      <c r="I20" s="933" t="s">
        <v>2360</v>
      </c>
      <c r="J20" s="934" t="s">
        <v>2360</v>
      </c>
      <c r="K20" s="935" t="s">
        <v>2360</v>
      </c>
      <c r="L20" s="936" t="s">
        <v>2360</v>
      </c>
    </row>
    <row r="21" spans="3:12" ht="13.2" x14ac:dyDescent="0.25">
      <c r="C21" s="930" t="s">
        <v>2103</v>
      </c>
      <c r="D21" s="930" t="s">
        <v>2109</v>
      </c>
      <c r="E21" s="931">
        <v>939</v>
      </c>
      <c r="F21" s="932">
        <v>8</v>
      </c>
      <c r="G21" s="932" t="s">
        <v>2360</v>
      </c>
      <c r="H21" s="931" t="s">
        <v>2360</v>
      </c>
      <c r="I21" s="933" t="s">
        <v>2360</v>
      </c>
      <c r="J21" s="934" t="s">
        <v>2360</v>
      </c>
      <c r="K21" s="935" t="s">
        <v>2360</v>
      </c>
      <c r="L21" s="936" t="s">
        <v>2360</v>
      </c>
    </row>
    <row r="22" spans="3:12" ht="13.2" x14ac:dyDescent="0.25">
      <c r="C22" s="930" t="s">
        <v>2103</v>
      </c>
      <c r="D22" s="930" t="s">
        <v>2110</v>
      </c>
      <c r="E22" s="931">
        <v>2610</v>
      </c>
      <c r="F22" s="932">
        <v>1</v>
      </c>
      <c r="G22" s="932" t="s">
        <v>2360</v>
      </c>
      <c r="H22" s="931" t="s">
        <v>2360</v>
      </c>
      <c r="I22" s="933" t="s">
        <v>2360</v>
      </c>
      <c r="J22" s="934" t="s">
        <v>2360</v>
      </c>
      <c r="K22" s="935" t="s">
        <v>2360</v>
      </c>
      <c r="L22" s="936" t="s">
        <v>2360</v>
      </c>
    </row>
    <row r="23" spans="3:12" ht="13.2" x14ac:dyDescent="0.25">
      <c r="C23" s="930" t="s">
        <v>2103</v>
      </c>
      <c r="D23" s="930" t="s">
        <v>2111</v>
      </c>
      <c r="E23" s="931">
        <v>1677</v>
      </c>
      <c r="F23" s="932">
        <v>1</v>
      </c>
      <c r="G23" s="932" t="s">
        <v>2360</v>
      </c>
      <c r="H23" s="931" t="s">
        <v>2360</v>
      </c>
      <c r="I23" s="933" t="s">
        <v>2360</v>
      </c>
      <c r="J23" s="934" t="s">
        <v>2360</v>
      </c>
      <c r="K23" s="935" t="s">
        <v>2360</v>
      </c>
      <c r="L23" s="936" t="s">
        <v>2360</v>
      </c>
    </row>
    <row r="24" spans="3:12" ht="13.2" x14ac:dyDescent="0.25">
      <c r="C24" s="930" t="s">
        <v>2103</v>
      </c>
      <c r="D24" s="930" t="s">
        <v>2112</v>
      </c>
      <c r="E24" s="931">
        <v>1741</v>
      </c>
      <c r="F24" s="932">
        <v>1</v>
      </c>
      <c r="G24" s="932" t="s">
        <v>2360</v>
      </c>
      <c r="H24" s="931" t="s">
        <v>2360</v>
      </c>
      <c r="I24" s="933" t="s">
        <v>2360</v>
      </c>
      <c r="J24" s="934" t="s">
        <v>2360</v>
      </c>
      <c r="K24" s="935" t="s">
        <v>2360</v>
      </c>
      <c r="L24" s="936" t="s">
        <v>2360</v>
      </c>
    </row>
    <row r="25" spans="3:12" ht="13.2" x14ac:dyDescent="0.25">
      <c r="C25" s="930" t="s">
        <v>2103</v>
      </c>
      <c r="D25" s="930" t="s">
        <v>2113</v>
      </c>
      <c r="E25" s="931">
        <v>1027</v>
      </c>
      <c r="F25" s="932">
        <v>2</v>
      </c>
      <c r="G25" s="932" t="s">
        <v>2360</v>
      </c>
      <c r="H25" s="931" t="s">
        <v>2360</v>
      </c>
      <c r="I25" s="933" t="s">
        <v>2360</v>
      </c>
      <c r="J25" s="934" t="s">
        <v>2360</v>
      </c>
      <c r="K25" s="935" t="s">
        <v>2360</v>
      </c>
      <c r="L25" s="936" t="s">
        <v>2360</v>
      </c>
    </row>
    <row r="26" spans="3:12" ht="13.2" x14ac:dyDescent="0.25">
      <c r="C26" s="930" t="s">
        <v>2103</v>
      </c>
      <c r="D26" s="930" t="s">
        <v>2114</v>
      </c>
      <c r="E26" s="931">
        <v>1169</v>
      </c>
      <c r="F26" s="932">
        <v>3</v>
      </c>
      <c r="G26" s="932" t="s">
        <v>2360</v>
      </c>
      <c r="H26" s="931" t="s">
        <v>2360</v>
      </c>
      <c r="I26" s="933" t="s">
        <v>2360</v>
      </c>
      <c r="J26" s="934" t="s">
        <v>2360</v>
      </c>
      <c r="K26" s="935" t="s">
        <v>2360</v>
      </c>
      <c r="L26" s="936" t="s">
        <v>2360</v>
      </c>
    </row>
    <row r="27" spans="3:12" ht="13.2" x14ac:dyDescent="0.25">
      <c r="C27" s="930" t="s">
        <v>2103</v>
      </c>
      <c r="D27" s="930" t="s">
        <v>2115</v>
      </c>
      <c r="E27" s="931">
        <v>962</v>
      </c>
      <c r="F27" s="932">
        <v>2</v>
      </c>
      <c r="G27" s="932" t="s">
        <v>2360</v>
      </c>
      <c r="H27" s="931" t="s">
        <v>2360</v>
      </c>
      <c r="I27" s="933" t="s">
        <v>2360</v>
      </c>
      <c r="J27" s="934" t="s">
        <v>2360</v>
      </c>
      <c r="K27" s="935" t="s">
        <v>2360</v>
      </c>
      <c r="L27" s="936" t="s">
        <v>2360</v>
      </c>
    </row>
    <row r="28" spans="3:12" ht="13.2" x14ac:dyDescent="0.25">
      <c r="C28" s="930" t="s">
        <v>2103</v>
      </c>
      <c r="D28" s="930" t="s">
        <v>2116</v>
      </c>
      <c r="E28" s="931">
        <v>953</v>
      </c>
      <c r="F28" s="932">
        <v>1</v>
      </c>
      <c r="G28" s="932" t="s">
        <v>2360</v>
      </c>
      <c r="H28" s="931" t="s">
        <v>2360</v>
      </c>
      <c r="I28" s="933" t="s">
        <v>2360</v>
      </c>
      <c r="J28" s="934" t="s">
        <v>2360</v>
      </c>
      <c r="K28" s="935" t="s">
        <v>2360</v>
      </c>
      <c r="L28" s="936" t="s">
        <v>2360</v>
      </c>
    </row>
    <row r="29" spans="3:12" ht="13.2" x14ac:dyDescent="0.25">
      <c r="C29" s="930" t="s">
        <v>2103</v>
      </c>
      <c r="D29" s="930" t="s">
        <v>2117</v>
      </c>
      <c r="E29" s="931">
        <v>781</v>
      </c>
      <c r="F29" s="932">
        <v>1</v>
      </c>
      <c r="G29" s="932" t="s">
        <v>2360</v>
      </c>
      <c r="H29" s="931" t="s">
        <v>2360</v>
      </c>
      <c r="I29" s="933" t="s">
        <v>2360</v>
      </c>
      <c r="J29" s="934" t="s">
        <v>2360</v>
      </c>
      <c r="K29" s="935" t="s">
        <v>2360</v>
      </c>
      <c r="L29" s="936" t="s">
        <v>2360</v>
      </c>
    </row>
    <row r="30" spans="3:12" ht="13.2" x14ac:dyDescent="0.25">
      <c r="C30" s="930" t="s">
        <v>2103</v>
      </c>
      <c r="D30" s="930" t="s">
        <v>2118</v>
      </c>
      <c r="E30" s="931">
        <v>921</v>
      </c>
      <c r="F30" s="932">
        <v>2</v>
      </c>
      <c r="G30" s="932" t="s">
        <v>2360</v>
      </c>
      <c r="H30" s="931" t="s">
        <v>2360</v>
      </c>
      <c r="I30" s="933" t="s">
        <v>2360</v>
      </c>
      <c r="J30" s="934" t="s">
        <v>2360</v>
      </c>
      <c r="K30" s="935" t="s">
        <v>2360</v>
      </c>
      <c r="L30" s="936" t="s">
        <v>2360</v>
      </c>
    </row>
    <row r="31" spans="3:12" ht="13.2" x14ac:dyDescent="0.25">
      <c r="C31" s="930" t="s">
        <v>2103</v>
      </c>
      <c r="D31" s="930" t="s">
        <v>2119</v>
      </c>
      <c r="E31" s="931">
        <v>999</v>
      </c>
      <c r="F31" s="932">
        <v>1</v>
      </c>
      <c r="G31" s="932" t="s">
        <v>2360</v>
      </c>
      <c r="H31" s="931" t="s">
        <v>2360</v>
      </c>
      <c r="I31" s="933" t="s">
        <v>2360</v>
      </c>
      <c r="J31" s="934" t="s">
        <v>2360</v>
      </c>
      <c r="K31" s="935" t="s">
        <v>2360</v>
      </c>
      <c r="L31" s="936" t="s">
        <v>2360</v>
      </c>
    </row>
    <row r="32" spans="3:12" ht="13.2" x14ac:dyDescent="0.25">
      <c r="C32" s="930" t="s">
        <v>2103</v>
      </c>
      <c r="D32" s="930" t="s">
        <v>2120</v>
      </c>
      <c r="E32" s="931">
        <v>923</v>
      </c>
      <c r="F32" s="932">
        <v>2</v>
      </c>
      <c r="G32" s="932" t="s">
        <v>2360</v>
      </c>
      <c r="H32" s="931" t="s">
        <v>2360</v>
      </c>
      <c r="I32" s="933" t="s">
        <v>2360</v>
      </c>
      <c r="J32" s="934" t="s">
        <v>2360</v>
      </c>
      <c r="K32" s="935" t="s">
        <v>2360</v>
      </c>
      <c r="L32" s="936" t="s">
        <v>2360</v>
      </c>
    </row>
    <row r="33" spans="3:12" ht="13.2" x14ac:dyDescent="0.25">
      <c r="C33" s="930" t="s">
        <v>2103</v>
      </c>
      <c r="D33" s="930" t="s">
        <v>2121</v>
      </c>
      <c r="E33" s="931">
        <v>981</v>
      </c>
      <c r="F33" s="932">
        <v>3</v>
      </c>
      <c r="G33" s="932" t="s">
        <v>2360</v>
      </c>
      <c r="H33" s="931" t="s">
        <v>2360</v>
      </c>
      <c r="I33" s="933" t="s">
        <v>2360</v>
      </c>
      <c r="J33" s="934" t="s">
        <v>2360</v>
      </c>
      <c r="K33" s="935" t="s">
        <v>2360</v>
      </c>
      <c r="L33" s="936" t="s">
        <v>2360</v>
      </c>
    </row>
    <row r="34" spans="3:12" ht="13.2" x14ac:dyDescent="0.25">
      <c r="C34" s="930" t="s">
        <v>2103</v>
      </c>
      <c r="D34" s="930" t="s">
        <v>2122</v>
      </c>
      <c r="E34" s="931">
        <v>893</v>
      </c>
      <c r="F34" s="932">
        <v>1</v>
      </c>
      <c r="G34" s="932" t="s">
        <v>2360</v>
      </c>
      <c r="H34" s="931" t="s">
        <v>2360</v>
      </c>
      <c r="I34" s="933" t="s">
        <v>2360</v>
      </c>
      <c r="J34" s="934" t="s">
        <v>2360</v>
      </c>
      <c r="K34" s="935" t="s">
        <v>2360</v>
      </c>
      <c r="L34" s="936" t="s">
        <v>2360</v>
      </c>
    </row>
    <row r="35" spans="3:12" ht="13.2" x14ac:dyDescent="0.25">
      <c r="C35" s="930" t="s">
        <v>2103</v>
      </c>
      <c r="D35" s="930" t="s">
        <v>2123</v>
      </c>
      <c r="E35" s="931">
        <v>1061</v>
      </c>
      <c r="F35" s="932">
        <v>5</v>
      </c>
      <c r="G35" s="932" t="s">
        <v>2360</v>
      </c>
      <c r="H35" s="931" t="s">
        <v>2360</v>
      </c>
      <c r="I35" s="933" t="s">
        <v>2360</v>
      </c>
      <c r="J35" s="934" t="s">
        <v>2360</v>
      </c>
      <c r="K35" s="935" t="s">
        <v>2360</v>
      </c>
      <c r="L35" s="936" t="s">
        <v>2360</v>
      </c>
    </row>
    <row r="36" spans="3:12" ht="13.2" x14ac:dyDescent="0.25">
      <c r="C36" s="930" t="s">
        <v>2103</v>
      </c>
      <c r="D36" s="930" t="s">
        <v>2124</v>
      </c>
      <c r="E36" s="931">
        <v>339</v>
      </c>
      <c r="F36" s="932">
        <v>1</v>
      </c>
      <c r="G36" s="932" t="s">
        <v>2360</v>
      </c>
      <c r="H36" s="931" t="s">
        <v>2360</v>
      </c>
      <c r="I36" s="933" t="s">
        <v>2360</v>
      </c>
      <c r="J36" s="934" t="s">
        <v>2360</v>
      </c>
      <c r="K36" s="935" t="s">
        <v>2360</v>
      </c>
      <c r="L36" s="936" t="s">
        <v>2360</v>
      </c>
    </row>
    <row r="37" spans="3:12" ht="13.2" x14ac:dyDescent="0.25">
      <c r="C37" s="930" t="s">
        <v>2103</v>
      </c>
      <c r="D37" s="930" t="s">
        <v>2125</v>
      </c>
      <c r="E37" s="931">
        <v>604</v>
      </c>
      <c r="F37" s="932">
        <v>1</v>
      </c>
      <c r="G37" s="932" t="s">
        <v>2360</v>
      </c>
      <c r="H37" s="931" t="s">
        <v>2360</v>
      </c>
      <c r="I37" s="933" t="s">
        <v>2360</v>
      </c>
      <c r="J37" s="934" t="s">
        <v>2360</v>
      </c>
      <c r="K37" s="935" t="s">
        <v>2360</v>
      </c>
      <c r="L37" s="936" t="s">
        <v>2360</v>
      </c>
    </row>
    <row r="38" spans="3:12" ht="13.2" x14ac:dyDescent="0.25">
      <c r="C38" s="930" t="s">
        <v>2103</v>
      </c>
      <c r="D38" s="930" t="s">
        <v>2126</v>
      </c>
      <c r="E38" s="931">
        <v>616</v>
      </c>
      <c r="F38" s="932">
        <v>3</v>
      </c>
      <c r="G38" s="932" t="s">
        <v>2360</v>
      </c>
      <c r="H38" s="931" t="s">
        <v>2360</v>
      </c>
      <c r="I38" s="933" t="s">
        <v>2360</v>
      </c>
      <c r="J38" s="934" t="s">
        <v>2360</v>
      </c>
      <c r="K38" s="935" t="s">
        <v>2360</v>
      </c>
      <c r="L38" s="936" t="s">
        <v>2360</v>
      </c>
    </row>
    <row r="39" spans="3:12" ht="13.2" x14ac:dyDescent="0.25">
      <c r="C39" s="930" t="s">
        <v>2103</v>
      </c>
      <c r="D39" s="930" t="s">
        <v>2127</v>
      </c>
      <c r="E39" s="931">
        <v>962</v>
      </c>
      <c r="F39" s="932">
        <v>5</v>
      </c>
      <c r="G39" s="932" t="s">
        <v>2360</v>
      </c>
      <c r="H39" s="931" t="s">
        <v>2360</v>
      </c>
      <c r="I39" s="933" t="s">
        <v>2360</v>
      </c>
      <c r="J39" s="934" t="s">
        <v>2360</v>
      </c>
      <c r="K39" s="935" t="s">
        <v>2360</v>
      </c>
      <c r="L39" s="936" t="s">
        <v>2360</v>
      </c>
    </row>
    <row r="40" spans="3:12" ht="13.2" x14ac:dyDescent="0.25">
      <c r="C40" s="930" t="s">
        <v>2103</v>
      </c>
      <c r="D40" s="930" t="s">
        <v>2307</v>
      </c>
      <c r="E40" s="931">
        <v>2450</v>
      </c>
      <c r="F40" s="932">
        <v>1</v>
      </c>
      <c r="G40" s="932" t="s">
        <v>2360</v>
      </c>
      <c r="H40" s="931" t="s">
        <v>2360</v>
      </c>
      <c r="I40" s="933" t="s">
        <v>2360</v>
      </c>
      <c r="J40" s="934" t="s">
        <v>2360</v>
      </c>
      <c r="K40" s="935" t="s">
        <v>2360</v>
      </c>
      <c r="L40" s="936" t="s">
        <v>2360</v>
      </c>
    </row>
    <row r="41" spans="3:12" ht="13.2" x14ac:dyDescent="0.25">
      <c r="C41" s="930" t="s">
        <v>2103</v>
      </c>
      <c r="D41" s="930" t="s">
        <v>2245</v>
      </c>
      <c r="E41" s="931">
        <v>2106</v>
      </c>
      <c r="F41" s="932">
        <v>1</v>
      </c>
      <c r="G41" s="932" t="s">
        <v>2360</v>
      </c>
      <c r="H41" s="931" t="s">
        <v>2360</v>
      </c>
      <c r="I41" s="933" t="s">
        <v>2360</v>
      </c>
      <c r="J41" s="934" t="s">
        <v>2360</v>
      </c>
      <c r="K41" s="935" t="s">
        <v>2360</v>
      </c>
      <c r="L41" s="936" t="s">
        <v>2360</v>
      </c>
    </row>
    <row r="42" spans="3:12" ht="13.2" x14ac:dyDescent="0.25">
      <c r="C42" s="930" t="s">
        <v>2103</v>
      </c>
      <c r="D42" s="930" t="s">
        <v>2246</v>
      </c>
      <c r="E42" s="931">
        <v>1783</v>
      </c>
      <c r="F42" s="932">
        <v>1</v>
      </c>
      <c r="G42" s="932" t="s">
        <v>2360</v>
      </c>
      <c r="H42" s="931" t="s">
        <v>2360</v>
      </c>
      <c r="I42" s="933" t="s">
        <v>2360</v>
      </c>
      <c r="J42" s="934" t="s">
        <v>2360</v>
      </c>
      <c r="K42" s="935" t="s">
        <v>2360</v>
      </c>
      <c r="L42" s="936" t="s">
        <v>2360</v>
      </c>
    </row>
    <row r="43" spans="3:12" ht="13.2" x14ac:dyDescent="0.25">
      <c r="C43" s="930" t="s">
        <v>2103</v>
      </c>
      <c r="D43" s="930" t="s">
        <v>2249</v>
      </c>
      <c r="E43" s="931">
        <v>1072</v>
      </c>
      <c r="F43" s="932">
        <v>1</v>
      </c>
      <c r="G43" s="932" t="s">
        <v>2360</v>
      </c>
      <c r="H43" s="931" t="s">
        <v>2360</v>
      </c>
      <c r="I43" s="933" t="s">
        <v>2360</v>
      </c>
      <c r="J43" s="934" t="s">
        <v>2360</v>
      </c>
      <c r="K43" s="935" t="s">
        <v>2360</v>
      </c>
      <c r="L43" s="936" t="s">
        <v>2360</v>
      </c>
    </row>
    <row r="44" spans="3:12" ht="13.2" x14ac:dyDescent="0.25">
      <c r="C44" s="930" t="s">
        <v>2103</v>
      </c>
      <c r="D44" s="930" t="s">
        <v>2298</v>
      </c>
      <c r="E44" s="931">
        <v>4149</v>
      </c>
      <c r="F44" s="932">
        <v>1</v>
      </c>
      <c r="G44" s="932" t="s">
        <v>2360</v>
      </c>
      <c r="H44" s="931" t="s">
        <v>2360</v>
      </c>
      <c r="I44" s="933" t="s">
        <v>2360</v>
      </c>
      <c r="J44" s="934" t="s">
        <v>2360</v>
      </c>
      <c r="K44" s="935" t="s">
        <v>2360</v>
      </c>
      <c r="L44" s="936" t="s">
        <v>2360</v>
      </c>
    </row>
    <row r="45" spans="3:12" ht="13.2" x14ac:dyDescent="0.25">
      <c r="C45" s="930" t="s">
        <v>2103</v>
      </c>
      <c r="D45" s="930" t="s">
        <v>2243</v>
      </c>
      <c r="E45" s="931">
        <v>4711</v>
      </c>
      <c r="F45" s="932">
        <v>2</v>
      </c>
      <c r="G45" s="932" t="s">
        <v>2360</v>
      </c>
      <c r="H45" s="931" t="s">
        <v>2360</v>
      </c>
      <c r="I45" s="933" t="s">
        <v>2360</v>
      </c>
      <c r="J45" s="934" t="s">
        <v>2360</v>
      </c>
      <c r="K45" s="935" t="s">
        <v>2360</v>
      </c>
      <c r="L45" s="936" t="s">
        <v>2360</v>
      </c>
    </row>
    <row r="46" spans="3:12" ht="13.2" x14ac:dyDescent="0.25">
      <c r="C46" s="930" t="s">
        <v>2103</v>
      </c>
      <c r="D46" s="930" t="s">
        <v>2233</v>
      </c>
      <c r="E46" s="931">
        <v>4728</v>
      </c>
      <c r="F46" s="932">
        <v>1</v>
      </c>
      <c r="G46" s="932" t="s">
        <v>2360</v>
      </c>
      <c r="H46" s="931" t="s">
        <v>2360</v>
      </c>
      <c r="I46" s="933" t="s">
        <v>2360</v>
      </c>
      <c r="J46" s="934" t="s">
        <v>2360</v>
      </c>
      <c r="K46" s="935" t="s">
        <v>2360</v>
      </c>
      <c r="L46" s="936" t="s">
        <v>2360</v>
      </c>
    </row>
    <row r="47" spans="3:12" ht="13.2" x14ac:dyDescent="0.25">
      <c r="C47" s="930" t="s">
        <v>2103</v>
      </c>
      <c r="D47" s="930" t="s">
        <v>2239</v>
      </c>
      <c r="E47" s="931">
        <v>2695</v>
      </c>
      <c r="F47" s="932">
        <v>3</v>
      </c>
      <c r="G47" s="932" t="s">
        <v>2360</v>
      </c>
      <c r="H47" s="931" t="s">
        <v>2360</v>
      </c>
      <c r="I47" s="933" t="s">
        <v>2360</v>
      </c>
      <c r="J47" s="934" t="s">
        <v>2360</v>
      </c>
      <c r="K47" s="935" t="s">
        <v>2360</v>
      </c>
      <c r="L47" s="936" t="s">
        <v>2360</v>
      </c>
    </row>
    <row r="48" spans="3:12" ht="13.2" x14ac:dyDescent="0.25">
      <c r="C48" s="930" t="s">
        <v>2103</v>
      </c>
      <c r="D48" s="930" t="s">
        <v>2276</v>
      </c>
      <c r="E48" s="931">
        <v>2737</v>
      </c>
      <c r="F48" s="932">
        <v>2</v>
      </c>
      <c r="G48" s="932" t="s">
        <v>2360</v>
      </c>
      <c r="H48" s="931" t="s">
        <v>2360</v>
      </c>
      <c r="I48" s="933" t="s">
        <v>2360</v>
      </c>
      <c r="J48" s="934" t="s">
        <v>2360</v>
      </c>
      <c r="K48" s="935" t="s">
        <v>2360</v>
      </c>
      <c r="L48" s="936" t="s">
        <v>2360</v>
      </c>
    </row>
    <row r="49" spans="3:12" ht="13.2" x14ac:dyDescent="0.25">
      <c r="C49" s="930" t="s">
        <v>2104</v>
      </c>
      <c r="D49" s="930" t="s">
        <v>2101</v>
      </c>
      <c r="E49" s="931">
        <v>755</v>
      </c>
      <c r="F49" s="932">
        <v>1</v>
      </c>
      <c r="G49" s="932" t="s">
        <v>2360</v>
      </c>
      <c r="H49" s="931" t="s">
        <v>2360</v>
      </c>
      <c r="I49" s="933" t="s">
        <v>2360</v>
      </c>
      <c r="J49" s="934" t="s">
        <v>2360</v>
      </c>
      <c r="K49" s="935" t="s">
        <v>2360</v>
      </c>
      <c r="L49" s="936" t="s">
        <v>2360</v>
      </c>
    </row>
    <row r="50" spans="3:12" ht="13.2" x14ac:dyDescent="0.25">
      <c r="C50" s="930" t="s">
        <v>2104</v>
      </c>
      <c r="D50" s="930" t="s">
        <v>2109</v>
      </c>
      <c r="E50" s="931">
        <v>1368</v>
      </c>
      <c r="F50" s="932">
        <v>4</v>
      </c>
      <c r="G50" s="932" t="s">
        <v>2360</v>
      </c>
      <c r="H50" s="931" t="s">
        <v>2360</v>
      </c>
      <c r="I50" s="933" t="s">
        <v>2360</v>
      </c>
      <c r="J50" s="934" t="s">
        <v>2360</v>
      </c>
      <c r="K50" s="935" t="s">
        <v>2360</v>
      </c>
      <c r="L50" s="936" t="s">
        <v>2360</v>
      </c>
    </row>
    <row r="51" spans="3:12" ht="13.2" x14ac:dyDescent="0.25">
      <c r="C51" s="930" t="s">
        <v>2104</v>
      </c>
      <c r="D51" s="930" t="s">
        <v>2128</v>
      </c>
      <c r="E51" s="931">
        <v>1026</v>
      </c>
      <c r="F51" s="932">
        <v>1</v>
      </c>
      <c r="G51" s="932" t="s">
        <v>2360</v>
      </c>
      <c r="H51" s="931" t="s">
        <v>2360</v>
      </c>
      <c r="I51" s="933" t="s">
        <v>2360</v>
      </c>
      <c r="J51" s="934" t="s">
        <v>2360</v>
      </c>
      <c r="K51" s="935" t="s">
        <v>2360</v>
      </c>
      <c r="L51" s="936" t="s">
        <v>2360</v>
      </c>
    </row>
    <row r="52" spans="3:12" ht="13.2" x14ac:dyDescent="0.25">
      <c r="C52" s="930" t="s">
        <v>2104</v>
      </c>
      <c r="D52" s="930" t="s">
        <v>2114</v>
      </c>
      <c r="E52" s="931">
        <v>810</v>
      </c>
      <c r="F52" s="932">
        <v>1</v>
      </c>
      <c r="G52" s="932" t="s">
        <v>2360</v>
      </c>
      <c r="H52" s="931" t="s">
        <v>2360</v>
      </c>
      <c r="I52" s="933" t="s">
        <v>2360</v>
      </c>
      <c r="J52" s="934" t="s">
        <v>2360</v>
      </c>
      <c r="K52" s="935" t="s">
        <v>2360</v>
      </c>
      <c r="L52" s="936" t="s">
        <v>2360</v>
      </c>
    </row>
    <row r="53" spans="3:12" ht="13.2" x14ac:dyDescent="0.25">
      <c r="C53" s="930" t="s">
        <v>2104</v>
      </c>
      <c r="D53" s="930" t="s">
        <v>2235</v>
      </c>
      <c r="E53" s="931">
        <v>5199</v>
      </c>
      <c r="F53" s="932">
        <v>1</v>
      </c>
      <c r="G53" s="932" t="s">
        <v>2360</v>
      </c>
      <c r="H53" s="931" t="s">
        <v>2360</v>
      </c>
      <c r="I53" s="933" t="s">
        <v>2360</v>
      </c>
      <c r="J53" s="934" t="s">
        <v>2360</v>
      </c>
      <c r="K53" s="935" t="s">
        <v>2360</v>
      </c>
      <c r="L53" s="936" t="s">
        <v>2360</v>
      </c>
    </row>
    <row r="54" spans="3:12" ht="13.2" x14ac:dyDescent="0.25">
      <c r="C54" s="930" t="s">
        <v>2129</v>
      </c>
      <c r="D54" s="930" t="s">
        <v>2110</v>
      </c>
      <c r="E54" s="931">
        <v>2909</v>
      </c>
      <c r="F54" s="932">
        <v>1</v>
      </c>
      <c r="G54" s="932" t="s">
        <v>2360</v>
      </c>
      <c r="H54" s="931" t="s">
        <v>2360</v>
      </c>
      <c r="I54" s="933" t="s">
        <v>2360</v>
      </c>
      <c r="J54" s="934" t="s">
        <v>2360</v>
      </c>
      <c r="K54" s="935" t="s">
        <v>2360</v>
      </c>
      <c r="L54" s="936" t="s">
        <v>2360</v>
      </c>
    </row>
    <row r="55" spans="3:12" ht="13.2" x14ac:dyDescent="0.25">
      <c r="C55" s="930" t="s">
        <v>2105</v>
      </c>
      <c r="D55" s="930" t="s">
        <v>2103</v>
      </c>
      <c r="E55" s="931">
        <v>370</v>
      </c>
      <c r="F55" s="932">
        <v>1</v>
      </c>
      <c r="G55" s="932" t="s">
        <v>2360</v>
      </c>
      <c r="H55" s="931" t="s">
        <v>2360</v>
      </c>
      <c r="I55" s="933" t="s">
        <v>2360</v>
      </c>
      <c r="J55" s="934" t="s">
        <v>2360</v>
      </c>
      <c r="K55" s="935" t="s">
        <v>2360</v>
      </c>
      <c r="L55" s="936" t="s">
        <v>2360</v>
      </c>
    </row>
    <row r="56" spans="3:12" ht="13.2" x14ac:dyDescent="0.25">
      <c r="C56" s="930" t="s">
        <v>2105</v>
      </c>
      <c r="D56" s="930" t="s">
        <v>2130</v>
      </c>
      <c r="E56" s="931">
        <v>227</v>
      </c>
      <c r="F56" s="932">
        <v>1</v>
      </c>
      <c r="G56" s="932" t="s">
        <v>2360</v>
      </c>
      <c r="H56" s="931" t="s">
        <v>2360</v>
      </c>
      <c r="I56" s="933" t="s">
        <v>2360</v>
      </c>
      <c r="J56" s="934" t="s">
        <v>2360</v>
      </c>
      <c r="K56" s="935" t="s">
        <v>2360</v>
      </c>
      <c r="L56" s="936" t="s">
        <v>2360</v>
      </c>
    </row>
    <row r="57" spans="3:12" ht="13.2" x14ac:dyDescent="0.25">
      <c r="C57" s="930" t="s">
        <v>2105</v>
      </c>
      <c r="D57" s="930" t="s">
        <v>2131</v>
      </c>
      <c r="E57" s="931">
        <v>854</v>
      </c>
      <c r="F57" s="932">
        <v>1</v>
      </c>
      <c r="G57" s="932" t="s">
        <v>2360</v>
      </c>
      <c r="H57" s="931" t="s">
        <v>2360</v>
      </c>
      <c r="I57" s="933" t="s">
        <v>2360</v>
      </c>
      <c r="J57" s="934" t="s">
        <v>2360</v>
      </c>
      <c r="K57" s="935" t="s">
        <v>2360</v>
      </c>
      <c r="L57" s="936" t="s">
        <v>2360</v>
      </c>
    </row>
    <row r="58" spans="3:12" ht="13.2" x14ac:dyDescent="0.25">
      <c r="C58" s="930" t="s">
        <v>2105</v>
      </c>
      <c r="D58" s="930" t="s">
        <v>2132</v>
      </c>
      <c r="E58" s="931">
        <v>2101</v>
      </c>
      <c r="F58" s="932">
        <v>1</v>
      </c>
      <c r="G58" s="932" t="s">
        <v>2360</v>
      </c>
      <c r="H58" s="931" t="s">
        <v>2360</v>
      </c>
      <c r="I58" s="933" t="s">
        <v>2360</v>
      </c>
      <c r="J58" s="934" t="s">
        <v>2360</v>
      </c>
      <c r="K58" s="935" t="s">
        <v>2360</v>
      </c>
      <c r="L58" s="936" t="s">
        <v>2360</v>
      </c>
    </row>
    <row r="59" spans="3:12" ht="13.2" x14ac:dyDescent="0.25">
      <c r="C59" s="930" t="s">
        <v>2133</v>
      </c>
      <c r="D59" s="930" t="s">
        <v>2134</v>
      </c>
      <c r="E59" s="931">
        <v>2367</v>
      </c>
      <c r="F59" s="932">
        <v>1</v>
      </c>
      <c r="G59" s="932" t="s">
        <v>2360</v>
      </c>
      <c r="H59" s="931" t="s">
        <v>2360</v>
      </c>
      <c r="I59" s="933" t="s">
        <v>2360</v>
      </c>
      <c r="J59" s="934" t="s">
        <v>2360</v>
      </c>
      <c r="K59" s="935" t="s">
        <v>2360</v>
      </c>
      <c r="L59" s="936" t="s">
        <v>2360</v>
      </c>
    </row>
    <row r="60" spans="3:12" ht="13.2" x14ac:dyDescent="0.25">
      <c r="C60" s="930" t="s">
        <v>2133</v>
      </c>
      <c r="D60" s="930" t="s">
        <v>2135</v>
      </c>
      <c r="E60" s="931">
        <v>325</v>
      </c>
      <c r="F60" s="932">
        <v>1</v>
      </c>
      <c r="G60" s="932" t="s">
        <v>2360</v>
      </c>
      <c r="H60" s="931" t="s">
        <v>2360</v>
      </c>
      <c r="I60" s="933" t="s">
        <v>2360</v>
      </c>
      <c r="J60" s="934" t="s">
        <v>2360</v>
      </c>
      <c r="K60" s="935" t="s">
        <v>2360</v>
      </c>
      <c r="L60" s="936" t="s">
        <v>2360</v>
      </c>
    </row>
    <row r="61" spans="3:12" ht="13.2" x14ac:dyDescent="0.25">
      <c r="C61" s="930" t="s">
        <v>2133</v>
      </c>
      <c r="D61" s="930" t="s">
        <v>2109</v>
      </c>
      <c r="E61" s="931">
        <v>1385</v>
      </c>
      <c r="F61" s="932">
        <v>1</v>
      </c>
      <c r="G61" s="932" t="s">
        <v>2360</v>
      </c>
      <c r="H61" s="931" t="s">
        <v>2360</v>
      </c>
      <c r="I61" s="933" t="s">
        <v>2360</v>
      </c>
      <c r="J61" s="934" t="s">
        <v>2360</v>
      </c>
      <c r="K61" s="935" t="s">
        <v>2360</v>
      </c>
      <c r="L61" s="936" t="s">
        <v>2360</v>
      </c>
    </row>
    <row r="62" spans="3:12" ht="13.2" x14ac:dyDescent="0.25">
      <c r="C62" s="930" t="s">
        <v>2133</v>
      </c>
      <c r="D62" s="930" t="s">
        <v>2102</v>
      </c>
      <c r="E62" s="931">
        <v>1067</v>
      </c>
      <c r="F62" s="932">
        <v>1</v>
      </c>
      <c r="G62" s="932" t="s">
        <v>2360</v>
      </c>
      <c r="H62" s="931" t="s">
        <v>2360</v>
      </c>
      <c r="I62" s="933" t="s">
        <v>2360</v>
      </c>
      <c r="J62" s="934" t="s">
        <v>2360</v>
      </c>
      <c r="K62" s="935" t="s">
        <v>2360</v>
      </c>
      <c r="L62" s="936" t="s">
        <v>2360</v>
      </c>
    </row>
    <row r="63" spans="3:12" ht="13.2" x14ac:dyDescent="0.25">
      <c r="C63" s="930" t="s">
        <v>2133</v>
      </c>
      <c r="D63" s="930" t="s">
        <v>2115</v>
      </c>
      <c r="E63" s="931">
        <v>493</v>
      </c>
      <c r="F63" s="932">
        <v>1</v>
      </c>
      <c r="G63" s="932" t="s">
        <v>2360</v>
      </c>
      <c r="H63" s="931" t="s">
        <v>2360</v>
      </c>
      <c r="I63" s="933" t="s">
        <v>2360</v>
      </c>
      <c r="J63" s="934" t="s">
        <v>2360</v>
      </c>
      <c r="K63" s="935" t="s">
        <v>2360</v>
      </c>
      <c r="L63" s="936" t="s">
        <v>2360</v>
      </c>
    </row>
    <row r="64" spans="3:12" ht="13.2" x14ac:dyDescent="0.25">
      <c r="C64" s="930" t="s">
        <v>2133</v>
      </c>
      <c r="D64" s="930" t="s">
        <v>2126</v>
      </c>
      <c r="E64" s="931">
        <v>843</v>
      </c>
      <c r="F64" s="932">
        <v>1</v>
      </c>
      <c r="G64" s="932" t="s">
        <v>2360</v>
      </c>
      <c r="H64" s="931" t="s">
        <v>2360</v>
      </c>
      <c r="I64" s="933" t="s">
        <v>2360</v>
      </c>
      <c r="J64" s="934" t="s">
        <v>2360</v>
      </c>
      <c r="K64" s="935" t="s">
        <v>2360</v>
      </c>
      <c r="L64" s="936" t="s">
        <v>2360</v>
      </c>
    </row>
    <row r="65" spans="3:12" ht="13.2" x14ac:dyDescent="0.25">
      <c r="C65" s="930" t="s">
        <v>2133</v>
      </c>
      <c r="D65" s="930" t="s">
        <v>2276</v>
      </c>
      <c r="E65" s="931">
        <v>3145</v>
      </c>
      <c r="F65" s="932">
        <v>1</v>
      </c>
      <c r="G65" s="932" t="s">
        <v>2360</v>
      </c>
      <c r="H65" s="931" t="s">
        <v>2360</v>
      </c>
      <c r="I65" s="933" t="s">
        <v>2360</v>
      </c>
      <c r="J65" s="934" t="s">
        <v>2360</v>
      </c>
      <c r="K65" s="935" t="s">
        <v>2360</v>
      </c>
      <c r="L65" s="936" t="s">
        <v>2360</v>
      </c>
    </row>
    <row r="66" spans="3:12" ht="13.2" x14ac:dyDescent="0.25">
      <c r="C66" s="930" t="s">
        <v>2136</v>
      </c>
      <c r="D66" s="930" t="s">
        <v>2104</v>
      </c>
      <c r="E66" s="931">
        <v>284</v>
      </c>
      <c r="F66" s="932">
        <v>1</v>
      </c>
      <c r="G66" s="932" t="s">
        <v>2360</v>
      </c>
      <c r="H66" s="931" t="s">
        <v>2360</v>
      </c>
      <c r="I66" s="933" t="s">
        <v>2360</v>
      </c>
      <c r="J66" s="934" t="s">
        <v>2360</v>
      </c>
      <c r="K66" s="935" t="s">
        <v>2360</v>
      </c>
      <c r="L66" s="936" t="s">
        <v>2360</v>
      </c>
    </row>
    <row r="67" spans="3:12" ht="13.2" x14ac:dyDescent="0.25">
      <c r="C67" s="930" t="s">
        <v>2136</v>
      </c>
      <c r="D67" s="930" t="s">
        <v>2106</v>
      </c>
      <c r="E67" s="931">
        <v>582</v>
      </c>
      <c r="F67" s="932">
        <v>1</v>
      </c>
      <c r="G67" s="932" t="s">
        <v>2360</v>
      </c>
      <c r="H67" s="931" t="s">
        <v>2360</v>
      </c>
      <c r="I67" s="933" t="s">
        <v>2360</v>
      </c>
      <c r="J67" s="934" t="s">
        <v>2360</v>
      </c>
      <c r="K67" s="935" t="s">
        <v>2360</v>
      </c>
      <c r="L67" s="936" t="s">
        <v>2360</v>
      </c>
    </row>
    <row r="68" spans="3:12" ht="13.2" x14ac:dyDescent="0.25">
      <c r="C68" s="930" t="s">
        <v>2136</v>
      </c>
      <c r="D68" s="930" t="s">
        <v>2110</v>
      </c>
      <c r="E68" s="931">
        <v>2914</v>
      </c>
      <c r="F68" s="932">
        <v>1</v>
      </c>
      <c r="G68" s="932" t="s">
        <v>2360</v>
      </c>
      <c r="H68" s="931" t="s">
        <v>2360</v>
      </c>
      <c r="I68" s="933" t="s">
        <v>2360</v>
      </c>
      <c r="J68" s="934" t="s">
        <v>2360</v>
      </c>
      <c r="K68" s="935" t="s">
        <v>2360</v>
      </c>
      <c r="L68" s="936" t="s">
        <v>2360</v>
      </c>
    </row>
    <row r="69" spans="3:12" ht="13.2" x14ac:dyDescent="0.25">
      <c r="C69" s="930" t="s">
        <v>2136</v>
      </c>
      <c r="D69" s="930" t="s">
        <v>2114</v>
      </c>
      <c r="E69" s="931">
        <v>942</v>
      </c>
      <c r="F69" s="932">
        <v>1</v>
      </c>
      <c r="G69" s="932" t="s">
        <v>2360</v>
      </c>
      <c r="H69" s="931" t="s">
        <v>2360</v>
      </c>
      <c r="I69" s="933" t="s">
        <v>2360</v>
      </c>
      <c r="J69" s="934" t="s">
        <v>2360</v>
      </c>
      <c r="K69" s="935" t="s">
        <v>2360</v>
      </c>
      <c r="L69" s="936" t="s">
        <v>2360</v>
      </c>
    </row>
    <row r="70" spans="3:12" ht="13.2" x14ac:dyDescent="0.25">
      <c r="C70" s="930" t="s">
        <v>2136</v>
      </c>
      <c r="D70" s="930" t="s">
        <v>2123</v>
      </c>
      <c r="E70" s="931">
        <v>990</v>
      </c>
      <c r="F70" s="932">
        <v>1</v>
      </c>
      <c r="G70" s="932" t="s">
        <v>2360</v>
      </c>
      <c r="H70" s="931" t="s">
        <v>2360</v>
      </c>
      <c r="I70" s="933" t="s">
        <v>2360</v>
      </c>
      <c r="J70" s="934" t="s">
        <v>2360</v>
      </c>
      <c r="K70" s="935" t="s">
        <v>2360</v>
      </c>
      <c r="L70" s="936" t="s">
        <v>2360</v>
      </c>
    </row>
    <row r="71" spans="3:12" ht="13.2" x14ac:dyDescent="0.25">
      <c r="C71" s="930" t="s">
        <v>2136</v>
      </c>
      <c r="D71" s="930" t="s">
        <v>2246</v>
      </c>
      <c r="E71" s="931">
        <v>2110</v>
      </c>
      <c r="F71" s="932">
        <v>1</v>
      </c>
      <c r="G71" s="932" t="s">
        <v>2360</v>
      </c>
      <c r="H71" s="931" t="s">
        <v>2360</v>
      </c>
      <c r="I71" s="933" t="s">
        <v>2360</v>
      </c>
      <c r="J71" s="934" t="s">
        <v>2360</v>
      </c>
      <c r="K71" s="935" t="s">
        <v>2360</v>
      </c>
      <c r="L71" s="936" t="s">
        <v>2360</v>
      </c>
    </row>
    <row r="72" spans="3:12" ht="13.2" x14ac:dyDescent="0.25">
      <c r="C72" s="930" t="s">
        <v>2106</v>
      </c>
      <c r="D72" s="930" t="s">
        <v>2136</v>
      </c>
      <c r="E72" s="931">
        <v>582</v>
      </c>
      <c r="F72" s="932">
        <v>2</v>
      </c>
      <c r="G72" s="932" t="s">
        <v>2360</v>
      </c>
      <c r="H72" s="931" t="s">
        <v>2360</v>
      </c>
      <c r="I72" s="933" t="s">
        <v>2360</v>
      </c>
      <c r="J72" s="934" t="s">
        <v>2360</v>
      </c>
      <c r="K72" s="935" t="s">
        <v>2360</v>
      </c>
      <c r="L72" s="936" t="s">
        <v>2360</v>
      </c>
    </row>
    <row r="73" spans="3:12" ht="13.2" x14ac:dyDescent="0.25">
      <c r="C73" s="930" t="s">
        <v>2106</v>
      </c>
      <c r="D73" s="930" t="s">
        <v>2137</v>
      </c>
      <c r="E73" s="931">
        <v>452</v>
      </c>
      <c r="F73" s="932">
        <v>1</v>
      </c>
      <c r="G73" s="932" t="s">
        <v>2360</v>
      </c>
      <c r="H73" s="931" t="s">
        <v>2360</v>
      </c>
      <c r="I73" s="933" t="s">
        <v>2360</v>
      </c>
      <c r="J73" s="934" t="s">
        <v>2360</v>
      </c>
      <c r="K73" s="935" t="s">
        <v>2360</v>
      </c>
      <c r="L73" s="936" t="s">
        <v>2360</v>
      </c>
    </row>
    <row r="74" spans="3:12" ht="13.2" x14ac:dyDescent="0.25">
      <c r="C74" s="930" t="s">
        <v>2106</v>
      </c>
      <c r="D74" s="930" t="s">
        <v>2138</v>
      </c>
      <c r="E74" s="931">
        <v>910</v>
      </c>
      <c r="F74" s="932">
        <v>1</v>
      </c>
      <c r="G74" s="932" t="s">
        <v>2360</v>
      </c>
      <c r="H74" s="931" t="s">
        <v>2360</v>
      </c>
      <c r="I74" s="933" t="s">
        <v>2360</v>
      </c>
      <c r="J74" s="934" t="s">
        <v>2360</v>
      </c>
      <c r="K74" s="935" t="s">
        <v>2360</v>
      </c>
      <c r="L74" s="936" t="s">
        <v>2360</v>
      </c>
    </row>
    <row r="75" spans="3:12" ht="13.2" x14ac:dyDescent="0.25">
      <c r="C75" s="930" t="s">
        <v>2106</v>
      </c>
      <c r="D75" s="930" t="s">
        <v>2109</v>
      </c>
      <c r="E75" s="931">
        <v>1352</v>
      </c>
      <c r="F75" s="932">
        <v>1</v>
      </c>
      <c r="G75" s="932" t="s">
        <v>2360</v>
      </c>
      <c r="H75" s="931" t="s">
        <v>2360</v>
      </c>
      <c r="I75" s="933" t="s">
        <v>2360</v>
      </c>
      <c r="J75" s="934" t="s">
        <v>2360</v>
      </c>
      <c r="K75" s="935" t="s">
        <v>2360</v>
      </c>
      <c r="L75" s="936" t="s">
        <v>2360</v>
      </c>
    </row>
    <row r="76" spans="3:12" ht="13.2" x14ac:dyDescent="0.25">
      <c r="C76" s="930" t="s">
        <v>2106</v>
      </c>
      <c r="D76" s="930" t="s">
        <v>2110</v>
      </c>
      <c r="E76" s="931">
        <v>2437</v>
      </c>
      <c r="F76" s="932">
        <v>1</v>
      </c>
      <c r="G76" s="932" t="s">
        <v>2360</v>
      </c>
      <c r="H76" s="931" t="s">
        <v>2360</v>
      </c>
      <c r="I76" s="933" t="s">
        <v>2360</v>
      </c>
      <c r="J76" s="934" t="s">
        <v>2360</v>
      </c>
      <c r="K76" s="935" t="s">
        <v>2360</v>
      </c>
      <c r="L76" s="936" t="s">
        <v>2360</v>
      </c>
    </row>
    <row r="77" spans="3:12" ht="13.2" x14ac:dyDescent="0.25">
      <c r="C77" s="930" t="s">
        <v>2106</v>
      </c>
      <c r="D77" s="930" t="s">
        <v>2114</v>
      </c>
      <c r="E77" s="931">
        <v>725</v>
      </c>
      <c r="F77" s="932">
        <v>1</v>
      </c>
      <c r="G77" s="932" t="s">
        <v>2360</v>
      </c>
      <c r="H77" s="931" t="s">
        <v>2360</v>
      </c>
      <c r="I77" s="933" t="s">
        <v>2360</v>
      </c>
      <c r="J77" s="934" t="s">
        <v>2360</v>
      </c>
      <c r="K77" s="935" t="s">
        <v>2360</v>
      </c>
      <c r="L77" s="936" t="s">
        <v>2360</v>
      </c>
    </row>
    <row r="78" spans="3:12" ht="13.2" x14ac:dyDescent="0.25">
      <c r="C78" s="930" t="s">
        <v>2106</v>
      </c>
      <c r="D78" s="930" t="s">
        <v>2115</v>
      </c>
      <c r="E78" s="931">
        <v>786</v>
      </c>
      <c r="F78" s="932">
        <v>1</v>
      </c>
      <c r="G78" s="932" t="s">
        <v>2360</v>
      </c>
      <c r="H78" s="931" t="s">
        <v>2360</v>
      </c>
      <c r="I78" s="933" t="s">
        <v>2360</v>
      </c>
      <c r="J78" s="934" t="s">
        <v>2360</v>
      </c>
      <c r="K78" s="935" t="s">
        <v>2360</v>
      </c>
      <c r="L78" s="936" t="s">
        <v>2360</v>
      </c>
    </row>
    <row r="79" spans="3:12" ht="13.2" x14ac:dyDescent="0.25">
      <c r="C79" s="930" t="s">
        <v>2106</v>
      </c>
      <c r="D79" s="930" t="s">
        <v>2123</v>
      </c>
      <c r="E79" s="931">
        <v>602</v>
      </c>
      <c r="F79" s="932">
        <v>1</v>
      </c>
      <c r="G79" s="932" t="s">
        <v>2360</v>
      </c>
      <c r="H79" s="931" t="s">
        <v>2360</v>
      </c>
      <c r="I79" s="933" t="s">
        <v>2360</v>
      </c>
      <c r="J79" s="934" t="s">
        <v>2360</v>
      </c>
      <c r="K79" s="935" t="s">
        <v>2360</v>
      </c>
      <c r="L79" s="936" t="s">
        <v>2360</v>
      </c>
    </row>
    <row r="80" spans="3:12" ht="13.2" x14ac:dyDescent="0.25">
      <c r="C80" s="930" t="s">
        <v>2106</v>
      </c>
      <c r="D80" s="930" t="s">
        <v>2139</v>
      </c>
      <c r="E80" s="931">
        <v>365</v>
      </c>
      <c r="F80" s="932">
        <v>1</v>
      </c>
      <c r="G80" s="932" t="s">
        <v>2360</v>
      </c>
      <c r="H80" s="931" t="s">
        <v>2360</v>
      </c>
      <c r="I80" s="933" t="s">
        <v>2360</v>
      </c>
      <c r="J80" s="934" t="s">
        <v>2360</v>
      </c>
      <c r="K80" s="935" t="s">
        <v>2360</v>
      </c>
      <c r="L80" s="936" t="s">
        <v>2360</v>
      </c>
    </row>
    <row r="81" spans="3:12" ht="13.2" x14ac:dyDescent="0.25">
      <c r="C81" s="930" t="s">
        <v>2106</v>
      </c>
      <c r="D81" s="930" t="s">
        <v>2237</v>
      </c>
      <c r="E81" s="931">
        <v>1670</v>
      </c>
      <c r="F81" s="932">
        <v>1</v>
      </c>
      <c r="G81" s="932" t="s">
        <v>2360</v>
      </c>
      <c r="H81" s="931" t="s">
        <v>2360</v>
      </c>
      <c r="I81" s="933" t="s">
        <v>2360</v>
      </c>
      <c r="J81" s="934" t="s">
        <v>2360</v>
      </c>
      <c r="K81" s="935" t="s">
        <v>2360</v>
      </c>
      <c r="L81" s="936" t="s">
        <v>2360</v>
      </c>
    </row>
    <row r="82" spans="3:12" ht="13.2" x14ac:dyDescent="0.25">
      <c r="C82" s="930" t="s">
        <v>2106</v>
      </c>
      <c r="D82" s="930" t="s">
        <v>2233</v>
      </c>
      <c r="E82" s="931">
        <v>4677</v>
      </c>
      <c r="F82" s="932">
        <v>1</v>
      </c>
      <c r="G82" s="932" t="s">
        <v>2360</v>
      </c>
      <c r="H82" s="931" t="s">
        <v>2360</v>
      </c>
      <c r="I82" s="933" t="s">
        <v>2360</v>
      </c>
      <c r="J82" s="934" t="s">
        <v>2360</v>
      </c>
      <c r="K82" s="935" t="s">
        <v>2360</v>
      </c>
      <c r="L82" s="936" t="s">
        <v>2360</v>
      </c>
    </row>
    <row r="83" spans="3:12" ht="13.2" x14ac:dyDescent="0.25">
      <c r="C83" s="930" t="s">
        <v>2106</v>
      </c>
      <c r="D83" s="930" t="s">
        <v>2300</v>
      </c>
      <c r="E83" s="931">
        <v>3067</v>
      </c>
      <c r="F83" s="932">
        <v>1</v>
      </c>
      <c r="G83" s="932" t="s">
        <v>2360</v>
      </c>
      <c r="H83" s="931" t="s">
        <v>2360</v>
      </c>
      <c r="I83" s="933" t="s">
        <v>2360</v>
      </c>
      <c r="J83" s="934" t="s">
        <v>2360</v>
      </c>
      <c r="K83" s="935" t="s">
        <v>2360</v>
      </c>
      <c r="L83" s="936" t="s">
        <v>2360</v>
      </c>
    </row>
    <row r="84" spans="3:12" ht="13.2" x14ac:dyDescent="0.25">
      <c r="C84" s="930" t="s">
        <v>2106</v>
      </c>
      <c r="D84" s="930" t="s">
        <v>2269</v>
      </c>
      <c r="E84" s="931">
        <v>4602</v>
      </c>
      <c r="F84" s="932">
        <v>1</v>
      </c>
      <c r="G84" s="932" t="s">
        <v>2360</v>
      </c>
      <c r="H84" s="931" t="s">
        <v>2360</v>
      </c>
      <c r="I84" s="933" t="s">
        <v>2360</v>
      </c>
      <c r="J84" s="934" t="s">
        <v>2360</v>
      </c>
      <c r="K84" s="935" t="s">
        <v>2360</v>
      </c>
      <c r="L84" s="936" t="s">
        <v>2360</v>
      </c>
    </row>
    <row r="85" spans="3:12" ht="13.2" x14ac:dyDescent="0.25">
      <c r="C85" s="930" t="s">
        <v>2140</v>
      </c>
      <c r="D85" s="930" t="s">
        <v>2104</v>
      </c>
      <c r="E85" s="931">
        <v>285</v>
      </c>
      <c r="F85" s="932">
        <v>1</v>
      </c>
      <c r="G85" s="932" t="s">
        <v>2360</v>
      </c>
      <c r="H85" s="931" t="s">
        <v>2360</v>
      </c>
      <c r="I85" s="933" t="s">
        <v>2360</v>
      </c>
      <c r="J85" s="934" t="s">
        <v>2360</v>
      </c>
      <c r="K85" s="935" t="s">
        <v>2360</v>
      </c>
      <c r="L85" s="936" t="s">
        <v>2360</v>
      </c>
    </row>
    <row r="86" spans="3:12" ht="13.2" x14ac:dyDescent="0.25">
      <c r="C86" s="930" t="s">
        <v>2141</v>
      </c>
      <c r="D86" s="930" t="s">
        <v>2101</v>
      </c>
      <c r="E86" s="931">
        <v>968</v>
      </c>
      <c r="F86" s="932">
        <v>1</v>
      </c>
      <c r="G86" s="932" t="s">
        <v>2360</v>
      </c>
      <c r="H86" s="931" t="s">
        <v>2360</v>
      </c>
      <c r="I86" s="933" t="s">
        <v>2360</v>
      </c>
      <c r="J86" s="934" t="s">
        <v>2360</v>
      </c>
      <c r="K86" s="935" t="s">
        <v>2360</v>
      </c>
      <c r="L86" s="936" t="s">
        <v>2360</v>
      </c>
    </row>
    <row r="87" spans="3:12" ht="13.2" x14ac:dyDescent="0.25">
      <c r="C87" s="930" t="s">
        <v>2141</v>
      </c>
      <c r="D87" s="930" t="s">
        <v>2142</v>
      </c>
      <c r="E87" s="931">
        <v>1853</v>
      </c>
      <c r="F87" s="932">
        <v>1</v>
      </c>
      <c r="G87" s="932" t="s">
        <v>2360</v>
      </c>
      <c r="H87" s="931" t="s">
        <v>2360</v>
      </c>
      <c r="I87" s="933" t="s">
        <v>2360</v>
      </c>
      <c r="J87" s="934" t="s">
        <v>2360</v>
      </c>
      <c r="K87" s="935" t="s">
        <v>2360</v>
      </c>
      <c r="L87" s="936" t="s">
        <v>2360</v>
      </c>
    </row>
    <row r="88" spans="3:12" ht="13.2" x14ac:dyDescent="0.25">
      <c r="C88" s="930" t="s">
        <v>2141</v>
      </c>
      <c r="D88" s="930" t="s">
        <v>2249</v>
      </c>
      <c r="E88" s="931">
        <v>1043</v>
      </c>
      <c r="F88" s="932">
        <v>1</v>
      </c>
      <c r="G88" s="932" t="s">
        <v>2360</v>
      </c>
      <c r="H88" s="931" t="s">
        <v>2360</v>
      </c>
      <c r="I88" s="933" t="s">
        <v>2360</v>
      </c>
      <c r="J88" s="934" t="s">
        <v>2360</v>
      </c>
      <c r="K88" s="935" t="s">
        <v>2360</v>
      </c>
      <c r="L88" s="936" t="s">
        <v>2360</v>
      </c>
    </row>
    <row r="89" spans="3:12" ht="13.2" x14ac:dyDescent="0.25">
      <c r="C89" s="930" t="s">
        <v>2137</v>
      </c>
      <c r="D89" s="930" t="s">
        <v>2106</v>
      </c>
      <c r="E89" s="931">
        <v>452</v>
      </c>
      <c r="F89" s="932">
        <v>1</v>
      </c>
      <c r="G89" s="932" t="s">
        <v>2360</v>
      </c>
      <c r="H89" s="931" t="s">
        <v>2360</v>
      </c>
      <c r="I89" s="933" t="s">
        <v>2360</v>
      </c>
      <c r="J89" s="934" t="s">
        <v>2360</v>
      </c>
      <c r="K89" s="935" t="s">
        <v>2360</v>
      </c>
      <c r="L89" s="936" t="s">
        <v>2360</v>
      </c>
    </row>
    <row r="90" spans="3:12" ht="13.2" x14ac:dyDescent="0.25">
      <c r="C90" s="930" t="s">
        <v>2143</v>
      </c>
      <c r="D90" s="930" t="s">
        <v>2133</v>
      </c>
      <c r="E90" s="931">
        <v>380</v>
      </c>
      <c r="F90" s="932">
        <v>1</v>
      </c>
      <c r="G90" s="932" t="s">
        <v>2360</v>
      </c>
      <c r="H90" s="931" t="s">
        <v>2360</v>
      </c>
      <c r="I90" s="933" t="s">
        <v>2360</v>
      </c>
      <c r="J90" s="934" t="s">
        <v>2360</v>
      </c>
      <c r="K90" s="935" t="s">
        <v>2360</v>
      </c>
      <c r="L90" s="936" t="s">
        <v>2360</v>
      </c>
    </row>
    <row r="91" spans="3:12" ht="13.2" x14ac:dyDescent="0.25">
      <c r="C91" s="930" t="s">
        <v>2130</v>
      </c>
      <c r="D91" s="930" t="s">
        <v>2118</v>
      </c>
      <c r="E91" s="931">
        <v>858</v>
      </c>
      <c r="F91" s="932">
        <v>1</v>
      </c>
      <c r="G91" s="932" t="s">
        <v>2360</v>
      </c>
      <c r="H91" s="931" t="s">
        <v>2360</v>
      </c>
      <c r="I91" s="933" t="s">
        <v>2360</v>
      </c>
      <c r="J91" s="934" t="s">
        <v>2360</v>
      </c>
      <c r="K91" s="935" t="s">
        <v>2360</v>
      </c>
      <c r="L91" s="936" t="s">
        <v>2360</v>
      </c>
    </row>
    <row r="92" spans="3:12" ht="13.2" x14ac:dyDescent="0.25">
      <c r="C92" s="930" t="s">
        <v>2130</v>
      </c>
      <c r="D92" s="930" t="s">
        <v>2144</v>
      </c>
      <c r="E92" s="931">
        <v>1429</v>
      </c>
      <c r="F92" s="932">
        <v>1</v>
      </c>
      <c r="G92" s="932" t="s">
        <v>2360</v>
      </c>
      <c r="H92" s="931" t="s">
        <v>2360</v>
      </c>
      <c r="I92" s="933" t="s">
        <v>2360</v>
      </c>
      <c r="J92" s="934" t="s">
        <v>2360</v>
      </c>
      <c r="K92" s="935" t="s">
        <v>2360</v>
      </c>
      <c r="L92" s="936" t="s">
        <v>2360</v>
      </c>
    </row>
    <row r="93" spans="3:12" ht="13.2" x14ac:dyDescent="0.25">
      <c r="C93" s="930" t="s">
        <v>2130</v>
      </c>
      <c r="D93" s="930" t="s">
        <v>2123</v>
      </c>
      <c r="E93" s="931">
        <v>1064</v>
      </c>
      <c r="F93" s="932">
        <v>1</v>
      </c>
      <c r="G93" s="932" t="s">
        <v>2360</v>
      </c>
      <c r="H93" s="931" t="s">
        <v>2360</v>
      </c>
      <c r="I93" s="933" t="s">
        <v>2360</v>
      </c>
      <c r="J93" s="934" t="s">
        <v>2360</v>
      </c>
      <c r="K93" s="935" t="s">
        <v>2360</v>
      </c>
      <c r="L93" s="936" t="s">
        <v>2360</v>
      </c>
    </row>
    <row r="94" spans="3:12" ht="13.2" x14ac:dyDescent="0.25">
      <c r="C94" s="930" t="s">
        <v>2130</v>
      </c>
      <c r="D94" s="930" t="s">
        <v>2233</v>
      </c>
      <c r="E94" s="931">
        <v>4972</v>
      </c>
      <c r="F94" s="932">
        <v>1</v>
      </c>
      <c r="G94" s="932" t="s">
        <v>2360</v>
      </c>
      <c r="H94" s="931" t="s">
        <v>2360</v>
      </c>
      <c r="I94" s="933" t="s">
        <v>2360</v>
      </c>
      <c r="J94" s="934" t="s">
        <v>2360</v>
      </c>
      <c r="K94" s="935" t="s">
        <v>2360</v>
      </c>
      <c r="L94" s="936" t="s">
        <v>2360</v>
      </c>
    </row>
    <row r="95" spans="3:12" ht="13.2" x14ac:dyDescent="0.25">
      <c r="C95" s="930" t="s">
        <v>2130</v>
      </c>
      <c r="D95" s="930" t="s">
        <v>2235</v>
      </c>
      <c r="E95" s="931">
        <v>5042</v>
      </c>
      <c r="F95" s="932">
        <v>1</v>
      </c>
      <c r="G95" s="932" t="s">
        <v>2360</v>
      </c>
      <c r="H95" s="931" t="s">
        <v>2360</v>
      </c>
      <c r="I95" s="933" t="s">
        <v>2360</v>
      </c>
      <c r="J95" s="934" t="s">
        <v>2360</v>
      </c>
      <c r="K95" s="935" t="s">
        <v>2360</v>
      </c>
      <c r="L95" s="936" t="s">
        <v>2360</v>
      </c>
    </row>
    <row r="96" spans="3:12" ht="13.2" x14ac:dyDescent="0.25">
      <c r="C96" s="930" t="s">
        <v>2130</v>
      </c>
      <c r="D96" s="930" t="s">
        <v>2276</v>
      </c>
      <c r="E96" s="931">
        <v>2993</v>
      </c>
      <c r="F96" s="932">
        <v>1</v>
      </c>
      <c r="G96" s="932" t="s">
        <v>2360</v>
      </c>
      <c r="H96" s="931" t="s">
        <v>2360</v>
      </c>
      <c r="I96" s="933" t="s">
        <v>2360</v>
      </c>
      <c r="J96" s="934" t="s">
        <v>2360</v>
      </c>
      <c r="K96" s="935" t="s">
        <v>2360</v>
      </c>
      <c r="L96" s="936" t="s">
        <v>2360</v>
      </c>
    </row>
    <row r="97" spans="3:12" ht="13.2" x14ac:dyDescent="0.25">
      <c r="C97" s="930" t="s">
        <v>2145</v>
      </c>
      <c r="D97" s="930" t="s">
        <v>2101</v>
      </c>
      <c r="E97" s="931">
        <v>945</v>
      </c>
      <c r="F97" s="932">
        <v>1</v>
      </c>
      <c r="G97" s="932" t="s">
        <v>2360</v>
      </c>
      <c r="H97" s="931" t="s">
        <v>2360</v>
      </c>
      <c r="I97" s="933" t="s">
        <v>2360</v>
      </c>
      <c r="J97" s="934" t="s">
        <v>2360</v>
      </c>
      <c r="K97" s="935" t="s">
        <v>2360</v>
      </c>
      <c r="L97" s="936" t="s">
        <v>2360</v>
      </c>
    </row>
    <row r="98" spans="3:12" ht="13.2" x14ac:dyDescent="0.25">
      <c r="C98" s="930" t="s">
        <v>2145</v>
      </c>
      <c r="D98" s="930" t="s">
        <v>2146</v>
      </c>
      <c r="E98" s="931">
        <v>1391</v>
      </c>
      <c r="F98" s="932">
        <v>1</v>
      </c>
      <c r="G98" s="932" t="s">
        <v>2360</v>
      </c>
      <c r="H98" s="931" t="s">
        <v>2360</v>
      </c>
      <c r="I98" s="933" t="s">
        <v>2360</v>
      </c>
      <c r="J98" s="934" t="s">
        <v>2360</v>
      </c>
      <c r="K98" s="935" t="s">
        <v>2360</v>
      </c>
      <c r="L98" s="936" t="s">
        <v>2360</v>
      </c>
    </row>
    <row r="99" spans="3:12" ht="13.2" x14ac:dyDescent="0.25">
      <c r="C99" s="930" t="s">
        <v>2147</v>
      </c>
      <c r="D99" s="930" t="s">
        <v>2144</v>
      </c>
      <c r="E99" s="931">
        <v>1100</v>
      </c>
      <c r="F99" s="932">
        <v>1</v>
      </c>
      <c r="G99" s="932" t="s">
        <v>2360</v>
      </c>
      <c r="H99" s="931" t="s">
        <v>2360</v>
      </c>
      <c r="I99" s="933" t="s">
        <v>2360</v>
      </c>
      <c r="J99" s="934" t="s">
        <v>2360</v>
      </c>
      <c r="K99" s="935" t="s">
        <v>2360</v>
      </c>
      <c r="L99" s="936" t="s">
        <v>2360</v>
      </c>
    </row>
    <row r="100" spans="3:12" ht="13.2" x14ac:dyDescent="0.25">
      <c r="C100" s="930" t="s">
        <v>2147</v>
      </c>
      <c r="D100" s="930" t="s">
        <v>2246</v>
      </c>
      <c r="E100" s="931">
        <v>1917</v>
      </c>
      <c r="F100" s="932">
        <v>1</v>
      </c>
      <c r="G100" s="932" t="s">
        <v>2360</v>
      </c>
      <c r="H100" s="931" t="s">
        <v>2360</v>
      </c>
      <c r="I100" s="933" t="s">
        <v>2360</v>
      </c>
      <c r="J100" s="934" t="s">
        <v>2360</v>
      </c>
      <c r="K100" s="935" t="s">
        <v>2360</v>
      </c>
      <c r="L100" s="936" t="s">
        <v>2360</v>
      </c>
    </row>
    <row r="101" spans="3:12" ht="13.2" x14ac:dyDescent="0.25">
      <c r="C101" s="930" t="s">
        <v>2147</v>
      </c>
      <c r="D101" s="930" t="s">
        <v>2261</v>
      </c>
      <c r="E101" s="931">
        <v>4513</v>
      </c>
      <c r="F101" s="932">
        <v>1</v>
      </c>
      <c r="G101" s="932" t="s">
        <v>2360</v>
      </c>
      <c r="H101" s="931" t="s">
        <v>2360</v>
      </c>
      <c r="I101" s="933" t="s">
        <v>2360</v>
      </c>
      <c r="J101" s="934" t="s">
        <v>2360</v>
      </c>
      <c r="K101" s="935" t="s">
        <v>2360</v>
      </c>
      <c r="L101" s="936" t="s">
        <v>2360</v>
      </c>
    </row>
    <row r="102" spans="3:12" ht="13.2" x14ac:dyDescent="0.25">
      <c r="C102" s="930" t="s">
        <v>2148</v>
      </c>
      <c r="D102" s="930" t="s">
        <v>2109</v>
      </c>
      <c r="E102" s="931">
        <v>1538</v>
      </c>
      <c r="F102" s="932">
        <v>1</v>
      </c>
      <c r="G102" s="932" t="s">
        <v>2360</v>
      </c>
      <c r="H102" s="931" t="s">
        <v>2360</v>
      </c>
      <c r="I102" s="933" t="s">
        <v>2360</v>
      </c>
      <c r="J102" s="934" t="s">
        <v>2360</v>
      </c>
      <c r="K102" s="935" t="s">
        <v>2360</v>
      </c>
      <c r="L102" s="936" t="s">
        <v>2360</v>
      </c>
    </row>
    <row r="103" spans="3:12" ht="13.2" x14ac:dyDescent="0.25">
      <c r="C103" s="930" t="s">
        <v>2149</v>
      </c>
      <c r="D103" s="930" t="s">
        <v>2148</v>
      </c>
      <c r="E103" s="931">
        <v>1747</v>
      </c>
      <c r="F103" s="932">
        <v>1</v>
      </c>
      <c r="G103" s="932" t="s">
        <v>2360</v>
      </c>
      <c r="H103" s="931" t="s">
        <v>2360</v>
      </c>
      <c r="I103" s="933" t="s">
        <v>2360</v>
      </c>
      <c r="J103" s="934" t="s">
        <v>2360</v>
      </c>
      <c r="K103" s="935" t="s">
        <v>2360</v>
      </c>
      <c r="L103" s="936" t="s">
        <v>2360</v>
      </c>
    </row>
    <row r="104" spans="3:12" ht="13.2" x14ac:dyDescent="0.25">
      <c r="C104" s="930" t="s">
        <v>2149</v>
      </c>
      <c r="D104" s="930" t="s">
        <v>2150</v>
      </c>
      <c r="E104" s="931">
        <v>196</v>
      </c>
      <c r="F104" s="932">
        <v>1</v>
      </c>
      <c r="G104" s="932" t="s">
        <v>2360</v>
      </c>
      <c r="H104" s="931" t="s">
        <v>2360</v>
      </c>
      <c r="I104" s="933" t="s">
        <v>2360</v>
      </c>
      <c r="J104" s="934" t="s">
        <v>2360</v>
      </c>
      <c r="K104" s="935" t="s">
        <v>2360</v>
      </c>
      <c r="L104" s="936" t="s">
        <v>2360</v>
      </c>
    </row>
    <row r="105" spans="3:12" ht="13.2" x14ac:dyDescent="0.25">
      <c r="C105" s="930" t="s">
        <v>2149</v>
      </c>
      <c r="D105" s="930" t="s">
        <v>2109</v>
      </c>
      <c r="E105" s="931">
        <v>377</v>
      </c>
      <c r="F105" s="932">
        <v>4</v>
      </c>
      <c r="G105" s="932" t="s">
        <v>2360</v>
      </c>
      <c r="H105" s="931" t="s">
        <v>2360</v>
      </c>
      <c r="I105" s="933" t="s">
        <v>2360</v>
      </c>
      <c r="J105" s="934" t="s">
        <v>2360</v>
      </c>
      <c r="K105" s="935" t="s">
        <v>2360</v>
      </c>
      <c r="L105" s="936" t="s">
        <v>2360</v>
      </c>
    </row>
    <row r="106" spans="3:12" ht="13.2" x14ac:dyDescent="0.25">
      <c r="C106" s="930" t="s">
        <v>2149</v>
      </c>
      <c r="D106" s="930" t="s">
        <v>2151</v>
      </c>
      <c r="E106" s="931">
        <v>2897</v>
      </c>
      <c r="F106" s="932">
        <v>3</v>
      </c>
      <c r="G106" s="932" t="s">
        <v>2360</v>
      </c>
      <c r="H106" s="931" t="s">
        <v>2360</v>
      </c>
      <c r="I106" s="933" t="s">
        <v>2360</v>
      </c>
      <c r="J106" s="934" t="s">
        <v>2360</v>
      </c>
      <c r="K106" s="935" t="s">
        <v>2360</v>
      </c>
      <c r="L106" s="936" t="s">
        <v>2360</v>
      </c>
    </row>
    <row r="107" spans="3:12" ht="13.2" x14ac:dyDescent="0.25">
      <c r="C107" s="930" t="s">
        <v>2149</v>
      </c>
      <c r="D107" s="930" t="s">
        <v>2152</v>
      </c>
      <c r="E107" s="931">
        <v>3166</v>
      </c>
      <c r="F107" s="932">
        <v>1</v>
      </c>
      <c r="G107" s="932" t="s">
        <v>2360</v>
      </c>
      <c r="H107" s="931" t="s">
        <v>2360</v>
      </c>
      <c r="I107" s="933" t="s">
        <v>2360</v>
      </c>
      <c r="J107" s="934" t="s">
        <v>2360</v>
      </c>
      <c r="K107" s="935" t="s">
        <v>2360</v>
      </c>
      <c r="L107" s="936" t="s">
        <v>2360</v>
      </c>
    </row>
    <row r="108" spans="3:12" ht="13.2" x14ac:dyDescent="0.25">
      <c r="C108" s="930" t="s">
        <v>2149</v>
      </c>
      <c r="D108" s="930" t="s">
        <v>2305</v>
      </c>
      <c r="E108" s="931">
        <v>1511</v>
      </c>
      <c r="F108" s="932">
        <v>1</v>
      </c>
      <c r="G108" s="932" t="s">
        <v>2360</v>
      </c>
      <c r="H108" s="931" t="s">
        <v>2360</v>
      </c>
      <c r="I108" s="933" t="s">
        <v>2360</v>
      </c>
      <c r="J108" s="934" t="s">
        <v>2360</v>
      </c>
      <c r="K108" s="935" t="s">
        <v>2360</v>
      </c>
      <c r="L108" s="936" t="s">
        <v>2360</v>
      </c>
    </row>
    <row r="109" spans="3:12" ht="13.2" x14ac:dyDescent="0.25">
      <c r="C109" s="930" t="s">
        <v>2149</v>
      </c>
      <c r="D109" s="930" t="s">
        <v>2322</v>
      </c>
      <c r="E109" s="931">
        <v>2033</v>
      </c>
      <c r="F109" s="932">
        <v>1</v>
      </c>
      <c r="G109" s="932" t="s">
        <v>2360</v>
      </c>
      <c r="H109" s="931" t="s">
        <v>2360</v>
      </c>
      <c r="I109" s="933" t="s">
        <v>2360</v>
      </c>
      <c r="J109" s="934" t="s">
        <v>2360</v>
      </c>
      <c r="K109" s="935" t="s">
        <v>2360</v>
      </c>
      <c r="L109" s="936" t="s">
        <v>2360</v>
      </c>
    </row>
    <row r="110" spans="3:12" ht="13.2" x14ac:dyDescent="0.25">
      <c r="C110" s="930" t="s">
        <v>2153</v>
      </c>
      <c r="D110" s="930" t="s">
        <v>2109</v>
      </c>
      <c r="E110" s="931">
        <v>319</v>
      </c>
      <c r="F110" s="932">
        <v>1</v>
      </c>
      <c r="G110" s="932" t="s">
        <v>2360</v>
      </c>
      <c r="H110" s="931" t="s">
        <v>2360</v>
      </c>
      <c r="I110" s="933" t="s">
        <v>2360</v>
      </c>
      <c r="J110" s="934" t="s">
        <v>2360</v>
      </c>
      <c r="K110" s="935" t="s">
        <v>2360</v>
      </c>
      <c r="L110" s="936" t="s">
        <v>2360</v>
      </c>
    </row>
    <row r="111" spans="3:12" ht="13.2" x14ac:dyDescent="0.25">
      <c r="C111" s="930" t="s">
        <v>2150</v>
      </c>
      <c r="D111" s="930" t="s">
        <v>2109</v>
      </c>
      <c r="E111" s="931">
        <v>477</v>
      </c>
      <c r="F111" s="932">
        <v>1</v>
      </c>
      <c r="G111" s="932" t="s">
        <v>2360</v>
      </c>
      <c r="H111" s="931" t="s">
        <v>2360</v>
      </c>
      <c r="I111" s="933" t="s">
        <v>2360</v>
      </c>
      <c r="J111" s="934" t="s">
        <v>2360</v>
      </c>
      <c r="K111" s="935" t="s">
        <v>2360</v>
      </c>
      <c r="L111" s="936" t="s">
        <v>2360</v>
      </c>
    </row>
    <row r="112" spans="3:12" ht="13.2" x14ac:dyDescent="0.25">
      <c r="C112" s="930" t="s">
        <v>2150</v>
      </c>
      <c r="D112" s="930" t="s">
        <v>2294</v>
      </c>
      <c r="E112" s="931">
        <v>2734</v>
      </c>
      <c r="F112" s="932">
        <v>1</v>
      </c>
      <c r="G112" s="932" t="s">
        <v>2360</v>
      </c>
      <c r="H112" s="931" t="s">
        <v>2360</v>
      </c>
      <c r="I112" s="933" t="s">
        <v>2360</v>
      </c>
      <c r="J112" s="934" t="s">
        <v>2360</v>
      </c>
      <c r="K112" s="935" t="s">
        <v>2360</v>
      </c>
      <c r="L112" s="936" t="s">
        <v>2360</v>
      </c>
    </row>
    <row r="113" spans="3:12" ht="13.2" x14ac:dyDescent="0.25">
      <c r="C113" s="930" t="s">
        <v>2150</v>
      </c>
      <c r="D113" s="930" t="s">
        <v>2233</v>
      </c>
      <c r="E113" s="931">
        <v>4659</v>
      </c>
      <c r="F113" s="932">
        <v>1</v>
      </c>
      <c r="G113" s="932" t="s">
        <v>2360</v>
      </c>
      <c r="H113" s="931" t="s">
        <v>2360</v>
      </c>
      <c r="I113" s="933" t="s">
        <v>2360</v>
      </c>
      <c r="J113" s="934" t="s">
        <v>2360</v>
      </c>
      <c r="K113" s="935" t="s">
        <v>2360</v>
      </c>
      <c r="L113" s="936" t="s">
        <v>2360</v>
      </c>
    </row>
    <row r="114" spans="3:12" ht="13.2" x14ac:dyDescent="0.25">
      <c r="C114" s="930" t="s">
        <v>2150</v>
      </c>
      <c r="D114" s="930" t="s">
        <v>2276</v>
      </c>
      <c r="E114" s="931">
        <v>2578</v>
      </c>
      <c r="F114" s="932">
        <v>1</v>
      </c>
      <c r="G114" s="932" t="s">
        <v>2360</v>
      </c>
      <c r="H114" s="931" t="s">
        <v>2360</v>
      </c>
      <c r="I114" s="933" t="s">
        <v>2360</v>
      </c>
      <c r="J114" s="934" t="s">
        <v>2360</v>
      </c>
      <c r="K114" s="935" t="s">
        <v>2360</v>
      </c>
      <c r="L114" s="936" t="s">
        <v>2360</v>
      </c>
    </row>
    <row r="115" spans="3:12" ht="13.2" x14ac:dyDescent="0.25">
      <c r="C115" s="930" t="s">
        <v>2154</v>
      </c>
      <c r="D115" s="930" t="s">
        <v>2155</v>
      </c>
      <c r="E115" s="931">
        <v>242</v>
      </c>
      <c r="F115" s="932">
        <v>1</v>
      </c>
      <c r="G115" s="932" t="s">
        <v>2360</v>
      </c>
      <c r="H115" s="931" t="s">
        <v>2360</v>
      </c>
      <c r="I115" s="933" t="s">
        <v>2360</v>
      </c>
      <c r="J115" s="934" t="s">
        <v>2360</v>
      </c>
      <c r="K115" s="935" t="s">
        <v>2360</v>
      </c>
      <c r="L115" s="936" t="s">
        <v>2360</v>
      </c>
    </row>
    <row r="116" spans="3:12" ht="13.2" x14ac:dyDescent="0.25">
      <c r="C116" s="930" t="s">
        <v>2154</v>
      </c>
      <c r="D116" s="930" t="s">
        <v>2115</v>
      </c>
      <c r="E116" s="931">
        <v>2676</v>
      </c>
      <c r="F116" s="932">
        <v>1</v>
      </c>
      <c r="G116" s="932" t="s">
        <v>2360</v>
      </c>
      <c r="H116" s="931" t="s">
        <v>2360</v>
      </c>
      <c r="I116" s="933" t="s">
        <v>2360</v>
      </c>
      <c r="J116" s="934" t="s">
        <v>2360</v>
      </c>
      <c r="K116" s="935" t="s">
        <v>2360</v>
      </c>
      <c r="L116" s="936" t="s">
        <v>2360</v>
      </c>
    </row>
    <row r="117" spans="3:12" ht="13.2" x14ac:dyDescent="0.25">
      <c r="C117" s="930" t="s">
        <v>2156</v>
      </c>
      <c r="D117" s="930" t="s">
        <v>2157</v>
      </c>
      <c r="E117" s="931">
        <v>2802</v>
      </c>
      <c r="F117" s="932">
        <v>1</v>
      </c>
      <c r="G117" s="932" t="s">
        <v>2360</v>
      </c>
      <c r="H117" s="931" t="s">
        <v>2360</v>
      </c>
      <c r="I117" s="933" t="s">
        <v>2360</v>
      </c>
      <c r="J117" s="934" t="s">
        <v>2360</v>
      </c>
      <c r="K117" s="935" t="s">
        <v>2360</v>
      </c>
      <c r="L117" s="936" t="s">
        <v>2360</v>
      </c>
    </row>
    <row r="118" spans="3:12" ht="13.2" x14ac:dyDescent="0.25">
      <c r="C118" s="930" t="s">
        <v>2155</v>
      </c>
      <c r="D118" s="930" t="s">
        <v>2154</v>
      </c>
      <c r="E118" s="931">
        <v>242</v>
      </c>
      <c r="F118" s="932">
        <v>2</v>
      </c>
      <c r="G118" s="932" t="s">
        <v>2360</v>
      </c>
      <c r="H118" s="931" t="s">
        <v>2360</v>
      </c>
      <c r="I118" s="933" t="s">
        <v>2360</v>
      </c>
      <c r="J118" s="934" t="s">
        <v>2360</v>
      </c>
      <c r="K118" s="935" t="s">
        <v>2360</v>
      </c>
      <c r="L118" s="936" t="s">
        <v>2360</v>
      </c>
    </row>
    <row r="119" spans="3:12" ht="13.2" x14ac:dyDescent="0.25">
      <c r="C119" s="930" t="s">
        <v>2155</v>
      </c>
      <c r="D119" s="930" t="s">
        <v>2158</v>
      </c>
      <c r="E119" s="931">
        <v>2533</v>
      </c>
      <c r="F119" s="932">
        <v>1</v>
      </c>
      <c r="G119" s="932" t="s">
        <v>2360</v>
      </c>
      <c r="H119" s="931" t="s">
        <v>2360</v>
      </c>
      <c r="I119" s="933" t="s">
        <v>2360</v>
      </c>
      <c r="J119" s="934" t="s">
        <v>2360</v>
      </c>
      <c r="K119" s="935" t="s">
        <v>2360</v>
      </c>
      <c r="L119" s="936" t="s">
        <v>2360</v>
      </c>
    </row>
    <row r="120" spans="3:12" ht="13.2" x14ac:dyDescent="0.25">
      <c r="C120" s="930" t="s">
        <v>2159</v>
      </c>
      <c r="D120" s="930" t="s">
        <v>2109</v>
      </c>
      <c r="E120" s="931">
        <v>990</v>
      </c>
      <c r="F120" s="932">
        <v>1</v>
      </c>
      <c r="G120" s="932" t="s">
        <v>2360</v>
      </c>
      <c r="H120" s="931" t="s">
        <v>2360</v>
      </c>
      <c r="I120" s="933" t="s">
        <v>2360</v>
      </c>
      <c r="J120" s="934" t="s">
        <v>2360</v>
      </c>
      <c r="K120" s="935" t="s">
        <v>2360</v>
      </c>
      <c r="L120" s="936" t="s">
        <v>2360</v>
      </c>
    </row>
    <row r="121" spans="3:12" ht="13.2" x14ac:dyDescent="0.25">
      <c r="C121" s="930" t="s">
        <v>2160</v>
      </c>
      <c r="D121" s="930" t="s">
        <v>2109</v>
      </c>
      <c r="E121" s="931">
        <v>1173</v>
      </c>
      <c r="F121" s="932">
        <v>1</v>
      </c>
      <c r="G121" s="932" t="s">
        <v>2360</v>
      </c>
      <c r="H121" s="931" t="s">
        <v>2360</v>
      </c>
      <c r="I121" s="933" t="s">
        <v>2360</v>
      </c>
      <c r="J121" s="934" t="s">
        <v>2360</v>
      </c>
      <c r="K121" s="935" t="s">
        <v>2360</v>
      </c>
      <c r="L121" s="936" t="s">
        <v>2360</v>
      </c>
    </row>
    <row r="122" spans="3:12" ht="13.2" x14ac:dyDescent="0.25">
      <c r="C122" s="930" t="s">
        <v>2160</v>
      </c>
      <c r="D122" s="930" t="s">
        <v>2161</v>
      </c>
      <c r="E122" s="931">
        <v>2197</v>
      </c>
      <c r="F122" s="932">
        <v>1</v>
      </c>
      <c r="G122" s="932" t="s">
        <v>2360</v>
      </c>
      <c r="H122" s="931" t="s">
        <v>2360</v>
      </c>
      <c r="I122" s="933" t="s">
        <v>2360</v>
      </c>
      <c r="J122" s="934" t="s">
        <v>2360</v>
      </c>
      <c r="K122" s="935" t="s">
        <v>2360</v>
      </c>
      <c r="L122" s="936" t="s">
        <v>2360</v>
      </c>
    </row>
    <row r="123" spans="3:12" ht="13.2" x14ac:dyDescent="0.25">
      <c r="C123" s="930" t="s">
        <v>2336</v>
      </c>
      <c r="D123" s="930" t="s">
        <v>2208</v>
      </c>
      <c r="E123" s="931">
        <v>1624</v>
      </c>
      <c r="F123" s="932">
        <v>1</v>
      </c>
      <c r="G123" s="932" t="s">
        <v>2360</v>
      </c>
      <c r="H123" s="931" t="s">
        <v>2360</v>
      </c>
      <c r="I123" s="933" t="s">
        <v>2360</v>
      </c>
      <c r="J123" s="934" t="s">
        <v>2360</v>
      </c>
      <c r="K123" s="935" t="s">
        <v>2360</v>
      </c>
      <c r="L123" s="936" t="s">
        <v>2360</v>
      </c>
    </row>
    <row r="124" spans="3:12" ht="13.2" x14ac:dyDescent="0.25">
      <c r="C124" s="930" t="s">
        <v>2336</v>
      </c>
      <c r="D124" s="930" t="s">
        <v>2183</v>
      </c>
      <c r="E124" s="931">
        <v>1434</v>
      </c>
      <c r="F124" s="932">
        <v>1</v>
      </c>
      <c r="G124" s="932" t="s">
        <v>2360</v>
      </c>
      <c r="H124" s="931" t="s">
        <v>2360</v>
      </c>
      <c r="I124" s="933" t="s">
        <v>2360</v>
      </c>
      <c r="J124" s="934" t="s">
        <v>2360</v>
      </c>
      <c r="K124" s="935" t="s">
        <v>2360</v>
      </c>
      <c r="L124" s="936" t="s">
        <v>2360</v>
      </c>
    </row>
    <row r="125" spans="3:12" ht="13.2" x14ac:dyDescent="0.25">
      <c r="C125" s="930" t="s">
        <v>2336</v>
      </c>
      <c r="D125" s="930" t="s">
        <v>2115</v>
      </c>
      <c r="E125" s="931">
        <v>582</v>
      </c>
      <c r="F125" s="932">
        <v>3</v>
      </c>
      <c r="G125" s="932" t="s">
        <v>2360</v>
      </c>
      <c r="H125" s="931" t="s">
        <v>2360</v>
      </c>
      <c r="I125" s="933" t="s">
        <v>2360</v>
      </c>
      <c r="J125" s="934" t="s">
        <v>2360</v>
      </c>
      <c r="K125" s="935" t="s">
        <v>2360</v>
      </c>
      <c r="L125" s="936" t="s">
        <v>2360</v>
      </c>
    </row>
    <row r="126" spans="3:12" ht="13.2" x14ac:dyDescent="0.25">
      <c r="C126" s="930" t="s">
        <v>2181</v>
      </c>
      <c r="D126" s="930" t="s">
        <v>2118</v>
      </c>
      <c r="E126" s="931">
        <v>1264</v>
      </c>
      <c r="F126" s="932">
        <v>1</v>
      </c>
      <c r="G126" s="932" t="s">
        <v>2360</v>
      </c>
      <c r="H126" s="931" t="s">
        <v>2360</v>
      </c>
      <c r="I126" s="933" t="s">
        <v>2360</v>
      </c>
      <c r="J126" s="934" t="s">
        <v>2360</v>
      </c>
      <c r="K126" s="935" t="s">
        <v>2360</v>
      </c>
      <c r="L126" s="936" t="s">
        <v>2360</v>
      </c>
    </row>
    <row r="127" spans="3:12" ht="13.2" x14ac:dyDescent="0.25">
      <c r="C127" s="930" t="s">
        <v>2101</v>
      </c>
      <c r="D127" s="930" t="s">
        <v>2133</v>
      </c>
      <c r="E127" s="931">
        <v>630</v>
      </c>
      <c r="F127" s="932">
        <v>1</v>
      </c>
      <c r="G127" s="932" t="s">
        <v>2360</v>
      </c>
      <c r="H127" s="931" t="s">
        <v>2360</v>
      </c>
      <c r="I127" s="933" t="s">
        <v>2360</v>
      </c>
      <c r="J127" s="934" t="s">
        <v>2360</v>
      </c>
      <c r="K127" s="935" t="s">
        <v>2360</v>
      </c>
      <c r="L127" s="936" t="s">
        <v>2360</v>
      </c>
    </row>
    <row r="128" spans="3:12" ht="13.2" x14ac:dyDescent="0.25">
      <c r="C128" s="930" t="s">
        <v>2101</v>
      </c>
      <c r="D128" s="930" t="s">
        <v>2166</v>
      </c>
      <c r="E128" s="931">
        <v>686</v>
      </c>
      <c r="F128" s="932">
        <v>1</v>
      </c>
      <c r="G128" s="932" t="s">
        <v>2360</v>
      </c>
      <c r="H128" s="931" t="s">
        <v>2360</v>
      </c>
      <c r="I128" s="933" t="s">
        <v>2360</v>
      </c>
      <c r="J128" s="934" t="s">
        <v>2360</v>
      </c>
      <c r="K128" s="935" t="s">
        <v>2360</v>
      </c>
      <c r="L128" s="936" t="s">
        <v>2360</v>
      </c>
    </row>
    <row r="129" spans="3:12" ht="13.2" x14ac:dyDescent="0.25">
      <c r="C129" s="930" t="s">
        <v>2101</v>
      </c>
      <c r="D129" s="930" t="s">
        <v>2168</v>
      </c>
      <c r="E129" s="931">
        <v>1016</v>
      </c>
      <c r="F129" s="932">
        <v>1</v>
      </c>
      <c r="G129" s="932" t="s">
        <v>2360</v>
      </c>
      <c r="H129" s="931" t="s">
        <v>2360</v>
      </c>
      <c r="I129" s="933" t="s">
        <v>2360</v>
      </c>
      <c r="J129" s="934" t="s">
        <v>2360</v>
      </c>
      <c r="K129" s="935" t="s">
        <v>2360</v>
      </c>
      <c r="L129" s="936" t="s">
        <v>2360</v>
      </c>
    </row>
    <row r="130" spans="3:12" ht="13.2" x14ac:dyDescent="0.25">
      <c r="C130" s="930" t="s">
        <v>2101</v>
      </c>
      <c r="D130" s="930" t="s">
        <v>2182</v>
      </c>
      <c r="E130" s="931">
        <v>1825</v>
      </c>
      <c r="F130" s="932">
        <v>1</v>
      </c>
      <c r="G130" s="932" t="s">
        <v>2360</v>
      </c>
      <c r="H130" s="931" t="s">
        <v>2360</v>
      </c>
      <c r="I130" s="933" t="s">
        <v>2360</v>
      </c>
      <c r="J130" s="934" t="s">
        <v>2360</v>
      </c>
      <c r="K130" s="935" t="s">
        <v>2360</v>
      </c>
      <c r="L130" s="936" t="s">
        <v>2360</v>
      </c>
    </row>
    <row r="131" spans="3:12" ht="13.2" x14ac:dyDescent="0.25">
      <c r="C131" s="930" t="s">
        <v>2101</v>
      </c>
      <c r="D131" s="930" t="s">
        <v>2151</v>
      </c>
      <c r="E131" s="931">
        <v>3328</v>
      </c>
      <c r="F131" s="932">
        <v>1</v>
      </c>
      <c r="G131" s="932" t="s">
        <v>2360</v>
      </c>
      <c r="H131" s="931" t="s">
        <v>2360</v>
      </c>
      <c r="I131" s="933" t="s">
        <v>2360</v>
      </c>
      <c r="J131" s="934" t="s">
        <v>2360</v>
      </c>
      <c r="K131" s="935" t="s">
        <v>2360</v>
      </c>
      <c r="L131" s="936" t="s">
        <v>2360</v>
      </c>
    </row>
    <row r="132" spans="3:12" ht="13.2" x14ac:dyDescent="0.25">
      <c r="C132" s="930" t="s">
        <v>2101</v>
      </c>
      <c r="D132" s="930" t="s">
        <v>2184</v>
      </c>
      <c r="E132" s="931">
        <v>1815</v>
      </c>
      <c r="F132" s="932">
        <v>1</v>
      </c>
      <c r="G132" s="932" t="s">
        <v>2360</v>
      </c>
      <c r="H132" s="931" t="s">
        <v>2360</v>
      </c>
      <c r="I132" s="933" t="s">
        <v>2360</v>
      </c>
      <c r="J132" s="934" t="s">
        <v>2360</v>
      </c>
      <c r="K132" s="935" t="s">
        <v>2360</v>
      </c>
      <c r="L132" s="936" t="s">
        <v>2360</v>
      </c>
    </row>
    <row r="133" spans="3:12" ht="13.2" x14ac:dyDescent="0.25">
      <c r="C133" s="930" t="s">
        <v>2101</v>
      </c>
      <c r="D133" s="930" t="s">
        <v>2114</v>
      </c>
      <c r="E133" s="931">
        <v>1169</v>
      </c>
      <c r="F133" s="932">
        <v>2</v>
      </c>
      <c r="G133" s="932" t="s">
        <v>2360</v>
      </c>
      <c r="H133" s="931" t="s">
        <v>2360</v>
      </c>
      <c r="I133" s="933" t="s">
        <v>2360</v>
      </c>
      <c r="J133" s="934" t="s">
        <v>2360</v>
      </c>
      <c r="K133" s="935" t="s">
        <v>2360</v>
      </c>
      <c r="L133" s="936" t="s">
        <v>2360</v>
      </c>
    </row>
    <row r="134" spans="3:12" ht="13.2" x14ac:dyDescent="0.25">
      <c r="C134" s="930" t="s">
        <v>2101</v>
      </c>
      <c r="D134" s="930" t="s">
        <v>2115</v>
      </c>
      <c r="E134" s="931">
        <v>475</v>
      </c>
      <c r="F134" s="932">
        <v>1</v>
      </c>
      <c r="G134" s="932" t="s">
        <v>2360</v>
      </c>
      <c r="H134" s="931" t="s">
        <v>2360</v>
      </c>
      <c r="I134" s="933" t="s">
        <v>2360</v>
      </c>
      <c r="J134" s="934" t="s">
        <v>2360</v>
      </c>
      <c r="K134" s="935" t="s">
        <v>2360</v>
      </c>
      <c r="L134" s="936" t="s">
        <v>2360</v>
      </c>
    </row>
    <row r="135" spans="3:12" ht="13.2" x14ac:dyDescent="0.25">
      <c r="C135" s="930" t="s">
        <v>2101</v>
      </c>
      <c r="D135" s="930" t="s">
        <v>2142</v>
      </c>
      <c r="E135" s="931">
        <v>2542</v>
      </c>
      <c r="F135" s="932">
        <v>1</v>
      </c>
      <c r="G135" s="932" t="s">
        <v>2360</v>
      </c>
      <c r="H135" s="931" t="s">
        <v>2360</v>
      </c>
      <c r="I135" s="933" t="s">
        <v>2360</v>
      </c>
      <c r="J135" s="934" t="s">
        <v>2360</v>
      </c>
      <c r="K135" s="935" t="s">
        <v>2360</v>
      </c>
      <c r="L135" s="936" t="s">
        <v>2360</v>
      </c>
    </row>
    <row r="136" spans="3:12" ht="13.2" x14ac:dyDescent="0.25">
      <c r="C136" s="930" t="s">
        <v>2101</v>
      </c>
      <c r="D136" s="930" t="s">
        <v>2120</v>
      </c>
      <c r="E136" s="931">
        <v>1101</v>
      </c>
      <c r="F136" s="932">
        <v>1</v>
      </c>
      <c r="G136" s="932" t="s">
        <v>2360</v>
      </c>
      <c r="H136" s="931" t="s">
        <v>2360</v>
      </c>
      <c r="I136" s="933" t="s">
        <v>2360</v>
      </c>
      <c r="J136" s="934" t="s">
        <v>2360</v>
      </c>
      <c r="K136" s="935" t="s">
        <v>2360</v>
      </c>
      <c r="L136" s="936" t="s">
        <v>2360</v>
      </c>
    </row>
    <row r="137" spans="3:12" ht="13.2" x14ac:dyDescent="0.25">
      <c r="C137" s="930" t="s">
        <v>2101</v>
      </c>
      <c r="D137" s="930" t="s">
        <v>2186</v>
      </c>
      <c r="E137" s="931">
        <v>1309</v>
      </c>
      <c r="F137" s="932">
        <v>1</v>
      </c>
      <c r="G137" s="932" t="s">
        <v>2360</v>
      </c>
      <c r="H137" s="931" t="s">
        <v>2360</v>
      </c>
      <c r="I137" s="933" t="s">
        <v>2360</v>
      </c>
      <c r="J137" s="934" t="s">
        <v>2360</v>
      </c>
      <c r="K137" s="935" t="s">
        <v>2360</v>
      </c>
      <c r="L137" s="936" t="s">
        <v>2360</v>
      </c>
    </row>
    <row r="138" spans="3:12" ht="13.2" x14ac:dyDescent="0.25">
      <c r="C138" s="930" t="s">
        <v>2101</v>
      </c>
      <c r="D138" s="930" t="s">
        <v>2123</v>
      </c>
      <c r="E138" s="931">
        <v>1339</v>
      </c>
      <c r="F138" s="932">
        <v>1</v>
      </c>
      <c r="G138" s="932" t="s">
        <v>2360</v>
      </c>
      <c r="H138" s="931" t="s">
        <v>2360</v>
      </c>
      <c r="I138" s="933" t="s">
        <v>2360</v>
      </c>
      <c r="J138" s="934" t="s">
        <v>2360</v>
      </c>
      <c r="K138" s="935" t="s">
        <v>2360</v>
      </c>
      <c r="L138" s="936" t="s">
        <v>2360</v>
      </c>
    </row>
    <row r="139" spans="3:12" ht="13.2" x14ac:dyDescent="0.25">
      <c r="C139" s="930" t="s">
        <v>2190</v>
      </c>
      <c r="D139" s="930" t="s">
        <v>2103</v>
      </c>
      <c r="E139" s="931">
        <v>1029</v>
      </c>
      <c r="F139" s="932">
        <v>1</v>
      </c>
      <c r="G139" s="932" t="s">
        <v>2360</v>
      </c>
      <c r="H139" s="931" t="s">
        <v>2360</v>
      </c>
      <c r="I139" s="933" t="s">
        <v>2360</v>
      </c>
      <c r="J139" s="934" t="s">
        <v>2360</v>
      </c>
      <c r="K139" s="935" t="s">
        <v>2360</v>
      </c>
      <c r="L139" s="936" t="s">
        <v>2360</v>
      </c>
    </row>
    <row r="140" spans="3:12" ht="13.2" x14ac:dyDescent="0.25">
      <c r="C140" s="930" t="s">
        <v>2190</v>
      </c>
      <c r="D140" s="930" t="s">
        <v>2135</v>
      </c>
      <c r="E140" s="931">
        <v>439</v>
      </c>
      <c r="F140" s="932">
        <v>1</v>
      </c>
      <c r="G140" s="932" t="s">
        <v>2360</v>
      </c>
      <c r="H140" s="931" t="s">
        <v>2360</v>
      </c>
      <c r="I140" s="933" t="s">
        <v>2360</v>
      </c>
      <c r="J140" s="934" t="s">
        <v>2360</v>
      </c>
      <c r="K140" s="935" t="s">
        <v>2360</v>
      </c>
      <c r="L140" s="936" t="s">
        <v>2360</v>
      </c>
    </row>
    <row r="141" spans="3:12" ht="13.2" x14ac:dyDescent="0.25">
      <c r="C141" s="930" t="s">
        <v>2190</v>
      </c>
      <c r="D141" s="930" t="s">
        <v>2162</v>
      </c>
      <c r="E141" s="931">
        <v>583</v>
      </c>
      <c r="F141" s="932">
        <v>1</v>
      </c>
      <c r="G141" s="932" t="s">
        <v>2360</v>
      </c>
      <c r="H141" s="931" t="s">
        <v>2360</v>
      </c>
      <c r="I141" s="933" t="s">
        <v>2360</v>
      </c>
      <c r="J141" s="934" t="s">
        <v>2360</v>
      </c>
      <c r="K141" s="935" t="s">
        <v>2360</v>
      </c>
      <c r="L141" s="936" t="s">
        <v>2360</v>
      </c>
    </row>
    <row r="142" spans="3:12" ht="13.2" x14ac:dyDescent="0.25">
      <c r="C142" s="930" t="s">
        <v>2190</v>
      </c>
      <c r="D142" s="930" t="s">
        <v>2110</v>
      </c>
      <c r="E142" s="931">
        <v>3340</v>
      </c>
      <c r="F142" s="932">
        <v>1</v>
      </c>
      <c r="G142" s="932" t="s">
        <v>2360</v>
      </c>
      <c r="H142" s="931" t="s">
        <v>2360</v>
      </c>
      <c r="I142" s="933" t="s">
        <v>2360</v>
      </c>
      <c r="J142" s="934" t="s">
        <v>2360</v>
      </c>
      <c r="K142" s="935" t="s">
        <v>2360</v>
      </c>
      <c r="L142" s="936" t="s">
        <v>2360</v>
      </c>
    </row>
    <row r="143" spans="3:12" ht="13.2" x14ac:dyDescent="0.25">
      <c r="C143" s="930" t="s">
        <v>2190</v>
      </c>
      <c r="D143" s="930" t="s">
        <v>2126</v>
      </c>
      <c r="E143" s="931">
        <v>1337</v>
      </c>
      <c r="F143" s="932">
        <v>1</v>
      </c>
      <c r="G143" s="932" t="s">
        <v>2360</v>
      </c>
      <c r="H143" s="931" t="s">
        <v>2360</v>
      </c>
      <c r="I143" s="933" t="s">
        <v>2360</v>
      </c>
      <c r="J143" s="934" t="s">
        <v>2360</v>
      </c>
      <c r="K143" s="935" t="s">
        <v>2360</v>
      </c>
      <c r="L143" s="936" t="s">
        <v>2360</v>
      </c>
    </row>
    <row r="144" spans="3:12" ht="13.2" x14ac:dyDescent="0.25">
      <c r="C144" s="930" t="s">
        <v>2174</v>
      </c>
      <c r="D144" s="930" t="s">
        <v>2103</v>
      </c>
      <c r="E144" s="931">
        <v>1085</v>
      </c>
      <c r="F144" s="932">
        <v>1</v>
      </c>
      <c r="G144" s="932" t="s">
        <v>2360</v>
      </c>
      <c r="H144" s="931" t="s">
        <v>2360</v>
      </c>
      <c r="I144" s="933" t="s">
        <v>2360</v>
      </c>
      <c r="J144" s="934" t="s">
        <v>2360</v>
      </c>
      <c r="K144" s="935" t="s">
        <v>2360</v>
      </c>
      <c r="L144" s="936" t="s">
        <v>2360</v>
      </c>
    </row>
    <row r="145" spans="3:12" ht="13.2" x14ac:dyDescent="0.25">
      <c r="C145" s="930" t="s">
        <v>2174</v>
      </c>
      <c r="D145" s="930" t="s">
        <v>2173</v>
      </c>
      <c r="E145" s="931">
        <v>1550</v>
      </c>
      <c r="F145" s="932">
        <v>1</v>
      </c>
      <c r="G145" s="932" t="s">
        <v>2360</v>
      </c>
      <c r="H145" s="931" t="s">
        <v>2360</v>
      </c>
      <c r="I145" s="933" t="s">
        <v>2360</v>
      </c>
      <c r="J145" s="934" t="s">
        <v>2360</v>
      </c>
      <c r="K145" s="935" t="s">
        <v>2360</v>
      </c>
      <c r="L145" s="936" t="s">
        <v>2360</v>
      </c>
    </row>
    <row r="146" spans="3:12" ht="13.2" x14ac:dyDescent="0.25">
      <c r="C146" s="930" t="s">
        <v>2174</v>
      </c>
      <c r="D146" s="930" t="s">
        <v>2110</v>
      </c>
      <c r="E146" s="931">
        <v>3391</v>
      </c>
      <c r="F146" s="932">
        <v>3</v>
      </c>
      <c r="G146" s="932" t="s">
        <v>2360</v>
      </c>
      <c r="H146" s="931" t="s">
        <v>2360</v>
      </c>
      <c r="I146" s="933" t="s">
        <v>2360</v>
      </c>
      <c r="J146" s="934" t="s">
        <v>2360</v>
      </c>
      <c r="K146" s="935" t="s">
        <v>2360</v>
      </c>
      <c r="L146" s="936" t="s">
        <v>2360</v>
      </c>
    </row>
    <row r="147" spans="3:12" ht="13.2" x14ac:dyDescent="0.25">
      <c r="C147" s="930" t="s">
        <v>2174</v>
      </c>
      <c r="D147" s="930" t="s">
        <v>2115</v>
      </c>
      <c r="E147" s="931">
        <v>440</v>
      </c>
      <c r="F147" s="932">
        <v>1</v>
      </c>
      <c r="G147" s="932" t="s">
        <v>2360</v>
      </c>
      <c r="H147" s="931" t="s">
        <v>2360</v>
      </c>
      <c r="I147" s="933" t="s">
        <v>2360</v>
      </c>
      <c r="J147" s="934" t="s">
        <v>2360</v>
      </c>
      <c r="K147" s="935" t="s">
        <v>2360</v>
      </c>
      <c r="L147" s="936" t="s">
        <v>2360</v>
      </c>
    </row>
    <row r="148" spans="3:12" ht="13.2" x14ac:dyDescent="0.25">
      <c r="C148" s="930" t="s">
        <v>2174</v>
      </c>
      <c r="D148" s="930" t="s">
        <v>2219</v>
      </c>
      <c r="E148" s="931">
        <v>1144</v>
      </c>
      <c r="F148" s="932">
        <v>1</v>
      </c>
      <c r="G148" s="932" t="s">
        <v>2360</v>
      </c>
      <c r="H148" s="931" t="s">
        <v>2360</v>
      </c>
      <c r="I148" s="933" t="s">
        <v>2360</v>
      </c>
      <c r="J148" s="934" t="s">
        <v>2360</v>
      </c>
      <c r="K148" s="935" t="s">
        <v>2360</v>
      </c>
      <c r="L148" s="936" t="s">
        <v>2360</v>
      </c>
    </row>
    <row r="149" spans="3:12" ht="13.2" x14ac:dyDescent="0.25">
      <c r="C149" s="930" t="s">
        <v>2174</v>
      </c>
      <c r="D149" s="930" t="s">
        <v>2118</v>
      </c>
      <c r="E149" s="931">
        <v>1036</v>
      </c>
      <c r="F149" s="932">
        <v>4</v>
      </c>
      <c r="G149" s="932" t="s">
        <v>2360</v>
      </c>
      <c r="H149" s="931" t="s">
        <v>2360</v>
      </c>
      <c r="I149" s="933" t="s">
        <v>2360</v>
      </c>
      <c r="J149" s="934" t="s">
        <v>2360</v>
      </c>
      <c r="K149" s="935" t="s">
        <v>2360</v>
      </c>
      <c r="L149" s="936" t="s">
        <v>2360</v>
      </c>
    </row>
    <row r="150" spans="3:12" ht="13.2" x14ac:dyDescent="0.25">
      <c r="C150" s="930" t="s">
        <v>2174</v>
      </c>
      <c r="D150" s="930" t="s">
        <v>2120</v>
      </c>
      <c r="E150" s="931">
        <v>1081</v>
      </c>
      <c r="F150" s="932">
        <v>2</v>
      </c>
      <c r="G150" s="932" t="s">
        <v>2360</v>
      </c>
      <c r="H150" s="931" t="s">
        <v>2360</v>
      </c>
      <c r="I150" s="933" t="s">
        <v>2360</v>
      </c>
      <c r="J150" s="934" t="s">
        <v>2360</v>
      </c>
      <c r="K150" s="935" t="s">
        <v>2360</v>
      </c>
      <c r="L150" s="936" t="s">
        <v>2360</v>
      </c>
    </row>
    <row r="151" spans="3:12" ht="13.2" x14ac:dyDescent="0.25">
      <c r="C151" s="930" t="s">
        <v>2163</v>
      </c>
      <c r="D151" s="930" t="s">
        <v>2110</v>
      </c>
      <c r="E151" s="931">
        <v>3804</v>
      </c>
      <c r="F151" s="932">
        <v>2</v>
      </c>
      <c r="G151" s="932" t="s">
        <v>2360</v>
      </c>
      <c r="H151" s="931" t="s">
        <v>2360</v>
      </c>
      <c r="I151" s="933" t="s">
        <v>2360</v>
      </c>
      <c r="J151" s="934" t="s">
        <v>2360</v>
      </c>
      <c r="K151" s="935" t="s">
        <v>2360</v>
      </c>
      <c r="L151" s="936" t="s">
        <v>2360</v>
      </c>
    </row>
    <row r="152" spans="3:12" ht="13.2" x14ac:dyDescent="0.25">
      <c r="C152" s="930" t="s">
        <v>2164</v>
      </c>
      <c r="D152" s="930" t="s">
        <v>2109</v>
      </c>
      <c r="E152" s="931">
        <v>1774</v>
      </c>
      <c r="F152" s="932">
        <v>1</v>
      </c>
      <c r="G152" s="932" t="s">
        <v>2360</v>
      </c>
      <c r="H152" s="931" t="s">
        <v>2360</v>
      </c>
      <c r="I152" s="933" t="s">
        <v>2360</v>
      </c>
      <c r="J152" s="934" t="s">
        <v>2360</v>
      </c>
      <c r="K152" s="935" t="s">
        <v>2360</v>
      </c>
      <c r="L152" s="936" t="s">
        <v>2360</v>
      </c>
    </row>
    <row r="153" spans="3:12" ht="13.2" x14ac:dyDescent="0.25">
      <c r="C153" s="930" t="s">
        <v>2230</v>
      </c>
      <c r="D153" s="930" t="s">
        <v>2162</v>
      </c>
      <c r="E153" s="931">
        <v>567</v>
      </c>
      <c r="F153" s="932">
        <v>1</v>
      </c>
      <c r="G153" s="932" t="s">
        <v>2360</v>
      </c>
      <c r="H153" s="931" t="s">
        <v>2360</v>
      </c>
      <c r="I153" s="933" t="s">
        <v>2360</v>
      </c>
      <c r="J153" s="934" t="s">
        <v>2360</v>
      </c>
      <c r="K153" s="935" t="s">
        <v>2360</v>
      </c>
      <c r="L153" s="936" t="s">
        <v>2360</v>
      </c>
    </row>
    <row r="154" spans="3:12" ht="13.2" x14ac:dyDescent="0.25">
      <c r="C154" s="930" t="s">
        <v>2230</v>
      </c>
      <c r="D154" s="930" t="s">
        <v>2118</v>
      </c>
      <c r="E154" s="931">
        <v>1028</v>
      </c>
      <c r="F154" s="932">
        <v>1</v>
      </c>
      <c r="G154" s="932" t="s">
        <v>2360</v>
      </c>
      <c r="H154" s="931" t="s">
        <v>2360</v>
      </c>
      <c r="I154" s="933" t="s">
        <v>2360</v>
      </c>
      <c r="J154" s="934" t="s">
        <v>2360</v>
      </c>
      <c r="K154" s="935" t="s">
        <v>2360</v>
      </c>
      <c r="L154" s="936" t="s">
        <v>2360</v>
      </c>
    </row>
    <row r="155" spans="3:12" ht="13.2" x14ac:dyDescent="0.25">
      <c r="C155" s="930" t="s">
        <v>2230</v>
      </c>
      <c r="D155" s="930" t="s">
        <v>2144</v>
      </c>
      <c r="E155" s="931">
        <v>1722</v>
      </c>
      <c r="F155" s="932">
        <v>1</v>
      </c>
      <c r="G155" s="932" t="s">
        <v>2360</v>
      </c>
      <c r="H155" s="931" t="s">
        <v>2360</v>
      </c>
      <c r="I155" s="933" t="s">
        <v>2360</v>
      </c>
      <c r="J155" s="934" t="s">
        <v>2360</v>
      </c>
      <c r="K155" s="935" t="s">
        <v>2360</v>
      </c>
      <c r="L155" s="936" t="s">
        <v>2360</v>
      </c>
    </row>
    <row r="156" spans="3:12" ht="13.2" x14ac:dyDescent="0.25">
      <c r="C156" s="930" t="s">
        <v>2230</v>
      </c>
      <c r="D156" s="930" t="s">
        <v>2218</v>
      </c>
      <c r="E156" s="931">
        <v>1098</v>
      </c>
      <c r="F156" s="932">
        <v>1</v>
      </c>
      <c r="G156" s="932" t="s">
        <v>2360</v>
      </c>
      <c r="H156" s="931" t="s">
        <v>2360</v>
      </c>
      <c r="I156" s="933" t="s">
        <v>2360</v>
      </c>
      <c r="J156" s="934" t="s">
        <v>2360</v>
      </c>
      <c r="K156" s="935" t="s">
        <v>2360</v>
      </c>
      <c r="L156" s="936" t="s">
        <v>2360</v>
      </c>
    </row>
    <row r="157" spans="3:12" ht="13.2" x14ac:dyDescent="0.25">
      <c r="C157" s="930" t="s">
        <v>2212</v>
      </c>
      <c r="D157" s="930" t="s">
        <v>2133</v>
      </c>
      <c r="E157" s="931">
        <v>839</v>
      </c>
      <c r="F157" s="932">
        <v>2</v>
      </c>
      <c r="G157" s="932" t="s">
        <v>2360</v>
      </c>
      <c r="H157" s="931" t="s">
        <v>2360</v>
      </c>
      <c r="I157" s="933" t="s">
        <v>2360</v>
      </c>
      <c r="J157" s="934" t="s">
        <v>2360</v>
      </c>
      <c r="K157" s="935" t="s">
        <v>2360</v>
      </c>
      <c r="L157" s="936" t="s">
        <v>2360</v>
      </c>
    </row>
    <row r="158" spans="3:12" ht="13.2" x14ac:dyDescent="0.25">
      <c r="C158" s="930" t="s">
        <v>2135</v>
      </c>
      <c r="D158" s="930" t="s">
        <v>2146</v>
      </c>
      <c r="E158" s="931">
        <v>1402</v>
      </c>
      <c r="F158" s="932">
        <v>2</v>
      </c>
      <c r="G158" s="932" t="s">
        <v>2360</v>
      </c>
      <c r="H158" s="931" t="s">
        <v>2360</v>
      </c>
      <c r="I158" s="933" t="s">
        <v>2360</v>
      </c>
      <c r="J158" s="934" t="s">
        <v>2360</v>
      </c>
      <c r="K158" s="935" t="s">
        <v>2360</v>
      </c>
      <c r="L158" s="936" t="s">
        <v>2360</v>
      </c>
    </row>
    <row r="159" spans="3:12" ht="13.2" x14ac:dyDescent="0.25">
      <c r="C159" s="930" t="s">
        <v>2135</v>
      </c>
      <c r="D159" s="930" t="s">
        <v>2110</v>
      </c>
      <c r="E159" s="931">
        <v>3090</v>
      </c>
      <c r="F159" s="932">
        <v>1</v>
      </c>
      <c r="G159" s="932" t="s">
        <v>2360</v>
      </c>
      <c r="H159" s="931" t="s">
        <v>2360</v>
      </c>
      <c r="I159" s="933" t="s">
        <v>2360</v>
      </c>
      <c r="J159" s="934" t="s">
        <v>2360</v>
      </c>
      <c r="K159" s="935" t="s">
        <v>2360</v>
      </c>
      <c r="L159" s="936" t="s">
        <v>2360</v>
      </c>
    </row>
    <row r="160" spans="3:12" ht="13.2" x14ac:dyDescent="0.25">
      <c r="C160" s="930" t="s">
        <v>2162</v>
      </c>
      <c r="D160" s="930" t="s">
        <v>2163</v>
      </c>
      <c r="E160" s="931">
        <v>392</v>
      </c>
      <c r="F160" s="932">
        <v>1</v>
      </c>
      <c r="G160" s="932" t="s">
        <v>2360</v>
      </c>
      <c r="H160" s="931" t="s">
        <v>2360</v>
      </c>
      <c r="I160" s="933" t="s">
        <v>2360</v>
      </c>
      <c r="J160" s="934" t="s">
        <v>2360</v>
      </c>
      <c r="K160" s="935" t="s">
        <v>2360</v>
      </c>
      <c r="L160" s="936" t="s">
        <v>2360</v>
      </c>
    </row>
    <row r="161" spans="3:12" ht="13.2" x14ac:dyDescent="0.25">
      <c r="C161" s="930" t="s">
        <v>2162</v>
      </c>
      <c r="D161" s="930" t="s">
        <v>2164</v>
      </c>
      <c r="E161" s="931">
        <v>433</v>
      </c>
      <c r="F161" s="932">
        <v>1</v>
      </c>
      <c r="G161" s="932" t="s">
        <v>2360</v>
      </c>
      <c r="H161" s="931" t="s">
        <v>2360</v>
      </c>
      <c r="I161" s="933" t="s">
        <v>2360</v>
      </c>
      <c r="J161" s="934" t="s">
        <v>2360</v>
      </c>
      <c r="K161" s="935" t="s">
        <v>2360</v>
      </c>
      <c r="L161" s="936" t="s">
        <v>2360</v>
      </c>
    </row>
    <row r="162" spans="3:12" ht="13.2" x14ac:dyDescent="0.25">
      <c r="C162" s="930" t="s">
        <v>2162</v>
      </c>
      <c r="D162" s="930" t="s">
        <v>2165</v>
      </c>
      <c r="E162" s="931">
        <v>1583</v>
      </c>
      <c r="F162" s="932">
        <v>1</v>
      </c>
      <c r="G162" s="932" t="s">
        <v>2360</v>
      </c>
      <c r="H162" s="931" t="s">
        <v>2360</v>
      </c>
      <c r="I162" s="933" t="s">
        <v>2360</v>
      </c>
      <c r="J162" s="934" t="s">
        <v>2360</v>
      </c>
      <c r="K162" s="935" t="s">
        <v>2360</v>
      </c>
      <c r="L162" s="936" t="s">
        <v>2360</v>
      </c>
    </row>
    <row r="163" spans="3:12" ht="13.2" x14ac:dyDescent="0.25">
      <c r="C163" s="930" t="s">
        <v>2166</v>
      </c>
      <c r="D163" s="930" t="s">
        <v>2101</v>
      </c>
      <c r="E163" s="931">
        <v>686</v>
      </c>
      <c r="F163" s="932">
        <v>1</v>
      </c>
      <c r="G163" s="932" t="s">
        <v>2360</v>
      </c>
      <c r="H163" s="931" t="s">
        <v>2360</v>
      </c>
      <c r="I163" s="933" t="s">
        <v>2360</v>
      </c>
      <c r="J163" s="934" t="s">
        <v>2360</v>
      </c>
      <c r="K163" s="935" t="s">
        <v>2360</v>
      </c>
      <c r="L163" s="936" t="s">
        <v>2360</v>
      </c>
    </row>
    <row r="164" spans="3:12" ht="13.2" x14ac:dyDescent="0.25">
      <c r="C164" s="930" t="s">
        <v>2167</v>
      </c>
      <c r="D164" s="930" t="s">
        <v>2149</v>
      </c>
      <c r="E164" s="931">
        <v>936</v>
      </c>
      <c r="F164" s="932">
        <v>1</v>
      </c>
      <c r="G164" s="932" t="s">
        <v>2360</v>
      </c>
      <c r="H164" s="931" t="s">
        <v>2360</v>
      </c>
      <c r="I164" s="933" t="s">
        <v>2360</v>
      </c>
      <c r="J164" s="934" t="s">
        <v>2360</v>
      </c>
      <c r="K164" s="935" t="s">
        <v>2360</v>
      </c>
      <c r="L164" s="936" t="s">
        <v>2360</v>
      </c>
    </row>
    <row r="165" spans="3:12" ht="13.2" x14ac:dyDescent="0.25">
      <c r="C165" s="930" t="s">
        <v>2168</v>
      </c>
      <c r="D165" s="930" t="s">
        <v>2138</v>
      </c>
      <c r="E165" s="931">
        <v>522</v>
      </c>
      <c r="F165" s="932">
        <v>1</v>
      </c>
      <c r="G165" s="932" t="s">
        <v>2360</v>
      </c>
      <c r="H165" s="931" t="s">
        <v>2360</v>
      </c>
      <c r="I165" s="933" t="s">
        <v>2360</v>
      </c>
      <c r="J165" s="934" t="s">
        <v>2360</v>
      </c>
      <c r="K165" s="935" t="s">
        <v>2360</v>
      </c>
      <c r="L165" s="936" t="s">
        <v>2360</v>
      </c>
    </row>
    <row r="166" spans="3:12" ht="13.2" x14ac:dyDescent="0.25">
      <c r="C166" s="930" t="s">
        <v>2107</v>
      </c>
      <c r="D166" s="930" t="s">
        <v>2233</v>
      </c>
      <c r="E166" s="931">
        <v>5108</v>
      </c>
      <c r="F166" s="932">
        <v>1</v>
      </c>
      <c r="G166" s="932" t="s">
        <v>2360</v>
      </c>
      <c r="H166" s="931" t="s">
        <v>2360</v>
      </c>
      <c r="I166" s="933" t="s">
        <v>2360</v>
      </c>
      <c r="J166" s="934" t="s">
        <v>2360</v>
      </c>
      <c r="K166" s="935" t="s">
        <v>2360</v>
      </c>
      <c r="L166" s="936" t="s">
        <v>2360</v>
      </c>
    </row>
    <row r="167" spans="3:12" ht="13.2" x14ac:dyDescent="0.25">
      <c r="C167" s="930" t="s">
        <v>2169</v>
      </c>
      <c r="D167" s="930" t="s">
        <v>2109</v>
      </c>
      <c r="E167" s="931">
        <v>1273</v>
      </c>
      <c r="F167" s="932">
        <v>1</v>
      </c>
      <c r="G167" s="932" t="s">
        <v>2360</v>
      </c>
      <c r="H167" s="931" t="s">
        <v>2360</v>
      </c>
      <c r="I167" s="933" t="s">
        <v>2360</v>
      </c>
      <c r="J167" s="934" t="s">
        <v>2360</v>
      </c>
      <c r="K167" s="935" t="s">
        <v>2360</v>
      </c>
      <c r="L167" s="936" t="s">
        <v>2360</v>
      </c>
    </row>
    <row r="168" spans="3:12" ht="13.2" x14ac:dyDescent="0.25">
      <c r="C168" s="930" t="s">
        <v>2170</v>
      </c>
      <c r="D168" s="930" t="s">
        <v>2109</v>
      </c>
      <c r="E168" s="931">
        <v>1474</v>
      </c>
      <c r="F168" s="932">
        <v>1</v>
      </c>
      <c r="G168" s="932" t="s">
        <v>2360</v>
      </c>
      <c r="H168" s="931" t="s">
        <v>2360</v>
      </c>
      <c r="I168" s="933" t="s">
        <v>2360</v>
      </c>
      <c r="J168" s="934" t="s">
        <v>2360</v>
      </c>
      <c r="K168" s="935" t="s">
        <v>2360</v>
      </c>
      <c r="L168" s="936" t="s">
        <v>2360</v>
      </c>
    </row>
    <row r="169" spans="3:12" ht="13.2" x14ac:dyDescent="0.25">
      <c r="C169" s="930" t="s">
        <v>2171</v>
      </c>
      <c r="D169" s="930" t="s">
        <v>2170</v>
      </c>
      <c r="E169" s="931">
        <v>166</v>
      </c>
      <c r="F169" s="932">
        <v>1</v>
      </c>
      <c r="G169" s="932" t="s">
        <v>2360</v>
      </c>
      <c r="H169" s="931" t="s">
        <v>2360</v>
      </c>
      <c r="I169" s="933" t="s">
        <v>2360</v>
      </c>
      <c r="J169" s="934" t="s">
        <v>2360</v>
      </c>
      <c r="K169" s="935" t="s">
        <v>2360</v>
      </c>
      <c r="L169" s="936" t="s">
        <v>2360</v>
      </c>
    </row>
    <row r="170" spans="3:12" ht="13.2" x14ac:dyDescent="0.25">
      <c r="C170" s="930" t="s">
        <v>2172</v>
      </c>
      <c r="D170" s="930" t="s">
        <v>2110</v>
      </c>
      <c r="E170" s="931">
        <v>3460</v>
      </c>
      <c r="F170" s="932">
        <v>1</v>
      </c>
      <c r="G170" s="932" t="s">
        <v>2360</v>
      </c>
      <c r="H170" s="931" t="s">
        <v>2360</v>
      </c>
      <c r="I170" s="933" t="s">
        <v>2360</v>
      </c>
      <c r="J170" s="934" t="s">
        <v>2360</v>
      </c>
      <c r="K170" s="935" t="s">
        <v>2360</v>
      </c>
      <c r="L170" s="936" t="s">
        <v>2360</v>
      </c>
    </row>
    <row r="171" spans="3:12" ht="13.2" x14ac:dyDescent="0.25">
      <c r="C171" s="930" t="s">
        <v>2108</v>
      </c>
      <c r="D171" s="930" t="s">
        <v>2103</v>
      </c>
      <c r="E171" s="931">
        <v>408</v>
      </c>
      <c r="F171" s="932">
        <v>2</v>
      </c>
      <c r="G171" s="932" t="s">
        <v>2360</v>
      </c>
      <c r="H171" s="931" t="s">
        <v>2360</v>
      </c>
      <c r="I171" s="933" t="s">
        <v>2360</v>
      </c>
      <c r="J171" s="934" t="s">
        <v>2360</v>
      </c>
      <c r="K171" s="935" t="s">
        <v>2360</v>
      </c>
      <c r="L171" s="936" t="s">
        <v>2360</v>
      </c>
    </row>
    <row r="172" spans="3:12" ht="13.2" x14ac:dyDescent="0.25">
      <c r="C172" s="930" t="s">
        <v>2138</v>
      </c>
      <c r="D172" s="930" t="s">
        <v>2141</v>
      </c>
      <c r="E172" s="931">
        <v>627</v>
      </c>
      <c r="F172" s="932">
        <v>1</v>
      </c>
      <c r="G172" s="932" t="s">
        <v>2360</v>
      </c>
      <c r="H172" s="931" t="s">
        <v>2360</v>
      </c>
      <c r="I172" s="933" t="s">
        <v>2360</v>
      </c>
      <c r="J172" s="934" t="s">
        <v>2360</v>
      </c>
      <c r="K172" s="935" t="s">
        <v>2360</v>
      </c>
      <c r="L172" s="936" t="s">
        <v>2360</v>
      </c>
    </row>
    <row r="173" spans="3:12" ht="13.2" x14ac:dyDescent="0.25">
      <c r="C173" s="930" t="s">
        <v>2138</v>
      </c>
      <c r="D173" s="930" t="s">
        <v>2233</v>
      </c>
      <c r="E173" s="931">
        <v>4545</v>
      </c>
      <c r="F173" s="932">
        <v>1</v>
      </c>
      <c r="G173" s="932" t="s">
        <v>2360</v>
      </c>
      <c r="H173" s="931" t="s">
        <v>2360</v>
      </c>
      <c r="I173" s="933" t="s">
        <v>2360</v>
      </c>
      <c r="J173" s="934" t="s">
        <v>2360</v>
      </c>
      <c r="K173" s="935" t="s">
        <v>2360</v>
      </c>
      <c r="L173" s="936" t="s">
        <v>2360</v>
      </c>
    </row>
    <row r="174" spans="3:12" ht="13.2" x14ac:dyDescent="0.25">
      <c r="C174" s="930" t="s">
        <v>2173</v>
      </c>
      <c r="D174" s="930" t="s">
        <v>2174</v>
      </c>
      <c r="E174" s="931">
        <v>1550</v>
      </c>
      <c r="F174" s="932">
        <v>1</v>
      </c>
      <c r="G174" s="932" t="s">
        <v>2360</v>
      </c>
      <c r="H174" s="931" t="s">
        <v>2360</v>
      </c>
      <c r="I174" s="933" t="s">
        <v>2360</v>
      </c>
      <c r="J174" s="934" t="s">
        <v>2360</v>
      </c>
      <c r="K174" s="935" t="s">
        <v>2360</v>
      </c>
      <c r="L174" s="936" t="s">
        <v>2360</v>
      </c>
    </row>
    <row r="175" spans="3:12" ht="13.2" x14ac:dyDescent="0.25">
      <c r="C175" s="930" t="s">
        <v>2175</v>
      </c>
      <c r="D175" s="930" t="s">
        <v>2101</v>
      </c>
      <c r="E175" s="931">
        <v>1673</v>
      </c>
      <c r="F175" s="932">
        <v>1</v>
      </c>
      <c r="G175" s="932" t="s">
        <v>2360</v>
      </c>
      <c r="H175" s="931" t="s">
        <v>2360</v>
      </c>
      <c r="I175" s="933" t="s">
        <v>2360</v>
      </c>
      <c r="J175" s="934" t="s">
        <v>2360</v>
      </c>
      <c r="K175" s="935" t="s">
        <v>2360</v>
      </c>
      <c r="L175" s="936" t="s">
        <v>2360</v>
      </c>
    </row>
    <row r="176" spans="3:12" ht="13.2" x14ac:dyDescent="0.25">
      <c r="C176" s="930" t="s">
        <v>2175</v>
      </c>
      <c r="D176" s="930" t="s">
        <v>2117</v>
      </c>
      <c r="E176" s="931">
        <v>454</v>
      </c>
      <c r="F176" s="932">
        <v>1</v>
      </c>
      <c r="G176" s="932" t="s">
        <v>2360</v>
      </c>
      <c r="H176" s="931" t="s">
        <v>2360</v>
      </c>
      <c r="I176" s="933" t="s">
        <v>2360</v>
      </c>
      <c r="J176" s="934" t="s">
        <v>2360</v>
      </c>
      <c r="K176" s="935" t="s">
        <v>2360</v>
      </c>
      <c r="L176" s="936" t="s">
        <v>2360</v>
      </c>
    </row>
    <row r="177" spans="3:12" ht="13.2" x14ac:dyDescent="0.25">
      <c r="C177" s="930" t="s">
        <v>2176</v>
      </c>
      <c r="D177" s="930" t="s">
        <v>2109</v>
      </c>
      <c r="E177" s="931">
        <v>780</v>
      </c>
      <c r="F177" s="932">
        <v>1</v>
      </c>
      <c r="G177" s="932" t="s">
        <v>2360</v>
      </c>
      <c r="H177" s="931" t="s">
        <v>2360</v>
      </c>
      <c r="I177" s="933" t="s">
        <v>2360</v>
      </c>
      <c r="J177" s="934" t="s">
        <v>2360</v>
      </c>
      <c r="K177" s="935" t="s">
        <v>2360</v>
      </c>
      <c r="L177" s="936" t="s">
        <v>2360</v>
      </c>
    </row>
    <row r="178" spans="3:12" ht="13.2" x14ac:dyDescent="0.25">
      <c r="C178" s="930" t="s">
        <v>2177</v>
      </c>
      <c r="D178" s="930" t="s">
        <v>2109</v>
      </c>
      <c r="E178" s="931">
        <v>659</v>
      </c>
      <c r="F178" s="932">
        <v>1</v>
      </c>
      <c r="G178" s="932" t="s">
        <v>2360</v>
      </c>
      <c r="H178" s="931" t="s">
        <v>2360</v>
      </c>
      <c r="I178" s="933" t="s">
        <v>2360</v>
      </c>
      <c r="J178" s="934" t="s">
        <v>2360</v>
      </c>
      <c r="K178" s="935" t="s">
        <v>2360</v>
      </c>
      <c r="L178" s="936" t="s">
        <v>2360</v>
      </c>
    </row>
    <row r="179" spans="3:12" ht="13.2" x14ac:dyDescent="0.25">
      <c r="C179" s="930" t="s">
        <v>2178</v>
      </c>
      <c r="D179" s="930" t="s">
        <v>2109</v>
      </c>
      <c r="E179" s="931">
        <v>803</v>
      </c>
      <c r="F179" s="932">
        <v>1</v>
      </c>
      <c r="G179" s="932" t="s">
        <v>2360</v>
      </c>
      <c r="H179" s="931" t="s">
        <v>2360</v>
      </c>
      <c r="I179" s="933" t="s">
        <v>2360</v>
      </c>
      <c r="J179" s="934" t="s">
        <v>2360</v>
      </c>
      <c r="K179" s="935" t="s">
        <v>2360</v>
      </c>
      <c r="L179" s="936" t="s">
        <v>2360</v>
      </c>
    </row>
    <row r="180" spans="3:12" ht="13.2" x14ac:dyDescent="0.25">
      <c r="C180" s="930" t="s">
        <v>2179</v>
      </c>
      <c r="D180" s="930" t="s">
        <v>2150</v>
      </c>
      <c r="E180" s="931">
        <v>742</v>
      </c>
      <c r="F180" s="932">
        <v>1</v>
      </c>
      <c r="G180" s="932" t="s">
        <v>2360</v>
      </c>
      <c r="H180" s="931" t="s">
        <v>2360</v>
      </c>
      <c r="I180" s="933" t="s">
        <v>2360</v>
      </c>
      <c r="J180" s="934" t="s">
        <v>2360</v>
      </c>
      <c r="K180" s="935" t="s">
        <v>2360</v>
      </c>
      <c r="L180" s="936" t="s">
        <v>2360</v>
      </c>
    </row>
    <row r="181" spans="3:12" ht="13.2" x14ac:dyDescent="0.25">
      <c r="C181" s="930" t="s">
        <v>2109</v>
      </c>
      <c r="D181" s="930" t="s">
        <v>2180</v>
      </c>
      <c r="E181" s="931">
        <v>1516</v>
      </c>
      <c r="F181" s="932">
        <v>1</v>
      </c>
      <c r="G181" s="932" t="s">
        <v>2360</v>
      </c>
      <c r="H181" s="931" t="s">
        <v>2360</v>
      </c>
      <c r="I181" s="933" t="s">
        <v>2360</v>
      </c>
      <c r="J181" s="934" t="s">
        <v>2360</v>
      </c>
      <c r="K181" s="935" t="s">
        <v>2360</v>
      </c>
      <c r="L181" s="936" t="s">
        <v>2360</v>
      </c>
    </row>
    <row r="182" spans="3:12" ht="13.2" x14ac:dyDescent="0.25">
      <c r="C182" s="930" t="s">
        <v>2109</v>
      </c>
      <c r="D182" s="930" t="s">
        <v>2103</v>
      </c>
      <c r="E182" s="931">
        <v>939</v>
      </c>
      <c r="F182" s="932">
        <v>12</v>
      </c>
      <c r="G182" s="932" t="s">
        <v>2360</v>
      </c>
      <c r="H182" s="931" t="s">
        <v>2360</v>
      </c>
      <c r="I182" s="933" t="s">
        <v>2360</v>
      </c>
      <c r="J182" s="934" t="s">
        <v>2360</v>
      </c>
      <c r="K182" s="935" t="s">
        <v>2360</v>
      </c>
      <c r="L182" s="936" t="s">
        <v>2360</v>
      </c>
    </row>
    <row r="183" spans="3:12" ht="13.2" x14ac:dyDescent="0.25">
      <c r="C183" s="930" t="s">
        <v>2109</v>
      </c>
      <c r="D183" s="930" t="s">
        <v>2104</v>
      </c>
      <c r="E183" s="931">
        <v>1368</v>
      </c>
      <c r="F183" s="932">
        <v>2</v>
      </c>
      <c r="G183" s="932" t="s">
        <v>2360</v>
      </c>
      <c r="H183" s="931" t="s">
        <v>2360</v>
      </c>
      <c r="I183" s="933" t="s">
        <v>2360</v>
      </c>
      <c r="J183" s="934" t="s">
        <v>2360</v>
      </c>
      <c r="K183" s="935" t="s">
        <v>2360</v>
      </c>
      <c r="L183" s="936" t="s">
        <v>2360</v>
      </c>
    </row>
    <row r="184" spans="3:12" ht="13.2" x14ac:dyDescent="0.25">
      <c r="C184" s="930" t="s">
        <v>2109</v>
      </c>
      <c r="D184" s="930" t="s">
        <v>2106</v>
      </c>
      <c r="E184" s="931">
        <v>1352</v>
      </c>
      <c r="F184" s="932">
        <v>1</v>
      </c>
      <c r="G184" s="932" t="s">
        <v>2360</v>
      </c>
      <c r="H184" s="931" t="s">
        <v>2360</v>
      </c>
      <c r="I184" s="933" t="s">
        <v>2360</v>
      </c>
      <c r="J184" s="934" t="s">
        <v>2360</v>
      </c>
      <c r="K184" s="935" t="s">
        <v>2360</v>
      </c>
      <c r="L184" s="936" t="s">
        <v>2360</v>
      </c>
    </row>
    <row r="185" spans="3:12" ht="13.2" x14ac:dyDescent="0.25">
      <c r="C185" s="930" t="s">
        <v>2109</v>
      </c>
      <c r="D185" s="930" t="s">
        <v>2149</v>
      </c>
      <c r="E185" s="931">
        <v>377</v>
      </c>
      <c r="F185" s="932">
        <v>5</v>
      </c>
      <c r="G185" s="932" t="s">
        <v>2360</v>
      </c>
      <c r="H185" s="931" t="s">
        <v>2360</v>
      </c>
      <c r="I185" s="933" t="s">
        <v>2360</v>
      </c>
      <c r="J185" s="934" t="s">
        <v>2360</v>
      </c>
      <c r="K185" s="935" t="s">
        <v>2360</v>
      </c>
      <c r="L185" s="936" t="s">
        <v>2360</v>
      </c>
    </row>
    <row r="186" spans="3:12" ht="13.2" x14ac:dyDescent="0.25">
      <c r="C186" s="930" t="s">
        <v>2109</v>
      </c>
      <c r="D186" s="930" t="s">
        <v>2153</v>
      </c>
      <c r="E186" s="931">
        <v>319</v>
      </c>
      <c r="F186" s="932">
        <v>1</v>
      </c>
      <c r="G186" s="932" t="s">
        <v>2360</v>
      </c>
      <c r="H186" s="931" t="s">
        <v>2360</v>
      </c>
      <c r="I186" s="933" t="s">
        <v>2360</v>
      </c>
      <c r="J186" s="934" t="s">
        <v>2360</v>
      </c>
      <c r="K186" s="935" t="s">
        <v>2360</v>
      </c>
      <c r="L186" s="936" t="s">
        <v>2360</v>
      </c>
    </row>
    <row r="187" spans="3:12" ht="13.2" x14ac:dyDescent="0.25">
      <c r="C187" s="930" t="s">
        <v>2109</v>
      </c>
      <c r="D187" s="930" t="s">
        <v>2150</v>
      </c>
      <c r="E187" s="931">
        <v>477</v>
      </c>
      <c r="F187" s="932">
        <v>1</v>
      </c>
      <c r="G187" s="932" t="s">
        <v>2360</v>
      </c>
      <c r="H187" s="931" t="s">
        <v>2360</v>
      </c>
      <c r="I187" s="933" t="s">
        <v>2360</v>
      </c>
      <c r="J187" s="934" t="s">
        <v>2360</v>
      </c>
      <c r="K187" s="935" t="s">
        <v>2360</v>
      </c>
      <c r="L187" s="936" t="s">
        <v>2360</v>
      </c>
    </row>
    <row r="188" spans="3:12" ht="13.2" x14ac:dyDescent="0.25">
      <c r="C188" s="930" t="s">
        <v>2109</v>
      </c>
      <c r="D188" s="930" t="s">
        <v>2156</v>
      </c>
      <c r="E188" s="931">
        <v>1143</v>
      </c>
      <c r="F188" s="932">
        <v>1</v>
      </c>
      <c r="G188" s="932" t="s">
        <v>2360</v>
      </c>
      <c r="H188" s="931" t="s">
        <v>2360</v>
      </c>
      <c r="I188" s="933" t="s">
        <v>2360</v>
      </c>
      <c r="J188" s="934" t="s">
        <v>2360</v>
      </c>
      <c r="K188" s="935" t="s">
        <v>2360</v>
      </c>
      <c r="L188" s="936" t="s">
        <v>2360</v>
      </c>
    </row>
    <row r="189" spans="3:12" ht="13.2" x14ac:dyDescent="0.25">
      <c r="C189" s="930" t="s">
        <v>2109</v>
      </c>
      <c r="D189" s="930" t="s">
        <v>2159</v>
      </c>
      <c r="E189" s="931">
        <v>990</v>
      </c>
      <c r="F189" s="932">
        <v>1</v>
      </c>
      <c r="G189" s="932" t="s">
        <v>2360</v>
      </c>
      <c r="H189" s="931" t="s">
        <v>2360</v>
      </c>
      <c r="I189" s="933" t="s">
        <v>2360</v>
      </c>
      <c r="J189" s="934" t="s">
        <v>2360</v>
      </c>
      <c r="K189" s="935" t="s">
        <v>2360</v>
      </c>
      <c r="L189" s="936" t="s">
        <v>2360</v>
      </c>
    </row>
    <row r="190" spans="3:12" ht="13.2" x14ac:dyDescent="0.25">
      <c r="C190" s="930" t="s">
        <v>2109</v>
      </c>
      <c r="D190" s="930" t="s">
        <v>2160</v>
      </c>
      <c r="E190" s="931">
        <v>1173</v>
      </c>
      <c r="F190" s="932">
        <v>1</v>
      </c>
      <c r="G190" s="932" t="s">
        <v>2360</v>
      </c>
      <c r="H190" s="931" t="s">
        <v>2360</v>
      </c>
      <c r="I190" s="933" t="s">
        <v>2360</v>
      </c>
      <c r="J190" s="934" t="s">
        <v>2360</v>
      </c>
      <c r="K190" s="935" t="s">
        <v>2360</v>
      </c>
      <c r="L190" s="936" t="s">
        <v>2360</v>
      </c>
    </row>
    <row r="191" spans="3:12" ht="13.2" x14ac:dyDescent="0.25">
      <c r="C191" s="930" t="s">
        <v>2109</v>
      </c>
      <c r="D191" s="930" t="s">
        <v>2181</v>
      </c>
      <c r="E191" s="931">
        <v>1804</v>
      </c>
      <c r="F191" s="932">
        <v>1</v>
      </c>
      <c r="G191" s="932" t="s">
        <v>2360</v>
      </c>
      <c r="H191" s="931" t="s">
        <v>2360</v>
      </c>
      <c r="I191" s="933" t="s">
        <v>2360</v>
      </c>
      <c r="J191" s="934" t="s">
        <v>2360</v>
      </c>
      <c r="K191" s="935" t="s">
        <v>2360</v>
      </c>
      <c r="L191" s="936" t="s">
        <v>2360</v>
      </c>
    </row>
    <row r="192" spans="3:12" ht="13.2" x14ac:dyDescent="0.25">
      <c r="C192" s="930" t="s">
        <v>2109</v>
      </c>
      <c r="D192" s="930" t="s">
        <v>2171</v>
      </c>
      <c r="E192" s="931">
        <v>1538</v>
      </c>
      <c r="F192" s="932">
        <v>1</v>
      </c>
      <c r="G192" s="932" t="s">
        <v>2360</v>
      </c>
      <c r="H192" s="931" t="s">
        <v>2360</v>
      </c>
      <c r="I192" s="933" t="s">
        <v>2360</v>
      </c>
      <c r="J192" s="934" t="s">
        <v>2360</v>
      </c>
      <c r="K192" s="935" t="s">
        <v>2360</v>
      </c>
      <c r="L192" s="936" t="s">
        <v>2360</v>
      </c>
    </row>
    <row r="193" spans="3:12" ht="13.2" x14ac:dyDescent="0.25">
      <c r="C193" s="930" t="s">
        <v>2109</v>
      </c>
      <c r="D193" s="930" t="s">
        <v>2172</v>
      </c>
      <c r="E193" s="931">
        <v>1200</v>
      </c>
      <c r="F193" s="932">
        <v>1</v>
      </c>
      <c r="G193" s="932" t="s">
        <v>2360</v>
      </c>
      <c r="H193" s="931" t="s">
        <v>2360</v>
      </c>
      <c r="I193" s="933" t="s">
        <v>2360</v>
      </c>
      <c r="J193" s="934" t="s">
        <v>2360</v>
      </c>
      <c r="K193" s="935" t="s">
        <v>2360</v>
      </c>
      <c r="L193" s="936" t="s">
        <v>2360</v>
      </c>
    </row>
    <row r="194" spans="3:12" ht="13.2" x14ac:dyDescent="0.25">
      <c r="C194" s="930" t="s">
        <v>2109</v>
      </c>
      <c r="D194" s="930" t="s">
        <v>2178</v>
      </c>
      <c r="E194" s="931">
        <v>803</v>
      </c>
      <c r="F194" s="932">
        <v>1</v>
      </c>
      <c r="G194" s="932" t="s">
        <v>2360</v>
      </c>
      <c r="H194" s="931" t="s">
        <v>2360</v>
      </c>
      <c r="I194" s="933" t="s">
        <v>2360</v>
      </c>
      <c r="J194" s="934" t="s">
        <v>2360</v>
      </c>
      <c r="K194" s="935" t="s">
        <v>2360</v>
      </c>
      <c r="L194" s="936" t="s">
        <v>2360</v>
      </c>
    </row>
    <row r="195" spans="3:12" ht="13.2" x14ac:dyDescent="0.25">
      <c r="C195" s="930" t="s">
        <v>2109</v>
      </c>
      <c r="D195" s="930" t="s">
        <v>2146</v>
      </c>
      <c r="E195" s="931">
        <v>313</v>
      </c>
      <c r="F195" s="932">
        <v>13</v>
      </c>
      <c r="G195" s="932" t="s">
        <v>2360</v>
      </c>
      <c r="H195" s="931" t="s">
        <v>2360</v>
      </c>
      <c r="I195" s="933" t="s">
        <v>2360</v>
      </c>
      <c r="J195" s="934" t="s">
        <v>2360</v>
      </c>
      <c r="K195" s="935" t="s">
        <v>2360</v>
      </c>
      <c r="L195" s="936" t="s">
        <v>2360</v>
      </c>
    </row>
    <row r="196" spans="3:12" ht="13.2" x14ac:dyDescent="0.25">
      <c r="C196" s="930" t="s">
        <v>2109</v>
      </c>
      <c r="D196" s="930" t="s">
        <v>2182</v>
      </c>
      <c r="E196" s="931">
        <v>363</v>
      </c>
      <c r="F196" s="932">
        <v>1</v>
      </c>
      <c r="G196" s="932" t="s">
        <v>2360</v>
      </c>
      <c r="H196" s="931" t="s">
        <v>2360</v>
      </c>
      <c r="I196" s="933" t="s">
        <v>2360</v>
      </c>
      <c r="J196" s="934" t="s">
        <v>2360</v>
      </c>
      <c r="K196" s="935" t="s">
        <v>2360</v>
      </c>
      <c r="L196" s="936" t="s">
        <v>2360</v>
      </c>
    </row>
    <row r="197" spans="3:12" ht="13.2" x14ac:dyDescent="0.25">
      <c r="C197" s="930" t="s">
        <v>2109</v>
      </c>
      <c r="D197" s="930" t="s">
        <v>2304</v>
      </c>
      <c r="E197" s="931">
        <v>3830</v>
      </c>
      <c r="F197" s="932">
        <v>1</v>
      </c>
      <c r="G197" s="932" t="s">
        <v>2360</v>
      </c>
      <c r="H197" s="931" t="s">
        <v>2360</v>
      </c>
      <c r="I197" s="933" t="s">
        <v>2360</v>
      </c>
      <c r="J197" s="934" t="s">
        <v>2360</v>
      </c>
      <c r="K197" s="935" t="s">
        <v>2360</v>
      </c>
      <c r="L197" s="936" t="s">
        <v>2360</v>
      </c>
    </row>
    <row r="198" spans="3:12" ht="13.2" x14ac:dyDescent="0.25">
      <c r="C198" s="930" t="s">
        <v>2109</v>
      </c>
      <c r="D198" s="930" t="s">
        <v>2110</v>
      </c>
      <c r="E198" s="931">
        <v>2651</v>
      </c>
      <c r="F198" s="932">
        <v>2</v>
      </c>
      <c r="G198" s="932" t="s">
        <v>2360</v>
      </c>
      <c r="H198" s="931" t="s">
        <v>2360</v>
      </c>
      <c r="I198" s="933" t="s">
        <v>2360</v>
      </c>
      <c r="J198" s="934" t="s">
        <v>2360</v>
      </c>
      <c r="K198" s="935" t="s">
        <v>2360</v>
      </c>
      <c r="L198" s="936" t="s">
        <v>2360</v>
      </c>
    </row>
    <row r="199" spans="3:12" ht="13.2" x14ac:dyDescent="0.25">
      <c r="C199" s="930" t="s">
        <v>2109</v>
      </c>
      <c r="D199" s="930" t="s">
        <v>2151</v>
      </c>
      <c r="E199" s="931">
        <v>2646</v>
      </c>
      <c r="F199" s="932">
        <v>2</v>
      </c>
      <c r="G199" s="932" t="s">
        <v>2360</v>
      </c>
      <c r="H199" s="931" t="s">
        <v>2360</v>
      </c>
      <c r="I199" s="933" t="s">
        <v>2360</v>
      </c>
      <c r="J199" s="934" t="s">
        <v>2360</v>
      </c>
      <c r="K199" s="935" t="s">
        <v>2360</v>
      </c>
      <c r="L199" s="936" t="s">
        <v>2360</v>
      </c>
    </row>
    <row r="200" spans="3:12" ht="13.2" x14ac:dyDescent="0.25">
      <c r="C200" s="930" t="s">
        <v>2109</v>
      </c>
      <c r="D200" s="930" t="s">
        <v>2128</v>
      </c>
      <c r="E200" s="931">
        <v>1679</v>
      </c>
      <c r="F200" s="932">
        <v>1</v>
      </c>
      <c r="G200" s="932" t="s">
        <v>2360</v>
      </c>
      <c r="H200" s="931" t="s">
        <v>2360</v>
      </c>
      <c r="I200" s="933" t="s">
        <v>2360</v>
      </c>
      <c r="J200" s="934" t="s">
        <v>2360</v>
      </c>
      <c r="K200" s="935" t="s">
        <v>2360</v>
      </c>
      <c r="L200" s="936" t="s">
        <v>2360</v>
      </c>
    </row>
    <row r="201" spans="3:12" ht="13.2" x14ac:dyDescent="0.25">
      <c r="C201" s="930" t="s">
        <v>2109</v>
      </c>
      <c r="D201" s="930" t="s">
        <v>2102</v>
      </c>
      <c r="E201" s="931">
        <v>1643</v>
      </c>
      <c r="F201" s="932">
        <v>1</v>
      </c>
      <c r="G201" s="932" t="s">
        <v>2360</v>
      </c>
      <c r="H201" s="931" t="s">
        <v>2360</v>
      </c>
      <c r="I201" s="933" t="s">
        <v>2360</v>
      </c>
      <c r="J201" s="934" t="s">
        <v>2360</v>
      </c>
      <c r="K201" s="935" t="s">
        <v>2360</v>
      </c>
      <c r="L201" s="936" t="s">
        <v>2360</v>
      </c>
    </row>
    <row r="202" spans="3:12" ht="13.2" x14ac:dyDescent="0.25">
      <c r="C202" s="930" t="s">
        <v>2109</v>
      </c>
      <c r="D202" s="930" t="s">
        <v>2183</v>
      </c>
      <c r="E202" s="931">
        <v>2792</v>
      </c>
      <c r="F202" s="932">
        <v>1</v>
      </c>
      <c r="G202" s="932" t="s">
        <v>2360</v>
      </c>
      <c r="H202" s="931" t="s">
        <v>2360</v>
      </c>
      <c r="I202" s="933" t="s">
        <v>2360</v>
      </c>
      <c r="J202" s="934" t="s">
        <v>2360</v>
      </c>
      <c r="K202" s="935" t="s">
        <v>2360</v>
      </c>
      <c r="L202" s="936" t="s">
        <v>2360</v>
      </c>
    </row>
    <row r="203" spans="3:12" ht="13.2" x14ac:dyDescent="0.25">
      <c r="C203" s="930" t="s">
        <v>2109</v>
      </c>
      <c r="D203" s="930" t="s">
        <v>2184</v>
      </c>
      <c r="E203" s="931">
        <v>3181</v>
      </c>
      <c r="F203" s="932">
        <v>1</v>
      </c>
      <c r="G203" s="932" t="s">
        <v>2360</v>
      </c>
      <c r="H203" s="931" t="s">
        <v>2360</v>
      </c>
      <c r="I203" s="933" t="s">
        <v>2360</v>
      </c>
      <c r="J203" s="934" t="s">
        <v>2360</v>
      </c>
      <c r="K203" s="935" t="s">
        <v>2360</v>
      </c>
      <c r="L203" s="936" t="s">
        <v>2360</v>
      </c>
    </row>
    <row r="204" spans="3:12" ht="13.2" x14ac:dyDescent="0.25">
      <c r="C204" s="930" t="s">
        <v>2109</v>
      </c>
      <c r="D204" s="930" t="s">
        <v>2114</v>
      </c>
      <c r="E204" s="931">
        <v>1982</v>
      </c>
      <c r="F204" s="932">
        <v>2</v>
      </c>
      <c r="G204" s="932" t="s">
        <v>2360</v>
      </c>
      <c r="H204" s="931" t="s">
        <v>2360</v>
      </c>
      <c r="I204" s="933" t="s">
        <v>2360</v>
      </c>
      <c r="J204" s="934" t="s">
        <v>2360</v>
      </c>
      <c r="K204" s="935" t="s">
        <v>2360</v>
      </c>
      <c r="L204" s="936" t="s">
        <v>2360</v>
      </c>
    </row>
    <row r="205" spans="3:12" ht="13.2" x14ac:dyDescent="0.25">
      <c r="C205" s="930" t="s">
        <v>2109</v>
      </c>
      <c r="D205" s="930" t="s">
        <v>2118</v>
      </c>
      <c r="E205" s="931">
        <v>1734</v>
      </c>
      <c r="F205" s="932">
        <v>1</v>
      </c>
      <c r="G205" s="932" t="s">
        <v>2360</v>
      </c>
      <c r="H205" s="931" t="s">
        <v>2360</v>
      </c>
      <c r="I205" s="933" t="s">
        <v>2360</v>
      </c>
      <c r="J205" s="934" t="s">
        <v>2360</v>
      </c>
      <c r="K205" s="935" t="s">
        <v>2360</v>
      </c>
      <c r="L205" s="936" t="s">
        <v>2360</v>
      </c>
    </row>
    <row r="206" spans="3:12" ht="13.2" x14ac:dyDescent="0.25">
      <c r="C206" s="930" t="s">
        <v>2109</v>
      </c>
      <c r="D206" s="930" t="s">
        <v>2165</v>
      </c>
      <c r="E206" s="931">
        <v>1842</v>
      </c>
      <c r="F206" s="932">
        <v>1</v>
      </c>
      <c r="G206" s="932" t="s">
        <v>2360</v>
      </c>
      <c r="H206" s="931" t="s">
        <v>2360</v>
      </c>
      <c r="I206" s="933" t="s">
        <v>2360</v>
      </c>
      <c r="J206" s="934" t="s">
        <v>2360</v>
      </c>
      <c r="K206" s="935" t="s">
        <v>2360</v>
      </c>
      <c r="L206" s="936" t="s">
        <v>2360</v>
      </c>
    </row>
    <row r="207" spans="3:12" ht="13.2" x14ac:dyDescent="0.25">
      <c r="C207" s="930" t="s">
        <v>2109</v>
      </c>
      <c r="D207" s="930" t="s">
        <v>2120</v>
      </c>
      <c r="E207" s="931">
        <v>1726</v>
      </c>
      <c r="F207" s="932">
        <v>1</v>
      </c>
      <c r="G207" s="932" t="s">
        <v>2360</v>
      </c>
      <c r="H207" s="931" t="s">
        <v>2360</v>
      </c>
      <c r="I207" s="933" t="s">
        <v>2360</v>
      </c>
      <c r="J207" s="934" t="s">
        <v>2360</v>
      </c>
      <c r="K207" s="935" t="s">
        <v>2360</v>
      </c>
      <c r="L207" s="936" t="s">
        <v>2360</v>
      </c>
    </row>
    <row r="208" spans="3:12" ht="13.2" x14ac:dyDescent="0.25">
      <c r="C208" s="930" t="s">
        <v>2109</v>
      </c>
      <c r="D208" s="930" t="s">
        <v>2121</v>
      </c>
      <c r="E208" s="931">
        <v>1733</v>
      </c>
      <c r="F208" s="932">
        <v>1</v>
      </c>
      <c r="G208" s="932" t="s">
        <v>2360</v>
      </c>
      <c r="H208" s="931" t="s">
        <v>2360</v>
      </c>
      <c r="I208" s="933" t="s">
        <v>2360</v>
      </c>
      <c r="J208" s="934" t="s">
        <v>2360</v>
      </c>
      <c r="K208" s="935" t="s">
        <v>2360</v>
      </c>
      <c r="L208" s="936" t="s">
        <v>2360</v>
      </c>
    </row>
    <row r="209" spans="3:12" ht="13.2" x14ac:dyDescent="0.25">
      <c r="C209" s="930" t="s">
        <v>2109</v>
      </c>
      <c r="D209" s="930" t="s">
        <v>2185</v>
      </c>
      <c r="E209" s="931">
        <v>1684</v>
      </c>
      <c r="F209" s="932">
        <v>2</v>
      </c>
      <c r="G209" s="932" t="s">
        <v>2360</v>
      </c>
      <c r="H209" s="931" t="s">
        <v>2360</v>
      </c>
      <c r="I209" s="933" t="s">
        <v>2360</v>
      </c>
      <c r="J209" s="934" t="s">
        <v>2360</v>
      </c>
      <c r="K209" s="935" t="s">
        <v>2360</v>
      </c>
      <c r="L209" s="936" t="s">
        <v>2360</v>
      </c>
    </row>
    <row r="210" spans="3:12" ht="13.2" x14ac:dyDescent="0.25">
      <c r="C210" s="930" t="s">
        <v>2109</v>
      </c>
      <c r="D210" s="930" t="s">
        <v>2186</v>
      </c>
      <c r="E210" s="931">
        <v>1850</v>
      </c>
      <c r="F210" s="932">
        <v>2</v>
      </c>
      <c r="G210" s="932" t="s">
        <v>2360</v>
      </c>
      <c r="H210" s="931" t="s">
        <v>2360</v>
      </c>
      <c r="I210" s="933" t="s">
        <v>2360</v>
      </c>
      <c r="J210" s="934" t="s">
        <v>2360</v>
      </c>
      <c r="K210" s="935" t="s">
        <v>2360</v>
      </c>
      <c r="L210" s="936" t="s">
        <v>2360</v>
      </c>
    </row>
    <row r="211" spans="3:12" ht="13.2" x14ac:dyDescent="0.25">
      <c r="C211" s="930" t="s">
        <v>2109</v>
      </c>
      <c r="D211" s="930" t="s">
        <v>2123</v>
      </c>
      <c r="E211" s="931">
        <v>1807</v>
      </c>
      <c r="F211" s="932">
        <v>1</v>
      </c>
      <c r="G211" s="932" t="s">
        <v>2360</v>
      </c>
      <c r="H211" s="931" t="s">
        <v>2360</v>
      </c>
      <c r="I211" s="933" t="s">
        <v>2360</v>
      </c>
      <c r="J211" s="934" t="s">
        <v>2360</v>
      </c>
      <c r="K211" s="935" t="s">
        <v>2360</v>
      </c>
      <c r="L211" s="936" t="s">
        <v>2360</v>
      </c>
    </row>
    <row r="212" spans="3:12" ht="13.2" x14ac:dyDescent="0.25">
      <c r="C212" s="930" t="s">
        <v>2109</v>
      </c>
      <c r="D212" s="930" t="s">
        <v>2187</v>
      </c>
      <c r="E212" s="931">
        <v>1471</v>
      </c>
      <c r="F212" s="932">
        <v>1</v>
      </c>
      <c r="G212" s="932" t="s">
        <v>2360</v>
      </c>
      <c r="H212" s="931" t="s">
        <v>2360</v>
      </c>
      <c r="I212" s="933" t="s">
        <v>2360</v>
      </c>
      <c r="J212" s="934" t="s">
        <v>2360</v>
      </c>
      <c r="K212" s="935" t="s">
        <v>2360</v>
      </c>
      <c r="L212" s="936" t="s">
        <v>2360</v>
      </c>
    </row>
    <row r="213" spans="3:12" ht="13.2" x14ac:dyDescent="0.25">
      <c r="C213" s="930" t="s">
        <v>2109</v>
      </c>
      <c r="D213" s="930" t="s">
        <v>2139</v>
      </c>
      <c r="E213" s="931">
        <v>1415</v>
      </c>
      <c r="F213" s="932">
        <v>1</v>
      </c>
      <c r="G213" s="932" t="s">
        <v>2360</v>
      </c>
      <c r="H213" s="931" t="s">
        <v>2360</v>
      </c>
      <c r="I213" s="933" t="s">
        <v>2360</v>
      </c>
      <c r="J213" s="934" t="s">
        <v>2360</v>
      </c>
      <c r="K213" s="935" t="s">
        <v>2360</v>
      </c>
      <c r="L213" s="936" t="s">
        <v>2360</v>
      </c>
    </row>
    <row r="214" spans="3:12" ht="13.2" x14ac:dyDescent="0.25">
      <c r="C214" s="930" t="s">
        <v>2109</v>
      </c>
      <c r="D214" s="930" t="s">
        <v>2126</v>
      </c>
      <c r="E214" s="931">
        <v>1195</v>
      </c>
      <c r="F214" s="932">
        <v>1</v>
      </c>
      <c r="G214" s="932" t="s">
        <v>2360</v>
      </c>
      <c r="H214" s="931" t="s">
        <v>2360</v>
      </c>
      <c r="I214" s="933" t="s">
        <v>2360</v>
      </c>
      <c r="J214" s="934" t="s">
        <v>2360</v>
      </c>
      <c r="K214" s="935" t="s">
        <v>2360</v>
      </c>
      <c r="L214" s="936" t="s">
        <v>2360</v>
      </c>
    </row>
    <row r="215" spans="3:12" ht="13.2" x14ac:dyDescent="0.25">
      <c r="C215" s="930" t="s">
        <v>2109</v>
      </c>
      <c r="D215" s="930" t="s">
        <v>2188</v>
      </c>
      <c r="E215" s="931">
        <v>4287</v>
      </c>
      <c r="F215" s="932">
        <v>1</v>
      </c>
      <c r="G215" s="932" t="s">
        <v>2360</v>
      </c>
      <c r="H215" s="931" t="s">
        <v>2360</v>
      </c>
      <c r="I215" s="933" t="s">
        <v>2360</v>
      </c>
      <c r="J215" s="934" t="s">
        <v>2360</v>
      </c>
      <c r="K215" s="935" t="s">
        <v>2360</v>
      </c>
      <c r="L215" s="936" t="s">
        <v>2360</v>
      </c>
    </row>
    <row r="216" spans="3:12" ht="13.2" x14ac:dyDescent="0.25">
      <c r="C216" s="930" t="s">
        <v>2109</v>
      </c>
      <c r="D216" s="930" t="s">
        <v>2282</v>
      </c>
      <c r="E216" s="931">
        <v>1605</v>
      </c>
      <c r="F216" s="932">
        <v>1</v>
      </c>
      <c r="G216" s="932" t="s">
        <v>2360</v>
      </c>
      <c r="H216" s="931" t="s">
        <v>2360</v>
      </c>
      <c r="I216" s="933" t="s">
        <v>2360</v>
      </c>
      <c r="J216" s="934" t="s">
        <v>2360</v>
      </c>
      <c r="K216" s="935" t="s">
        <v>2360</v>
      </c>
      <c r="L216" s="936" t="s">
        <v>2360</v>
      </c>
    </row>
    <row r="217" spans="3:12" ht="13.2" x14ac:dyDescent="0.25">
      <c r="C217" s="930" t="s">
        <v>2109</v>
      </c>
      <c r="D217" s="930" t="s">
        <v>2158</v>
      </c>
      <c r="E217" s="931">
        <v>1579</v>
      </c>
      <c r="F217" s="932">
        <v>1</v>
      </c>
      <c r="G217" s="932" t="s">
        <v>2360</v>
      </c>
      <c r="H217" s="931" t="s">
        <v>2360</v>
      </c>
      <c r="I217" s="933" t="s">
        <v>2360</v>
      </c>
      <c r="J217" s="934" t="s">
        <v>2360</v>
      </c>
      <c r="K217" s="935" t="s">
        <v>2360</v>
      </c>
      <c r="L217" s="936" t="s">
        <v>2360</v>
      </c>
    </row>
    <row r="218" spans="3:12" ht="13.2" x14ac:dyDescent="0.25">
      <c r="C218" s="930" t="s">
        <v>2109</v>
      </c>
      <c r="D218" s="930" t="s">
        <v>2237</v>
      </c>
      <c r="E218" s="931">
        <v>1902</v>
      </c>
      <c r="F218" s="932">
        <v>1</v>
      </c>
      <c r="G218" s="932" t="s">
        <v>2360</v>
      </c>
      <c r="H218" s="931" t="s">
        <v>2360</v>
      </c>
      <c r="I218" s="933" t="s">
        <v>2360</v>
      </c>
      <c r="J218" s="934" t="s">
        <v>2360</v>
      </c>
      <c r="K218" s="935" t="s">
        <v>2360</v>
      </c>
      <c r="L218" s="936" t="s">
        <v>2360</v>
      </c>
    </row>
    <row r="219" spans="3:12" ht="13.2" x14ac:dyDescent="0.25">
      <c r="C219" s="930" t="s">
        <v>2109</v>
      </c>
      <c r="D219" s="930" t="s">
        <v>2294</v>
      </c>
      <c r="E219" s="931">
        <v>2370</v>
      </c>
      <c r="F219" s="932">
        <v>1</v>
      </c>
      <c r="G219" s="932" t="s">
        <v>2360</v>
      </c>
      <c r="H219" s="931" t="s">
        <v>2360</v>
      </c>
      <c r="I219" s="933" t="s">
        <v>2360</v>
      </c>
      <c r="J219" s="934" t="s">
        <v>2360</v>
      </c>
      <c r="K219" s="935" t="s">
        <v>2360</v>
      </c>
      <c r="L219" s="936" t="s">
        <v>2360</v>
      </c>
    </row>
    <row r="220" spans="3:12" ht="13.2" x14ac:dyDescent="0.25">
      <c r="C220" s="930" t="s">
        <v>2109</v>
      </c>
      <c r="D220" s="930" t="s">
        <v>2305</v>
      </c>
      <c r="E220" s="931">
        <v>1258</v>
      </c>
      <c r="F220" s="932">
        <v>1</v>
      </c>
      <c r="G220" s="932" t="s">
        <v>2360</v>
      </c>
      <c r="H220" s="931" t="s">
        <v>2360</v>
      </c>
      <c r="I220" s="933" t="s">
        <v>2360</v>
      </c>
      <c r="J220" s="934" t="s">
        <v>2360</v>
      </c>
      <c r="K220" s="935" t="s">
        <v>2360</v>
      </c>
      <c r="L220" s="936" t="s">
        <v>2360</v>
      </c>
    </row>
    <row r="221" spans="3:12" ht="13.2" x14ac:dyDescent="0.25">
      <c r="C221" s="930" t="s">
        <v>2109</v>
      </c>
      <c r="D221" s="930" t="s">
        <v>2249</v>
      </c>
      <c r="E221" s="931">
        <v>1466</v>
      </c>
      <c r="F221" s="932">
        <v>2</v>
      </c>
      <c r="G221" s="932" t="s">
        <v>2360</v>
      </c>
      <c r="H221" s="931" t="s">
        <v>2360</v>
      </c>
      <c r="I221" s="933" t="s">
        <v>2360</v>
      </c>
      <c r="J221" s="934" t="s">
        <v>2360</v>
      </c>
      <c r="K221" s="935" t="s">
        <v>2360</v>
      </c>
      <c r="L221" s="936" t="s">
        <v>2360</v>
      </c>
    </row>
    <row r="222" spans="3:12" ht="13.2" x14ac:dyDescent="0.25">
      <c r="C222" s="930" t="s">
        <v>2109</v>
      </c>
      <c r="D222" s="930" t="s">
        <v>2322</v>
      </c>
      <c r="E222" s="931">
        <v>1752</v>
      </c>
      <c r="F222" s="932">
        <v>1</v>
      </c>
      <c r="G222" s="932" t="s">
        <v>2360</v>
      </c>
      <c r="H222" s="931" t="s">
        <v>2360</v>
      </c>
      <c r="I222" s="933" t="s">
        <v>2360</v>
      </c>
      <c r="J222" s="934" t="s">
        <v>2360</v>
      </c>
      <c r="K222" s="935" t="s">
        <v>2360</v>
      </c>
      <c r="L222" s="936" t="s">
        <v>2360</v>
      </c>
    </row>
    <row r="223" spans="3:12" ht="13.2" x14ac:dyDescent="0.25">
      <c r="C223" s="930" t="s">
        <v>2109</v>
      </c>
      <c r="D223" s="930" t="s">
        <v>2233</v>
      </c>
      <c r="E223" s="931">
        <v>4439</v>
      </c>
      <c r="F223" s="932">
        <v>5</v>
      </c>
      <c r="G223" s="932" t="s">
        <v>2360</v>
      </c>
      <c r="H223" s="931" t="s">
        <v>2360</v>
      </c>
      <c r="I223" s="933" t="s">
        <v>2360</v>
      </c>
      <c r="J223" s="934" t="s">
        <v>2360</v>
      </c>
      <c r="K223" s="935" t="s">
        <v>2360</v>
      </c>
      <c r="L223" s="936" t="s">
        <v>2360</v>
      </c>
    </row>
    <row r="224" spans="3:12" ht="13.2" x14ac:dyDescent="0.25">
      <c r="C224" s="930" t="s">
        <v>2109</v>
      </c>
      <c r="D224" s="930" t="s">
        <v>2235</v>
      </c>
      <c r="E224" s="931">
        <v>4058</v>
      </c>
      <c r="F224" s="932">
        <v>1</v>
      </c>
      <c r="G224" s="932" t="s">
        <v>2360</v>
      </c>
      <c r="H224" s="931" t="s">
        <v>2360</v>
      </c>
      <c r="I224" s="933" t="s">
        <v>2360</v>
      </c>
      <c r="J224" s="934" t="s">
        <v>2360</v>
      </c>
      <c r="K224" s="935" t="s">
        <v>2360</v>
      </c>
      <c r="L224" s="936" t="s">
        <v>2360</v>
      </c>
    </row>
    <row r="225" spans="3:12" ht="13.2" x14ac:dyDescent="0.25">
      <c r="C225" s="930" t="s">
        <v>2109</v>
      </c>
      <c r="D225" s="930" t="s">
        <v>2247</v>
      </c>
      <c r="E225" s="931">
        <v>2717</v>
      </c>
      <c r="F225" s="932">
        <v>2</v>
      </c>
      <c r="G225" s="932" t="s">
        <v>2360</v>
      </c>
      <c r="H225" s="931" t="s">
        <v>2360</v>
      </c>
      <c r="I225" s="933" t="s">
        <v>2360</v>
      </c>
      <c r="J225" s="934" t="s">
        <v>2360</v>
      </c>
      <c r="K225" s="935" t="s">
        <v>2360</v>
      </c>
      <c r="L225" s="936" t="s">
        <v>2360</v>
      </c>
    </row>
    <row r="226" spans="3:12" ht="13.2" x14ac:dyDescent="0.25">
      <c r="C226" s="930" t="s">
        <v>2109</v>
      </c>
      <c r="D226" s="930" t="s">
        <v>2241</v>
      </c>
      <c r="E226" s="931">
        <v>3923</v>
      </c>
      <c r="F226" s="932">
        <v>4</v>
      </c>
      <c r="G226" s="932" t="s">
        <v>2360</v>
      </c>
      <c r="H226" s="931" t="s">
        <v>2360</v>
      </c>
      <c r="I226" s="933" t="s">
        <v>2360</v>
      </c>
      <c r="J226" s="934" t="s">
        <v>2360</v>
      </c>
      <c r="K226" s="935" t="s">
        <v>2360</v>
      </c>
      <c r="L226" s="936" t="s">
        <v>2360</v>
      </c>
    </row>
    <row r="227" spans="3:12" ht="13.2" x14ac:dyDescent="0.25">
      <c r="C227" s="930" t="s">
        <v>2109</v>
      </c>
      <c r="D227" s="930" t="s">
        <v>2276</v>
      </c>
      <c r="E227" s="931">
        <v>2358</v>
      </c>
      <c r="F227" s="932">
        <v>1</v>
      </c>
      <c r="G227" s="932" t="s">
        <v>2360</v>
      </c>
      <c r="H227" s="931" t="s">
        <v>2360</v>
      </c>
      <c r="I227" s="933" t="s">
        <v>2360</v>
      </c>
      <c r="J227" s="934" t="s">
        <v>2360</v>
      </c>
      <c r="K227" s="935" t="s">
        <v>2360</v>
      </c>
      <c r="L227" s="936" t="s">
        <v>2360</v>
      </c>
    </row>
    <row r="228" spans="3:12" ht="13.2" x14ac:dyDescent="0.25">
      <c r="C228" s="930" t="s">
        <v>2146</v>
      </c>
      <c r="D228" s="930" t="s">
        <v>2103</v>
      </c>
      <c r="E228" s="931">
        <v>851</v>
      </c>
      <c r="F228" s="932">
        <v>1</v>
      </c>
      <c r="G228" s="932" t="s">
        <v>2360</v>
      </c>
      <c r="H228" s="931" t="s">
        <v>2360</v>
      </c>
      <c r="I228" s="933" t="s">
        <v>2360</v>
      </c>
      <c r="J228" s="934" t="s">
        <v>2360</v>
      </c>
      <c r="K228" s="935" t="s">
        <v>2360</v>
      </c>
      <c r="L228" s="936" t="s">
        <v>2360</v>
      </c>
    </row>
    <row r="229" spans="3:12" ht="13.2" x14ac:dyDescent="0.25">
      <c r="C229" s="930" t="s">
        <v>2146</v>
      </c>
      <c r="D229" s="930" t="s">
        <v>2105</v>
      </c>
      <c r="E229" s="931">
        <v>1023</v>
      </c>
      <c r="F229" s="932">
        <v>1</v>
      </c>
      <c r="G229" s="932" t="s">
        <v>2360</v>
      </c>
      <c r="H229" s="931" t="s">
        <v>2360</v>
      </c>
      <c r="I229" s="933" t="s">
        <v>2360</v>
      </c>
      <c r="J229" s="934" t="s">
        <v>2360</v>
      </c>
      <c r="K229" s="935" t="s">
        <v>2360</v>
      </c>
      <c r="L229" s="936" t="s">
        <v>2360</v>
      </c>
    </row>
    <row r="230" spans="3:12" ht="13.2" x14ac:dyDescent="0.25">
      <c r="C230" s="930" t="s">
        <v>2146</v>
      </c>
      <c r="D230" s="930" t="s">
        <v>2145</v>
      </c>
      <c r="E230" s="931">
        <v>1391</v>
      </c>
      <c r="F230" s="932">
        <v>1</v>
      </c>
      <c r="G230" s="932" t="s">
        <v>2360</v>
      </c>
      <c r="H230" s="931" t="s">
        <v>2360</v>
      </c>
      <c r="I230" s="933" t="s">
        <v>2360</v>
      </c>
      <c r="J230" s="934" t="s">
        <v>2360</v>
      </c>
      <c r="K230" s="935" t="s">
        <v>2360</v>
      </c>
      <c r="L230" s="936" t="s">
        <v>2360</v>
      </c>
    </row>
    <row r="231" spans="3:12" ht="13.2" x14ac:dyDescent="0.25">
      <c r="C231" s="930" t="s">
        <v>2146</v>
      </c>
      <c r="D231" s="930" t="s">
        <v>2189</v>
      </c>
      <c r="E231" s="931">
        <v>1919</v>
      </c>
      <c r="F231" s="932">
        <v>1</v>
      </c>
      <c r="G231" s="932" t="s">
        <v>2360</v>
      </c>
      <c r="H231" s="931" t="s">
        <v>2360</v>
      </c>
      <c r="I231" s="933" t="s">
        <v>2360</v>
      </c>
      <c r="J231" s="934" t="s">
        <v>2360</v>
      </c>
      <c r="K231" s="935" t="s">
        <v>2360</v>
      </c>
      <c r="L231" s="936" t="s">
        <v>2360</v>
      </c>
    </row>
    <row r="232" spans="3:12" ht="13.2" x14ac:dyDescent="0.25">
      <c r="C232" s="930" t="s">
        <v>2146</v>
      </c>
      <c r="D232" s="930" t="s">
        <v>2101</v>
      </c>
      <c r="E232" s="931">
        <v>1748</v>
      </c>
      <c r="F232" s="932">
        <v>2</v>
      </c>
      <c r="G232" s="932" t="s">
        <v>2360</v>
      </c>
      <c r="H232" s="931" t="s">
        <v>2360</v>
      </c>
      <c r="I232" s="933" t="s">
        <v>2360</v>
      </c>
      <c r="J232" s="934" t="s">
        <v>2360</v>
      </c>
      <c r="K232" s="935" t="s">
        <v>2360</v>
      </c>
      <c r="L232" s="936" t="s">
        <v>2360</v>
      </c>
    </row>
    <row r="233" spans="3:12" ht="13.2" x14ac:dyDescent="0.25">
      <c r="C233" s="930" t="s">
        <v>2146</v>
      </c>
      <c r="D233" s="930" t="s">
        <v>2190</v>
      </c>
      <c r="E233" s="931">
        <v>1745</v>
      </c>
      <c r="F233" s="932">
        <v>1</v>
      </c>
      <c r="G233" s="932" t="s">
        <v>2360</v>
      </c>
      <c r="H233" s="931" t="s">
        <v>2360</v>
      </c>
      <c r="I233" s="933" t="s">
        <v>2360</v>
      </c>
      <c r="J233" s="934" t="s">
        <v>2360</v>
      </c>
      <c r="K233" s="935" t="s">
        <v>2360</v>
      </c>
      <c r="L233" s="936" t="s">
        <v>2360</v>
      </c>
    </row>
    <row r="234" spans="3:12" ht="13.2" x14ac:dyDescent="0.25">
      <c r="C234" s="930" t="s">
        <v>2146</v>
      </c>
      <c r="D234" s="930" t="s">
        <v>2109</v>
      </c>
      <c r="E234" s="931">
        <v>313</v>
      </c>
      <c r="F234" s="932">
        <v>8</v>
      </c>
      <c r="G234" s="932" t="s">
        <v>2360</v>
      </c>
      <c r="H234" s="931" t="s">
        <v>2360</v>
      </c>
      <c r="I234" s="933" t="s">
        <v>2360</v>
      </c>
      <c r="J234" s="934" t="s">
        <v>2360</v>
      </c>
      <c r="K234" s="935" t="s">
        <v>2360</v>
      </c>
      <c r="L234" s="936" t="s">
        <v>2360</v>
      </c>
    </row>
    <row r="235" spans="3:12" ht="13.2" x14ac:dyDescent="0.25">
      <c r="C235" s="930" t="s">
        <v>2146</v>
      </c>
      <c r="D235" s="930" t="s">
        <v>2182</v>
      </c>
      <c r="E235" s="931">
        <v>181</v>
      </c>
      <c r="F235" s="932">
        <v>1</v>
      </c>
      <c r="G235" s="932" t="s">
        <v>2360</v>
      </c>
      <c r="H235" s="931" t="s">
        <v>2360</v>
      </c>
      <c r="I235" s="933" t="s">
        <v>2360</v>
      </c>
      <c r="J235" s="934" t="s">
        <v>2360</v>
      </c>
      <c r="K235" s="935" t="s">
        <v>2360</v>
      </c>
      <c r="L235" s="936" t="s">
        <v>2360</v>
      </c>
    </row>
    <row r="236" spans="3:12" ht="13.2" x14ac:dyDescent="0.25">
      <c r="C236" s="930" t="s">
        <v>2146</v>
      </c>
      <c r="D236" s="930" t="s">
        <v>2110</v>
      </c>
      <c r="E236" s="931">
        <v>2446</v>
      </c>
      <c r="F236" s="932">
        <v>1</v>
      </c>
      <c r="G236" s="932" t="s">
        <v>2360</v>
      </c>
      <c r="H236" s="931" t="s">
        <v>2360</v>
      </c>
      <c r="I236" s="933" t="s">
        <v>2360</v>
      </c>
      <c r="J236" s="934" t="s">
        <v>2360</v>
      </c>
      <c r="K236" s="935" t="s">
        <v>2360</v>
      </c>
      <c r="L236" s="936" t="s">
        <v>2360</v>
      </c>
    </row>
    <row r="237" spans="3:12" ht="13.2" x14ac:dyDescent="0.25">
      <c r="C237" s="930" t="s">
        <v>2146</v>
      </c>
      <c r="D237" s="930" t="s">
        <v>2191</v>
      </c>
      <c r="E237" s="931">
        <v>1500</v>
      </c>
      <c r="F237" s="932">
        <v>1</v>
      </c>
      <c r="G237" s="932" t="s">
        <v>2360</v>
      </c>
      <c r="H237" s="931" t="s">
        <v>2360</v>
      </c>
      <c r="I237" s="933" t="s">
        <v>2360</v>
      </c>
      <c r="J237" s="934" t="s">
        <v>2360</v>
      </c>
      <c r="K237" s="935" t="s">
        <v>2360</v>
      </c>
      <c r="L237" s="936" t="s">
        <v>2360</v>
      </c>
    </row>
    <row r="238" spans="3:12" ht="13.2" x14ac:dyDescent="0.25">
      <c r="C238" s="930" t="s">
        <v>2146</v>
      </c>
      <c r="D238" s="930" t="s">
        <v>2128</v>
      </c>
      <c r="E238" s="931">
        <v>1484</v>
      </c>
      <c r="F238" s="932">
        <v>2</v>
      </c>
      <c r="G238" s="932" t="s">
        <v>2360</v>
      </c>
      <c r="H238" s="931" t="s">
        <v>2360</v>
      </c>
      <c r="I238" s="933" t="s">
        <v>2360</v>
      </c>
      <c r="J238" s="934" t="s">
        <v>2360</v>
      </c>
      <c r="K238" s="935" t="s">
        <v>2360</v>
      </c>
      <c r="L238" s="936" t="s">
        <v>2360</v>
      </c>
    </row>
    <row r="239" spans="3:12" ht="13.2" x14ac:dyDescent="0.25">
      <c r="C239" s="930" t="s">
        <v>2146</v>
      </c>
      <c r="D239" s="930" t="s">
        <v>2192</v>
      </c>
      <c r="E239" s="931">
        <v>2714</v>
      </c>
      <c r="F239" s="932">
        <v>1</v>
      </c>
      <c r="G239" s="932" t="s">
        <v>2360</v>
      </c>
      <c r="H239" s="931" t="s">
        <v>2360</v>
      </c>
      <c r="I239" s="933" t="s">
        <v>2360</v>
      </c>
      <c r="J239" s="934" t="s">
        <v>2360</v>
      </c>
      <c r="K239" s="935" t="s">
        <v>2360</v>
      </c>
      <c r="L239" s="936" t="s">
        <v>2360</v>
      </c>
    </row>
    <row r="240" spans="3:12" ht="13.2" x14ac:dyDescent="0.25">
      <c r="C240" s="930" t="s">
        <v>2146</v>
      </c>
      <c r="D240" s="930" t="s">
        <v>2184</v>
      </c>
      <c r="E240" s="931">
        <v>3068</v>
      </c>
      <c r="F240" s="932">
        <v>1</v>
      </c>
      <c r="G240" s="932" t="s">
        <v>2360</v>
      </c>
      <c r="H240" s="931" t="s">
        <v>2360</v>
      </c>
      <c r="I240" s="933" t="s">
        <v>2360</v>
      </c>
      <c r="J240" s="934" t="s">
        <v>2360</v>
      </c>
      <c r="K240" s="935" t="s">
        <v>2360</v>
      </c>
      <c r="L240" s="936" t="s">
        <v>2360</v>
      </c>
    </row>
    <row r="241" spans="3:12" ht="13.2" x14ac:dyDescent="0.25">
      <c r="C241" s="930" t="s">
        <v>2146</v>
      </c>
      <c r="D241" s="930" t="s">
        <v>2193</v>
      </c>
      <c r="E241" s="931">
        <v>2337</v>
      </c>
      <c r="F241" s="932">
        <v>1</v>
      </c>
      <c r="G241" s="932" t="s">
        <v>2360</v>
      </c>
      <c r="H241" s="931" t="s">
        <v>2360</v>
      </c>
      <c r="I241" s="933" t="s">
        <v>2360</v>
      </c>
      <c r="J241" s="934" t="s">
        <v>2360</v>
      </c>
      <c r="K241" s="935" t="s">
        <v>2360</v>
      </c>
      <c r="L241" s="936" t="s">
        <v>2360</v>
      </c>
    </row>
    <row r="242" spans="3:12" ht="13.2" x14ac:dyDescent="0.25">
      <c r="C242" s="930" t="s">
        <v>2146</v>
      </c>
      <c r="D242" s="930" t="s">
        <v>2115</v>
      </c>
      <c r="E242" s="931">
        <v>1717</v>
      </c>
      <c r="F242" s="932">
        <v>1</v>
      </c>
      <c r="G242" s="932" t="s">
        <v>2360</v>
      </c>
      <c r="H242" s="931" t="s">
        <v>2360</v>
      </c>
      <c r="I242" s="933" t="s">
        <v>2360</v>
      </c>
      <c r="J242" s="934" t="s">
        <v>2360</v>
      </c>
      <c r="K242" s="935" t="s">
        <v>2360</v>
      </c>
      <c r="L242" s="936" t="s">
        <v>2360</v>
      </c>
    </row>
    <row r="243" spans="3:12" ht="13.2" x14ac:dyDescent="0.25">
      <c r="C243" s="930" t="s">
        <v>2146</v>
      </c>
      <c r="D243" s="930" t="s">
        <v>2126</v>
      </c>
      <c r="E243" s="931">
        <v>1018</v>
      </c>
      <c r="F243" s="932">
        <v>2</v>
      </c>
      <c r="G243" s="932" t="s">
        <v>2360</v>
      </c>
      <c r="H243" s="931" t="s">
        <v>2360</v>
      </c>
      <c r="I243" s="933" t="s">
        <v>2360</v>
      </c>
      <c r="J243" s="934" t="s">
        <v>2360</v>
      </c>
      <c r="K243" s="935" t="s">
        <v>2360</v>
      </c>
      <c r="L243" s="936" t="s">
        <v>2360</v>
      </c>
    </row>
    <row r="244" spans="3:12" ht="13.2" x14ac:dyDescent="0.25">
      <c r="C244" s="930" t="s">
        <v>2146</v>
      </c>
      <c r="D244" s="930" t="s">
        <v>2194</v>
      </c>
      <c r="E244" s="931">
        <v>3233</v>
      </c>
      <c r="F244" s="932">
        <v>1</v>
      </c>
      <c r="G244" s="932" t="s">
        <v>2360</v>
      </c>
      <c r="H244" s="931" t="s">
        <v>2360</v>
      </c>
      <c r="I244" s="933" t="s">
        <v>2360</v>
      </c>
      <c r="J244" s="934" t="s">
        <v>2360</v>
      </c>
      <c r="K244" s="935" t="s">
        <v>2360</v>
      </c>
      <c r="L244" s="936" t="s">
        <v>2360</v>
      </c>
    </row>
    <row r="245" spans="3:12" ht="13.2" x14ac:dyDescent="0.25">
      <c r="C245" s="930" t="s">
        <v>2146</v>
      </c>
      <c r="D245" s="930" t="s">
        <v>2195</v>
      </c>
      <c r="E245" s="931">
        <v>3156</v>
      </c>
      <c r="F245" s="932">
        <v>1</v>
      </c>
      <c r="G245" s="932" t="s">
        <v>2360</v>
      </c>
      <c r="H245" s="931" t="s">
        <v>2360</v>
      </c>
      <c r="I245" s="933" t="s">
        <v>2360</v>
      </c>
      <c r="J245" s="934" t="s">
        <v>2360</v>
      </c>
      <c r="K245" s="935" t="s">
        <v>2360</v>
      </c>
      <c r="L245" s="936" t="s">
        <v>2360</v>
      </c>
    </row>
    <row r="246" spans="3:12" ht="13.2" x14ac:dyDescent="0.25">
      <c r="C246" s="930" t="s">
        <v>2146</v>
      </c>
      <c r="D246" s="930" t="s">
        <v>2158</v>
      </c>
      <c r="E246" s="931">
        <v>1460</v>
      </c>
      <c r="F246" s="932">
        <v>2</v>
      </c>
      <c r="G246" s="932" t="s">
        <v>2360</v>
      </c>
      <c r="H246" s="931" t="s">
        <v>2360</v>
      </c>
      <c r="I246" s="933" t="s">
        <v>2360</v>
      </c>
      <c r="J246" s="934" t="s">
        <v>2360</v>
      </c>
      <c r="K246" s="935" t="s">
        <v>2360</v>
      </c>
      <c r="L246" s="936" t="s">
        <v>2360</v>
      </c>
    </row>
    <row r="247" spans="3:12" ht="13.2" x14ac:dyDescent="0.25">
      <c r="C247" s="930" t="s">
        <v>2146</v>
      </c>
      <c r="D247" s="930" t="s">
        <v>2322</v>
      </c>
      <c r="E247" s="931">
        <v>1545</v>
      </c>
      <c r="F247" s="932">
        <v>1</v>
      </c>
      <c r="G247" s="932" t="s">
        <v>2360</v>
      </c>
      <c r="H247" s="931" t="s">
        <v>2360</v>
      </c>
      <c r="I247" s="933" t="s">
        <v>2360</v>
      </c>
      <c r="J247" s="934" t="s">
        <v>2360</v>
      </c>
      <c r="K247" s="935" t="s">
        <v>2360</v>
      </c>
      <c r="L247" s="936" t="s">
        <v>2360</v>
      </c>
    </row>
    <row r="248" spans="3:12" ht="13.2" x14ac:dyDescent="0.25">
      <c r="C248" s="930" t="s">
        <v>2131</v>
      </c>
      <c r="D248" s="930" t="s">
        <v>2109</v>
      </c>
      <c r="E248" s="931">
        <v>302</v>
      </c>
      <c r="F248" s="932">
        <v>1</v>
      </c>
      <c r="G248" s="932" t="s">
        <v>2360</v>
      </c>
      <c r="H248" s="931" t="s">
        <v>2360</v>
      </c>
      <c r="I248" s="933" t="s">
        <v>2360</v>
      </c>
      <c r="J248" s="934" t="s">
        <v>2360</v>
      </c>
      <c r="K248" s="935" t="s">
        <v>2360</v>
      </c>
      <c r="L248" s="936" t="s">
        <v>2360</v>
      </c>
    </row>
    <row r="249" spans="3:12" ht="13.2" x14ac:dyDescent="0.25">
      <c r="C249" s="930" t="s">
        <v>2182</v>
      </c>
      <c r="D249" s="930" t="s">
        <v>2109</v>
      </c>
      <c r="E249" s="931">
        <v>363</v>
      </c>
      <c r="F249" s="932">
        <v>3</v>
      </c>
      <c r="G249" s="932" t="s">
        <v>2360</v>
      </c>
      <c r="H249" s="931" t="s">
        <v>2360</v>
      </c>
      <c r="I249" s="933" t="s">
        <v>2360</v>
      </c>
      <c r="J249" s="934" t="s">
        <v>2360</v>
      </c>
      <c r="K249" s="935" t="s">
        <v>2360</v>
      </c>
      <c r="L249" s="936" t="s">
        <v>2360</v>
      </c>
    </row>
    <row r="250" spans="3:12" ht="13.2" x14ac:dyDescent="0.25">
      <c r="C250" s="930" t="s">
        <v>2182</v>
      </c>
      <c r="D250" s="930" t="s">
        <v>2158</v>
      </c>
      <c r="E250" s="931">
        <v>1509</v>
      </c>
      <c r="F250" s="932">
        <v>1</v>
      </c>
      <c r="G250" s="932" t="s">
        <v>2360</v>
      </c>
      <c r="H250" s="931" t="s">
        <v>2360</v>
      </c>
      <c r="I250" s="933" t="s">
        <v>2360</v>
      </c>
      <c r="J250" s="934" t="s">
        <v>2360</v>
      </c>
      <c r="K250" s="935" t="s">
        <v>2360</v>
      </c>
      <c r="L250" s="936" t="s">
        <v>2360</v>
      </c>
    </row>
    <row r="251" spans="3:12" ht="13.2" x14ac:dyDescent="0.25">
      <c r="C251" s="930" t="s">
        <v>2182</v>
      </c>
      <c r="D251" s="930" t="s">
        <v>2196</v>
      </c>
      <c r="E251" s="931">
        <v>1007</v>
      </c>
      <c r="F251" s="932">
        <v>1</v>
      </c>
      <c r="G251" s="932" t="s">
        <v>2360</v>
      </c>
      <c r="H251" s="931" t="s">
        <v>2360</v>
      </c>
      <c r="I251" s="933" t="s">
        <v>2360</v>
      </c>
      <c r="J251" s="934" t="s">
        <v>2360</v>
      </c>
      <c r="K251" s="935" t="s">
        <v>2360</v>
      </c>
      <c r="L251" s="936" t="s">
        <v>2360</v>
      </c>
    </row>
    <row r="252" spans="3:12" ht="13.2" x14ac:dyDescent="0.25">
      <c r="C252" s="930" t="s">
        <v>2310</v>
      </c>
      <c r="D252" s="930" t="s">
        <v>2292</v>
      </c>
      <c r="E252" s="931">
        <v>4962</v>
      </c>
      <c r="F252" s="932">
        <v>1</v>
      </c>
      <c r="G252" s="932" t="s">
        <v>2360</v>
      </c>
      <c r="H252" s="931" t="s">
        <v>2360</v>
      </c>
      <c r="I252" s="933" t="s">
        <v>2360</v>
      </c>
      <c r="J252" s="934" t="s">
        <v>2360</v>
      </c>
      <c r="K252" s="935" t="s">
        <v>2360</v>
      </c>
      <c r="L252" s="936" t="s">
        <v>2360</v>
      </c>
    </row>
    <row r="253" spans="3:12" ht="13.2" x14ac:dyDescent="0.25">
      <c r="C253" s="930" t="s">
        <v>2288</v>
      </c>
      <c r="D253" s="930" t="s">
        <v>2184</v>
      </c>
      <c r="E253" s="931">
        <v>451</v>
      </c>
      <c r="F253" s="932">
        <v>1</v>
      </c>
      <c r="G253" s="932" t="s">
        <v>2360</v>
      </c>
      <c r="H253" s="931" t="s">
        <v>2360</v>
      </c>
      <c r="I253" s="933" t="s">
        <v>2360</v>
      </c>
      <c r="J253" s="934" t="s">
        <v>2360</v>
      </c>
      <c r="K253" s="935" t="s">
        <v>2360</v>
      </c>
      <c r="L253" s="936" t="s">
        <v>2360</v>
      </c>
    </row>
    <row r="254" spans="3:12" ht="13.2" x14ac:dyDescent="0.25">
      <c r="C254" s="930" t="s">
        <v>2330</v>
      </c>
      <c r="D254" s="930" t="s">
        <v>2110</v>
      </c>
      <c r="E254" s="931">
        <v>3874</v>
      </c>
      <c r="F254" s="932">
        <v>1</v>
      </c>
      <c r="G254" s="932" t="s">
        <v>2360</v>
      </c>
      <c r="H254" s="931" t="s">
        <v>2360</v>
      </c>
      <c r="I254" s="933" t="s">
        <v>2360</v>
      </c>
      <c r="J254" s="934" t="s">
        <v>2360</v>
      </c>
      <c r="K254" s="935" t="s">
        <v>2360</v>
      </c>
      <c r="L254" s="936" t="s">
        <v>2360</v>
      </c>
    </row>
    <row r="255" spans="3:12" ht="13.2" x14ac:dyDescent="0.25">
      <c r="C255" s="930" t="s">
        <v>2304</v>
      </c>
      <c r="D255" s="930" t="s">
        <v>2184</v>
      </c>
      <c r="E255" s="931">
        <v>745</v>
      </c>
      <c r="F255" s="932">
        <v>1</v>
      </c>
      <c r="G255" s="932" t="s">
        <v>2360</v>
      </c>
      <c r="H255" s="931" t="s">
        <v>2360</v>
      </c>
      <c r="I255" s="933" t="s">
        <v>2360</v>
      </c>
      <c r="J255" s="934" t="s">
        <v>2360</v>
      </c>
      <c r="K255" s="935" t="s">
        <v>2360</v>
      </c>
      <c r="L255" s="936" t="s">
        <v>2360</v>
      </c>
    </row>
    <row r="256" spans="3:12" ht="13.2" x14ac:dyDescent="0.25">
      <c r="C256" s="930" t="s">
        <v>2296</v>
      </c>
      <c r="D256" s="930" t="s">
        <v>2111</v>
      </c>
      <c r="E256" s="931">
        <v>3544</v>
      </c>
      <c r="F256" s="932">
        <v>1</v>
      </c>
      <c r="G256" s="932" t="s">
        <v>2360</v>
      </c>
      <c r="H256" s="931" t="s">
        <v>2360</v>
      </c>
      <c r="I256" s="933" t="s">
        <v>2360</v>
      </c>
      <c r="J256" s="934" t="s">
        <v>2360</v>
      </c>
      <c r="K256" s="935" t="s">
        <v>2360</v>
      </c>
      <c r="L256" s="936" t="s">
        <v>2360</v>
      </c>
    </row>
    <row r="257" spans="3:12" ht="13.2" x14ac:dyDescent="0.25">
      <c r="C257" s="930" t="s">
        <v>2251</v>
      </c>
      <c r="D257" s="930" t="s">
        <v>2103</v>
      </c>
      <c r="E257" s="931">
        <v>6436</v>
      </c>
      <c r="F257" s="932">
        <v>1</v>
      </c>
      <c r="G257" s="932" t="s">
        <v>2360</v>
      </c>
      <c r="H257" s="931" t="s">
        <v>2360</v>
      </c>
      <c r="I257" s="933" t="s">
        <v>2360</v>
      </c>
      <c r="J257" s="934" t="s">
        <v>2360</v>
      </c>
      <c r="K257" s="935" t="s">
        <v>2360</v>
      </c>
      <c r="L257" s="936" t="s">
        <v>2360</v>
      </c>
    </row>
    <row r="258" spans="3:12" ht="13.2" x14ac:dyDescent="0.25">
      <c r="C258" s="930" t="s">
        <v>2251</v>
      </c>
      <c r="D258" s="930" t="s">
        <v>2110</v>
      </c>
      <c r="E258" s="931">
        <v>4117</v>
      </c>
      <c r="F258" s="932">
        <v>1</v>
      </c>
      <c r="G258" s="932" t="s">
        <v>2360</v>
      </c>
      <c r="H258" s="931" t="s">
        <v>2360</v>
      </c>
      <c r="I258" s="933" t="s">
        <v>2360</v>
      </c>
      <c r="J258" s="934" t="s">
        <v>2360</v>
      </c>
      <c r="K258" s="935" t="s">
        <v>2360</v>
      </c>
      <c r="L258" s="936" t="s">
        <v>2360</v>
      </c>
    </row>
    <row r="259" spans="3:12" ht="13.2" x14ac:dyDescent="0.25">
      <c r="C259" s="930" t="s">
        <v>2342</v>
      </c>
      <c r="D259" s="930" t="s">
        <v>2109</v>
      </c>
      <c r="E259" s="931">
        <v>2888</v>
      </c>
      <c r="F259" s="932">
        <v>1</v>
      </c>
      <c r="G259" s="932" t="s">
        <v>2360</v>
      </c>
      <c r="H259" s="931" t="s">
        <v>2360</v>
      </c>
      <c r="I259" s="933" t="s">
        <v>2360</v>
      </c>
      <c r="J259" s="934" t="s">
        <v>2360</v>
      </c>
      <c r="K259" s="935" t="s">
        <v>2360</v>
      </c>
      <c r="L259" s="936" t="s">
        <v>2360</v>
      </c>
    </row>
    <row r="260" spans="3:12" ht="13.2" x14ac:dyDescent="0.25">
      <c r="C260" s="930" t="s">
        <v>2342</v>
      </c>
      <c r="D260" s="930" t="s">
        <v>2118</v>
      </c>
      <c r="E260" s="931">
        <v>1562</v>
      </c>
      <c r="F260" s="932">
        <v>1</v>
      </c>
      <c r="G260" s="932" t="s">
        <v>2360</v>
      </c>
      <c r="H260" s="931" t="s">
        <v>2360</v>
      </c>
      <c r="I260" s="933" t="s">
        <v>2360</v>
      </c>
      <c r="J260" s="934" t="s">
        <v>2360</v>
      </c>
      <c r="K260" s="935" t="s">
        <v>2360</v>
      </c>
      <c r="L260" s="936" t="s">
        <v>2360</v>
      </c>
    </row>
    <row r="261" spans="3:12" ht="13.2" x14ac:dyDescent="0.25">
      <c r="C261" s="930" t="s">
        <v>2342</v>
      </c>
      <c r="D261" s="930" t="s">
        <v>2120</v>
      </c>
      <c r="E261" s="931">
        <v>1531</v>
      </c>
      <c r="F261" s="932">
        <v>1</v>
      </c>
      <c r="G261" s="932" t="s">
        <v>2360</v>
      </c>
      <c r="H261" s="931" t="s">
        <v>2360</v>
      </c>
      <c r="I261" s="933" t="s">
        <v>2360</v>
      </c>
      <c r="J261" s="934" t="s">
        <v>2360</v>
      </c>
      <c r="K261" s="935" t="s">
        <v>2360</v>
      </c>
      <c r="L261" s="936" t="s">
        <v>2360</v>
      </c>
    </row>
    <row r="262" spans="3:12" ht="13.2" x14ac:dyDescent="0.25">
      <c r="C262" s="930" t="s">
        <v>2342</v>
      </c>
      <c r="D262" s="930" t="s">
        <v>2132</v>
      </c>
      <c r="E262" s="931">
        <v>442</v>
      </c>
      <c r="F262" s="932">
        <v>1</v>
      </c>
      <c r="G262" s="932" t="s">
        <v>2360</v>
      </c>
      <c r="H262" s="931" t="s">
        <v>2360</v>
      </c>
      <c r="I262" s="933" t="s">
        <v>2360</v>
      </c>
      <c r="J262" s="934" t="s">
        <v>2360</v>
      </c>
      <c r="K262" s="935" t="s">
        <v>2360</v>
      </c>
      <c r="L262" s="936" t="s">
        <v>2360</v>
      </c>
    </row>
    <row r="263" spans="3:12" ht="13.2" x14ac:dyDescent="0.25">
      <c r="C263" s="930" t="s">
        <v>2324</v>
      </c>
      <c r="D263" s="930" t="s">
        <v>2110</v>
      </c>
      <c r="E263" s="931">
        <v>4351</v>
      </c>
      <c r="F263" s="932">
        <v>1</v>
      </c>
      <c r="G263" s="932" t="s">
        <v>2360</v>
      </c>
      <c r="H263" s="931" t="s">
        <v>2360</v>
      </c>
      <c r="I263" s="933" t="s">
        <v>2360</v>
      </c>
      <c r="J263" s="934" t="s">
        <v>2360</v>
      </c>
      <c r="K263" s="935" t="s">
        <v>2360</v>
      </c>
      <c r="L263" s="936" t="s">
        <v>2360</v>
      </c>
    </row>
    <row r="264" spans="3:12" ht="13.2" x14ac:dyDescent="0.25">
      <c r="C264" s="930" t="s">
        <v>2301</v>
      </c>
      <c r="D264" s="930" t="s">
        <v>2134</v>
      </c>
      <c r="E264" s="931">
        <v>5432</v>
      </c>
      <c r="F264" s="932">
        <v>1</v>
      </c>
      <c r="G264" s="932" t="s">
        <v>2360</v>
      </c>
      <c r="H264" s="931" t="s">
        <v>2360</v>
      </c>
      <c r="I264" s="933" t="s">
        <v>2360</v>
      </c>
      <c r="J264" s="934" t="s">
        <v>2360</v>
      </c>
      <c r="K264" s="935" t="s">
        <v>2360</v>
      </c>
      <c r="L264" s="936" t="s">
        <v>2360</v>
      </c>
    </row>
    <row r="265" spans="3:12" ht="13.2" x14ac:dyDescent="0.25">
      <c r="C265" s="930" t="s">
        <v>2253</v>
      </c>
      <c r="D265" s="930" t="s">
        <v>2126</v>
      </c>
      <c r="E265" s="931">
        <v>9620</v>
      </c>
      <c r="F265" s="932">
        <v>1</v>
      </c>
      <c r="G265" s="932" t="s">
        <v>2360</v>
      </c>
      <c r="H265" s="931" t="s">
        <v>2360</v>
      </c>
      <c r="I265" s="933" t="s">
        <v>2360</v>
      </c>
      <c r="J265" s="934" t="s">
        <v>2360</v>
      </c>
      <c r="K265" s="935" t="s">
        <v>2360</v>
      </c>
      <c r="L265" s="936" t="s">
        <v>2360</v>
      </c>
    </row>
    <row r="266" spans="3:12" ht="13.2" x14ac:dyDescent="0.25">
      <c r="C266" s="930" t="s">
        <v>2262</v>
      </c>
      <c r="D266" s="930" t="s">
        <v>2126</v>
      </c>
      <c r="E266" s="931">
        <v>8485</v>
      </c>
      <c r="F266" s="932">
        <v>1</v>
      </c>
      <c r="G266" s="932" t="s">
        <v>2360</v>
      </c>
      <c r="H266" s="931" t="s">
        <v>2360</v>
      </c>
      <c r="I266" s="933" t="s">
        <v>2360</v>
      </c>
      <c r="J266" s="934" t="s">
        <v>2360</v>
      </c>
      <c r="K266" s="935" t="s">
        <v>2360</v>
      </c>
      <c r="L266" s="936" t="s">
        <v>2360</v>
      </c>
    </row>
    <row r="267" spans="3:12" ht="13.2" x14ac:dyDescent="0.25">
      <c r="C267" s="930" t="s">
        <v>2287</v>
      </c>
      <c r="D267" s="930" t="s">
        <v>2206</v>
      </c>
      <c r="E267" s="931">
        <v>5393</v>
      </c>
      <c r="F267" s="932">
        <v>1</v>
      </c>
      <c r="G267" s="932" t="s">
        <v>2360</v>
      </c>
      <c r="H267" s="931" t="s">
        <v>2360</v>
      </c>
      <c r="I267" s="933" t="s">
        <v>2360</v>
      </c>
      <c r="J267" s="934" t="s">
        <v>2360</v>
      </c>
      <c r="K267" s="935" t="s">
        <v>2360</v>
      </c>
      <c r="L267" s="936" t="s">
        <v>2360</v>
      </c>
    </row>
    <row r="268" spans="3:12" ht="13.2" x14ac:dyDescent="0.25">
      <c r="C268" s="930" t="s">
        <v>2197</v>
      </c>
      <c r="D268" s="930" t="s">
        <v>2198</v>
      </c>
      <c r="E268" s="931">
        <v>2141</v>
      </c>
      <c r="F268" s="932">
        <v>1</v>
      </c>
      <c r="G268" s="932" t="s">
        <v>2360</v>
      </c>
      <c r="H268" s="931" t="s">
        <v>2360</v>
      </c>
      <c r="I268" s="933" t="s">
        <v>2360</v>
      </c>
      <c r="J268" s="934" t="s">
        <v>2360</v>
      </c>
      <c r="K268" s="935" t="s">
        <v>2360</v>
      </c>
      <c r="L268" s="936" t="s">
        <v>2360</v>
      </c>
    </row>
    <row r="269" spans="3:12" ht="13.2" x14ac:dyDescent="0.25">
      <c r="C269" s="930" t="s">
        <v>2197</v>
      </c>
      <c r="D269" s="930" t="s">
        <v>2346</v>
      </c>
      <c r="E269" s="931">
        <v>1663</v>
      </c>
      <c r="F269" s="932">
        <v>1</v>
      </c>
      <c r="G269" s="932" t="s">
        <v>2360</v>
      </c>
      <c r="H269" s="931" t="s">
        <v>2360</v>
      </c>
      <c r="I269" s="933" t="s">
        <v>2360</v>
      </c>
      <c r="J269" s="934" t="s">
        <v>2360</v>
      </c>
      <c r="K269" s="935" t="s">
        <v>2360</v>
      </c>
      <c r="L269" s="936" t="s">
        <v>2360</v>
      </c>
    </row>
    <row r="270" spans="3:12" ht="13.2" x14ac:dyDescent="0.25">
      <c r="C270" s="930" t="s">
        <v>2197</v>
      </c>
      <c r="D270" s="930" t="s">
        <v>2245</v>
      </c>
      <c r="E270" s="931">
        <v>800</v>
      </c>
      <c r="F270" s="932">
        <v>1</v>
      </c>
      <c r="G270" s="932" t="s">
        <v>2360</v>
      </c>
      <c r="H270" s="931" t="s">
        <v>2360</v>
      </c>
      <c r="I270" s="933" t="s">
        <v>2360</v>
      </c>
      <c r="J270" s="934" t="s">
        <v>2360</v>
      </c>
      <c r="K270" s="935" t="s">
        <v>2360</v>
      </c>
      <c r="L270" s="936" t="s">
        <v>2360</v>
      </c>
    </row>
    <row r="271" spans="3:12" ht="13.2" x14ac:dyDescent="0.25">
      <c r="C271" s="930" t="s">
        <v>2197</v>
      </c>
      <c r="D271" s="930" t="s">
        <v>2233</v>
      </c>
      <c r="E271" s="931">
        <v>3603</v>
      </c>
      <c r="F271" s="932">
        <v>1</v>
      </c>
      <c r="G271" s="932" t="s">
        <v>2360</v>
      </c>
      <c r="H271" s="931" t="s">
        <v>2360</v>
      </c>
      <c r="I271" s="933" t="s">
        <v>2360</v>
      </c>
      <c r="J271" s="934" t="s">
        <v>2360</v>
      </c>
      <c r="K271" s="935" t="s">
        <v>2360</v>
      </c>
      <c r="L271" s="936" t="s">
        <v>2360</v>
      </c>
    </row>
    <row r="272" spans="3:12" ht="13.2" x14ac:dyDescent="0.25">
      <c r="C272" s="930" t="s">
        <v>2110</v>
      </c>
      <c r="D272" s="930" t="s">
        <v>2103</v>
      </c>
      <c r="E272" s="931">
        <v>2610</v>
      </c>
      <c r="F272" s="932">
        <v>1</v>
      </c>
      <c r="G272" s="932" t="s">
        <v>2360</v>
      </c>
      <c r="H272" s="931" t="s">
        <v>2360</v>
      </c>
      <c r="I272" s="933" t="s">
        <v>2360</v>
      </c>
      <c r="J272" s="934" t="s">
        <v>2360</v>
      </c>
      <c r="K272" s="935" t="s">
        <v>2360</v>
      </c>
      <c r="L272" s="936" t="s">
        <v>2360</v>
      </c>
    </row>
    <row r="273" spans="3:12" ht="13.2" x14ac:dyDescent="0.25">
      <c r="C273" s="930" t="s">
        <v>2110</v>
      </c>
      <c r="D273" s="930" t="s">
        <v>2136</v>
      </c>
      <c r="E273" s="931">
        <v>2914</v>
      </c>
      <c r="F273" s="932">
        <v>1</v>
      </c>
      <c r="G273" s="932" t="s">
        <v>2360</v>
      </c>
      <c r="H273" s="931" t="s">
        <v>2360</v>
      </c>
      <c r="I273" s="933" t="s">
        <v>2360</v>
      </c>
      <c r="J273" s="934" t="s">
        <v>2360</v>
      </c>
      <c r="K273" s="935" t="s">
        <v>2360</v>
      </c>
      <c r="L273" s="936" t="s">
        <v>2360</v>
      </c>
    </row>
    <row r="274" spans="3:12" ht="13.2" x14ac:dyDescent="0.25">
      <c r="C274" s="930" t="s">
        <v>2110</v>
      </c>
      <c r="D274" s="930" t="s">
        <v>2106</v>
      </c>
      <c r="E274" s="931">
        <v>2437</v>
      </c>
      <c r="F274" s="932">
        <v>2</v>
      </c>
      <c r="G274" s="932" t="s">
        <v>2360</v>
      </c>
      <c r="H274" s="931" t="s">
        <v>2360</v>
      </c>
      <c r="I274" s="933" t="s">
        <v>2360</v>
      </c>
      <c r="J274" s="934" t="s">
        <v>2360</v>
      </c>
      <c r="K274" s="935" t="s">
        <v>2360</v>
      </c>
      <c r="L274" s="936" t="s">
        <v>2360</v>
      </c>
    </row>
    <row r="275" spans="3:12" ht="13.2" x14ac:dyDescent="0.25">
      <c r="C275" s="930" t="s">
        <v>2110</v>
      </c>
      <c r="D275" s="930" t="s">
        <v>2190</v>
      </c>
      <c r="E275" s="931">
        <v>3340</v>
      </c>
      <c r="F275" s="932">
        <v>1</v>
      </c>
      <c r="G275" s="932" t="s">
        <v>2360</v>
      </c>
      <c r="H275" s="931" t="s">
        <v>2360</v>
      </c>
      <c r="I275" s="933" t="s">
        <v>2360</v>
      </c>
      <c r="J275" s="934" t="s">
        <v>2360</v>
      </c>
      <c r="K275" s="935" t="s">
        <v>2360</v>
      </c>
      <c r="L275" s="936" t="s">
        <v>2360</v>
      </c>
    </row>
    <row r="276" spans="3:12" ht="13.2" x14ac:dyDescent="0.25">
      <c r="C276" s="930" t="s">
        <v>2110</v>
      </c>
      <c r="D276" s="930" t="s">
        <v>2174</v>
      </c>
      <c r="E276" s="931">
        <v>3391</v>
      </c>
      <c r="F276" s="932">
        <v>2</v>
      </c>
      <c r="G276" s="932" t="s">
        <v>2360</v>
      </c>
      <c r="H276" s="931" t="s">
        <v>2360</v>
      </c>
      <c r="I276" s="933" t="s">
        <v>2360</v>
      </c>
      <c r="J276" s="934" t="s">
        <v>2360</v>
      </c>
      <c r="K276" s="935" t="s">
        <v>2360</v>
      </c>
      <c r="L276" s="936" t="s">
        <v>2360</v>
      </c>
    </row>
    <row r="277" spans="3:12" ht="13.2" x14ac:dyDescent="0.25">
      <c r="C277" s="930" t="s">
        <v>2110</v>
      </c>
      <c r="D277" s="930" t="s">
        <v>2135</v>
      </c>
      <c r="E277" s="931">
        <v>3090</v>
      </c>
      <c r="F277" s="932">
        <v>1</v>
      </c>
      <c r="G277" s="932" t="s">
        <v>2360</v>
      </c>
      <c r="H277" s="931" t="s">
        <v>2360</v>
      </c>
      <c r="I277" s="933" t="s">
        <v>2360</v>
      </c>
      <c r="J277" s="934" t="s">
        <v>2360</v>
      </c>
      <c r="K277" s="935" t="s">
        <v>2360</v>
      </c>
      <c r="L277" s="936" t="s">
        <v>2360</v>
      </c>
    </row>
    <row r="278" spans="3:12" ht="13.2" x14ac:dyDescent="0.25">
      <c r="C278" s="930" t="s">
        <v>2110</v>
      </c>
      <c r="D278" s="930" t="s">
        <v>2109</v>
      </c>
      <c r="E278" s="931">
        <v>2651</v>
      </c>
      <c r="F278" s="932">
        <v>1</v>
      </c>
      <c r="G278" s="932" t="s">
        <v>2360</v>
      </c>
      <c r="H278" s="931" t="s">
        <v>2360</v>
      </c>
      <c r="I278" s="933" t="s">
        <v>2360</v>
      </c>
      <c r="J278" s="934" t="s">
        <v>2360</v>
      </c>
      <c r="K278" s="935" t="s">
        <v>2360</v>
      </c>
      <c r="L278" s="936" t="s">
        <v>2360</v>
      </c>
    </row>
    <row r="279" spans="3:12" ht="13.2" x14ac:dyDescent="0.25">
      <c r="C279" s="930" t="s">
        <v>2110</v>
      </c>
      <c r="D279" s="930" t="s">
        <v>2182</v>
      </c>
      <c r="E279" s="931">
        <v>2384</v>
      </c>
      <c r="F279" s="932">
        <v>1</v>
      </c>
      <c r="G279" s="932" t="s">
        <v>2360</v>
      </c>
      <c r="H279" s="931" t="s">
        <v>2360</v>
      </c>
      <c r="I279" s="933" t="s">
        <v>2360</v>
      </c>
      <c r="J279" s="934" t="s">
        <v>2360</v>
      </c>
      <c r="K279" s="935" t="s">
        <v>2360</v>
      </c>
      <c r="L279" s="936" t="s">
        <v>2360</v>
      </c>
    </row>
    <row r="280" spans="3:12" ht="13.2" x14ac:dyDescent="0.25">
      <c r="C280" s="930" t="s">
        <v>2110</v>
      </c>
      <c r="D280" s="930" t="s">
        <v>2330</v>
      </c>
      <c r="E280" s="931">
        <v>3874</v>
      </c>
      <c r="F280" s="932">
        <v>1</v>
      </c>
      <c r="G280" s="932" t="s">
        <v>2360</v>
      </c>
      <c r="H280" s="931" t="s">
        <v>2360</v>
      </c>
      <c r="I280" s="933" t="s">
        <v>2360</v>
      </c>
      <c r="J280" s="934" t="s">
        <v>2360</v>
      </c>
      <c r="K280" s="935" t="s">
        <v>2360</v>
      </c>
      <c r="L280" s="936" t="s">
        <v>2360</v>
      </c>
    </row>
    <row r="281" spans="3:12" ht="13.2" x14ac:dyDescent="0.25">
      <c r="C281" s="930" t="s">
        <v>2110</v>
      </c>
      <c r="D281" s="930" t="s">
        <v>2251</v>
      </c>
      <c r="E281" s="931">
        <v>4117</v>
      </c>
      <c r="F281" s="932">
        <v>2</v>
      </c>
      <c r="G281" s="932" t="s">
        <v>2360</v>
      </c>
      <c r="H281" s="931" t="s">
        <v>2360</v>
      </c>
      <c r="I281" s="933" t="s">
        <v>2360</v>
      </c>
      <c r="J281" s="934" t="s">
        <v>2360</v>
      </c>
      <c r="K281" s="935" t="s">
        <v>2360</v>
      </c>
      <c r="L281" s="936" t="s">
        <v>2360</v>
      </c>
    </row>
    <row r="282" spans="3:12" ht="13.2" x14ac:dyDescent="0.25">
      <c r="C282" s="930" t="s">
        <v>2110</v>
      </c>
      <c r="D282" s="930" t="s">
        <v>2342</v>
      </c>
      <c r="E282" s="931">
        <v>1986</v>
      </c>
      <c r="F282" s="932">
        <v>1</v>
      </c>
      <c r="G282" s="932" t="s">
        <v>2360</v>
      </c>
      <c r="H282" s="931" t="s">
        <v>2360</v>
      </c>
      <c r="I282" s="933" t="s">
        <v>2360</v>
      </c>
      <c r="J282" s="934" t="s">
        <v>2360</v>
      </c>
      <c r="K282" s="935" t="s">
        <v>2360</v>
      </c>
      <c r="L282" s="936" t="s">
        <v>2360</v>
      </c>
    </row>
    <row r="283" spans="3:12" ht="13.2" x14ac:dyDescent="0.25">
      <c r="C283" s="930" t="s">
        <v>2110</v>
      </c>
      <c r="D283" s="930" t="s">
        <v>2197</v>
      </c>
      <c r="E283" s="931">
        <v>1335</v>
      </c>
      <c r="F283" s="932">
        <v>1</v>
      </c>
      <c r="G283" s="932" t="s">
        <v>2360</v>
      </c>
      <c r="H283" s="931" t="s">
        <v>2360</v>
      </c>
      <c r="I283" s="933" t="s">
        <v>2360</v>
      </c>
      <c r="J283" s="934" t="s">
        <v>2360</v>
      </c>
      <c r="K283" s="935" t="s">
        <v>2360</v>
      </c>
      <c r="L283" s="936" t="s">
        <v>2360</v>
      </c>
    </row>
    <row r="284" spans="3:12" ht="13.2" x14ac:dyDescent="0.25">
      <c r="C284" s="930" t="s">
        <v>2110</v>
      </c>
      <c r="D284" s="930" t="s">
        <v>2151</v>
      </c>
      <c r="E284" s="931">
        <v>201</v>
      </c>
      <c r="F284" s="932">
        <v>2</v>
      </c>
      <c r="G284" s="932" t="s">
        <v>2360</v>
      </c>
      <c r="H284" s="931" t="s">
        <v>2360</v>
      </c>
      <c r="I284" s="933" t="s">
        <v>2360</v>
      </c>
      <c r="J284" s="934" t="s">
        <v>2360</v>
      </c>
      <c r="K284" s="935" t="s">
        <v>2360</v>
      </c>
      <c r="L284" s="936" t="s">
        <v>2360</v>
      </c>
    </row>
    <row r="285" spans="3:12" ht="13.2" x14ac:dyDescent="0.25">
      <c r="C285" s="930" t="s">
        <v>2110</v>
      </c>
      <c r="D285" s="930" t="s">
        <v>2199</v>
      </c>
      <c r="E285" s="931">
        <v>1676</v>
      </c>
      <c r="F285" s="932">
        <v>1</v>
      </c>
      <c r="G285" s="932" t="s">
        <v>2360</v>
      </c>
      <c r="H285" s="931" t="s">
        <v>2360</v>
      </c>
      <c r="I285" s="933" t="s">
        <v>2360</v>
      </c>
      <c r="J285" s="934" t="s">
        <v>2360</v>
      </c>
      <c r="K285" s="935" t="s">
        <v>2360</v>
      </c>
      <c r="L285" s="936" t="s">
        <v>2360</v>
      </c>
    </row>
    <row r="286" spans="3:12" ht="13.2" x14ac:dyDescent="0.25">
      <c r="C286" s="930" t="s">
        <v>2110</v>
      </c>
      <c r="D286" s="930" t="s">
        <v>2128</v>
      </c>
      <c r="E286" s="931">
        <v>1869</v>
      </c>
      <c r="F286" s="932">
        <v>1</v>
      </c>
      <c r="G286" s="932" t="s">
        <v>2360</v>
      </c>
      <c r="H286" s="931" t="s">
        <v>2360</v>
      </c>
      <c r="I286" s="933" t="s">
        <v>2360</v>
      </c>
      <c r="J286" s="934" t="s">
        <v>2360</v>
      </c>
      <c r="K286" s="935" t="s">
        <v>2360</v>
      </c>
      <c r="L286" s="936" t="s">
        <v>2360</v>
      </c>
    </row>
    <row r="287" spans="3:12" ht="13.2" x14ac:dyDescent="0.25">
      <c r="C287" s="930" t="s">
        <v>2110</v>
      </c>
      <c r="D287" s="930" t="s">
        <v>2114</v>
      </c>
      <c r="E287" s="931">
        <v>2561</v>
      </c>
      <c r="F287" s="932">
        <v>3</v>
      </c>
      <c r="G287" s="932" t="s">
        <v>2360</v>
      </c>
      <c r="H287" s="931" t="s">
        <v>2360</v>
      </c>
      <c r="I287" s="933" t="s">
        <v>2360</v>
      </c>
      <c r="J287" s="934" t="s">
        <v>2360</v>
      </c>
      <c r="K287" s="935" t="s">
        <v>2360</v>
      </c>
      <c r="L287" s="936" t="s">
        <v>2360</v>
      </c>
    </row>
    <row r="288" spans="3:12" ht="13.2" x14ac:dyDescent="0.25">
      <c r="C288" s="930" t="s">
        <v>2110</v>
      </c>
      <c r="D288" s="930" t="s">
        <v>2115</v>
      </c>
      <c r="E288" s="931">
        <v>3087</v>
      </c>
      <c r="F288" s="932">
        <v>2</v>
      </c>
      <c r="G288" s="932" t="s">
        <v>2360</v>
      </c>
      <c r="H288" s="931" t="s">
        <v>2360</v>
      </c>
      <c r="I288" s="933" t="s">
        <v>2360</v>
      </c>
      <c r="J288" s="934" t="s">
        <v>2360</v>
      </c>
      <c r="K288" s="935" t="s">
        <v>2360</v>
      </c>
      <c r="L288" s="936" t="s">
        <v>2360</v>
      </c>
    </row>
    <row r="289" spans="3:12" ht="13.2" x14ac:dyDescent="0.25">
      <c r="C289" s="930" t="s">
        <v>2110</v>
      </c>
      <c r="D289" s="930" t="s">
        <v>2142</v>
      </c>
      <c r="E289" s="931">
        <v>1027</v>
      </c>
      <c r="F289" s="932">
        <v>1</v>
      </c>
      <c r="G289" s="932" t="s">
        <v>2360</v>
      </c>
      <c r="H289" s="931" t="s">
        <v>2360</v>
      </c>
      <c r="I289" s="933" t="s">
        <v>2360</v>
      </c>
      <c r="J289" s="934" t="s">
        <v>2360</v>
      </c>
      <c r="K289" s="935" t="s">
        <v>2360</v>
      </c>
      <c r="L289" s="936" t="s">
        <v>2360</v>
      </c>
    </row>
    <row r="290" spans="3:12" ht="13.2" x14ac:dyDescent="0.25">
      <c r="C290" s="930" t="s">
        <v>2110</v>
      </c>
      <c r="D290" s="930" t="s">
        <v>2200</v>
      </c>
      <c r="E290" s="931">
        <v>625</v>
      </c>
      <c r="F290" s="932">
        <v>6</v>
      </c>
      <c r="G290" s="932" t="s">
        <v>2360</v>
      </c>
      <c r="H290" s="931" t="s">
        <v>2360</v>
      </c>
      <c r="I290" s="933" t="s">
        <v>2360</v>
      </c>
      <c r="J290" s="934" t="s">
        <v>2360</v>
      </c>
      <c r="K290" s="935" t="s">
        <v>2360</v>
      </c>
      <c r="L290" s="936" t="s">
        <v>2360</v>
      </c>
    </row>
    <row r="291" spans="3:12" ht="13.2" x14ac:dyDescent="0.25">
      <c r="C291" s="930" t="s">
        <v>2110</v>
      </c>
      <c r="D291" s="930" t="s">
        <v>2201</v>
      </c>
      <c r="E291" s="931">
        <v>1223</v>
      </c>
      <c r="F291" s="932">
        <v>1</v>
      </c>
      <c r="G291" s="932" t="s">
        <v>2360</v>
      </c>
      <c r="H291" s="931" t="s">
        <v>2360</v>
      </c>
      <c r="I291" s="933" t="s">
        <v>2360</v>
      </c>
      <c r="J291" s="934" t="s">
        <v>2360</v>
      </c>
      <c r="K291" s="935" t="s">
        <v>2360</v>
      </c>
      <c r="L291" s="936" t="s">
        <v>2360</v>
      </c>
    </row>
    <row r="292" spans="3:12" ht="13.2" x14ac:dyDescent="0.25">
      <c r="C292" s="930" t="s">
        <v>2110</v>
      </c>
      <c r="D292" s="930" t="s">
        <v>2117</v>
      </c>
      <c r="E292" s="931">
        <v>1933</v>
      </c>
      <c r="F292" s="932">
        <v>2</v>
      </c>
      <c r="G292" s="932" t="s">
        <v>2360</v>
      </c>
      <c r="H292" s="931" t="s">
        <v>2360</v>
      </c>
      <c r="I292" s="933" t="s">
        <v>2360</v>
      </c>
      <c r="J292" s="934" t="s">
        <v>2360</v>
      </c>
      <c r="K292" s="935" t="s">
        <v>2360</v>
      </c>
      <c r="L292" s="936" t="s">
        <v>2360</v>
      </c>
    </row>
    <row r="293" spans="3:12" ht="13.2" x14ac:dyDescent="0.25">
      <c r="C293" s="930" t="s">
        <v>2110</v>
      </c>
      <c r="D293" s="930" t="s">
        <v>2118</v>
      </c>
      <c r="E293" s="931">
        <v>2512</v>
      </c>
      <c r="F293" s="932">
        <v>2</v>
      </c>
      <c r="G293" s="932" t="s">
        <v>2360</v>
      </c>
      <c r="H293" s="931" t="s">
        <v>2360</v>
      </c>
      <c r="I293" s="933" t="s">
        <v>2360</v>
      </c>
      <c r="J293" s="934" t="s">
        <v>2360</v>
      </c>
      <c r="K293" s="935" t="s">
        <v>2360</v>
      </c>
      <c r="L293" s="936" t="s">
        <v>2360</v>
      </c>
    </row>
    <row r="294" spans="3:12" ht="13.2" x14ac:dyDescent="0.25">
      <c r="C294" s="930" t="s">
        <v>2110</v>
      </c>
      <c r="D294" s="930" t="s">
        <v>2120</v>
      </c>
      <c r="E294" s="931">
        <v>2465</v>
      </c>
      <c r="F294" s="932">
        <v>1</v>
      </c>
      <c r="G294" s="932" t="s">
        <v>2360</v>
      </c>
      <c r="H294" s="931" t="s">
        <v>2360</v>
      </c>
      <c r="I294" s="933" t="s">
        <v>2360</v>
      </c>
      <c r="J294" s="934" t="s">
        <v>2360</v>
      </c>
      <c r="K294" s="935" t="s">
        <v>2360</v>
      </c>
      <c r="L294" s="936" t="s">
        <v>2360</v>
      </c>
    </row>
    <row r="295" spans="3:12" ht="13.2" x14ac:dyDescent="0.25">
      <c r="C295" s="930" t="s">
        <v>2110</v>
      </c>
      <c r="D295" s="930" t="s">
        <v>2121</v>
      </c>
      <c r="E295" s="931">
        <v>2279</v>
      </c>
      <c r="F295" s="932">
        <v>1</v>
      </c>
      <c r="G295" s="932" t="s">
        <v>2360</v>
      </c>
      <c r="H295" s="931" t="s">
        <v>2360</v>
      </c>
      <c r="I295" s="933" t="s">
        <v>2360</v>
      </c>
      <c r="J295" s="934" t="s">
        <v>2360</v>
      </c>
      <c r="K295" s="935" t="s">
        <v>2360</v>
      </c>
      <c r="L295" s="936" t="s">
        <v>2360</v>
      </c>
    </row>
    <row r="296" spans="3:12" ht="13.2" x14ac:dyDescent="0.25">
      <c r="C296" s="930" t="s">
        <v>2110</v>
      </c>
      <c r="D296" s="930" t="s">
        <v>2202</v>
      </c>
      <c r="E296" s="931">
        <v>2081</v>
      </c>
      <c r="F296" s="932">
        <v>1</v>
      </c>
      <c r="G296" s="932" t="s">
        <v>2360</v>
      </c>
      <c r="H296" s="931" t="s">
        <v>2360</v>
      </c>
      <c r="I296" s="933" t="s">
        <v>2360</v>
      </c>
      <c r="J296" s="934" t="s">
        <v>2360</v>
      </c>
      <c r="K296" s="935" t="s">
        <v>2360</v>
      </c>
      <c r="L296" s="936" t="s">
        <v>2360</v>
      </c>
    </row>
    <row r="297" spans="3:12" ht="13.2" x14ac:dyDescent="0.25">
      <c r="C297" s="930" t="s">
        <v>2110</v>
      </c>
      <c r="D297" s="930" t="s">
        <v>2132</v>
      </c>
      <c r="E297" s="931">
        <v>1836</v>
      </c>
      <c r="F297" s="932">
        <v>2</v>
      </c>
      <c r="G297" s="932" t="s">
        <v>2360</v>
      </c>
      <c r="H297" s="931" t="s">
        <v>2360</v>
      </c>
      <c r="I297" s="933" t="s">
        <v>2360</v>
      </c>
      <c r="J297" s="934" t="s">
        <v>2360</v>
      </c>
      <c r="K297" s="935" t="s">
        <v>2360</v>
      </c>
      <c r="L297" s="936" t="s">
        <v>2360</v>
      </c>
    </row>
    <row r="298" spans="3:12" ht="13.2" x14ac:dyDescent="0.25">
      <c r="C298" s="930" t="s">
        <v>2110</v>
      </c>
      <c r="D298" s="930" t="s">
        <v>2126</v>
      </c>
      <c r="E298" s="931">
        <v>2133</v>
      </c>
      <c r="F298" s="932">
        <v>1</v>
      </c>
      <c r="G298" s="932" t="s">
        <v>2360</v>
      </c>
      <c r="H298" s="931" t="s">
        <v>2360</v>
      </c>
      <c r="I298" s="933" t="s">
        <v>2360</v>
      </c>
      <c r="J298" s="934" t="s">
        <v>2360</v>
      </c>
      <c r="K298" s="935" t="s">
        <v>2360</v>
      </c>
      <c r="L298" s="936" t="s">
        <v>2360</v>
      </c>
    </row>
    <row r="299" spans="3:12" ht="13.2" x14ac:dyDescent="0.25">
      <c r="C299" s="930" t="s">
        <v>2110</v>
      </c>
      <c r="D299" s="930" t="s">
        <v>2127</v>
      </c>
      <c r="E299" s="931">
        <v>2726</v>
      </c>
      <c r="F299" s="932">
        <v>1</v>
      </c>
      <c r="G299" s="932" t="s">
        <v>2360</v>
      </c>
      <c r="H299" s="931" t="s">
        <v>2360</v>
      </c>
      <c r="I299" s="933" t="s">
        <v>2360</v>
      </c>
      <c r="J299" s="934" t="s">
        <v>2360</v>
      </c>
      <c r="K299" s="935" t="s">
        <v>2360</v>
      </c>
      <c r="L299" s="936" t="s">
        <v>2360</v>
      </c>
    </row>
    <row r="300" spans="3:12" ht="13.2" x14ac:dyDescent="0.25">
      <c r="C300" s="930" t="s">
        <v>2110</v>
      </c>
      <c r="D300" s="930" t="s">
        <v>2158</v>
      </c>
      <c r="E300" s="931">
        <v>2604</v>
      </c>
      <c r="F300" s="932">
        <v>1</v>
      </c>
      <c r="G300" s="932" t="s">
        <v>2360</v>
      </c>
      <c r="H300" s="931" t="s">
        <v>2360</v>
      </c>
      <c r="I300" s="933" t="s">
        <v>2360</v>
      </c>
      <c r="J300" s="934" t="s">
        <v>2360</v>
      </c>
      <c r="K300" s="935" t="s">
        <v>2360</v>
      </c>
      <c r="L300" s="936" t="s">
        <v>2360</v>
      </c>
    </row>
    <row r="301" spans="3:12" ht="13.2" x14ac:dyDescent="0.25">
      <c r="C301" s="930" t="s">
        <v>2110</v>
      </c>
      <c r="D301" s="930" t="s">
        <v>2305</v>
      </c>
      <c r="E301" s="931">
        <v>1490</v>
      </c>
      <c r="F301" s="932">
        <v>1</v>
      </c>
      <c r="G301" s="932" t="s">
        <v>2360</v>
      </c>
      <c r="H301" s="931" t="s">
        <v>2360</v>
      </c>
      <c r="I301" s="933" t="s">
        <v>2360</v>
      </c>
      <c r="J301" s="934" t="s">
        <v>2360</v>
      </c>
      <c r="K301" s="935" t="s">
        <v>2360</v>
      </c>
      <c r="L301" s="936" t="s">
        <v>2360</v>
      </c>
    </row>
    <row r="302" spans="3:12" ht="13.2" x14ac:dyDescent="0.25">
      <c r="C302" s="930" t="s">
        <v>2110</v>
      </c>
      <c r="D302" s="930" t="s">
        <v>2249</v>
      </c>
      <c r="E302" s="931">
        <v>1678</v>
      </c>
      <c r="F302" s="932">
        <v>1</v>
      </c>
      <c r="G302" s="932" t="s">
        <v>2360</v>
      </c>
      <c r="H302" s="931" t="s">
        <v>2360</v>
      </c>
      <c r="I302" s="933" t="s">
        <v>2360</v>
      </c>
      <c r="J302" s="934" t="s">
        <v>2360</v>
      </c>
      <c r="K302" s="935" t="s">
        <v>2360</v>
      </c>
      <c r="L302" s="936" t="s">
        <v>2360</v>
      </c>
    </row>
    <row r="303" spans="3:12" ht="13.2" x14ac:dyDescent="0.25">
      <c r="C303" s="930" t="s">
        <v>2110</v>
      </c>
      <c r="D303" s="930" t="s">
        <v>2322</v>
      </c>
      <c r="E303" s="931">
        <v>1635</v>
      </c>
      <c r="F303" s="932">
        <v>1</v>
      </c>
      <c r="G303" s="932" t="s">
        <v>2360</v>
      </c>
      <c r="H303" s="931" t="s">
        <v>2360</v>
      </c>
      <c r="I303" s="933" t="s">
        <v>2360</v>
      </c>
      <c r="J303" s="934" t="s">
        <v>2360</v>
      </c>
      <c r="K303" s="935" t="s">
        <v>2360</v>
      </c>
      <c r="L303" s="936" t="s">
        <v>2360</v>
      </c>
    </row>
    <row r="304" spans="3:12" ht="13.2" x14ac:dyDescent="0.25">
      <c r="C304" s="930" t="s">
        <v>2110</v>
      </c>
      <c r="D304" s="930" t="s">
        <v>2298</v>
      </c>
      <c r="E304" s="931">
        <v>1654</v>
      </c>
      <c r="F304" s="932">
        <v>1</v>
      </c>
      <c r="G304" s="932" t="s">
        <v>2360</v>
      </c>
      <c r="H304" s="931" t="s">
        <v>2360</v>
      </c>
      <c r="I304" s="933" t="s">
        <v>2360</v>
      </c>
      <c r="J304" s="934" t="s">
        <v>2360</v>
      </c>
      <c r="K304" s="935" t="s">
        <v>2360</v>
      </c>
      <c r="L304" s="936" t="s">
        <v>2360</v>
      </c>
    </row>
    <row r="305" spans="3:12" ht="13.2" x14ac:dyDescent="0.25">
      <c r="C305" s="930" t="s">
        <v>2110</v>
      </c>
      <c r="D305" s="930" t="s">
        <v>2273</v>
      </c>
      <c r="E305" s="931">
        <v>1766</v>
      </c>
      <c r="F305" s="932">
        <v>1</v>
      </c>
      <c r="G305" s="932" t="s">
        <v>2360</v>
      </c>
      <c r="H305" s="931" t="s">
        <v>2360</v>
      </c>
      <c r="I305" s="933" t="s">
        <v>2360</v>
      </c>
      <c r="J305" s="934" t="s">
        <v>2360</v>
      </c>
      <c r="K305" s="935" t="s">
        <v>2360</v>
      </c>
      <c r="L305" s="936" t="s">
        <v>2360</v>
      </c>
    </row>
    <row r="306" spans="3:12" ht="13.2" x14ac:dyDescent="0.25">
      <c r="C306" s="930" t="s">
        <v>2110</v>
      </c>
      <c r="D306" s="930" t="s">
        <v>2233</v>
      </c>
      <c r="E306" s="931">
        <v>2443</v>
      </c>
      <c r="F306" s="932">
        <v>3</v>
      </c>
      <c r="G306" s="932" t="s">
        <v>2360</v>
      </c>
      <c r="H306" s="931" t="s">
        <v>2360</v>
      </c>
      <c r="I306" s="933" t="s">
        <v>2360</v>
      </c>
      <c r="J306" s="934" t="s">
        <v>2360</v>
      </c>
      <c r="K306" s="935" t="s">
        <v>2360</v>
      </c>
      <c r="L306" s="936" t="s">
        <v>2360</v>
      </c>
    </row>
    <row r="307" spans="3:12" ht="13.2" x14ac:dyDescent="0.25">
      <c r="C307" s="930" t="s">
        <v>2110</v>
      </c>
      <c r="D307" s="930" t="s">
        <v>2235</v>
      </c>
      <c r="E307" s="931">
        <v>3920</v>
      </c>
      <c r="F307" s="932">
        <v>1</v>
      </c>
      <c r="G307" s="932" t="s">
        <v>2360</v>
      </c>
      <c r="H307" s="931" t="s">
        <v>2360</v>
      </c>
      <c r="I307" s="933" t="s">
        <v>2360</v>
      </c>
      <c r="J307" s="934" t="s">
        <v>2360</v>
      </c>
      <c r="K307" s="935" t="s">
        <v>2360</v>
      </c>
      <c r="L307" s="936" t="s">
        <v>2360</v>
      </c>
    </row>
    <row r="308" spans="3:12" ht="13.2" x14ac:dyDescent="0.25">
      <c r="C308" s="930" t="s">
        <v>2110</v>
      </c>
      <c r="D308" s="930" t="s">
        <v>2239</v>
      </c>
      <c r="E308" s="931">
        <v>2406</v>
      </c>
      <c r="F308" s="932">
        <v>2</v>
      </c>
      <c r="G308" s="932" t="s">
        <v>2360</v>
      </c>
      <c r="H308" s="931" t="s">
        <v>2360</v>
      </c>
      <c r="I308" s="933" t="s">
        <v>2360</v>
      </c>
      <c r="J308" s="934" t="s">
        <v>2360</v>
      </c>
      <c r="K308" s="935" t="s">
        <v>2360</v>
      </c>
      <c r="L308" s="936" t="s">
        <v>2360</v>
      </c>
    </row>
    <row r="309" spans="3:12" ht="13.2" x14ac:dyDescent="0.25">
      <c r="C309" s="930" t="s">
        <v>2110</v>
      </c>
      <c r="D309" s="930" t="s">
        <v>2247</v>
      </c>
      <c r="E309" s="931">
        <v>1668</v>
      </c>
      <c r="F309" s="932">
        <v>3</v>
      </c>
      <c r="G309" s="932" t="s">
        <v>2360</v>
      </c>
      <c r="H309" s="931" t="s">
        <v>2360</v>
      </c>
      <c r="I309" s="933" t="s">
        <v>2360</v>
      </c>
      <c r="J309" s="934" t="s">
        <v>2360</v>
      </c>
      <c r="K309" s="935" t="s">
        <v>2360</v>
      </c>
      <c r="L309" s="936" t="s">
        <v>2360</v>
      </c>
    </row>
    <row r="310" spans="3:12" ht="13.2" x14ac:dyDescent="0.25">
      <c r="C310" s="930" t="s">
        <v>2110</v>
      </c>
      <c r="D310" s="930" t="s">
        <v>2278</v>
      </c>
      <c r="E310" s="931">
        <v>1116</v>
      </c>
      <c r="F310" s="932">
        <v>1</v>
      </c>
      <c r="G310" s="932" t="s">
        <v>2360</v>
      </c>
      <c r="H310" s="931" t="s">
        <v>2360</v>
      </c>
      <c r="I310" s="933" t="s">
        <v>2360</v>
      </c>
      <c r="J310" s="934" t="s">
        <v>2360</v>
      </c>
      <c r="K310" s="935" t="s">
        <v>2360</v>
      </c>
      <c r="L310" s="936" t="s">
        <v>2360</v>
      </c>
    </row>
    <row r="311" spans="3:12" ht="13.2" x14ac:dyDescent="0.25">
      <c r="C311" s="930" t="s">
        <v>2110</v>
      </c>
      <c r="D311" s="930" t="s">
        <v>2276</v>
      </c>
      <c r="E311" s="931">
        <v>1338</v>
      </c>
      <c r="F311" s="932">
        <v>1</v>
      </c>
      <c r="G311" s="932" t="s">
        <v>2360</v>
      </c>
      <c r="H311" s="931" t="s">
        <v>2360</v>
      </c>
      <c r="I311" s="933" t="s">
        <v>2360</v>
      </c>
      <c r="J311" s="934" t="s">
        <v>2360</v>
      </c>
      <c r="K311" s="935" t="s">
        <v>2360</v>
      </c>
      <c r="L311" s="936" t="s">
        <v>2360</v>
      </c>
    </row>
    <row r="312" spans="3:12" ht="13.2" x14ac:dyDescent="0.25">
      <c r="C312" s="930" t="s">
        <v>2110</v>
      </c>
      <c r="D312" s="930" t="s">
        <v>2267</v>
      </c>
      <c r="E312" s="931">
        <v>5425</v>
      </c>
      <c r="F312" s="932">
        <v>1</v>
      </c>
      <c r="G312" s="932" t="s">
        <v>2360</v>
      </c>
      <c r="H312" s="931" t="s">
        <v>2360</v>
      </c>
      <c r="I312" s="933" t="s">
        <v>2360</v>
      </c>
      <c r="J312" s="934" t="s">
        <v>2360</v>
      </c>
      <c r="K312" s="935" t="s">
        <v>2360</v>
      </c>
      <c r="L312" s="936" t="s">
        <v>2360</v>
      </c>
    </row>
    <row r="313" spans="3:12" ht="13.2" x14ac:dyDescent="0.25">
      <c r="C313" s="930" t="s">
        <v>2151</v>
      </c>
      <c r="D313" s="930" t="s">
        <v>2149</v>
      </c>
      <c r="E313" s="931">
        <v>2897</v>
      </c>
      <c r="F313" s="932">
        <v>3</v>
      </c>
      <c r="G313" s="932" t="s">
        <v>2360</v>
      </c>
      <c r="H313" s="931" t="s">
        <v>2360</v>
      </c>
      <c r="I313" s="933" t="s">
        <v>2360</v>
      </c>
      <c r="J313" s="934" t="s">
        <v>2360</v>
      </c>
      <c r="K313" s="935" t="s">
        <v>2360</v>
      </c>
      <c r="L313" s="936" t="s">
        <v>2360</v>
      </c>
    </row>
    <row r="314" spans="3:12" ht="13.2" x14ac:dyDescent="0.25">
      <c r="C314" s="930" t="s">
        <v>2151</v>
      </c>
      <c r="D314" s="930" t="s">
        <v>2109</v>
      </c>
      <c r="E314" s="931">
        <v>2646</v>
      </c>
      <c r="F314" s="932">
        <v>1</v>
      </c>
      <c r="G314" s="932" t="s">
        <v>2360</v>
      </c>
      <c r="H314" s="931" t="s">
        <v>2360</v>
      </c>
      <c r="I314" s="933" t="s">
        <v>2360</v>
      </c>
      <c r="J314" s="934" t="s">
        <v>2360</v>
      </c>
      <c r="K314" s="935" t="s">
        <v>2360</v>
      </c>
      <c r="L314" s="936" t="s">
        <v>2360</v>
      </c>
    </row>
    <row r="315" spans="3:12" ht="13.2" x14ac:dyDescent="0.25">
      <c r="C315" s="930" t="s">
        <v>2151</v>
      </c>
      <c r="D315" s="930" t="s">
        <v>2110</v>
      </c>
      <c r="E315" s="931">
        <v>201</v>
      </c>
      <c r="F315" s="932">
        <v>3</v>
      </c>
      <c r="G315" s="932" t="s">
        <v>2360</v>
      </c>
      <c r="H315" s="931" t="s">
        <v>2360</v>
      </c>
      <c r="I315" s="933" t="s">
        <v>2360</v>
      </c>
      <c r="J315" s="934" t="s">
        <v>2360</v>
      </c>
      <c r="K315" s="935" t="s">
        <v>2360</v>
      </c>
      <c r="L315" s="936" t="s">
        <v>2360</v>
      </c>
    </row>
    <row r="316" spans="3:12" ht="13.2" x14ac:dyDescent="0.25">
      <c r="C316" s="930" t="s">
        <v>2151</v>
      </c>
      <c r="D316" s="930" t="s">
        <v>2142</v>
      </c>
      <c r="E316" s="931">
        <v>940</v>
      </c>
      <c r="F316" s="932">
        <v>1</v>
      </c>
      <c r="G316" s="932" t="s">
        <v>2360</v>
      </c>
      <c r="H316" s="931" t="s">
        <v>2360</v>
      </c>
      <c r="I316" s="933" t="s">
        <v>2360</v>
      </c>
      <c r="J316" s="934" t="s">
        <v>2360</v>
      </c>
      <c r="K316" s="935" t="s">
        <v>2360</v>
      </c>
      <c r="L316" s="936" t="s">
        <v>2360</v>
      </c>
    </row>
    <row r="317" spans="3:12" ht="13.2" x14ac:dyDescent="0.25">
      <c r="C317" s="930" t="s">
        <v>2151</v>
      </c>
      <c r="D317" s="930" t="s">
        <v>2187</v>
      </c>
      <c r="E317" s="931">
        <v>2342</v>
      </c>
      <c r="F317" s="932">
        <v>1</v>
      </c>
      <c r="G317" s="932" t="s">
        <v>2360</v>
      </c>
      <c r="H317" s="931" t="s">
        <v>2360</v>
      </c>
      <c r="I317" s="933" t="s">
        <v>2360</v>
      </c>
      <c r="J317" s="934" t="s">
        <v>2360</v>
      </c>
      <c r="K317" s="935" t="s">
        <v>2360</v>
      </c>
      <c r="L317" s="936" t="s">
        <v>2360</v>
      </c>
    </row>
    <row r="318" spans="3:12" ht="13.2" x14ac:dyDescent="0.25">
      <c r="C318" s="930" t="s">
        <v>2151</v>
      </c>
      <c r="D318" s="930" t="s">
        <v>2203</v>
      </c>
      <c r="E318" s="931">
        <v>1450</v>
      </c>
      <c r="F318" s="932">
        <v>1</v>
      </c>
      <c r="G318" s="932" t="s">
        <v>2360</v>
      </c>
      <c r="H318" s="931" t="s">
        <v>2360</v>
      </c>
      <c r="I318" s="933" t="s">
        <v>2360</v>
      </c>
      <c r="J318" s="934" t="s">
        <v>2360</v>
      </c>
      <c r="K318" s="935" t="s">
        <v>2360</v>
      </c>
      <c r="L318" s="936" t="s">
        <v>2360</v>
      </c>
    </row>
    <row r="319" spans="3:12" ht="13.2" x14ac:dyDescent="0.25">
      <c r="C319" s="930" t="s">
        <v>2151</v>
      </c>
      <c r="D319" s="930" t="s">
        <v>2244</v>
      </c>
      <c r="E319" s="931">
        <v>2503</v>
      </c>
      <c r="F319" s="932">
        <v>1</v>
      </c>
      <c r="G319" s="932" t="s">
        <v>2360</v>
      </c>
      <c r="H319" s="931" t="s">
        <v>2360</v>
      </c>
      <c r="I319" s="933" t="s">
        <v>2360</v>
      </c>
      <c r="J319" s="934" t="s">
        <v>2360</v>
      </c>
      <c r="K319" s="935" t="s">
        <v>2360</v>
      </c>
      <c r="L319" s="936" t="s">
        <v>2360</v>
      </c>
    </row>
    <row r="320" spans="3:12" ht="13.2" x14ac:dyDescent="0.25">
      <c r="C320" s="930" t="s">
        <v>2199</v>
      </c>
      <c r="D320" s="930" t="s">
        <v>2146</v>
      </c>
      <c r="E320" s="931">
        <v>1538</v>
      </c>
      <c r="F320" s="932">
        <v>1</v>
      </c>
      <c r="G320" s="932" t="s">
        <v>2360</v>
      </c>
      <c r="H320" s="931" t="s">
        <v>2360</v>
      </c>
      <c r="I320" s="933" t="s">
        <v>2360</v>
      </c>
      <c r="J320" s="934" t="s">
        <v>2360</v>
      </c>
      <c r="K320" s="935" t="s">
        <v>2360</v>
      </c>
      <c r="L320" s="936" t="s">
        <v>2360</v>
      </c>
    </row>
    <row r="321" spans="3:12" ht="13.2" x14ac:dyDescent="0.25">
      <c r="C321" s="930" t="s">
        <v>2199</v>
      </c>
      <c r="D321" s="930" t="s">
        <v>2165</v>
      </c>
      <c r="E321" s="931">
        <v>885</v>
      </c>
      <c r="F321" s="932">
        <v>1</v>
      </c>
      <c r="G321" s="932" t="s">
        <v>2360</v>
      </c>
      <c r="H321" s="931" t="s">
        <v>2360</v>
      </c>
      <c r="I321" s="933" t="s">
        <v>2360</v>
      </c>
      <c r="J321" s="934" t="s">
        <v>2360</v>
      </c>
      <c r="K321" s="935" t="s">
        <v>2360</v>
      </c>
      <c r="L321" s="936" t="s">
        <v>2360</v>
      </c>
    </row>
    <row r="322" spans="3:12" ht="13.2" x14ac:dyDescent="0.25">
      <c r="C322" s="930" t="s">
        <v>2356</v>
      </c>
      <c r="D322" s="930" t="s">
        <v>2322</v>
      </c>
      <c r="E322" s="931">
        <v>571</v>
      </c>
      <c r="F322" s="932">
        <v>1</v>
      </c>
      <c r="G322" s="932" t="s">
        <v>2360</v>
      </c>
      <c r="H322" s="931" t="s">
        <v>2360</v>
      </c>
      <c r="I322" s="933" t="s">
        <v>2360</v>
      </c>
      <c r="J322" s="934" t="s">
        <v>2360</v>
      </c>
      <c r="K322" s="935" t="s">
        <v>2360</v>
      </c>
      <c r="L322" s="936" t="s">
        <v>2360</v>
      </c>
    </row>
    <row r="323" spans="3:12" ht="13.2" x14ac:dyDescent="0.25">
      <c r="C323" s="930" t="s">
        <v>2191</v>
      </c>
      <c r="D323" s="930" t="s">
        <v>2132</v>
      </c>
      <c r="E323" s="931">
        <v>941</v>
      </c>
      <c r="F323" s="932">
        <v>1</v>
      </c>
      <c r="G323" s="932" t="s">
        <v>2360</v>
      </c>
      <c r="H323" s="931" t="s">
        <v>2360</v>
      </c>
      <c r="I323" s="933" t="s">
        <v>2360</v>
      </c>
      <c r="J323" s="934" t="s">
        <v>2360</v>
      </c>
      <c r="K323" s="935" t="s">
        <v>2360</v>
      </c>
      <c r="L323" s="936" t="s">
        <v>2360</v>
      </c>
    </row>
    <row r="324" spans="3:12" ht="13.2" x14ac:dyDescent="0.25">
      <c r="C324" s="930" t="s">
        <v>2128</v>
      </c>
      <c r="D324" s="930" t="s">
        <v>2146</v>
      </c>
      <c r="E324" s="931">
        <v>1484</v>
      </c>
      <c r="F324" s="932">
        <v>2</v>
      </c>
      <c r="G324" s="932" t="s">
        <v>2360</v>
      </c>
      <c r="H324" s="931" t="s">
        <v>2360</v>
      </c>
      <c r="I324" s="933" t="s">
        <v>2360</v>
      </c>
      <c r="J324" s="934" t="s">
        <v>2360</v>
      </c>
      <c r="K324" s="935" t="s">
        <v>2360</v>
      </c>
      <c r="L324" s="936" t="s">
        <v>2360</v>
      </c>
    </row>
    <row r="325" spans="3:12" ht="13.2" x14ac:dyDescent="0.25">
      <c r="C325" s="930" t="s">
        <v>2128</v>
      </c>
      <c r="D325" s="930" t="s">
        <v>2102</v>
      </c>
      <c r="E325" s="931">
        <v>194</v>
      </c>
      <c r="F325" s="932">
        <v>1</v>
      </c>
      <c r="G325" s="932" t="s">
        <v>2360</v>
      </c>
      <c r="H325" s="931" t="s">
        <v>2360</v>
      </c>
      <c r="I325" s="933" t="s">
        <v>2360</v>
      </c>
      <c r="J325" s="934" t="s">
        <v>2360</v>
      </c>
      <c r="K325" s="935" t="s">
        <v>2360</v>
      </c>
      <c r="L325" s="936" t="s">
        <v>2360</v>
      </c>
    </row>
    <row r="326" spans="3:12" ht="13.2" x14ac:dyDescent="0.25">
      <c r="C326" s="930" t="s">
        <v>2128</v>
      </c>
      <c r="D326" s="930" t="s">
        <v>2204</v>
      </c>
      <c r="E326" s="931">
        <v>1217</v>
      </c>
      <c r="F326" s="932">
        <v>2</v>
      </c>
      <c r="G326" s="932" t="s">
        <v>2360</v>
      </c>
      <c r="H326" s="931" t="s">
        <v>2360</v>
      </c>
      <c r="I326" s="933" t="s">
        <v>2360</v>
      </c>
      <c r="J326" s="934" t="s">
        <v>2360</v>
      </c>
      <c r="K326" s="935" t="s">
        <v>2360</v>
      </c>
      <c r="L326" s="936" t="s">
        <v>2360</v>
      </c>
    </row>
    <row r="327" spans="3:12" ht="13.2" x14ac:dyDescent="0.25">
      <c r="C327" s="930" t="s">
        <v>2128</v>
      </c>
      <c r="D327" s="930" t="s">
        <v>2183</v>
      </c>
      <c r="E327" s="931">
        <v>1771</v>
      </c>
      <c r="F327" s="932">
        <v>1</v>
      </c>
      <c r="G327" s="932" t="s">
        <v>2360</v>
      </c>
      <c r="H327" s="931" t="s">
        <v>2360</v>
      </c>
      <c r="I327" s="933" t="s">
        <v>2360</v>
      </c>
      <c r="J327" s="934" t="s">
        <v>2360</v>
      </c>
      <c r="K327" s="935" t="s">
        <v>2360</v>
      </c>
      <c r="L327" s="936" t="s">
        <v>2360</v>
      </c>
    </row>
    <row r="328" spans="3:12" ht="13.2" x14ac:dyDescent="0.25">
      <c r="C328" s="930" t="s">
        <v>2128</v>
      </c>
      <c r="D328" s="930" t="s">
        <v>2295</v>
      </c>
      <c r="E328" s="931">
        <v>1529</v>
      </c>
      <c r="F328" s="932">
        <v>1</v>
      </c>
      <c r="G328" s="932" t="s">
        <v>2360</v>
      </c>
      <c r="H328" s="931" t="s">
        <v>2360</v>
      </c>
      <c r="I328" s="933" t="s">
        <v>2360</v>
      </c>
      <c r="J328" s="934" t="s">
        <v>2360</v>
      </c>
      <c r="K328" s="935" t="s">
        <v>2360</v>
      </c>
      <c r="L328" s="936" t="s">
        <v>2360</v>
      </c>
    </row>
    <row r="329" spans="3:12" ht="13.2" x14ac:dyDescent="0.25">
      <c r="C329" s="930" t="s">
        <v>2357</v>
      </c>
      <c r="D329" s="930" t="s">
        <v>2249</v>
      </c>
      <c r="E329" s="931">
        <v>443</v>
      </c>
      <c r="F329" s="932">
        <v>1</v>
      </c>
      <c r="G329" s="932" t="s">
        <v>2360</v>
      </c>
      <c r="H329" s="931" t="s">
        <v>2360</v>
      </c>
      <c r="I329" s="933" t="s">
        <v>2360</v>
      </c>
      <c r="J329" s="934" t="s">
        <v>2360</v>
      </c>
      <c r="K329" s="935" t="s">
        <v>2360</v>
      </c>
      <c r="L329" s="936" t="s">
        <v>2360</v>
      </c>
    </row>
    <row r="330" spans="3:12" ht="13.2" x14ac:dyDescent="0.25">
      <c r="C330" s="930" t="s">
        <v>2102</v>
      </c>
      <c r="D330" s="930" t="s">
        <v>2141</v>
      </c>
      <c r="E330" s="931">
        <v>941</v>
      </c>
      <c r="F330" s="932">
        <v>1</v>
      </c>
      <c r="G330" s="932" t="s">
        <v>2360</v>
      </c>
      <c r="H330" s="931" t="s">
        <v>2360</v>
      </c>
      <c r="I330" s="933" t="s">
        <v>2360</v>
      </c>
      <c r="J330" s="934" t="s">
        <v>2360</v>
      </c>
      <c r="K330" s="935" t="s">
        <v>2360</v>
      </c>
      <c r="L330" s="936" t="s">
        <v>2360</v>
      </c>
    </row>
    <row r="331" spans="3:12" ht="13.2" x14ac:dyDescent="0.25">
      <c r="C331" s="930" t="s">
        <v>2102</v>
      </c>
      <c r="D331" s="930" t="s">
        <v>2109</v>
      </c>
      <c r="E331" s="931">
        <v>1643</v>
      </c>
      <c r="F331" s="932">
        <v>1</v>
      </c>
      <c r="G331" s="932" t="s">
        <v>2360</v>
      </c>
      <c r="H331" s="931" t="s">
        <v>2360</v>
      </c>
      <c r="I331" s="933" t="s">
        <v>2360</v>
      </c>
      <c r="J331" s="934" t="s">
        <v>2360</v>
      </c>
      <c r="K331" s="935" t="s">
        <v>2360</v>
      </c>
      <c r="L331" s="936" t="s">
        <v>2360</v>
      </c>
    </row>
    <row r="332" spans="3:12" ht="13.2" x14ac:dyDescent="0.25">
      <c r="C332" s="930" t="s">
        <v>2102</v>
      </c>
      <c r="D332" s="930" t="s">
        <v>2146</v>
      </c>
      <c r="E332" s="931">
        <v>1456</v>
      </c>
      <c r="F332" s="932">
        <v>1</v>
      </c>
      <c r="G332" s="932" t="s">
        <v>2360</v>
      </c>
      <c r="H332" s="931" t="s">
        <v>2360</v>
      </c>
      <c r="I332" s="933" t="s">
        <v>2360</v>
      </c>
      <c r="J332" s="934" t="s">
        <v>2360</v>
      </c>
      <c r="K332" s="935" t="s">
        <v>2360</v>
      </c>
      <c r="L332" s="936" t="s">
        <v>2360</v>
      </c>
    </row>
    <row r="333" spans="3:12" ht="13.2" x14ac:dyDescent="0.25">
      <c r="C333" s="930" t="s">
        <v>2102</v>
      </c>
      <c r="D333" s="930" t="s">
        <v>2110</v>
      </c>
      <c r="E333" s="931">
        <v>1966</v>
      </c>
      <c r="F333" s="932">
        <v>1</v>
      </c>
      <c r="G333" s="932" t="s">
        <v>2360</v>
      </c>
      <c r="H333" s="931" t="s">
        <v>2360</v>
      </c>
      <c r="I333" s="933" t="s">
        <v>2360</v>
      </c>
      <c r="J333" s="934" t="s">
        <v>2360</v>
      </c>
      <c r="K333" s="935" t="s">
        <v>2360</v>
      </c>
      <c r="L333" s="936" t="s">
        <v>2360</v>
      </c>
    </row>
    <row r="334" spans="3:12" ht="13.2" x14ac:dyDescent="0.25">
      <c r="C334" s="930" t="s">
        <v>2102</v>
      </c>
      <c r="D334" s="930" t="s">
        <v>2293</v>
      </c>
      <c r="E334" s="931">
        <v>1295</v>
      </c>
      <c r="F334" s="932">
        <v>1</v>
      </c>
      <c r="G334" s="932" t="s">
        <v>2360</v>
      </c>
      <c r="H334" s="931" t="s">
        <v>2360</v>
      </c>
      <c r="I334" s="933" t="s">
        <v>2360</v>
      </c>
      <c r="J334" s="934" t="s">
        <v>2360</v>
      </c>
      <c r="K334" s="935" t="s">
        <v>2360</v>
      </c>
      <c r="L334" s="936" t="s">
        <v>2360</v>
      </c>
    </row>
    <row r="335" spans="3:12" ht="13.2" x14ac:dyDescent="0.25">
      <c r="C335" s="930" t="s">
        <v>2192</v>
      </c>
      <c r="D335" s="930" t="s">
        <v>2146</v>
      </c>
      <c r="E335" s="931">
        <v>2714</v>
      </c>
      <c r="F335" s="932">
        <v>1</v>
      </c>
      <c r="G335" s="932" t="s">
        <v>2360</v>
      </c>
      <c r="H335" s="931" t="s">
        <v>2360</v>
      </c>
      <c r="I335" s="933" t="s">
        <v>2360</v>
      </c>
      <c r="J335" s="934" t="s">
        <v>2360</v>
      </c>
      <c r="K335" s="935" t="s">
        <v>2360</v>
      </c>
      <c r="L335" s="936" t="s">
        <v>2360</v>
      </c>
    </row>
    <row r="336" spans="3:12" ht="13.2" x14ac:dyDescent="0.25">
      <c r="C336" s="930" t="s">
        <v>2192</v>
      </c>
      <c r="D336" s="930" t="s">
        <v>2205</v>
      </c>
      <c r="E336" s="931">
        <v>499</v>
      </c>
      <c r="F336" s="932">
        <v>1</v>
      </c>
      <c r="G336" s="932" t="s">
        <v>2360</v>
      </c>
      <c r="H336" s="931" t="s">
        <v>2360</v>
      </c>
      <c r="I336" s="933" t="s">
        <v>2360</v>
      </c>
      <c r="J336" s="934" t="s">
        <v>2360</v>
      </c>
      <c r="K336" s="935" t="s">
        <v>2360</v>
      </c>
      <c r="L336" s="936" t="s">
        <v>2360</v>
      </c>
    </row>
    <row r="337" spans="3:12" ht="13.2" x14ac:dyDescent="0.25">
      <c r="C337" s="930" t="s">
        <v>2111</v>
      </c>
      <c r="D337" s="930" t="s">
        <v>2103</v>
      </c>
      <c r="E337" s="931">
        <v>1677</v>
      </c>
      <c r="F337" s="932">
        <v>1</v>
      </c>
      <c r="G337" s="932" t="s">
        <v>2360</v>
      </c>
      <c r="H337" s="931" t="s">
        <v>2360</v>
      </c>
      <c r="I337" s="933" t="s">
        <v>2360</v>
      </c>
      <c r="J337" s="934" t="s">
        <v>2360</v>
      </c>
      <c r="K337" s="935" t="s">
        <v>2360</v>
      </c>
      <c r="L337" s="936" t="s">
        <v>2360</v>
      </c>
    </row>
    <row r="338" spans="3:12" ht="13.2" x14ac:dyDescent="0.25">
      <c r="C338" s="930" t="s">
        <v>2111</v>
      </c>
      <c r="D338" s="930" t="s">
        <v>2244</v>
      </c>
      <c r="E338" s="931">
        <v>5679</v>
      </c>
      <c r="F338" s="932">
        <v>1</v>
      </c>
      <c r="G338" s="932" t="s">
        <v>2360</v>
      </c>
      <c r="H338" s="931" t="s">
        <v>2360</v>
      </c>
      <c r="I338" s="933" t="s">
        <v>2360</v>
      </c>
      <c r="J338" s="934" t="s">
        <v>2360</v>
      </c>
      <c r="K338" s="935" t="s">
        <v>2360</v>
      </c>
      <c r="L338" s="936" t="s">
        <v>2360</v>
      </c>
    </row>
    <row r="339" spans="3:12" ht="13.2" x14ac:dyDescent="0.25">
      <c r="C339" s="930" t="s">
        <v>2205</v>
      </c>
      <c r="D339" s="930" t="s">
        <v>2183</v>
      </c>
      <c r="E339" s="931">
        <v>579</v>
      </c>
      <c r="F339" s="932">
        <v>1</v>
      </c>
      <c r="G339" s="932" t="s">
        <v>2360</v>
      </c>
      <c r="H339" s="931" t="s">
        <v>2360</v>
      </c>
      <c r="I339" s="933" t="s">
        <v>2360</v>
      </c>
      <c r="J339" s="934" t="s">
        <v>2360</v>
      </c>
      <c r="K339" s="935" t="s">
        <v>2360</v>
      </c>
      <c r="L339" s="936" t="s">
        <v>2360</v>
      </c>
    </row>
    <row r="340" spans="3:12" ht="13.2" x14ac:dyDescent="0.25">
      <c r="C340" s="930" t="s">
        <v>2206</v>
      </c>
      <c r="D340" s="930" t="s">
        <v>2207</v>
      </c>
      <c r="E340" s="931">
        <v>1990</v>
      </c>
      <c r="F340" s="932">
        <v>1</v>
      </c>
      <c r="G340" s="932" t="s">
        <v>2360</v>
      </c>
      <c r="H340" s="931" t="s">
        <v>2360</v>
      </c>
      <c r="I340" s="933" t="s">
        <v>2360</v>
      </c>
      <c r="J340" s="934" t="s">
        <v>2360</v>
      </c>
      <c r="K340" s="935" t="s">
        <v>2360</v>
      </c>
      <c r="L340" s="936" t="s">
        <v>2360</v>
      </c>
    </row>
    <row r="341" spans="3:12" ht="13.2" x14ac:dyDescent="0.25">
      <c r="C341" s="930" t="s">
        <v>2204</v>
      </c>
      <c r="D341" s="930" t="s">
        <v>2174</v>
      </c>
      <c r="E341" s="931">
        <v>1171</v>
      </c>
      <c r="F341" s="932">
        <v>1</v>
      </c>
      <c r="G341" s="932" t="s">
        <v>2360</v>
      </c>
      <c r="H341" s="931" t="s">
        <v>2360</v>
      </c>
      <c r="I341" s="933" t="s">
        <v>2360</v>
      </c>
      <c r="J341" s="934" t="s">
        <v>2360</v>
      </c>
      <c r="K341" s="935" t="s">
        <v>2360</v>
      </c>
      <c r="L341" s="936" t="s">
        <v>2360</v>
      </c>
    </row>
    <row r="342" spans="3:12" ht="13.2" x14ac:dyDescent="0.25">
      <c r="C342" s="930" t="s">
        <v>2204</v>
      </c>
      <c r="D342" s="930" t="s">
        <v>2102</v>
      </c>
      <c r="E342" s="931">
        <v>1149</v>
      </c>
      <c r="F342" s="932">
        <v>1</v>
      </c>
      <c r="G342" s="932" t="s">
        <v>2360</v>
      </c>
      <c r="H342" s="931" t="s">
        <v>2360</v>
      </c>
      <c r="I342" s="933" t="s">
        <v>2360</v>
      </c>
      <c r="J342" s="934" t="s">
        <v>2360</v>
      </c>
      <c r="K342" s="935" t="s">
        <v>2360</v>
      </c>
      <c r="L342" s="936" t="s">
        <v>2360</v>
      </c>
    </row>
    <row r="343" spans="3:12" ht="13.2" x14ac:dyDescent="0.25">
      <c r="C343" s="930" t="s">
        <v>2204</v>
      </c>
      <c r="D343" s="930" t="s">
        <v>2201</v>
      </c>
      <c r="E343" s="931">
        <v>1793</v>
      </c>
      <c r="F343" s="932">
        <v>1</v>
      </c>
      <c r="G343" s="932" t="s">
        <v>2360</v>
      </c>
      <c r="H343" s="931" t="s">
        <v>2360</v>
      </c>
      <c r="I343" s="933" t="s">
        <v>2360</v>
      </c>
      <c r="J343" s="934" t="s">
        <v>2360</v>
      </c>
      <c r="K343" s="935" t="s">
        <v>2360</v>
      </c>
      <c r="L343" s="936" t="s">
        <v>2360</v>
      </c>
    </row>
    <row r="344" spans="3:12" ht="13.2" x14ac:dyDescent="0.25">
      <c r="C344" s="930" t="s">
        <v>2204</v>
      </c>
      <c r="D344" s="930" t="s">
        <v>2235</v>
      </c>
      <c r="E344" s="931">
        <v>5978</v>
      </c>
      <c r="F344" s="932">
        <v>1</v>
      </c>
      <c r="G344" s="932" t="s">
        <v>2360</v>
      </c>
      <c r="H344" s="931" t="s">
        <v>2360</v>
      </c>
      <c r="I344" s="933" t="s">
        <v>2360</v>
      </c>
      <c r="J344" s="934" t="s">
        <v>2360</v>
      </c>
      <c r="K344" s="935" t="s">
        <v>2360</v>
      </c>
      <c r="L344" s="936" t="s">
        <v>2360</v>
      </c>
    </row>
    <row r="345" spans="3:12" ht="13.2" x14ac:dyDescent="0.25">
      <c r="C345" s="930" t="s">
        <v>2208</v>
      </c>
      <c r="D345" s="930" t="s">
        <v>2114</v>
      </c>
      <c r="E345" s="931">
        <v>818</v>
      </c>
      <c r="F345" s="932">
        <v>1</v>
      </c>
      <c r="G345" s="932" t="s">
        <v>2360</v>
      </c>
      <c r="H345" s="931" t="s">
        <v>2360</v>
      </c>
      <c r="I345" s="933" t="s">
        <v>2360</v>
      </c>
      <c r="J345" s="934" t="s">
        <v>2360</v>
      </c>
      <c r="K345" s="935" t="s">
        <v>2360</v>
      </c>
      <c r="L345" s="936" t="s">
        <v>2360</v>
      </c>
    </row>
    <row r="346" spans="3:12" ht="13.2" x14ac:dyDescent="0.25">
      <c r="C346" s="930" t="s">
        <v>2208</v>
      </c>
      <c r="D346" s="930" t="s">
        <v>2202</v>
      </c>
      <c r="E346" s="931">
        <v>1102</v>
      </c>
      <c r="F346" s="932">
        <v>1</v>
      </c>
      <c r="G346" s="932" t="s">
        <v>2360</v>
      </c>
      <c r="H346" s="931" t="s">
        <v>2360</v>
      </c>
      <c r="I346" s="933" t="s">
        <v>2360</v>
      </c>
      <c r="J346" s="934" t="s">
        <v>2360</v>
      </c>
      <c r="K346" s="935" t="s">
        <v>2360</v>
      </c>
      <c r="L346" s="936" t="s">
        <v>2360</v>
      </c>
    </row>
    <row r="347" spans="3:12" ht="13.2" x14ac:dyDescent="0.25">
      <c r="C347" s="930" t="s">
        <v>2183</v>
      </c>
      <c r="D347" s="930" t="s">
        <v>2103</v>
      </c>
      <c r="E347" s="931">
        <v>1948</v>
      </c>
      <c r="F347" s="932">
        <v>2</v>
      </c>
      <c r="G347" s="932" t="s">
        <v>2360</v>
      </c>
      <c r="H347" s="931" t="s">
        <v>2360</v>
      </c>
      <c r="I347" s="933" t="s">
        <v>2360</v>
      </c>
      <c r="J347" s="934" t="s">
        <v>2360</v>
      </c>
      <c r="K347" s="935" t="s">
        <v>2360</v>
      </c>
      <c r="L347" s="936" t="s">
        <v>2360</v>
      </c>
    </row>
    <row r="348" spans="3:12" ht="13.2" x14ac:dyDescent="0.25">
      <c r="C348" s="930" t="s">
        <v>2183</v>
      </c>
      <c r="D348" s="930" t="s">
        <v>2181</v>
      </c>
      <c r="E348" s="931">
        <v>1530</v>
      </c>
      <c r="F348" s="932">
        <v>1</v>
      </c>
      <c r="G348" s="932" t="s">
        <v>2360</v>
      </c>
      <c r="H348" s="931" t="s">
        <v>2360</v>
      </c>
      <c r="I348" s="933" t="s">
        <v>2360</v>
      </c>
      <c r="J348" s="934" t="s">
        <v>2360</v>
      </c>
      <c r="K348" s="935" t="s">
        <v>2360</v>
      </c>
      <c r="L348" s="936" t="s">
        <v>2360</v>
      </c>
    </row>
    <row r="349" spans="3:12" ht="13.2" x14ac:dyDescent="0.25">
      <c r="C349" s="930" t="s">
        <v>2183</v>
      </c>
      <c r="D349" s="930" t="s">
        <v>2192</v>
      </c>
      <c r="E349" s="931">
        <v>450</v>
      </c>
      <c r="F349" s="932">
        <v>1</v>
      </c>
      <c r="G349" s="932" t="s">
        <v>2360</v>
      </c>
      <c r="H349" s="931" t="s">
        <v>2360</v>
      </c>
      <c r="I349" s="933" t="s">
        <v>2360</v>
      </c>
      <c r="J349" s="934" t="s">
        <v>2360</v>
      </c>
      <c r="K349" s="935" t="s">
        <v>2360</v>
      </c>
      <c r="L349" s="936" t="s">
        <v>2360</v>
      </c>
    </row>
    <row r="350" spans="3:12" ht="13.2" x14ac:dyDescent="0.25">
      <c r="C350" s="930" t="s">
        <v>2183</v>
      </c>
      <c r="D350" s="930" t="s">
        <v>2209</v>
      </c>
      <c r="E350" s="931">
        <v>380</v>
      </c>
      <c r="F350" s="932">
        <v>1</v>
      </c>
      <c r="G350" s="932" t="s">
        <v>2360</v>
      </c>
      <c r="H350" s="931" t="s">
        <v>2360</v>
      </c>
      <c r="I350" s="933" t="s">
        <v>2360</v>
      </c>
      <c r="J350" s="934" t="s">
        <v>2360</v>
      </c>
      <c r="K350" s="935" t="s">
        <v>2360</v>
      </c>
      <c r="L350" s="936" t="s">
        <v>2360</v>
      </c>
    </row>
    <row r="351" spans="3:12" ht="13.2" x14ac:dyDescent="0.25">
      <c r="C351" s="930" t="s">
        <v>2183</v>
      </c>
      <c r="D351" s="930" t="s">
        <v>2165</v>
      </c>
      <c r="E351" s="931">
        <v>1204</v>
      </c>
      <c r="F351" s="932">
        <v>1</v>
      </c>
      <c r="G351" s="932" t="s">
        <v>2360</v>
      </c>
      <c r="H351" s="931" t="s">
        <v>2360</v>
      </c>
      <c r="I351" s="933" t="s">
        <v>2360</v>
      </c>
      <c r="J351" s="934" t="s">
        <v>2360</v>
      </c>
      <c r="K351" s="935" t="s">
        <v>2360</v>
      </c>
      <c r="L351" s="936" t="s">
        <v>2360</v>
      </c>
    </row>
    <row r="352" spans="3:12" ht="13.2" x14ac:dyDescent="0.25">
      <c r="C352" s="930" t="s">
        <v>2183</v>
      </c>
      <c r="D352" s="930" t="s">
        <v>2126</v>
      </c>
      <c r="E352" s="931">
        <v>1904</v>
      </c>
      <c r="F352" s="932">
        <v>1</v>
      </c>
      <c r="G352" s="932" t="s">
        <v>2360</v>
      </c>
      <c r="H352" s="931" t="s">
        <v>2360</v>
      </c>
      <c r="I352" s="933" t="s">
        <v>2360</v>
      </c>
      <c r="J352" s="934" t="s">
        <v>2360</v>
      </c>
      <c r="K352" s="935" t="s">
        <v>2360</v>
      </c>
      <c r="L352" s="936" t="s">
        <v>2360</v>
      </c>
    </row>
    <row r="353" spans="3:12" ht="13.2" x14ac:dyDescent="0.25">
      <c r="C353" s="930" t="s">
        <v>2183</v>
      </c>
      <c r="D353" s="930" t="s">
        <v>2307</v>
      </c>
      <c r="E353" s="931">
        <v>3719</v>
      </c>
      <c r="F353" s="932">
        <v>1</v>
      </c>
      <c r="G353" s="932" t="s">
        <v>2360</v>
      </c>
      <c r="H353" s="931" t="s">
        <v>2360</v>
      </c>
      <c r="I353" s="933" t="s">
        <v>2360</v>
      </c>
      <c r="J353" s="934" t="s">
        <v>2360</v>
      </c>
      <c r="K353" s="935" t="s">
        <v>2360</v>
      </c>
      <c r="L353" s="936" t="s">
        <v>2360</v>
      </c>
    </row>
    <row r="354" spans="3:12" ht="13.2" x14ac:dyDescent="0.25">
      <c r="C354" s="930" t="s">
        <v>2183</v>
      </c>
      <c r="D354" s="930" t="s">
        <v>2298</v>
      </c>
      <c r="E354" s="931">
        <v>4615</v>
      </c>
      <c r="F354" s="932">
        <v>1</v>
      </c>
      <c r="G354" s="932" t="s">
        <v>2360</v>
      </c>
      <c r="H354" s="931" t="s">
        <v>2360</v>
      </c>
      <c r="I354" s="933" t="s">
        <v>2360</v>
      </c>
      <c r="J354" s="934" t="s">
        <v>2360</v>
      </c>
      <c r="K354" s="935" t="s">
        <v>2360</v>
      </c>
      <c r="L354" s="936" t="s">
        <v>2360</v>
      </c>
    </row>
    <row r="355" spans="3:12" ht="13.2" x14ac:dyDescent="0.25">
      <c r="C355" s="930" t="s">
        <v>2184</v>
      </c>
      <c r="D355" s="930" t="s">
        <v>2101</v>
      </c>
      <c r="E355" s="931">
        <v>1815</v>
      </c>
      <c r="F355" s="932">
        <v>2</v>
      </c>
      <c r="G355" s="932" t="s">
        <v>2360</v>
      </c>
      <c r="H355" s="931" t="s">
        <v>2360</v>
      </c>
      <c r="I355" s="933" t="s">
        <v>2360</v>
      </c>
      <c r="J355" s="934" t="s">
        <v>2360</v>
      </c>
      <c r="K355" s="935" t="s">
        <v>2360</v>
      </c>
      <c r="L355" s="936" t="s">
        <v>2360</v>
      </c>
    </row>
    <row r="356" spans="3:12" ht="13.2" x14ac:dyDescent="0.25">
      <c r="C356" s="930" t="s">
        <v>2184</v>
      </c>
      <c r="D356" s="930" t="s">
        <v>2146</v>
      </c>
      <c r="E356" s="931">
        <v>3068</v>
      </c>
      <c r="F356" s="932">
        <v>1</v>
      </c>
      <c r="G356" s="932" t="s">
        <v>2360</v>
      </c>
      <c r="H356" s="931" t="s">
        <v>2360</v>
      </c>
      <c r="I356" s="933" t="s">
        <v>2360</v>
      </c>
      <c r="J356" s="934" t="s">
        <v>2360</v>
      </c>
      <c r="K356" s="935" t="s">
        <v>2360</v>
      </c>
      <c r="L356" s="936" t="s">
        <v>2360</v>
      </c>
    </row>
    <row r="357" spans="3:12" ht="13.2" x14ac:dyDescent="0.25">
      <c r="C357" s="930" t="s">
        <v>2184</v>
      </c>
      <c r="D357" s="930" t="s">
        <v>2288</v>
      </c>
      <c r="E357" s="931">
        <v>451</v>
      </c>
      <c r="F357" s="932">
        <v>1</v>
      </c>
      <c r="G357" s="932" t="s">
        <v>2360</v>
      </c>
      <c r="H357" s="931" t="s">
        <v>2360</v>
      </c>
      <c r="I357" s="933" t="s">
        <v>2360</v>
      </c>
      <c r="J357" s="934" t="s">
        <v>2360</v>
      </c>
      <c r="K357" s="935" t="s">
        <v>2360</v>
      </c>
      <c r="L357" s="936" t="s">
        <v>2360</v>
      </c>
    </row>
    <row r="358" spans="3:12" ht="13.2" x14ac:dyDescent="0.25">
      <c r="C358" s="930" t="s">
        <v>2184</v>
      </c>
      <c r="D358" s="930" t="s">
        <v>2204</v>
      </c>
      <c r="E358" s="931">
        <v>948</v>
      </c>
      <c r="F358" s="932">
        <v>1</v>
      </c>
      <c r="G358" s="932" t="s">
        <v>2360</v>
      </c>
      <c r="H358" s="931" t="s">
        <v>2360</v>
      </c>
      <c r="I358" s="933" t="s">
        <v>2360</v>
      </c>
      <c r="J358" s="934" t="s">
        <v>2360</v>
      </c>
      <c r="K358" s="935" t="s">
        <v>2360</v>
      </c>
      <c r="L358" s="936" t="s">
        <v>2360</v>
      </c>
    </row>
    <row r="359" spans="3:12" ht="13.2" x14ac:dyDescent="0.25">
      <c r="C359" s="930" t="s">
        <v>2184</v>
      </c>
      <c r="D359" s="930" t="s">
        <v>2183</v>
      </c>
      <c r="E359" s="931">
        <v>524</v>
      </c>
      <c r="F359" s="932">
        <v>1</v>
      </c>
      <c r="G359" s="932" t="s">
        <v>2360</v>
      </c>
      <c r="H359" s="931" t="s">
        <v>2360</v>
      </c>
      <c r="I359" s="933" t="s">
        <v>2360</v>
      </c>
      <c r="J359" s="934" t="s">
        <v>2360</v>
      </c>
      <c r="K359" s="935" t="s">
        <v>2360</v>
      </c>
      <c r="L359" s="936" t="s">
        <v>2360</v>
      </c>
    </row>
    <row r="360" spans="3:12" ht="13.2" x14ac:dyDescent="0.25">
      <c r="C360" s="930" t="s">
        <v>2184</v>
      </c>
      <c r="D360" s="930" t="s">
        <v>2112</v>
      </c>
      <c r="E360" s="931">
        <v>805</v>
      </c>
      <c r="F360" s="932">
        <v>1</v>
      </c>
      <c r="G360" s="932" t="s">
        <v>2360</v>
      </c>
      <c r="H360" s="931" t="s">
        <v>2360</v>
      </c>
      <c r="I360" s="933" t="s">
        <v>2360</v>
      </c>
      <c r="J360" s="934" t="s">
        <v>2360</v>
      </c>
      <c r="K360" s="935" t="s">
        <v>2360</v>
      </c>
      <c r="L360" s="936" t="s">
        <v>2360</v>
      </c>
    </row>
    <row r="361" spans="3:12" ht="13.2" x14ac:dyDescent="0.25">
      <c r="C361" s="930" t="s">
        <v>2184</v>
      </c>
      <c r="D361" s="930" t="s">
        <v>2117</v>
      </c>
      <c r="E361" s="931">
        <v>2383</v>
      </c>
      <c r="F361" s="932">
        <v>1</v>
      </c>
      <c r="G361" s="932" t="s">
        <v>2360</v>
      </c>
      <c r="H361" s="931" t="s">
        <v>2360</v>
      </c>
      <c r="I361" s="933" t="s">
        <v>2360</v>
      </c>
      <c r="J361" s="934" t="s">
        <v>2360</v>
      </c>
      <c r="K361" s="935" t="s">
        <v>2360</v>
      </c>
      <c r="L361" s="936" t="s">
        <v>2360</v>
      </c>
    </row>
    <row r="362" spans="3:12" ht="13.2" x14ac:dyDescent="0.25">
      <c r="C362" s="930" t="s">
        <v>2184</v>
      </c>
      <c r="D362" s="930" t="s">
        <v>2120</v>
      </c>
      <c r="E362" s="931">
        <v>1605</v>
      </c>
      <c r="F362" s="932">
        <v>1</v>
      </c>
      <c r="G362" s="932" t="s">
        <v>2360</v>
      </c>
      <c r="H362" s="931" t="s">
        <v>2360</v>
      </c>
      <c r="I362" s="933" t="s">
        <v>2360</v>
      </c>
      <c r="J362" s="934" t="s">
        <v>2360</v>
      </c>
      <c r="K362" s="935" t="s">
        <v>2360</v>
      </c>
      <c r="L362" s="936" t="s">
        <v>2360</v>
      </c>
    </row>
    <row r="363" spans="3:12" ht="13.2" x14ac:dyDescent="0.25">
      <c r="C363" s="930" t="s">
        <v>2184</v>
      </c>
      <c r="D363" s="930" t="s">
        <v>2246</v>
      </c>
      <c r="E363" s="931">
        <v>3003</v>
      </c>
      <c r="F363" s="932">
        <v>1</v>
      </c>
      <c r="G363" s="932" t="s">
        <v>2360</v>
      </c>
      <c r="H363" s="931" t="s">
        <v>2360</v>
      </c>
      <c r="I363" s="933" t="s">
        <v>2360</v>
      </c>
      <c r="J363" s="934" t="s">
        <v>2360</v>
      </c>
      <c r="K363" s="935" t="s">
        <v>2360</v>
      </c>
      <c r="L363" s="936" t="s">
        <v>2360</v>
      </c>
    </row>
    <row r="364" spans="3:12" ht="13.2" x14ac:dyDescent="0.25">
      <c r="C364" s="930" t="s">
        <v>2184</v>
      </c>
      <c r="D364" s="930" t="s">
        <v>2244</v>
      </c>
      <c r="E364" s="931">
        <v>5823</v>
      </c>
      <c r="F364" s="932">
        <v>1</v>
      </c>
      <c r="G364" s="932" t="s">
        <v>2360</v>
      </c>
      <c r="H364" s="931" t="s">
        <v>2360</v>
      </c>
      <c r="I364" s="933" t="s">
        <v>2360</v>
      </c>
      <c r="J364" s="934" t="s">
        <v>2360</v>
      </c>
      <c r="K364" s="935" t="s">
        <v>2360</v>
      </c>
      <c r="L364" s="936" t="s">
        <v>2360</v>
      </c>
    </row>
    <row r="365" spans="3:12" ht="13.2" x14ac:dyDescent="0.25">
      <c r="C365" s="930" t="s">
        <v>2112</v>
      </c>
      <c r="D365" s="930" t="s">
        <v>2184</v>
      </c>
      <c r="E365" s="931">
        <v>805</v>
      </c>
      <c r="F365" s="932">
        <v>1</v>
      </c>
      <c r="G365" s="932" t="s">
        <v>2360</v>
      </c>
      <c r="H365" s="931" t="s">
        <v>2360</v>
      </c>
      <c r="I365" s="933" t="s">
        <v>2360</v>
      </c>
      <c r="J365" s="934" t="s">
        <v>2360</v>
      </c>
      <c r="K365" s="935" t="s">
        <v>2360</v>
      </c>
      <c r="L365" s="936" t="s">
        <v>2360</v>
      </c>
    </row>
    <row r="366" spans="3:12" ht="13.2" x14ac:dyDescent="0.25">
      <c r="C366" s="930" t="s">
        <v>2112</v>
      </c>
      <c r="D366" s="930" t="s">
        <v>2115</v>
      </c>
      <c r="E366" s="931">
        <v>1142</v>
      </c>
      <c r="F366" s="932">
        <v>1</v>
      </c>
      <c r="G366" s="932" t="s">
        <v>2360</v>
      </c>
      <c r="H366" s="931" t="s">
        <v>2360</v>
      </c>
      <c r="I366" s="933" t="s">
        <v>2360</v>
      </c>
      <c r="J366" s="934" t="s">
        <v>2360</v>
      </c>
      <c r="K366" s="935" t="s">
        <v>2360</v>
      </c>
      <c r="L366" s="936" t="s">
        <v>2360</v>
      </c>
    </row>
    <row r="367" spans="3:12" ht="13.2" x14ac:dyDescent="0.25">
      <c r="C367" s="930" t="s">
        <v>2112</v>
      </c>
      <c r="D367" s="930" t="s">
        <v>2246</v>
      </c>
      <c r="E367" s="931">
        <v>2303</v>
      </c>
      <c r="F367" s="932">
        <v>1</v>
      </c>
      <c r="G367" s="932" t="s">
        <v>2360</v>
      </c>
      <c r="H367" s="931" t="s">
        <v>2360</v>
      </c>
      <c r="I367" s="933" t="s">
        <v>2360</v>
      </c>
      <c r="J367" s="934" t="s">
        <v>2360</v>
      </c>
      <c r="K367" s="935" t="s">
        <v>2360</v>
      </c>
      <c r="L367" s="936" t="s">
        <v>2360</v>
      </c>
    </row>
    <row r="368" spans="3:12" ht="13.2" x14ac:dyDescent="0.25">
      <c r="C368" s="930" t="s">
        <v>2209</v>
      </c>
      <c r="D368" s="930" t="s">
        <v>2246</v>
      </c>
      <c r="E368" s="931">
        <v>2574</v>
      </c>
      <c r="F368" s="932">
        <v>1</v>
      </c>
      <c r="G368" s="932" t="s">
        <v>2360</v>
      </c>
      <c r="H368" s="931" t="s">
        <v>2360</v>
      </c>
      <c r="I368" s="933" t="s">
        <v>2360</v>
      </c>
      <c r="J368" s="934" t="s">
        <v>2360</v>
      </c>
      <c r="K368" s="935" t="s">
        <v>2360</v>
      </c>
      <c r="L368" s="936" t="s">
        <v>2360</v>
      </c>
    </row>
    <row r="369" spans="3:12" ht="13.2" x14ac:dyDescent="0.25">
      <c r="C369" s="930" t="s">
        <v>2210</v>
      </c>
      <c r="D369" s="930" t="s">
        <v>2174</v>
      </c>
      <c r="E369" s="931">
        <v>1040</v>
      </c>
      <c r="F369" s="932">
        <v>1</v>
      </c>
      <c r="G369" s="932" t="s">
        <v>2360</v>
      </c>
      <c r="H369" s="931" t="s">
        <v>2360</v>
      </c>
      <c r="I369" s="933" t="s">
        <v>2360</v>
      </c>
      <c r="J369" s="934" t="s">
        <v>2360</v>
      </c>
      <c r="K369" s="935" t="s">
        <v>2360</v>
      </c>
      <c r="L369" s="936" t="s">
        <v>2360</v>
      </c>
    </row>
    <row r="370" spans="3:12" ht="13.2" x14ac:dyDescent="0.25">
      <c r="C370" s="930" t="s">
        <v>2193</v>
      </c>
      <c r="D370" s="930" t="s">
        <v>2146</v>
      </c>
      <c r="E370" s="931">
        <v>2337</v>
      </c>
      <c r="F370" s="932">
        <v>1</v>
      </c>
      <c r="G370" s="932" t="s">
        <v>2360</v>
      </c>
      <c r="H370" s="931" t="s">
        <v>2360</v>
      </c>
      <c r="I370" s="933" t="s">
        <v>2360</v>
      </c>
      <c r="J370" s="934" t="s">
        <v>2360</v>
      </c>
      <c r="K370" s="935" t="s">
        <v>2360</v>
      </c>
      <c r="L370" s="936" t="s">
        <v>2360</v>
      </c>
    </row>
    <row r="371" spans="3:12" ht="13.2" x14ac:dyDescent="0.25">
      <c r="C371" s="930" t="s">
        <v>2113</v>
      </c>
      <c r="D371" s="930" t="s">
        <v>2103</v>
      </c>
      <c r="E371" s="931">
        <v>1027</v>
      </c>
      <c r="F371" s="932">
        <v>2</v>
      </c>
      <c r="G371" s="932" t="s">
        <v>2360</v>
      </c>
      <c r="H371" s="931" t="s">
        <v>2360</v>
      </c>
      <c r="I371" s="933" t="s">
        <v>2360</v>
      </c>
      <c r="J371" s="934" t="s">
        <v>2360</v>
      </c>
      <c r="K371" s="935" t="s">
        <v>2360</v>
      </c>
      <c r="L371" s="936" t="s">
        <v>2360</v>
      </c>
    </row>
    <row r="372" spans="3:12" ht="13.2" x14ac:dyDescent="0.25">
      <c r="C372" s="930" t="s">
        <v>2113</v>
      </c>
      <c r="D372" s="930" t="s">
        <v>2109</v>
      </c>
      <c r="E372" s="931">
        <v>1865</v>
      </c>
      <c r="F372" s="932">
        <v>2</v>
      </c>
      <c r="G372" s="932" t="s">
        <v>2360</v>
      </c>
      <c r="H372" s="931" t="s">
        <v>2360</v>
      </c>
      <c r="I372" s="933" t="s">
        <v>2360</v>
      </c>
      <c r="J372" s="934" t="s">
        <v>2360</v>
      </c>
      <c r="K372" s="935" t="s">
        <v>2360</v>
      </c>
      <c r="L372" s="936" t="s">
        <v>2360</v>
      </c>
    </row>
    <row r="373" spans="3:12" ht="13.2" x14ac:dyDescent="0.25">
      <c r="C373" s="930" t="s">
        <v>2211</v>
      </c>
      <c r="D373" s="930" t="s">
        <v>2146</v>
      </c>
      <c r="E373" s="931">
        <v>1785</v>
      </c>
      <c r="F373" s="932">
        <v>1</v>
      </c>
      <c r="G373" s="932" t="s">
        <v>2360</v>
      </c>
      <c r="H373" s="931" t="s">
        <v>2360</v>
      </c>
      <c r="I373" s="933" t="s">
        <v>2360</v>
      </c>
      <c r="J373" s="934" t="s">
        <v>2360</v>
      </c>
      <c r="K373" s="935" t="s">
        <v>2360</v>
      </c>
      <c r="L373" s="936" t="s">
        <v>2360</v>
      </c>
    </row>
    <row r="374" spans="3:12" ht="13.2" x14ac:dyDescent="0.25">
      <c r="C374" s="930" t="s">
        <v>2211</v>
      </c>
      <c r="D374" s="930" t="s">
        <v>2114</v>
      </c>
      <c r="E374" s="931">
        <v>380</v>
      </c>
      <c r="F374" s="932">
        <v>1</v>
      </c>
      <c r="G374" s="932" t="s">
        <v>2360</v>
      </c>
      <c r="H374" s="931" t="s">
        <v>2360</v>
      </c>
      <c r="I374" s="933" t="s">
        <v>2360</v>
      </c>
      <c r="J374" s="934" t="s">
        <v>2360</v>
      </c>
      <c r="K374" s="935" t="s">
        <v>2360</v>
      </c>
      <c r="L374" s="936" t="s">
        <v>2360</v>
      </c>
    </row>
    <row r="375" spans="3:12" ht="13.2" x14ac:dyDescent="0.25">
      <c r="C375" s="930" t="s">
        <v>2211</v>
      </c>
      <c r="D375" s="930" t="s">
        <v>2118</v>
      </c>
      <c r="E375" s="931">
        <v>379</v>
      </c>
      <c r="F375" s="932">
        <v>1</v>
      </c>
      <c r="G375" s="932" t="s">
        <v>2360</v>
      </c>
      <c r="H375" s="931" t="s">
        <v>2360</v>
      </c>
      <c r="I375" s="933" t="s">
        <v>2360</v>
      </c>
      <c r="J375" s="934" t="s">
        <v>2360</v>
      </c>
      <c r="K375" s="935" t="s">
        <v>2360</v>
      </c>
      <c r="L375" s="936" t="s">
        <v>2360</v>
      </c>
    </row>
    <row r="376" spans="3:12" ht="13.2" x14ac:dyDescent="0.25">
      <c r="C376" s="930" t="s">
        <v>2211</v>
      </c>
      <c r="D376" s="930" t="s">
        <v>2233</v>
      </c>
      <c r="E376" s="931">
        <v>5099</v>
      </c>
      <c r="F376" s="932">
        <v>5</v>
      </c>
      <c r="G376" s="932" t="s">
        <v>2360</v>
      </c>
      <c r="H376" s="931" t="s">
        <v>2360</v>
      </c>
      <c r="I376" s="933" t="s">
        <v>2360</v>
      </c>
      <c r="J376" s="934" t="s">
        <v>2360</v>
      </c>
      <c r="K376" s="935" t="s">
        <v>2360</v>
      </c>
      <c r="L376" s="936" t="s">
        <v>2360</v>
      </c>
    </row>
    <row r="377" spans="3:12" ht="13.2" x14ac:dyDescent="0.25">
      <c r="C377" s="930" t="s">
        <v>2157</v>
      </c>
      <c r="D377" s="930" t="s">
        <v>2118</v>
      </c>
      <c r="E377" s="931">
        <v>362</v>
      </c>
      <c r="F377" s="932">
        <v>1</v>
      </c>
      <c r="G377" s="932" t="s">
        <v>2360</v>
      </c>
      <c r="H377" s="931" t="s">
        <v>2360</v>
      </c>
      <c r="I377" s="933" t="s">
        <v>2360</v>
      </c>
      <c r="J377" s="934" t="s">
        <v>2360</v>
      </c>
      <c r="K377" s="935" t="s">
        <v>2360</v>
      </c>
      <c r="L377" s="936" t="s">
        <v>2360</v>
      </c>
    </row>
    <row r="378" spans="3:12" ht="13.2" x14ac:dyDescent="0.25">
      <c r="C378" s="930" t="s">
        <v>2157</v>
      </c>
      <c r="D378" s="930" t="s">
        <v>2120</v>
      </c>
      <c r="E378" s="931">
        <v>404</v>
      </c>
      <c r="F378" s="932">
        <v>1</v>
      </c>
      <c r="G378" s="932" t="s">
        <v>2360</v>
      </c>
      <c r="H378" s="931" t="s">
        <v>2360</v>
      </c>
      <c r="I378" s="933" t="s">
        <v>2360</v>
      </c>
      <c r="J378" s="934" t="s">
        <v>2360</v>
      </c>
      <c r="K378" s="935" t="s">
        <v>2360</v>
      </c>
      <c r="L378" s="936" t="s">
        <v>2360</v>
      </c>
    </row>
    <row r="379" spans="3:12" ht="13.2" x14ac:dyDescent="0.25">
      <c r="C379" s="930" t="s">
        <v>2157</v>
      </c>
      <c r="D379" s="930" t="s">
        <v>2249</v>
      </c>
      <c r="E379" s="931">
        <v>1274</v>
      </c>
      <c r="F379" s="932">
        <v>1</v>
      </c>
      <c r="G379" s="932" t="s">
        <v>2360</v>
      </c>
      <c r="H379" s="931" t="s">
        <v>2360</v>
      </c>
      <c r="I379" s="933" t="s">
        <v>2360</v>
      </c>
      <c r="J379" s="934" t="s">
        <v>2360</v>
      </c>
      <c r="K379" s="935" t="s">
        <v>2360</v>
      </c>
      <c r="L379" s="936" t="s">
        <v>2360</v>
      </c>
    </row>
    <row r="380" spans="3:12" ht="13.2" x14ac:dyDescent="0.25">
      <c r="C380" s="930" t="s">
        <v>2114</v>
      </c>
      <c r="D380" s="930" t="s">
        <v>2134</v>
      </c>
      <c r="E380" s="931">
        <v>3035</v>
      </c>
      <c r="F380" s="932">
        <v>1</v>
      </c>
      <c r="G380" s="932" t="s">
        <v>2360</v>
      </c>
      <c r="H380" s="931" t="s">
        <v>2360</v>
      </c>
      <c r="I380" s="933" t="s">
        <v>2360</v>
      </c>
      <c r="J380" s="934" t="s">
        <v>2360</v>
      </c>
      <c r="K380" s="935" t="s">
        <v>2360</v>
      </c>
      <c r="L380" s="936" t="s">
        <v>2360</v>
      </c>
    </row>
    <row r="381" spans="3:12" ht="13.2" x14ac:dyDescent="0.25">
      <c r="C381" s="930" t="s">
        <v>2114</v>
      </c>
      <c r="D381" s="930" t="s">
        <v>2103</v>
      </c>
      <c r="E381" s="931">
        <v>1169</v>
      </c>
      <c r="F381" s="932">
        <v>2</v>
      </c>
      <c r="G381" s="932" t="s">
        <v>2360</v>
      </c>
      <c r="H381" s="931" t="s">
        <v>2360</v>
      </c>
      <c r="I381" s="933" t="s">
        <v>2360</v>
      </c>
      <c r="J381" s="934" t="s">
        <v>2360</v>
      </c>
      <c r="K381" s="935" t="s">
        <v>2360</v>
      </c>
      <c r="L381" s="936" t="s">
        <v>2360</v>
      </c>
    </row>
    <row r="382" spans="3:12" ht="13.2" x14ac:dyDescent="0.25">
      <c r="C382" s="930" t="s">
        <v>2114</v>
      </c>
      <c r="D382" s="930" t="s">
        <v>2104</v>
      </c>
      <c r="E382" s="931">
        <v>810</v>
      </c>
      <c r="F382" s="932">
        <v>1</v>
      </c>
      <c r="G382" s="932" t="s">
        <v>2360</v>
      </c>
      <c r="H382" s="931" t="s">
        <v>2360</v>
      </c>
      <c r="I382" s="933" t="s">
        <v>2360</v>
      </c>
      <c r="J382" s="934" t="s">
        <v>2360</v>
      </c>
      <c r="K382" s="935" t="s">
        <v>2360</v>
      </c>
      <c r="L382" s="936" t="s">
        <v>2360</v>
      </c>
    </row>
    <row r="383" spans="3:12" ht="13.2" x14ac:dyDescent="0.25">
      <c r="C383" s="930" t="s">
        <v>2114</v>
      </c>
      <c r="D383" s="930" t="s">
        <v>2136</v>
      </c>
      <c r="E383" s="931">
        <v>942</v>
      </c>
      <c r="F383" s="932">
        <v>1</v>
      </c>
      <c r="G383" s="932" t="s">
        <v>2360</v>
      </c>
      <c r="H383" s="931" t="s">
        <v>2360</v>
      </c>
      <c r="I383" s="933" t="s">
        <v>2360</v>
      </c>
      <c r="J383" s="934" t="s">
        <v>2360</v>
      </c>
      <c r="K383" s="935" t="s">
        <v>2360</v>
      </c>
      <c r="L383" s="936" t="s">
        <v>2360</v>
      </c>
    </row>
    <row r="384" spans="3:12" ht="13.2" x14ac:dyDescent="0.25">
      <c r="C384" s="930" t="s">
        <v>2114</v>
      </c>
      <c r="D384" s="930" t="s">
        <v>2101</v>
      </c>
      <c r="E384" s="931">
        <v>1169</v>
      </c>
      <c r="F384" s="932">
        <v>2</v>
      </c>
      <c r="G384" s="932" t="s">
        <v>2360</v>
      </c>
      <c r="H384" s="931" t="s">
        <v>2360</v>
      </c>
      <c r="I384" s="933" t="s">
        <v>2360</v>
      </c>
      <c r="J384" s="934" t="s">
        <v>2360</v>
      </c>
      <c r="K384" s="935" t="s">
        <v>2360</v>
      </c>
      <c r="L384" s="936" t="s">
        <v>2360</v>
      </c>
    </row>
    <row r="385" spans="3:12" ht="13.2" x14ac:dyDescent="0.25">
      <c r="C385" s="930" t="s">
        <v>2114</v>
      </c>
      <c r="D385" s="930" t="s">
        <v>2174</v>
      </c>
      <c r="E385" s="931">
        <v>1132</v>
      </c>
      <c r="F385" s="932">
        <v>1</v>
      </c>
      <c r="G385" s="932" t="s">
        <v>2360</v>
      </c>
      <c r="H385" s="931" t="s">
        <v>2360</v>
      </c>
      <c r="I385" s="933" t="s">
        <v>2360</v>
      </c>
      <c r="J385" s="934" t="s">
        <v>2360</v>
      </c>
      <c r="K385" s="935" t="s">
        <v>2360</v>
      </c>
      <c r="L385" s="936" t="s">
        <v>2360</v>
      </c>
    </row>
    <row r="386" spans="3:12" ht="13.2" x14ac:dyDescent="0.25">
      <c r="C386" s="930" t="s">
        <v>2114</v>
      </c>
      <c r="D386" s="930" t="s">
        <v>2212</v>
      </c>
      <c r="E386" s="931">
        <v>1218</v>
      </c>
      <c r="F386" s="932">
        <v>2</v>
      </c>
      <c r="G386" s="932" t="s">
        <v>2360</v>
      </c>
      <c r="H386" s="931" t="s">
        <v>2360</v>
      </c>
      <c r="I386" s="933" t="s">
        <v>2360</v>
      </c>
      <c r="J386" s="934" t="s">
        <v>2360</v>
      </c>
      <c r="K386" s="935" t="s">
        <v>2360</v>
      </c>
      <c r="L386" s="936" t="s">
        <v>2360</v>
      </c>
    </row>
    <row r="387" spans="3:12" ht="13.2" x14ac:dyDescent="0.25">
      <c r="C387" s="930" t="s">
        <v>2114</v>
      </c>
      <c r="D387" s="930" t="s">
        <v>2109</v>
      </c>
      <c r="E387" s="931">
        <v>1982</v>
      </c>
      <c r="F387" s="932">
        <v>3</v>
      </c>
      <c r="G387" s="932" t="s">
        <v>2360</v>
      </c>
      <c r="H387" s="931" t="s">
        <v>2360</v>
      </c>
      <c r="I387" s="933" t="s">
        <v>2360</v>
      </c>
      <c r="J387" s="934" t="s">
        <v>2360</v>
      </c>
      <c r="K387" s="935" t="s">
        <v>2360</v>
      </c>
      <c r="L387" s="936" t="s">
        <v>2360</v>
      </c>
    </row>
    <row r="388" spans="3:12" ht="13.2" x14ac:dyDescent="0.25">
      <c r="C388" s="930" t="s">
        <v>2114</v>
      </c>
      <c r="D388" s="930" t="s">
        <v>2286</v>
      </c>
      <c r="E388" s="931">
        <v>6293</v>
      </c>
      <c r="F388" s="932">
        <v>1</v>
      </c>
      <c r="G388" s="932" t="s">
        <v>2360</v>
      </c>
      <c r="H388" s="931" t="s">
        <v>2360</v>
      </c>
      <c r="I388" s="933" t="s">
        <v>2360</v>
      </c>
      <c r="J388" s="934" t="s">
        <v>2360</v>
      </c>
      <c r="K388" s="935" t="s">
        <v>2360</v>
      </c>
      <c r="L388" s="936" t="s">
        <v>2360</v>
      </c>
    </row>
    <row r="389" spans="3:12" ht="13.2" x14ac:dyDescent="0.25">
      <c r="C389" s="930" t="s">
        <v>2114</v>
      </c>
      <c r="D389" s="930" t="s">
        <v>2110</v>
      </c>
      <c r="E389" s="931">
        <v>2561</v>
      </c>
      <c r="F389" s="932">
        <v>2</v>
      </c>
      <c r="G389" s="932" t="s">
        <v>2360</v>
      </c>
      <c r="H389" s="931" t="s">
        <v>2360</v>
      </c>
      <c r="I389" s="933" t="s">
        <v>2360</v>
      </c>
      <c r="J389" s="934" t="s">
        <v>2360</v>
      </c>
      <c r="K389" s="935" t="s">
        <v>2360</v>
      </c>
      <c r="L389" s="936" t="s">
        <v>2360</v>
      </c>
    </row>
    <row r="390" spans="3:12" ht="13.2" x14ac:dyDescent="0.25">
      <c r="C390" s="930" t="s">
        <v>2114</v>
      </c>
      <c r="D390" s="930" t="s">
        <v>2204</v>
      </c>
      <c r="E390" s="931">
        <v>509</v>
      </c>
      <c r="F390" s="932">
        <v>1</v>
      </c>
      <c r="G390" s="932" t="s">
        <v>2360</v>
      </c>
      <c r="H390" s="931" t="s">
        <v>2360</v>
      </c>
      <c r="I390" s="933" t="s">
        <v>2360</v>
      </c>
      <c r="J390" s="934" t="s">
        <v>2360</v>
      </c>
      <c r="K390" s="935" t="s">
        <v>2360</v>
      </c>
      <c r="L390" s="936" t="s">
        <v>2360</v>
      </c>
    </row>
    <row r="391" spans="3:12" ht="13.2" x14ac:dyDescent="0.25">
      <c r="C391" s="930" t="s">
        <v>2114</v>
      </c>
      <c r="D391" s="930" t="s">
        <v>2208</v>
      </c>
      <c r="E391" s="931">
        <v>818</v>
      </c>
      <c r="F391" s="932">
        <v>1</v>
      </c>
      <c r="G391" s="932" t="s">
        <v>2360</v>
      </c>
      <c r="H391" s="931" t="s">
        <v>2360</v>
      </c>
      <c r="I391" s="933" t="s">
        <v>2360</v>
      </c>
      <c r="J391" s="934" t="s">
        <v>2360</v>
      </c>
      <c r="K391" s="935" t="s">
        <v>2360</v>
      </c>
      <c r="L391" s="936" t="s">
        <v>2360</v>
      </c>
    </row>
    <row r="392" spans="3:12" ht="13.2" x14ac:dyDescent="0.25">
      <c r="C392" s="930" t="s">
        <v>2114</v>
      </c>
      <c r="D392" s="930" t="s">
        <v>2115</v>
      </c>
      <c r="E392" s="931">
        <v>790</v>
      </c>
      <c r="F392" s="932">
        <v>4</v>
      </c>
      <c r="G392" s="932" t="s">
        <v>2360</v>
      </c>
      <c r="H392" s="931" t="s">
        <v>2360</v>
      </c>
      <c r="I392" s="933" t="s">
        <v>2360</v>
      </c>
      <c r="J392" s="934" t="s">
        <v>2360</v>
      </c>
      <c r="K392" s="935" t="s">
        <v>2360</v>
      </c>
      <c r="L392" s="936" t="s">
        <v>2360</v>
      </c>
    </row>
    <row r="393" spans="3:12" ht="13.2" x14ac:dyDescent="0.25">
      <c r="C393" s="930" t="s">
        <v>2114</v>
      </c>
      <c r="D393" s="930" t="s">
        <v>2142</v>
      </c>
      <c r="E393" s="931">
        <v>1640</v>
      </c>
      <c r="F393" s="932">
        <v>1</v>
      </c>
      <c r="G393" s="932" t="s">
        <v>2360</v>
      </c>
      <c r="H393" s="931" t="s">
        <v>2360</v>
      </c>
      <c r="I393" s="933" t="s">
        <v>2360</v>
      </c>
      <c r="J393" s="934" t="s">
        <v>2360</v>
      </c>
      <c r="K393" s="935" t="s">
        <v>2360</v>
      </c>
      <c r="L393" s="936" t="s">
        <v>2360</v>
      </c>
    </row>
    <row r="394" spans="3:12" ht="13.2" x14ac:dyDescent="0.25">
      <c r="C394" s="930" t="s">
        <v>2114</v>
      </c>
      <c r="D394" s="930" t="s">
        <v>2213</v>
      </c>
      <c r="E394" s="931">
        <v>609</v>
      </c>
      <c r="F394" s="932">
        <v>1</v>
      </c>
      <c r="G394" s="932" t="s">
        <v>2360</v>
      </c>
      <c r="H394" s="931" t="s">
        <v>2360</v>
      </c>
      <c r="I394" s="933" t="s">
        <v>2360</v>
      </c>
      <c r="J394" s="934" t="s">
        <v>2360</v>
      </c>
      <c r="K394" s="935" t="s">
        <v>2360</v>
      </c>
      <c r="L394" s="936" t="s">
        <v>2360</v>
      </c>
    </row>
    <row r="395" spans="3:12" ht="13.2" x14ac:dyDescent="0.25">
      <c r="C395" s="930" t="s">
        <v>2114</v>
      </c>
      <c r="D395" s="930" t="s">
        <v>2214</v>
      </c>
      <c r="E395" s="931">
        <v>456</v>
      </c>
      <c r="F395" s="932">
        <v>1</v>
      </c>
      <c r="G395" s="932" t="s">
        <v>2360</v>
      </c>
      <c r="H395" s="931" t="s">
        <v>2360</v>
      </c>
      <c r="I395" s="933" t="s">
        <v>2360</v>
      </c>
      <c r="J395" s="934" t="s">
        <v>2360</v>
      </c>
      <c r="K395" s="935" t="s">
        <v>2360</v>
      </c>
      <c r="L395" s="936" t="s">
        <v>2360</v>
      </c>
    </row>
    <row r="396" spans="3:12" ht="13.2" x14ac:dyDescent="0.25">
      <c r="C396" s="930" t="s">
        <v>2114</v>
      </c>
      <c r="D396" s="930" t="s">
        <v>2165</v>
      </c>
      <c r="E396" s="931">
        <v>249</v>
      </c>
      <c r="F396" s="932">
        <v>1</v>
      </c>
      <c r="G396" s="932" t="s">
        <v>2360</v>
      </c>
      <c r="H396" s="931" t="s">
        <v>2360</v>
      </c>
      <c r="I396" s="933" t="s">
        <v>2360</v>
      </c>
      <c r="J396" s="934" t="s">
        <v>2360</v>
      </c>
      <c r="K396" s="935" t="s">
        <v>2360</v>
      </c>
      <c r="L396" s="936" t="s">
        <v>2360</v>
      </c>
    </row>
    <row r="397" spans="3:12" ht="13.2" x14ac:dyDescent="0.25">
      <c r="C397" s="930" t="s">
        <v>2114</v>
      </c>
      <c r="D397" s="930" t="s">
        <v>2120</v>
      </c>
      <c r="E397" s="931">
        <v>352</v>
      </c>
      <c r="F397" s="932">
        <v>1</v>
      </c>
      <c r="G397" s="932" t="s">
        <v>2360</v>
      </c>
      <c r="H397" s="931" t="s">
        <v>2360</v>
      </c>
      <c r="I397" s="933" t="s">
        <v>2360</v>
      </c>
      <c r="J397" s="934" t="s">
        <v>2360</v>
      </c>
      <c r="K397" s="935" t="s">
        <v>2360</v>
      </c>
      <c r="L397" s="936" t="s">
        <v>2360</v>
      </c>
    </row>
    <row r="398" spans="3:12" ht="13.2" x14ac:dyDescent="0.25">
      <c r="C398" s="930" t="s">
        <v>2114</v>
      </c>
      <c r="D398" s="930" t="s">
        <v>2121</v>
      </c>
      <c r="E398" s="931">
        <v>436</v>
      </c>
      <c r="F398" s="932">
        <v>1</v>
      </c>
      <c r="G398" s="932" t="s">
        <v>2360</v>
      </c>
      <c r="H398" s="931" t="s">
        <v>2360</v>
      </c>
      <c r="I398" s="933" t="s">
        <v>2360</v>
      </c>
      <c r="J398" s="934" t="s">
        <v>2360</v>
      </c>
      <c r="K398" s="935" t="s">
        <v>2360</v>
      </c>
      <c r="L398" s="936" t="s">
        <v>2360</v>
      </c>
    </row>
    <row r="399" spans="3:12" ht="13.2" x14ac:dyDescent="0.25">
      <c r="C399" s="930" t="s">
        <v>2114</v>
      </c>
      <c r="D399" s="930" t="s">
        <v>2123</v>
      </c>
      <c r="E399" s="931">
        <v>417</v>
      </c>
      <c r="F399" s="932">
        <v>1</v>
      </c>
      <c r="G399" s="932" t="s">
        <v>2360</v>
      </c>
      <c r="H399" s="931" t="s">
        <v>2360</v>
      </c>
      <c r="I399" s="933" t="s">
        <v>2360</v>
      </c>
      <c r="J399" s="934" t="s">
        <v>2360</v>
      </c>
      <c r="K399" s="935" t="s">
        <v>2360</v>
      </c>
      <c r="L399" s="936" t="s">
        <v>2360</v>
      </c>
    </row>
    <row r="400" spans="3:12" ht="13.2" x14ac:dyDescent="0.25">
      <c r="C400" s="930" t="s">
        <v>2114</v>
      </c>
      <c r="D400" s="930" t="s">
        <v>2215</v>
      </c>
      <c r="E400" s="931">
        <v>424</v>
      </c>
      <c r="F400" s="932">
        <v>2</v>
      </c>
      <c r="G400" s="932" t="s">
        <v>2360</v>
      </c>
      <c r="H400" s="931" t="s">
        <v>2360</v>
      </c>
      <c r="I400" s="933" t="s">
        <v>2360</v>
      </c>
      <c r="J400" s="934" t="s">
        <v>2360</v>
      </c>
      <c r="K400" s="935" t="s">
        <v>2360</v>
      </c>
      <c r="L400" s="936" t="s">
        <v>2360</v>
      </c>
    </row>
    <row r="401" spans="3:12" ht="13.2" x14ac:dyDescent="0.25">
      <c r="C401" s="930" t="s">
        <v>2114</v>
      </c>
      <c r="D401" s="930" t="s">
        <v>2126</v>
      </c>
      <c r="E401" s="931">
        <v>972</v>
      </c>
      <c r="F401" s="932">
        <v>1</v>
      </c>
      <c r="G401" s="932" t="s">
        <v>2360</v>
      </c>
      <c r="H401" s="931" t="s">
        <v>2360</v>
      </c>
      <c r="I401" s="933" t="s">
        <v>2360</v>
      </c>
      <c r="J401" s="934" t="s">
        <v>2360</v>
      </c>
      <c r="K401" s="935" t="s">
        <v>2360</v>
      </c>
      <c r="L401" s="936" t="s">
        <v>2360</v>
      </c>
    </row>
    <row r="402" spans="3:12" ht="13.2" x14ac:dyDescent="0.25">
      <c r="C402" s="930" t="s">
        <v>2114</v>
      </c>
      <c r="D402" s="930" t="s">
        <v>2127</v>
      </c>
      <c r="E402" s="931">
        <v>394</v>
      </c>
      <c r="F402" s="932">
        <v>1</v>
      </c>
      <c r="G402" s="932" t="s">
        <v>2360</v>
      </c>
      <c r="H402" s="931" t="s">
        <v>2360</v>
      </c>
      <c r="I402" s="933" t="s">
        <v>2360</v>
      </c>
      <c r="J402" s="934" t="s">
        <v>2360</v>
      </c>
      <c r="K402" s="935" t="s">
        <v>2360</v>
      </c>
      <c r="L402" s="936" t="s">
        <v>2360</v>
      </c>
    </row>
    <row r="403" spans="3:12" ht="13.2" x14ac:dyDescent="0.25">
      <c r="C403" s="930" t="s">
        <v>2114</v>
      </c>
      <c r="D403" s="930" t="s">
        <v>2158</v>
      </c>
      <c r="E403" s="931">
        <v>529</v>
      </c>
      <c r="F403" s="932">
        <v>1</v>
      </c>
      <c r="G403" s="932" t="s">
        <v>2360</v>
      </c>
      <c r="H403" s="931" t="s">
        <v>2360</v>
      </c>
      <c r="I403" s="933" t="s">
        <v>2360</v>
      </c>
      <c r="J403" s="934" t="s">
        <v>2360</v>
      </c>
      <c r="K403" s="935" t="s">
        <v>2360</v>
      </c>
      <c r="L403" s="936" t="s">
        <v>2360</v>
      </c>
    </row>
    <row r="404" spans="3:12" ht="13.2" x14ac:dyDescent="0.25">
      <c r="C404" s="930" t="s">
        <v>2114</v>
      </c>
      <c r="D404" s="930" t="s">
        <v>2295</v>
      </c>
      <c r="E404" s="931">
        <v>2227</v>
      </c>
      <c r="F404" s="932">
        <v>2</v>
      </c>
      <c r="G404" s="932" t="s">
        <v>2360</v>
      </c>
      <c r="H404" s="931" t="s">
        <v>2360</v>
      </c>
      <c r="I404" s="933" t="s">
        <v>2360</v>
      </c>
      <c r="J404" s="934" t="s">
        <v>2360</v>
      </c>
      <c r="K404" s="935" t="s">
        <v>2360</v>
      </c>
      <c r="L404" s="936" t="s">
        <v>2360</v>
      </c>
    </row>
    <row r="405" spans="3:12" ht="13.2" x14ac:dyDescent="0.25">
      <c r="C405" s="930" t="s">
        <v>2114</v>
      </c>
      <c r="D405" s="930" t="s">
        <v>2237</v>
      </c>
      <c r="E405" s="931">
        <v>1895</v>
      </c>
      <c r="F405" s="932">
        <v>1</v>
      </c>
      <c r="G405" s="932" t="s">
        <v>2360</v>
      </c>
      <c r="H405" s="931" t="s">
        <v>2360</v>
      </c>
      <c r="I405" s="933" t="s">
        <v>2360</v>
      </c>
      <c r="J405" s="934" t="s">
        <v>2360</v>
      </c>
      <c r="K405" s="935" t="s">
        <v>2360</v>
      </c>
      <c r="L405" s="936" t="s">
        <v>2360</v>
      </c>
    </row>
    <row r="406" spans="3:12" ht="13.2" x14ac:dyDescent="0.25">
      <c r="C406" s="930" t="s">
        <v>2114</v>
      </c>
      <c r="D406" s="930" t="s">
        <v>2240</v>
      </c>
      <c r="E406" s="931">
        <v>1871</v>
      </c>
      <c r="F406" s="932">
        <v>1</v>
      </c>
      <c r="G406" s="932" t="s">
        <v>2360</v>
      </c>
      <c r="H406" s="931" t="s">
        <v>2360</v>
      </c>
      <c r="I406" s="933" t="s">
        <v>2360</v>
      </c>
      <c r="J406" s="934" t="s">
        <v>2360</v>
      </c>
      <c r="K406" s="935" t="s">
        <v>2360</v>
      </c>
      <c r="L406" s="936" t="s">
        <v>2360</v>
      </c>
    </row>
    <row r="407" spans="3:12" ht="13.2" x14ac:dyDescent="0.25">
      <c r="C407" s="930" t="s">
        <v>2114</v>
      </c>
      <c r="D407" s="930" t="s">
        <v>2298</v>
      </c>
      <c r="E407" s="931">
        <v>3916</v>
      </c>
      <c r="F407" s="932">
        <v>1</v>
      </c>
      <c r="G407" s="932" t="s">
        <v>2360</v>
      </c>
      <c r="H407" s="931" t="s">
        <v>2360</v>
      </c>
      <c r="I407" s="933" t="s">
        <v>2360</v>
      </c>
      <c r="J407" s="934" t="s">
        <v>2360</v>
      </c>
      <c r="K407" s="935" t="s">
        <v>2360</v>
      </c>
      <c r="L407" s="936" t="s">
        <v>2360</v>
      </c>
    </row>
    <row r="408" spans="3:12" ht="13.2" x14ac:dyDescent="0.25">
      <c r="C408" s="930" t="s">
        <v>2114</v>
      </c>
      <c r="D408" s="930" t="s">
        <v>2243</v>
      </c>
      <c r="E408" s="931">
        <v>4886</v>
      </c>
      <c r="F408" s="932">
        <v>1</v>
      </c>
      <c r="G408" s="932" t="s">
        <v>2360</v>
      </c>
      <c r="H408" s="931" t="s">
        <v>2360</v>
      </c>
      <c r="I408" s="933" t="s">
        <v>2360</v>
      </c>
      <c r="J408" s="934" t="s">
        <v>2360</v>
      </c>
      <c r="K408" s="935" t="s">
        <v>2360</v>
      </c>
      <c r="L408" s="936" t="s">
        <v>2360</v>
      </c>
    </row>
    <row r="409" spans="3:12" ht="13.2" x14ac:dyDescent="0.25">
      <c r="C409" s="930" t="s">
        <v>2114</v>
      </c>
      <c r="D409" s="930" t="s">
        <v>2233</v>
      </c>
      <c r="E409" s="931">
        <v>4893</v>
      </c>
      <c r="F409" s="932">
        <v>1</v>
      </c>
      <c r="G409" s="932" t="s">
        <v>2360</v>
      </c>
      <c r="H409" s="931" t="s">
        <v>2360</v>
      </c>
      <c r="I409" s="933" t="s">
        <v>2360</v>
      </c>
      <c r="J409" s="934" t="s">
        <v>2360</v>
      </c>
      <c r="K409" s="935" t="s">
        <v>2360</v>
      </c>
      <c r="L409" s="936" t="s">
        <v>2360</v>
      </c>
    </row>
    <row r="410" spans="3:12" ht="13.2" x14ac:dyDescent="0.25">
      <c r="C410" s="930" t="s">
        <v>2114</v>
      </c>
      <c r="D410" s="930" t="s">
        <v>2235</v>
      </c>
      <c r="E410" s="931">
        <v>5564</v>
      </c>
      <c r="F410" s="932">
        <v>1</v>
      </c>
      <c r="G410" s="932" t="s">
        <v>2360</v>
      </c>
      <c r="H410" s="931" t="s">
        <v>2360</v>
      </c>
      <c r="I410" s="933" t="s">
        <v>2360</v>
      </c>
      <c r="J410" s="934" t="s">
        <v>2360</v>
      </c>
      <c r="K410" s="935" t="s">
        <v>2360</v>
      </c>
      <c r="L410" s="936" t="s">
        <v>2360</v>
      </c>
    </row>
    <row r="411" spans="3:12" ht="13.2" x14ac:dyDescent="0.25">
      <c r="C411" s="930" t="s">
        <v>2115</v>
      </c>
      <c r="D411" s="930" t="s">
        <v>2103</v>
      </c>
      <c r="E411" s="931">
        <v>962</v>
      </c>
      <c r="F411" s="932">
        <v>1</v>
      </c>
      <c r="G411" s="932" t="s">
        <v>2360</v>
      </c>
      <c r="H411" s="931" t="s">
        <v>2360</v>
      </c>
      <c r="I411" s="933" t="s">
        <v>2360</v>
      </c>
      <c r="J411" s="934" t="s">
        <v>2360</v>
      </c>
      <c r="K411" s="935" t="s">
        <v>2360</v>
      </c>
      <c r="L411" s="936" t="s">
        <v>2360</v>
      </c>
    </row>
    <row r="412" spans="3:12" ht="13.2" x14ac:dyDescent="0.25">
      <c r="C412" s="930" t="s">
        <v>2115</v>
      </c>
      <c r="D412" s="930" t="s">
        <v>2106</v>
      </c>
      <c r="E412" s="931">
        <v>786</v>
      </c>
      <c r="F412" s="932">
        <v>1</v>
      </c>
      <c r="G412" s="932" t="s">
        <v>2360</v>
      </c>
      <c r="H412" s="931" t="s">
        <v>2360</v>
      </c>
      <c r="I412" s="933" t="s">
        <v>2360</v>
      </c>
      <c r="J412" s="934" t="s">
        <v>2360</v>
      </c>
      <c r="K412" s="935" t="s">
        <v>2360</v>
      </c>
      <c r="L412" s="936" t="s">
        <v>2360</v>
      </c>
    </row>
    <row r="413" spans="3:12" ht="13.2" x14ac:dyDescent="0.25">
      <c r="C413" s="930" t="s">
        <v>2115</v>
      </c>
      <c r="D413" s="930" t="s">
        <v>2155</v>
      </c>
      <c r="E413" s="931">
        <v>2528</v>
      </c>
      <c r="F413" s="932">
        <v>1</v>
      </c>
      <c r="G413" s="932" t="s">
        <v>2360</v>
      </c>
      <c r="H413" s="931" t="s">
        <v>2360</v>
      </c>
      <c r="I413" s="933" t="s">
        <v>2360</v>
      </c>
      <c r="J413" s="934" t="s">
        <v>2360</v>
      </c>
      <c r="K413" s="935" t="s">
        <v>2360</v>
      </c>
      <c r="L413" s="936" t="s">
        <v>2360</v>
      </c>
    </row>
    <row r="414" spans="3:12" ht="13.2" x14ac:dyDescent="0.25">
      <c r="C414" s="930" t="s">
        <v>2115</v>
      </c>
      <c r="D414" s="930" t="s">
        <v>2101</v>
      </c>
      <c r="E414" s="931">
        <v>475</v>
      </c>
      <c r="F414" s="932">
        <v>1</v>
      </c>
      <c r="G414" s="932" t="s">
        <v>2360</v>
      </c>
      <c r="H414" s="931" t="s">
        <v>2360</v>
      </c>
      <c r="I414" s="933" t="s">
        <v>2360</v>
      </c>
      <c r="J414" s="934" t="s">
        <v>2360</v>
      </c>
      <c r="K414" s="935" t="s">
        <v>2360</v>
      </c>
      <c r="L414" s="936" t="s">
        <v>2360</v>
      </c>
    </row>
    <row r="415" spans="3:12" ht="13.2" x14ac:dyDescent="0.25">
      <c r="C415" s="930" t="s">
        <v>2115</v>
      </c>
      <c r="D415" s="930" t="s">
        <v>2176</v>
      </c>
      <c r="E415" s="931">
        <v>1103</v>
      </c>
      <c r="F415" s="932">
        <v>1</v>
      </c>
      <c r="G415" s="932" t="s">
        <v>2360</v>
      </c>
      <c r="H415" s="931" t="s">
        <v>2360</v>
      </c>
      <c r="I415" s="933" t="s">
        <v>2360</v>
      </c>
      <c r="J415" s="934" t="s">
        <v>2360</v>
      </c>
      <c r="K415" s="935" t="s">
        <v>2360</v>
      </c>
      <c r="L415" s="936" t="s">
        <v>2360</v>
      </c>
    </row>
    <row r="416" spans="3:12" ht="13.2" x14ac:dyDescent="0.25">
      <c r="C416" s="930" t="s">
        <v>2115</v>
      </c>
      <c r="D416" s="930" t="s">
        <v>2109</v>
      </c>
      <c r="E416" s="931">
        <v>1781</v>
      </c>
      <c r="F416" s="932">
        <v>2</v>
      </c>
      <c r="G416" s="932" t="s">
        <v>2360</v>
      </c>
      <c r="H416" s="931" t="s">
        <v>2360</v>
      </c>
      <c r="I416" s="933" t="s">
        <v>2360</v>
      </c>
      <c r="J416" s="934" t="s">
        <v>2360</v>
      </c>
      <c r="K416" s="935" t="s">
        <v>2360</v>
      </c>
      <c r="L416" s="936" t="s">
        <v>2360</v>
      </c>
    </row>
    <row r="417" spans="3:12" ht="13.2" x14ac:dyDescent="0.25">
      <c r="C417" s="930" t="s">
        <v>2115</v>
      </c>
      <c r="D417" s="930" t="s">
        <v>2146</v>
      </c>
      <c r="E417" s="931">
        <v>1717</v>
      </c>
      <c r="F417" s="932">
        <v>1</v>
      </c>
      <c r="G417" s="932" t="s">
        <v>2360</v>
      </c>
      <c r="H417" s="931" t="s">
        <v>2360</v>
      </c>
      <c r="I417" s="933" t="s">
        <v>2360</v>
      </c>
      <c r="J417" s="934" t="s">
        <v>2360</v>
      </c>
      <c r="K417" s="935" t="s">
        <v>2360</v>
      </c>
      <c r="L417" s="936" t="s">
        <v>2360</v>
      </c>
    </row>
    <row r="418" spans="3:12" ht="13.2" x14ac:dyDescent="0.25">
      <c r="C418" s="930" t="s">
        <v>2115</v>
      </c>
      <c r="D418" s="930" t="s">
        <v>2251</v>
      </c>
      <c r="E418" s="931">
        <v>6578</v>
      </c>
      <c r="F418" s="932">
        <v>1</v>
      </c>
      <c r="G418" s="932" t="s">
        <v>2360</v>
      </c>
      <c r="H418" s="931" t="s">
        <v>2360</v>
      </c>
      <c r="I418" s="933" t="s">
        <v>2360</v>
      </c>
      <c r="J418" s="934" t="s">
        <v>2360</v>
      </c>
      <c r="K418" s="935" t="s">
        <v>2360</v>
      </c>
      <c r="L418" s="936" t="s">
        <v>2360</v>
      </c>
    </row>
    <row r="419" spans="3:12" ht="13.2" x14ac:dyDescent="0.25">
      <c r="C419" s="930" t="s">
        <v>2115</v>
      </c>
      <c r="D419" s="930" t="s">
        <v>2113</v>
      </c>
      <c r="E419" s="931">
        <v>547</v>
      </c>
      <c r="F419" s="932">
        <v>1</v>
      </c>
      <c r="G419" s="932" t="s">
        <v>2360</v>
      </c>
      <c r="H419" s="931" t="s">
        <v>2360</v>
      </c>
      <c r="I419" s="933" t="s">
        <v>2360</v>
      </c>
      <c r="J419" s="934" t="s">
        <v>2360</v>
      </c>
      <c r="K419" s="935" t="s">
        <v>2360</v>
      </c>
      <c r="L419" s="936" t="s">
        <v>2360</v>
      </c>
    </row>
    <row r="420" spans="3:12" ht="13.2" x14ac:dyDescent="0.25">
      <c r="C420" s="930" t="s">
        <v>2115</v>
      </c>
      <c r="D420" s="930" t="s">
        <v>2114</v>
      </c>
      <c r="E420" s="931">
        <v>790</v>
      </c>
      <c r="F420" s="932">
        <v>3</v>
      </c>
      <c r="G420" s="932" t="s">
        <v>2360</v>
      </c>
      <c r="H420" s="931" t="s">
        <v>2360</v>
      </c>
      <c r="I420" s="933" t="s">
        <v>2360</v>
      </c>
      <c r="J420" s="934" t="s">
        <v>2360</v>
      </c>
      <c r="K420" s="935" t="s">
        <v>2360</v>
      </c>
      <c r="L420" s="936" t="s">
        <v>2360</v>
      </c>
    </row>
    <row r="421" spans="3:12" ht="13.2" x14ac:dyDescent="0.25">
      <c r="C421" s="930" t="s">
        <v>2115</v>
      </c>
      <c r="D421" s="930" t="s">
        <v>2216</v>
      </c>
      <c r="E421" s="931">
        <v>2341</v>
      </c>
      <c r="F421" s="932">
        <v>1</v>
      </c>
      <c r="G421" s="932" t="s">
        <v>2360</v>
      </c>
      <c r="H421" s="931" t="s">
        <v>2360</v>
      </c>
      <c r="I421" s="933" t="s">
        <v>2360</v>
      </c>
      <c r="J421" s="934" t="s">
        <v>2360</v>
      </c>
      <c r="K421" s="935" t="s">
        <v>2360</v>
      </c>
      <c r="L421" s="936" t="s">
        <v>2360</v>
      </c>
    </row>
    <row r="422" spans="3:12" ht="13.2" x14ac:dyDescent="0.25">
      <c r="C422" s="930" t="s">
        <v>2115</v>
      </c>
      <c r="D422" s="930" t="s">
        <v>2217</v>
      </c>
      <c r="E422" s="931">
        <v>1566</v>
      </c>
      <c r="F422" s="932">
        <v>1</v>
      </c>
      <c r="G422" s="932" t="s">
        <v>2360</v>
      </c>
      <c r="H422" s="931" t="s">
        <v>2360</v>
      </c>
      <c r="I422" s="933" t="s">
        <v>2360</v>
      </c>
      <c r="J422" s="934" t="s">
        <v>2360</v>
      </c>
      <c r="K422" s="935" t="s">
        <v>2360</v>
      </c>
      <c r="L422" s="936" t="s">
        <v>2360</v>
      </c>
    </row>
    <row r="423" spans="3:12" ht="13.2" x14ac:dyDescent="0.25">
      <c r="C423" s="930" t="s">
        <v>2115</v>
      </c>
      <c r="D423" s="930" t="s">
        <v>2120</v>
      </c>
      <c r="E423" s="931">
        <v>744</v>
      </c>
      <c r="F423" s="932">
        <v>2</v>
      </c>
      <c r="G423" s="932" t="s">
        <v>2360</v>
      </c>
      <c r="H423" s="931" t="s">
        <v>2360</v>
      </c>
      <c r="I423" s="933" t="s">
        <v>2360</v>
      </c>
      <c r="J423" s="934" t="s">
        <v>2360</v>
      </c>
      <c r="K423" s="935" t="s">
        <v>2360</v>
      </c>
      <c r="L423" s="936" t="s">
        <v>2360</v>
      </c>
    </row>
    <row r="424" spans="3:12" ht="13.2" x14ac:dyDescent="0.25">
      <c r="C424" s="930" t="s">
        <v>2115</v>
      </c>
      <c r="D424" s="930" t="s">
        <v>2122</v>
      </c>
      <c r="E424" s="931">
        <v>848</v>
      </c>
      <c r="F424" s="932">
        <v>1</v>
      </c>
      <c r="G424" s="932" t="s">
        <v>2360</v>
      </c>
      <c r="H424" s="931" t="s">
        <v>2360</v>
      </c>
      <c r="I424" s="933" t="s">
        <v>2360</v>
      </c>
      <c r="J424" s="934" t="s">
        <v>2360</v>
      </c>
      <c r="K424" s="935" t="s">
        <v>2360</v>
      </c>
      <c r="L424" s="936" t="s">
        <v>2360</v>
      </c>
    </row>
    <row r="425" spans="3:12" ht="13.2" x14ac:dyDescent="0.25">
      <c r="C425" s="930" t="s">
        <v>2115</v>
      </c>
      <c r="D425" s="930" t="s">
        <v>2202</v>
      </c>
      <c r="E425" s="931">
        <v>1219</v>
      </c>
      <c r="F425" s="932">
        <v>1</v>
      </c>
      <c r="G425" s="932" t="s">
        <v>2360</v>
      </c>
      <c r="H425" s="931" t="s">
        <v>2360</v>
      </c>
      <c r="I425" s="933" t="s">
        <v>2360</v>
      </c>
      <c r="J425" s="934" t="s">
        <v>2360</v>
      </c>
      <c r="K425" s="935" t="s">
        <v>2360</v>
      </c>
      <c r="L425" s="936" t="s">
        <v>2360</v>
      </c>
    </row>
    <row r="426" spans="3:12" ht="13.2" x14ac:dyDescent="0.25">
      <c r="C426" s="930" t="s">
        <v>2115</v>
      </c>
      <c r="D426" s="930" t="s">
        <v>2144</v>
      </c>
      <c r="E426" s="931">
        <v>1389</v>
      </c>
      <c r="F426" s="932">
        <v>1</v>
      </c>
      <c r="G426" s="932" t="s">
        <v>2360</v>
      </c>
      <c r="H426" s="931" t="s">
        <v>2360</v>
      </c>
      <c r="I426" s="933" t="s">
        <v>2360</v>
      </c>
      <c r="J426" s="934" t="s">
        <v>2360</v>
      </c>
      <c r="K426" s="935" t="s">
        <v>2360</v>
      </c>
      <c r="L426" s="936" t="s">
        <v>2360</v>
      </c>
    </row>
    <row r="427" spans="3:12" ht="13.2" x14ac:dyDescent="0.25">
      <c r="C427" s="930" t="s">
        <v>2115</v>
      </c>
      <c r="D427" s="930" t="s">
        <v>2186</v>
      </c>
      <c r="E427" s="931">
        <v>943</v>
      </c>
      <c r="F427" s="932">
        <v>1</v>
      </c>
      <c r="G427" s="932" t="s">
        <v>2360</v>
      </c>
      <c r="H427" s="931" t="s">
        <v>2360</v>
      </c>
      <c r="I427" s="933" t="s">
        <v>2360</v>
      </c>
      <c r="J427" s="934" t="s">
        <v>2360</v>
      </c>
      <c r="K427" s="935" t="s">
        <v>2360</v>
      </c>
      <c r="L427" s="936" t="s">
        <v>2360</v>
      </c>
    </row>
    <row r="428" spans="3:12" ht="13.2" x14ac:dyDescent="0.25">
      <c r="C428" s="930" t="s">
        <v>2115</v>
      </c>
      <c r="D428" s="930" t="s">
        <v>2123</v>
      </c>
      <c r="E428" s="931">
        <v>979</v>
      </c>
      <c r="F428" s="932">
        <v>1</v>
      </c>
      <c r="G428" s="932" t="s">
        <v>2360</v>
      </c>
      <c r="H428" s="931" t="s">
        <v>2360</v>
      </c>
      <c r="I428" s="933" t="s">
        <v>2360</v>
      </c>
      <c r="J428" s="934" t="s">
        <v>2360</v>
      </c>
      <c r="K428" s="935" t="s">
        <v>2360</v>
      </c>
      <c r="L428" s="936" t="s">
        <v>2360</v>
      </c>
    </row>
    <row r="429" spans="3:12" ht="13.2" x14ac:dyDescent="0.25">
      <c r="C429" s="930" t="s">
        <v>2115</v>
      </c>
      <c r="D429" s="930" t="s">
        <v>2215</v>
      </c>
      <c r="E429" s="931">
        <v>1056</v>
      </c>
      <c r="F429" s="932">
        <v>1</v>
      </c>
      <c r="G429" s="932" t="s">
        <v>2360</v>
      </c>
      <c r="H429" s="931" t="s">
        <v>2360</v>
      </c>
      <c r="I429" s="933" t="s">
        <v>2360</v>
      </c>
      <c r="J429" s="934" t="s">
        <v>2360</v>
      </c>
      <c r="K429" s="935" t="s">
        <v>2360</v>
      </c>
      <c r="L429" s="936" t="s">
        <v>2360</v>
      </c>
    </row>
    <row r="430" spans="3:12" ht="13.2" x14ac:dyDescent="0.25">
      <c r="C430" s="930" t="s">
        <v>2115</v>
      </c>
      <c r="D430" s="930" t="s">
        <v>2218</v>
      </c>
      <c r="E430" s="931">
        <v>959</v>
      </c>
      <c r="F430" s="932">
        <v>1</v>
      </c>
      <c r="G430" s="932" t="s">
        <v>2360</v>
      </c>
      <c r="H430" s="931" t="s">
        <v>2360</v>
      </c>
      <c r="I430" s="933" t="s">
        <v>2360</v>
      </c>
      <c r="J430" s="934" t="s">
        <v>2360</v>
      </c>
      <c r="K430" s="935" t="s">
        <v>2360</v>
      </c>
      <c r="L430" s="936" t="s">
        <v>2360</v>
      </c>
    </row>
    <row r="431" spans="3:12" ht="13.2" x14ac:dyDescent="0.25">
      <c r="C431" s="930" t="s">
        <v>2115</v>
      </c>
      <c r="D431" s="930" t="s">
        <v>2126</v>
      </c>
      <c r="E431" s="931">
        <v>1141</v>
      </c>
      <c r="F431" s="932">
        <v>2</v>
      </c>
      <c r="G431" s="932" t="s">
        <v>2360</v>
      </c>
      <c r="H431" s="931" t="s">
        <v>2360</v>
      </c>
      <c r="I431" s="933" t="s">
        <v>2360</v>
      </c>
      <c r="J431" s="934" t="s">
        <v>2360</v>
      </c>
      <c r="K431" s="935" t="s">
        <v>2360</v>
      </c>
      <c r="L431" s="936" t="s">
        <v>2360</v>
      </c>
    </row>
    <row r="432" spans="3:12" ht="13.2" x14ac:dyDescent="0.25">
      <c r="C432" s="930" t="s">
        <v>2115</v>
      </c>
      <c r="D432" s="930" t="s">
        <v>2127</v>
      </c>
      <c r="E432" s="931">
        <v>505</v>
      </c>
      <c r="F432" s="932">
        <v>1</v>
      </c>
      <c r="G432" s="932" t="s">
        <v>2360</v>
      </c>
      <c r="H432" s="931" t="s">
        <v>2360</v>
      </c>
      <c r="I432" s="933" t="s">
        <v>2360</v>
      </c>
      <c r="J432" s="934" t="s">
        <v>2360</v>
      </c>
      <c r="K432" s="935" t="s">
        <v>2360</v>
      </c>
      <c r="L432" s="936" t="s">
        <v>2360</v>
      </c>
    </row>
    <row r="433" spans="3:12" ht="13.2" x14ac:dyDescent="0.25">
      <c r="C433" s="930" t="s">
        <v>2115</v>
      </c>
      <c r="D433" s="930" t="s">
        <v>2158</v>
      </c>
      <c r="E433" s="931">
        <v>579</v>
      </c>
      <c r="F433" s="932">
        <v>2</v>
      </c>
      <c r="G433" s="932" t="s">
        <v>2360</v>
      </c>
      <c r="H433" s="931" t="s">
        <v>2360</v>
      </c>
      <c r="I433" s="933" t="s">
        <v>2360</v>
      </c>
      <c r="J433" s="934" t="s">
        <v>2360</v>
      </c>
      <c r="K433" s="935" t="s">
        <v>2360</v>
      </c>
      <c r="L433" s="936" t="s">
        <v>2360</v>
      </c>
    </row>
    <row r="434" spans="3:12" ht="13.2" x14ac:dyDescent="0.25">
      <c r="C434" s="930" t="s">
        <v>2115</v>
      </c>
      <c r="D434" s="930" t="s">
        <v>2237</v>
      </c>
      <c r="E434" s="931">
        <v>2342</v>
      </c>
      <c r="F434" s="932">
        <v>2</v>
      </c>
      <c r="G434" s="932" t="s">
        <v>2360</v>
      </c>
      <c r="H434" s="931" t="s">
        <v>2360</v>
      </c>
      <c r="I434" s="933" t="s">
        <v>2360</v>
      </c>
      <c r="J434" s="934" t="s">
        <v>2360</v>
      </c>
      <c r="K434" s="935" t="s">
        <v>2360</v>
      </c>
      <c r="L434" s="936" t="s">
        <v>2360</v>
      </c>
    </row>
    <row r="435" spans="3:12" ht="13.2" x14ac:dyDescent="0.25">
      <c r="C435" s="930" t="s">
        <v>2115</v>
      </c>
      <c r="D435" s="930" t="s">
        <v>2305</v>
      </c>
      <c r="E435" s="931">
        <v>2077</v>
      </c>
      <c r="F435" s="932">
        <v>1</v>
      </c>
      <c r="G435" s="932" t="s">
        <v>2360</v>
      </c>
      <c r="H435" s="931" t="s">
        <v>2360</v>
      </c>
      <c r="I435" s="933" t="s">
        <v>2360</v>
      </c>
      <c r="J435" s="934" t="s">
        <v>2360</v>
      </c>
      <c r="K435" s="935" t="s">
        <v>2360</v>
      </c>
      <c r="L435" s="936" t="s">
        <v>2360</v>
      </c>
    </row>
    <row r="436" spans="3:12" ht="13.2" x14ac:dyDescent="0.25">
      <c r="C436" s="930" t="s">
        <v>2115</v>
      </c>
      <c r="D436" s="930" t="s">
        <v>2322</v>
      </c>
      <c r="E436" s="931">
        <v>1554</v>
      </c>
      <c r="F436" s="932">
        <v>1</v>
      </c>
      <c r="G436" s="932" t="s">
        <v>2360</v>
      </c>
      <c r="H436" s="931" t="s">
        <v>2360</v>
      </c>
      <c r="I436" s="933" t="s">
        <v>2360</v>
      </c>
      <c r="J436" s="934" t="s">
        <v>2360</v>
      </c>
      <c r="K436" s="935" t="s">
        <v>2360</v>
      </c>
      <c r="L436" s="936" t="s">
        <v>2360</v>
      </c>
    </row>
    <row r="437" spans="3:12" ht="13.2" x14ac:dyDescent="0.25">
      <c r="C437" s="930" t="s">
        <v>2115</v>
      </c>
      <c r="D437" s="930" t="s">
        <v>2235</v>
      </c>
      <c r="E437" s="931">
        <v>5655</v>
      </c>
      <c r="F437" s="932">
        <v>1</v>
      </c>
      <c r="G437" s="932" t="s">
        <v>2360</v>
      </c>
      <c r="H437" s="931" t="s">
        <v>2360</v>
      </c>
      <c r="I437" s="933" t="s">
        <v>2360</v>
      </c>
      <c r="J437" s="934" t="s">
        <v>2360</v>
      </c>
      <c r="K437" s="935" t="s">
        <v>2360</v>
      </c>
      <c r="L437" s="936" t="s">
        <v>2360</v>
      </c>
    </row>
    <row r="438" spans="3:12" ht="13.2" x14ac:dyDescent="0.25">
      <c r="C438" s="930" t="s">
        <v>2116</v>
      </c>
      <c r="D438" s="930" t="s">
        <v>2158</v>
      </c>
      <c r="E438" s="931">
        <v>573</v>
      </c>
      <c r="F438" s="932">
        <v>1</v>
      </c>
      <c r="G438" s="932" t="s">
        <v>2360</v>
      </c>
      <c r="H438" s="931" t="s">
        <v>2360</v>
      </c>
      <c r="I438" s="933" t="s">
        <v>2360</v>
      </c>
      <c r="J438" s="934" t="s">
        <v>2360</v>
      </c>
      <c r="K438" s="935" t="s">
        <v>2360</v>
      </c>
      <c r="L438" s="936" t="s">
        <v>2360</v>
      </c>
    </row>
    <row r="439" spans="3:12" ht="13.2" x14ac:dyDescent="0.25">
      <c r="C439" s="930" t="s">
        <v>2116</v>
      </c>
      <c r="D439" s="930" t="s">
        <v>2269</v>
      </c>
      <c r="E439" s="931">
        <v>5243</v>
      </c>
      <c r="F439" s="932">
        <v>1</v>
      </c>
      <c r="G439" s="932" t="s">
        <v>2360</v>
      </c>
      <c r="H439" s="931" t="s">
        <v>2360</v>
      </c>
      <c r="I439" s="933" t="s">
        <v>2360</v>
      </c>
      <c r="J439" s="934" t="s">
        <v>2360</v>
      </c>
      <c r="K439" s="935" t="s">
        <v>2360</v>
      </c>
      <c r="L439" s="936" t="s">
        <v>2360</v>
      </c>
    </row>
    <row r="440" spans="3:12" ht="13.2" x14ac:dyDescent="0.25">
      <c r="C440" s="930" t="s">
        <v>2219</v>
      </c>
      <c r="D440" s="930" t="s">
        <v>2101</v>
      </c>
      <c r="E440" s="931">
        <v>1186</v>
      </c>
      <c r="F440" s="932">
        <v>1</v>
      </c>
      <c r="G440" s="932" t="s">
        <v>2360</v>
      </c>
      <c r="H440" s="931" t="s">
        <v>2360</v>
      </c>
      <c r="I440" s="933" t="s">
        <v>2360</v>
      </c>
      <c r="J440" s="934" t="s">
        <v>2360</v>
      </c>
      <c r="K440" s="935" t="s">
        <v>2360</v>
      </c>
      <c r="L440" s="936" t="s">
        <v>2360</v>
      </c>
    </row>
    <row r="441" spans="3:12" ht="13.2" x14ac:dyDescent="0.25">
      <c r="C441" s="930" t="s">
        <v>2219</v>
      </c>
      <c r="D441" s="930" t="s">
        <v>2174</v>
      </c>
      <c r="E441" s="931">
        <v>1144</v>
      </c>
      <c r="F441" s="932">
        <v>1</v>
      </c>
      <c r="G441" s="932" t="s">
        <v>2360</v>
      </c>
      <c r="H441" s="931" t="s">
        <v>2360</v>
      </c>
      <c r="I441" s="933" t="s">
        <v>2360</v>
      </c>
      <c r="J441" s="934" t="s">
        <v>2360</v>
      </c>
      <c r="K441" s="935" t="s">
        <v>2360</v>
      </c>
      <c r="L441" s="936" t="s">
        <v>2360</v>
      </c>
    </row>
    <row r="442" spans="3:12" ht="13.2" x14ac:dyDescent="0.25">
      <c r="C442" s="930" t="s">
        <v>2219</v>
      </c>
      <c r="D442" s="930" t="s">
        <v>2115</v>
      </c>
      <c r="E442" s="931">
        <v>808</v>
      </c>
      <c r="F442" s="932">
        <v>1</v>
      </c>
      <c r="G442" s="932" t="s">
        <v>2360</v>
      </c>
      <c r="H442" s="931" t="s">
        <v>2360</v>
      </c>
      <c r="I442" s="933" t="s">
        <v>2360</v>
      </c>
      <c r="J442" s="934" t="s">
        <v>2360</v>
      </c>
      <c r="K442" s="935" t="s">
        <v>2360</v>
      </c>
      <c r="L442" s="936" t="s">
        <v>2360</v>
      </c>
    </row>
    <row r="443" spans="3:12" ht="13.2" x14ac:dyDescent="0.25">
      <c r="C443" s="930" t="s">
        <v>2219</v>
      </c>
      <c r="D443" s="930" t="s">
        <v>2213</v>
      </c>
      <c r="E443" s="931">
        <v>587</v>
      </c>
      <c r="F443" s="932">
        <v>1</v>
      </c>
      <c r="G443" s="932" t="s">
        <v>2360</v>
      </c>
      <c r="H443" s="931" t="s">
        <v>2360</v>
      </c>
      <c r="I443" s="933" t="s">
        <v>2360</v>
      </c>
      <c r="J443" s="934" t="s">
        <v>2360</v>
      </c>
      <c r="K443" s="935" t="s">
        <v>2360</v>
      </c>
      <c r="L443" s="936" t="s">
        <v>2360</v>
      </c>
    </row>
    <row r="444" spans="3:12" ht="13.2" x14ac:dyDescent="0.25">
      <c r="C444" s="930" t="s">
        <v>2142</v>
      </c>
      <c r="D444" s="930" t="s">
        <v>2101</v>
      </c>
      <c r="E444" s="931">
        <v>2542</v>
      </c>
      <c r="F444" s="932">
        <v>1</v>
      </c>
      <c r="G444" s="932" t="s">
        <v>2360</v>
      </c>
      <c r="H444" s="931" t="s">
        <v>2360</v>
      </c>
      <c r="I444" s="933" t="s">
        <v>2360</v>
      </c>
      <c r="J444" s="934" t="s">
        <v>2360</v>
      </c>
      <c r="K444" s="935" t="s">
        <v>2360</v>
      </c>
      <c r="L444" s="936" t="s">
        <v>2360</v>
      </c>
    </row>
    <row r="445" spans="3:12" ht="13.2" x14ac:dyDescent="0.25">
      <c r="C445" s="930" t="s">
        <v>2142</v>
      </c>
      <c r="D445" s="930" t="s">
        <v>2342</v>
      </c>
      <c r="E445" s="931">
        <v>1212</v>
      </c>
      <c r="F445" s="932">
        <v>1</v>
      </c>
      <c r="G445" s="932" t="s">
        <v>2360</v>
      </c>
      <c r="H445" s="931" t="s">
        <v>2360</v>
      </c>
      <c r="I445" s="933" t="s">
        <v>2360</v>
      </c>
      <c r="J445" s="934" t="s">
        <v>2360</v>
      </c>
      <c r="K445" s="935" t="s">
        <v>2360</v>
      </c>
      <c r="L445" s="936" t="s">
        <v>2360</v>
      </c>
    </row>
    <row r="446" spans="3:12" ht="13.2" x14ac:dyDescent="0.25">
      <c r="C446" s="930" t="s">
        <v>2142</v>
      </c>
      <c r="D446" s="930" t="s">
        <v>2114</v>
      </c>
      <c r="E446" s="931">
        <v>1640</v>
      </c>
      <c r="F446" s="932">
        <v>1</v>
      </c>
      <c r="G446" s="932" t="s">
        <v>2360</v>
      </c>
      <c r="H446" s="931" t="s">
        <v>2360</v>
      </c>
      <c r="I446" s="933" t="s">
        <v>2360</v>
      </c>
      <c r="J446" s="934" t="s">
        <v>2360</v>
      </c>
      <c r="K446" s="935" t="s">
        <v>2360</v>
      </c>
      <c r="L446" s="936" t="s">
        <v>2360</v>
      </c>
    </row>
    <row r="447" spans="3:12" ht="13.2" x14ac:dyDescent="0.25">
      <c r="C447" s="930" t="s">
        <v>2142</v>
      </c>
      <c r="D447" s="930" t="s">
        <v>2201</v>
      </c>
      <c r="E447" s="931">
        <v>394</v>
      </c>
      <c r="F447" s="932">
        <v>2</v>
      </c>
      <c r="G447" s="932" t="s">
        <v>2360</v>
      </c>
      <c r="H447" s="931" t="s">
        <v>2360</v>
      </c>
      <c r="I447" s="933" t="s">
        <v>2360</v>
      </c>
      <c r="J447" s="934" t="s">
        <v>2360</v>
      </c>
      <c r="K447" s="935" t="s">
        <v>2360</v>
      </c>
      <c r="L447" s="936" t="s">
        <v>2360</v>
      </c>
    </row>
    <row r="448" spans="3:12" ht="13.2" x14ac:dyDescent="0.25">
      <c r="C448" s="930" t="s">
        <v>2142</v>
      </c>
      <c r="D448" s="930" t="s">
        <v>2214</v>
      </c>
      <c r="E448" s="931">
        <v>1378</v>
      </c>
      <c r="F448" s="932">
        <v>1</v>
      </c>
      <c r="G448" s="932" t="s">
        <v>2360</v>
      </c>
      <c r="H448" s="931" t="s">
        <v>2360</v>
      </c>
      <c r="I448" s="933" t="s">
        <v>2360</v>
      </c>
      <c r="J448" s="934" t="s">
        <v>2360</v>
      </c>
      <c r="K448" s="935" t="s">
        <v>2360</v>
      </c>
      <c r="L448" s="936" t="s">
        <v>2360</v>
      </c>
    </row>
    <row r="449" spans="3:12" ht="13.2" x14ac:dyDescent="0.25">
      <c r="C449" s="930" t="s">
        <v>2142</v>
      </c>
      <c r="D449" s="930" t="s">
        <v>2120</v>
      </c>
      <c r="E449" s="931">
        <v>1570</v>
      </c>
      <c r="F449" s="932">
        <v>1</v>
      </c>
      <c r="G449" s="932" t="s">
        <v>2360</v>
      </c>
      <c r="H449" s="931" t="s">
        <v>2360</v>
      </c>
      <c r="I449" s="933" t="s">
        <v>2360</v>
      </c>
      <c r="J449" s="934" t="s">
        <v>2360</v>
      </c>
      <c r="K449" s="935" t="s">
        <v>2360</v>
      </c>
      <c r="L449" s="936" t="s">
        <v>2360</v>
      </c>
    </row>
    <row r="450" spans="3:12" ht="13.2" x14ac:dyDescent="0.25">
      <c r="C450" s="930" t="s">
        <v>2142</v>
      </c>
      <c r="D450" s="930" t="s">
        <v>2237</v>
      </c>
      <c r="E450" s="931">
        <v>633</v>
      </c>
      <c r="F450" s="932">
        <v>1</v>
      </c>
      <c r="G450" s="932" t="s">
        <v>2360</v>
      </c>
      <c r="H450" s="931" t="s">
        <v>2360</v>
      </c>
      <c r="I450" s="933" t="s">
        <v>2360</v>
      </c>
      <c r="J450" s="934" t="s">
        <v>2360</v>
      </c>
      <c r="K450" s="935" t="s">
        <v>2360</v>
      </c>
      <c r="L450" s="936" t="s">
        <v>2360</v>
      </c>
    </row>
    <row r="451" spans="3:12" ht="13.2" x14ac:dyDescent="0.25">
      <c r="C451" s="930" t="s">
        <v>2142</v>
      </c>
      <c r="D451" s="930" t="s">
        <v>2240</v>
      </c>
      <c r="E451" s="931">
        <v>379</v>
      </c>
      <c r="F451" s="932">
        <v>2</v>
      </c>
      <c r="G451" s="932" t="s">
        <v>2360</v>
      </c>
      <c r="H451" s="931" t="s">
        <v>2360</v>
      </c>
      <c r="I451" s="933" t="s">
        <v>2360</v>
      </c>
      <c r="J451" s="934" t="s">
        <v>2360</v>
      </c>
      <c r="K451" s="935" t="s">
        <v>2360</v>
      </c>
      <c r="L451" s="936" t="s">
        <v>2360</v>
      </c>
    </row>
    <row r="452" spans="3:12" ht="13.2" x14ac:dyDescent="0.25">
      <c r="C452" s="930" t="s">
        <v>2142</v>
      </c>
      <c r="D452" s="930" t="s">
        <v>2312</v>
      </c>
      <c r="E452" s="931">
        <v>1377</v>
      </c>
      <c r="F452" s="932">
        <v>1</v>
      </c>
      <c r="G452" s="932" t="s">
        <v>2360</v>
      </c>
      <c r="H452" s="931" t="s">
        <v>2360</v>
      </c>
      <c r="I452" s="933" t="s">
        <v>2360</v>
      </c>
      <c r="J452" s="934" t="s">
        <v>2360</v>
      </c>
      <c r="K452" s="935" t="s">
        <v>2360</v>
      </c>
      <c r="L452" s="936" t="s">
        <v>2360</v>
      </c>
    </row>
    <row r="453" spans="3:12" ht="13.2" x14ac:dyDescent="0.25">
      <c r="C453" s="930" t="s">
        <v>2142</v>
      </c>
      <c r="D453" s="930" t="s">
        <v>2233</v>
      </c>
      <c r="E453" s="931">
        <v>3375</v>
      </c>
      <c r="F453" s="932">
        <v>1</v>
      </c>
      <c r="G453" s="932" t="s">
        <v>2360</v>
      </c>
      <c r="H453" s="931" t="s">
        <v>2360</v>
      </c>
      <c r="I453" s="933" t="s">
        <v>2360</v>
      </c>
      <c r="J453" s="934" t="s">
        <v>2360</v>
      </c>
      <c r="K453" s="935" t="s">
        <v>2360</v>
      </c>
      <c r="L453" s="936" t="s">
        <v>2360</v>
      </c>
    </row>
    <row r="454" spans="3:12" ht="13.2" x14ac:dyDescent="0.25">
      <c r="C454" s="930" t="s">
        <v>2142</v>
      </c>
      <c r="D454" s="930" t="s">
        <v>2247</v>
      </c>
      <c r="E454" s="931">
        <v>2359</v>
      </c>
      <c r="F454" s="932">
        <v>1</v>
      </c>
      <c r="G454" s="932" t="s">
        <v>2360</v>
      </c>
      <c r="H454" s="931" t="s">
        <v>2360</v>
      </c>
      <c r="I454" s="933" t="s">
        <v>2360</v>
      </c>
      <c r="J454" s="934" t="s">
        <v>2360</v>
      </c>
      <c r="K454" s="935" t="s">
        <v>2360</v>
      </c>
      <c r="L454" s="936" t="s">
        <v>2360</v>
      </c>
    </row>
    <row r="455" spans="3:12" ht="13.2" x14ac:dyDescent="0.25">
      <c r="C455" s="930" t="s">
        <v>2355</v>
      </c>
      <c r="D455" s="930" t="s">
        <v>2237</v>
      </c>
      <c r="E455" s="931">
        <v>797</v>
      </c>
      <c r="F455" s="932">
        <v>1</v>
      </c>
      <c r="G455" s="932" t="s">
        <v>2360</v>
      </c>
      <c r="H455" s="931" t="s">
        <v>2360</v>
      </c>
      <c r="I455" s="933" t="s">
        <v>2360</v>
      </c>
      <c r="J455" s="934" t="s">
        <v>2360</v>
      </c>
      <c r="K455" s="935" t="s">
        <v>2360</v>
      </c>
      <c r="L455" s="936" t="s">
        <v>2360</v>
      </c>
    </row>
    <row r="456" spans="3:12" ht="13.2" x14ac:dyDescent="0.25">
      <c r="C456" s="930" t="s">
        <v>2220</v>
      </c>
      <c r="D456" s="930" t="s">
        <v>2221</v>
      </c>
      <c r="E456" s="931">
        <v>412</v>
      </c>
      <c r="F456" s="932">
        <v>1</v>
      </c>
      <c r="G456" s="932" t="s">
        <v>2360</v>
      </c>
      <c r="H456" s="931" t="s">
        <v>2360</v>
      </c>
      <c r="I456" s="933" t="s">
        <v>2360</v>
      </c>
      <c r="J456" s="934" t="s">
        <v>2360</v>
      </c>
      <c r="K456" s="935" t="s">
        <v>2360</v>
      </c>
      <c r="L456" s="936" t="s">
        <v>2360</v>
      </c>
    </row>
    <row r="457" spans="3:12" ht="13.2" x14ac:dyDescent="0.25">
      <c r="C457" s="930" t="s">
        <v>2220</v>
      </c>
      <c r="D457" s="930" t="s">
        <v>2235</v>
      </c>
      <c r="E457" s="931">
        <v>4745</v>
      </c>
      <c r="F457" s="932">
        <v>1</v>
      </c>
      <c r="G457" s="932" t="s">
        <v>2360</v>
      </c>
      <c r="H457" s="931" t="s">
        <v>2360</v>
      </c>
      <c r="I457" s="933" t="s">
        <v>2360</v>
      </c>
      <c r="J457" s="934" t="s">
        <v>2360</v>
      </c>
      <c r="K457" s="935" t="s">
        <v>2360</v>
      </c>
      <c r="L457" s="936" t="s">
        <v>2360</v>
      </c>
    </row>
    <row r="458" spans="3:12" ht="13.2" x14ac:dyDescent="0.25">
      <c r="C458" s="930" t="s">
        <v>2222</v>
      </c>
      <c r="D458" s="930" t="s">
        <v>2110</v>
      </c>
      <c r="E458" s="931">
        <v>723</v>
      </c>
      <c r="F458" s="932">
        <v>1</v>
      </c>
      <c r="G458" s="932" t="s">
        <v>2360</v>
      </c>
      <c r="H458" s="931" t="s">
        <v>2360</v>
      </c>
      <c r="I458" s="933" t="s">
        <v>2360</v>
      </c>
      <c r="J458" s="934" t="s">
        <v>2360</v>
      </c>
      <c r="K458" s="935" t="s">
        <v>2360</v>
      </c>
      <c r="L458" s="936" t="s">
        <v>2360</v>
      </c>
    </row>
    <row r="459" spans="3:12" ht="13.2" x14ac:dyDescent="0.25">
      <c r="C459" s="930" t="s">
        <v>2222</v>
      </c>
      <c r="D459" s="930" t="s">
        <v>2233</v>
      </c>
      <c r="E459" s="931">
        <v>3071</v>
      </c>
      <c r="F459" s="932">
        <v>1</v>
      </c>
      <c r="G459" s="932" t="s">
        <v>2360</v>
      </c>
      <c r="H459" s="931" t="s">
        <v>2360</v>
      </c>
      <c r="I459" s="933" t="s">
        <v>2360</v>
      </c>
      <c r="J459" s="934" t="s">
        <v>2360</v>
      </c>
      <c r="K459" s="935" t="s">
        <v>2360</v>
      </c>
      <c r="L459" s="936" t="s">
        <v>2360</v>
      </c>
    </row>
    <row r="460" spans="3:12" ht="13.2" x14ac:dyDescent="0.25">
      <c r="C460" s="930" t="s">
        <v>2223</v>
      </c>
      <c r="D460" s="930" t="s">
        <v>2114</v>
      </c>
      <c r="E460" s="931">
        <v>1244</v>
      </c>
      <c r="F460" s="932">
        <v>1</v>
      </c>
      <c r="G460" s="932" t="s">
        <v>2360</v>
      </c>
      <c r="H460" s="931" t="s">
        <v>2360</v>
      </c>
      <c r="I460" s="933" t="s">
        <v>2360</v>
      </c>
      <c r="J460" s="934" t="s">
        <v>2360</v>
      </c>
      <c r="K460" s="935" t="s">
        <v>2360</v>
      </c>
      <c r="L460" s="936" t="s">
        <v>2360</v>
      </c>
    </row>
    <row r="461" spans="3:12" ht="13.2" x14ac:dyDescent="0.25">
      <c r="C461" s="930" t="s">
        <v>2223</v>
      </c>
      <c r="D461" s="930" t="s">
        <v>2127</v>
      </c>
      <c r="E461" s="931">
        <v>1439</v>
      </c>
      <c r="F461" s="932">
        <v>1</v>
      </c>
      <c r="G461" s="932" t="s">
        <v>2360</v>
      </c>
      <c r="H461" s="931" t="s">
        <v>2360</v>
      </c>
      <c r="I461" s="933" t="s">
        <v>2360</v>
      </c>
      <c r="J461" s="934" t="s">
        <v>2360</v>
      </c>
      <c r="K461" s="935" t="s">
        <v>2360</v>
      </c>
      <c r="L461" s="936" t="s">
        <v>2360</v>
      </c>
    </row>
    <row r="462" spans="3:12" ht="13.2" x14ac:dyDescent="0.25">
      <c r="C462" s="930" t="s">
        <v>2223</v>
      </c>
      <c r="D462" s="930" t="s">
        <v>2235</v>
      </c>
      <c r="E462" s="931">
        <v>4791</v>
      </c>
      <c r="F462" s="932">
        <v>1</v>
      </c>
      <c r="G462" s="932" t="s">
        <v>2360</v>
      </c>
      <c r="H462" s="931" t="s">
        <v>2360</v>
      </c>
      <c r="I462" s="933" t="s">
        <v>2360</v>
      </c>
      <c r="J462" s="934" t="s">
        <v>2360</v>
      </c>
      <c r="K462" s="935" t="s">
        <v>2360</v>
      </c>
      <c r="L462" s="936" t="s">
        <v>2360</v>
      </c>
    </row>
    <row r="463" spans="3:12" ht="13.2" x14ac:dyDescent="0.25">
      <c r="C463" s="930" t="s">
        <v>2216</v>
      </c>
      <c r="D463" s="930" t="s">
        <v>2246</v>
      </c>
      <c r="E463" s="931">
        <v>612</v>
      </c>
      <c r="F463" s="932">
        <v>1</v>
      </c>
      <c r="G463" s="932" t="s">
        <v>2360</v>
      </c>
      <c r="H463" s="931" t="s">
        <v>2360</v>
      </c>
      <c r="I463" s="933" t="s">
        <v>2360</v>
      </c>
      <c r="J463" s="934" t="s">
        <v>2360</v>
      </c>
      <c r="K463" s="935" t="s">
        <v>2360</v>
      </c>
      <c r="L463" s="936" t="s">
        <v>2360</v>
      </c>
    </row>
    <row r="464" spans="3:12" ht="13.2" x14ac:dyDescent="0.25">
      <c r="C464" s="930" t="s">
        <v>2200</v>
      </c>
      <c r="D464" s="930" t="s">
        <v>2110</v>
      </c>
      <c r="E464" s="931">
        <v>625</v>
      </c>
      <c r="F464" s="932">
        <v>5</v>
      </c>
      <c r="G464" s="932" t="s">
        <v>2360</v>
      </c>
      <c r="H464" s="931" t="s">
        <v>2360</v>
      </c>
      <c r="I464" s="933" t="s">
        <v>2360</v>
      </c>
      <c r="J464" s="934" t="s">
        <v>2360</v>
      </c>
      <c r="K464" s="935" t="s">
        <v>2360</v>
      </c>
      <c r="L464" s="936" t="s">
        <v>2360</v>
      </c>
    </row>
    <row r="465" spans="3:12" ht="13.2" x14ac:dyDescent="0.25">
      <c r="C465" s="930" t="s">
        <v>2200</v>
      </c>
      <c r="D465" s="930" t="s">
        <v>2151</v>
      </c>
      <c r="E465" s="931">
        <v>535</v>
      </c>
      <c r="F465" s="932">
        <v>1</v>
      </c>
      <c r="G465" s="932" t="s">
        <v>2360</v>
      </c>
      <c r="H465" s="931" t="s">
        <v>2360</v>
      </c>
      <c r="I465" s="933" t="s">
        <v>2360</v>
      </c>
      <c r="J465" s="934" t="s">
        <v>2360</v>
      </c>
      <c r="K465" s="935" t="s">
        <v>2360</v>
      </c>
      <c r="L465" s="936" t="s">
        <v>2360</v>
      </c>
    </row>
    <row r="466" spans="3:12" ht="13.2" x14ac:dyDescent="0.25">
      <c r="C466" s="930" t="s">
        <v>2200</v>
      </c>
      <c r="D466" s="930" t="s">
        <v>2237</v>
      </c>
      <c r="E466" s="931">
        <v>606</v>
      </c>
      <c r="F466" s="932">
        <v>2</v>
      </c>
      <c r="G466" s="932" t="s">
        <v>2360</v>
      </c>
      <c r="H466" s="931" t="s">
        <v>2360</v>
      </c>
      <c r="I466" s="933" t="s">
        <v>2360</v>
      </c>
      <c r="J466" s="934" t="s">
        <v>2360</v>
      </c>
      <c r="K466" s="935" t="s">
        <v>2360</v>
      </c>
      <c r="L466" s="936" t="s">
        <v>2360</v>
      </c>
    </row>
    <row r="467" spans="3:12" ht="13.2" x14ac:dyDescent="0.25">
      <c r="C467" s="930" t="s">
        <v>2200</v>
      </c>
      <c r="D467" s="930" t="s">
        <v>2294</v>
      </c>
      <c r="E467" s="931">
        <v>167</v>
      </c>
      <c r="F467" s="932">
        <v>1</v>
      </c>
      <c r="G467" s="932" t="s">
        <v>2360</v>
      </c>
      <c r="H467" s="931" t="s">
        <v>2360</v>
      </c>
      <c r="I467" s="933" t="s">
        <v>2360</v>
      </c>
      <c r="J467" s="934" t="s">
        <v>2360</v>
      </c>
      <c r="K467" s="935" t="s">
        <v>2360</v>
      </c>
      <c r="L467" s="936" t="s">
        <v>2360</v>
      </c>
    </row>
    <row r="468" spans="3:12" ht="13.2" x14ac:dyDescent="0.25">
      <c r="C468" s="930" t="s">
        <v>2200</v>
      </c>
      <c r="D468" s="930" t="s">
        <v>2246</v>
      </c>
      <c r="E468" s="931">
        <v>639</v>
      </c>
      <c r="F468" s="932">
        <v>3</v>
      </c>
      <c r="G468" s="932" t="s">
        <v>2360</v>
      </c>
      <c r="H468" s="931" t="s">
        <v>2360</v>
      </c>
      <c r="I468" s="933" t="s">
        <v>2360</v>
      </c>
      <c r="J468" s="934" t="s">
        <v>2360</v>
      </c>
      <c r="K468" s="935" t="s">
        <v>2360</v>
      </c>
      <c r="L468" s="936" t="s">
        <v>2360</v>
      </c>
    </row>
    <row r="469" spans="3:12" ht="13.2" x14ac:dyDescent="0.25">
      <c r="C469" s="930" t="s">
        <v>2221</v>
      </c>
      <c r="D469" s="930" t="s">
        <v>2142</v>
      </c>
      <c r="E469" s="931">
        <v>313</v>
      </c>
      <c r="F469" s="932">
        <v>1</v>
      </c>
      <c r="G469" s="932" t="s">
        <v>2360</v>
      </c>
      <c r="H469" s="931" t="s">
        <v>2360</v>
      </c>
      <c r="I469" s="933" t="s">
        <v>2360</v>
      </c>
      <c r="J469" s="934" t="s">
        <v>2360</v>
      </c>
      <c r="K469" s="935" t="s">
        <v>2360</v>
      </c>
      <c r="L469" s="936" t="s">
        <v>2360</v>
      </c>
    </row>
    <row r="470" spans="3:12" ht="13.2" x14ac:dyDescent="0.25">
      <c r="C470" s="930" t="s">
        <v>2221</v>
      </c>
      <c r="D470" s="930" t="s">
        <v>2220</v>
      </c>
      <c r="E470" s="931">
        <v>412</v>
      </c>
      <c r="F470" s="932">
        <v>1</v>
      </c>
      <c r="G470" s="932" t="s">
        <v>2360</v>
      </c>
      <c r="H470" s="931" t="s">
        <v>2360</v>
      </c>
      <c r="I470" s="933" t="s">
        <v>2360</v>
      </c>
      <c r="J470" s="934" t="s">
        <v>2360</v>
      </c>
      <c r="K470" s="935" t="s">
        <v>2360</v>
      </c>
      <c r="L470" s="936" t="s">
        <v>2360</v>
      </c>
    </row>
    <row r="471" spans="3:12" ht="13.2" x14ac:dyDescent="0.25">
      <c r="C471" s="930" t="s">
        <v>2201</v>
      </c>
      <c r="D471" s="930" t="s">
        <v>2110</v>
      </c>
      <c r="E471" s="931">
        <v>1223</v>
      </c>
      <c r="F471" s="932">
        <v>1</v>
      </c>
      <c r="G471" s="932" t="s">
        <v>2360</v>
      </c>
      <c r="H471" s="931" t="s">
        <v>2360</v>
      </c>
      <c r="I471" s="933" t="s">
        <v>2360</v>
      </c>
      <c r="J471" s="934" t="s">
        <v>2360</v>
      </c>
      <c r="K471" s="935" t="s">
        <v>2360</v>
      </c>
      <c r="L471" s="936" t="s">
        <v>2360</v>
      </c>
    </row>
    <row r="472" spans="3:12" ht="13.2" x14ac:dyDescent="0.25">
      <c r="C472" s="930" t="s">
        <v>2201</v>
      </c>
      <c r="D472" s="930" t="s">
        <v>2114</v>
      </c>
      <c r="E472" s="931">
        <v>1442</v>
      </c>
      <c r="F472" s="932">
        <v>1</v>
      </c>
      <c r="G472" s="932" t="s">
        <v>2360</v>
      </c>
      <c r="H472" s="931" t="s">
        <v>2360</v>
      </c>
      <c r="I472" s="933" t="s">
        <v>2360</v>
      </c>
      <c r="J472" s="934" t="s">
        <v>2360</v>
      </c>
      <c r="K472" s="935" t="s">
        <v>2360</v>
      </c>
      <c r="L472" s="936" t="s">
        <v>2360</v>
      </c>
    </row>
    <row r="473" spans="3:12" ht="13.2" x14ac:dyDescent="0.25">
      <c r="C473" s="930" t="s">
        <v>2201</v>
      </c>
      <c r="D473" s="930" t="s">
        <v>2142</v>
      </c>
      <c r="E473" s="931">
        <v>394</v>
      </c>
      <c r="F473" s="932">
        <v>1</v>
      </c>
      <c r="G473" s="932" t="s">
        <v>2360</v>
      </c>
      <c r="H473" s="931" t="s">
        <v>2360</v>
      </c>
      <c r="I473" s="933" t="s">
        <v>2360</v>
      </c>
      <c r="J473" s="934" t="s">
        <v>2360</v>
      </c>
      <c r="K473" s="935" t="s">
        <v>2360</v>
      </c>
      <c r="L473" s="936" t="s">
        <v>2360</v>
      </c>
    </row>
    <row r="474" spans="3:12" ht="13.2" x14ac:dyDescent="0.25">
      <c r="C474" s="930" t="s">
        <v>2201</v>
      </c>
      <c r="D474" s="930" t="s">
        <v>2221</v>
      </c>
      <c r="E474" s="931">
        <v>602</v>
      </c>
      <c r="F474" s="932">
        <v>1</v>
      </c>
      <c r="G474" s="932" t="s">
        <v>2360</v>
      </c>
      <c r="H474" s="931" t="s">
        <v>2360</v>
      </c>
      <c r="I474" s="933" t="s">
        <v>2360</v>
      </c>
      <c r="J474" s="934" t="s">
        <v>2360</v>
      </c>
      <c r="K474" s="935" t="s">
        <v>2360</v>
      </c>
      <c r="L474" s="936" t="s">
        <v>2360</v>
      </c>
    </row>
    <row r="475" spans="3:12" ht="13.2" x14ac:dyDescent="0.25">
      <c r="C475" s="930" t="s">
        <v>2201</v>
      </c>
      <c r="D475" s="930" t="s">
        <v>2123</v>
      </c>
      <c r="E475" s="931">
        <v>1133</v>
      </c>
      <c r="F475" s="932">
        <v>1</v>
      </c>
      <c r="G475" s="932" t="s">
        <v>2360</v>
      </c>
      <c r="H475" s="931" t="s">
        <v>2360</v>
      </c>
      <c r="I475" s="933" t="s">
        <v>2360</v>
      </c>
      <c r="J475" s="934" t="s">
        <v>2360</v>
      </c>
      <c r="K475" s="935" t="s">
        <v>2360</v>
      </c>
      <c r="L475" s="936" t="s">
        <v>2360</v>
      </c>
    </row>
    <row r="476" spans="3:12" ht="13.2" x14ac:dyDescent="0.25">
      <c r="C476" s="930" t="s">
        <v>2201</v>
      </c>
      <c r="D476" s="930" t="s">
        <v>2132</v>
      </c>
      <c r="E476" s="931">
        <v>1001</v>
      </c>
      <c r="F476" s="932">
        <v>1</v>
      </c>
      <c r="G476" s="932" t="s">
        <v>2360</v>
      </c>
      <c r="H476" s="931" t="s">
        <v>2360</v>
      </c>
      <c r="I476" s="933" t="s">
        <v>2360</v>
      </c>
      <c r="J476" s="934" t="s">
        <v>2360</v>
      </c>
      <c r="K476" s="935" t="s">
        <v>2360</v>
      </c>
      <c r="L476" s="936" t="s">
        <v>2360</v>
      </c>
    </row>
    <row r="477" spans="3:12" ht="13.2" x14ac:dyDescent="0.25">
      <c r="C477" s="930" t="s">
        <v>2201</v>
      </c>
      <c r="D477" s="930" t="s">
        <v>2240</v>
      </c>
      <c r="E477" s="931">
        <v>532</v>
      </c>
      <c r="F477" s="932">
        <v>1</v>
      </c>
      <c r="G477" s="932" t="s">
        <v>2360</v>
      </c>
      <c r="H477" s="931" t="s">
        <v>2360</v>
      </c>
      <c r="I477" s="933" t="s">
        <v>2360</v>
      </c>
      <c r="J477" s="934" t="s">
        <v>2360</v>
      </c>
      <c r="K477" s="935" t="s">
        <v>2360</v>
      </c>
      <c r="L477" s="936" t="s">
        <v>2360</v>
      </c>
    </row>
    <row r="478" spans="3:12" ht="13.2" x14ac:dyDescent="0.25">
      <c r="C478" s="930" t="s">
        <v>2201</v>
      </c>
      <c r="D478" s="930" t="s">
        <v>2246</v>
      </c>
      <c r="E478" s="931">
        <v>589</v>
      </c>
      <c r="F478" s="932">
        <v>1</v>
      </c>
      <c r="G478" s="932" t="s">
        <v>2360</v>
      </c>
      <c r="H478" s="931" t="s">
        <v>2360</v>
      </c>
      <c r="I478" s="933" t="s">
        <v>2360</v>
      </c>
      <c r="J478" s="934" t="s">
        <v>2360</v>
      </c>
      <c r="K478" s="935" t="s">
        <v>2360</v>
      </c>
      <c r="L478" s="936" t="s">
        <v>2360</v>
      </c>
    </row>
    <row r="479" spans="3:12" ht="13.2" x14ac:dyDescent="0.25">
      <c r="C479" s="930" t="s">
        <v>2201</v>
      </c>
      <c r="D479" s="930" t="s">
        <v>2261</v>
      </c>
      <c r="E479" s="931">
        <v>3965</v>
      </c>
      <c r="F479" s="932">
        <v>1</v>
      </c>
      <c r="G479" s="932" t="s">
        <v>2360</v>
      </c>
      <c r="H479" s="931" t="s">
        <v>2360</v>
      </c>
      <c r="I479" s="933" t="s">
        <v>2360</v>
      </c>
      <c r="J479" s="934" t="s">
        <v>2360</v>
      </c>
      <c r="K479" s="935" t="s">
        <v>2360</v>
      </c>
      <c r="L479" s="936" t="s">
        <v>2360</v>
      </c>
    </row>
    <row r="480" spans="3:12" ht="13.2" x14ac:dyDescent="0.25">
      <c r="C480" s="930" t="s">
        <v>2201</v>
      </c>
      <c r="D480" s="930" t="s">
        <v>2239</v>
      </c>
      <c r="E480" s="931">
        <v>2587</v>
      </c>
      <c r="F480" s="932">
        <v>1</v>
      </c>
      <c r="G480" s="932" t="s">
        <v>2360</v>
      </c>
      <c r="H480" s="931" t="s">
        <v>2360</v>
      </c>
      <c r="I480" s="933" t="s">
        <v>2360</v>
      </c>
      <c r="J480" s="934" t="s">
        <v>2360</v>
      </c>
      <c r="K480" s="935" t="s">
        <v>2360</v>
      </c>
      <c r="L480" s="936" t="s">
        <v>2360</v>
      </c>
    </row>
    <row r="481" spans="3:12" ht="13.2" x14ac:dyDescent="0.25">
      <c r="C481" s="930" t="s">
        <v>2117</v>
      </c>
      <c r="D481" s="930" t="s">
        <v>2103</v>
      </c>
      <c r="E481" s="931">
        <v>781</v>
      </c>
      <c r="F481" s="932">
        <v>1</v>
      </c>
      <c r="G481" s="932" t="s">
        <v>2360</v>
      </c>
      <c r="H481" s="931" t="s">
        <v>2360</v>
      </c>
      <c r="I481" s="933" t="s">
        <v>2360</v>
      </c>
      <c r="J481" s="934" t="s">
        <v>2360</v>
      </c>
      <c r="K481" s="935" t="s">
        <v>2360</v>
      </c>
      <c r="L481" s="936" t="s">
        <v>2360</v>
      </c>
    </row>
    <row r="482" spans="3:12" ht="13.2" x14ac:dyDescent="0.25">
      <c r="C482" s="930" t="s">
        <v>2117</v>
      </c>
      <c r="D482" s="930" t="s">
        <v>2106</v>
      </c>
      <c r="E482" s="931">
        <v>663</v>
      </c>
      <c r="F482" s="932">
        <v>1</v>
      </c>
      <c r="G482" s="932" t="s">
        <v>2360</v>
      </c>
      <c r="H482" s="931" t="s">
        <v>2360</v>
      </c>
      <c r="I482" s="933" t="s">
        <v>2360</v>
      </c>
      <c r="J482" s="934" t="s">
        <v>2360</v>
      </c>
      <c r="K482" s="935" t="s">
        <v>2360</v>
      </c>
      <c r="L482" s="936" t="s">
        <v>2360</v>
      </c>
    </row>
    <row r="483" spans="3:12" ht="13.2" x14ac:dyDescent="0.25">
      <c r="C483" s="930" t="s">
        <v>2117</v>
      </c>
      <c r="D483" s="930" t="s">
        <v>2174</v>
      </c>
      <c r="E483" s="931">
        <v>1607</v>
      </c>
      <c r="F483" s="932">
        <v>1</v>
      </c>
      <c r="G483" s="932" t="s">
        <v>2360</v>
      </c>
      <c r="H483" s="931" t="s">
        <v>2360</v>
      </c>
      <c r="I483" s="933" t="s">
        <v>2360</v>
      </c>
      <c r="J483" s="934" t="s">
        <v>2360</v>
      </c>
      <c r="K483" s="935" t="s">
        <v>2360</v>
      </c>
      <c r="L483" s="936" t="s">
        <v>2360</v>
      </c>
    </row>
    <row r="484" spans="3:12" ht="13.2" x14ac:dyDescent="0.25">
      <c r="C484" s="930" t="s">
        <v>2117</v>
      </c>
      <c r="D484" s="930" t="s">
        <v>2109</v>
      </c>
      <c r="E484" s="931">
        <v>1198</v>
      </c>
      <c r="F484" s="932">
        <v>2</v>
      </c>
      <c r="G484" s="932" t="s">
        <v>2360</v>
      </c>
      <c r="H484" s="931" t="s">
        <v>2360</v>
      </c>
      <c r="I484" s="933" t="s">
        <v>2360</v>
      </c>
      <c r="J484" s="934" t="s">
        <v>2360</v>
      </c>
      <c r="K484" s="935" t="s">
        <v>2360</v>
      </c>
      <c r="L484" s="936" t="s">
        <v>2360</v>
      </c>
    </row>
    <row r="485" spans="3:12" ht="13.2" x14ac:dyDescent="0.25">
      <c r="C485" s="930" t="s">
        <v>2117</v>
      </c>
      <c r="D485" s="930" t="s">
        <v>2110</v>
      </c>
      <c r="E485" s="931">
        <v>1933</v>
      </c>
      <c r="F485" s="932">
        <v>2</v>
      </c>
      <c r="G485" s="932" t="s">
        <v>2360</v>
      </c>
      <c r="H485" s="931" t="s">
        <v>2360</v>
      </c>
      <c r="I485" s="933" t="s">
        <v>2360</v>
      </c>
      <c r="J485" s="934" t="s">
        <v>2360</v>
      </c>
      <c r="K485" s="935" t="s">
        <v>2360</v>
      </c>
      <c r="L485" s="936" t="s">
        <v>2360</v>
      </c>
    </row>
    <row r="486" spans="3:12" ht="13.2" x14ac:dyDescent="0.25">
      <c r="C486" s="930" t="s">
        <v>2117</v>
      </c>
      <c r="D486" s="930" t="s">
        <v>2219</v>
      </c>
      <c r="E486" s="931">
        <v>1230</v>
      </c>
      <c r="F486" s="932">
        <v>1</v>
      </c>
      <c r="G486" s="932" t="s">
        <v>2360</v>
      </c>
      <c r="H486" s="931" t="s">
        <v>2360</v>
      </c>
      <c r="I486" s="933" t="s">
        <v>2360</v>
      </c>
      <c r="J486" s="934" t="s">
        <v>2360</v>
      </c>
      <c r="K486" s="935" t="s">
        <v>2360</v>
      </c>
      <c r="L486" s="936" t="s">
        <v>2360</v>
      </c>
    </row>
    <row r="487" spans="3:12" ht="13.2" x14ac:dyDescent="0.25">
      <c r="C487" s="930" t="s">
        <v>2117</v>
      </c>
      <c r="D487" s="930" t="s">
        <v>2118</v>
      </c>
      <c r="E487" s="931">
        <v>927</v>
      </c>
      <c r="F487" s="932">
        <v>1</v>
      </c>
      <c r="G487" s="932" t="s">
        <v>2360</v>
      </c>
      <c r="H487" s="931" t="s">
        <v>2360</v>
      </c>
      <c r="I487" s="933" t="s">
        <v>2360</v>
      </c>
      <c r="J487" s="934" t="s">
        <v>2360</v>
      </c>
      <c r="K487" s="935" t="s">
        <v>2360</v>
      </c>
      <c r="L487" s="936" t="s">
        <v>2360</v>
      </c>
    </row>
    <row r="488" spans="3:12" ht="13.2" x14ac:dyDescent="0.25">
      <c r="C488" s="930" t="s">
        <v>2117</v>
      </c>
      <c r="D488" s="930" t="s">
        <v>2195</v>
      </c>
      <c r="E488" s="931">
        <v>2581</v>
      </c>
      <c r="F488" s="932">
        <v>1</v>
      </c>
      <c r="G488" s="932" t="s">
        <v>2360</v>
      </c>
      <c r="H488" s="931" t="s">
        <v>2360</v>
      </c>
      <c r="I488" s="933" t="s">
        <v>2360</v>
      </c>
      <c r="J488" s="934" t="s">
        <v>2360</v>
      </c>
      <c r="K488" s="935" t="s">
        <v>2360</v>
      </c>
      <c r="L488" s="936" t="s">
        <v>2360</v>
      </c>
    </row>
    <row r="489" spans="3:12" ht="13.2" x14ac:dyDescent="0.25">
      <c r="C489" s="930" t="s">
        <v>2117</v>
      </c>
      <c r="D489" s="930" t="s">
        <v>2245</v>
      </c>
      <c r="E489" s="931">
        <v>1420</v>
      </c>
      <c r="F489" s="932">
        <v>1</v>
      </c>
      <c r="G489" s="932" t="s">
        <v>2360</v>
      </c>
      <c r="H489" s="931" t="s">
        <v>2360</v>
      </c>
      <c r="I489" s="933" t="s">
        <v>2360</v>
      </c>
      <c r="J489" s="934" t="s">
        <v>2360</v>
      </c>
      <c r="K489" s="935" t="s">
        <v>2360</v>
      </c>
      <c r="L489" s="936" t="s">
        <v>2360</v>
      </c>
    </row>
    <row r="490" spans="3:12" ht="13.2" x14ac:dyDescent="0.25">
      <c r="C490" s="930" t="s">
        <v>2117</v>
      </c>
      <c r="D490" s="930" t="s">
        <v>2305</v>
      </c>
      <c r="E490" s="931">
        <v>830</v>
      </c>
      <c r="F490" s="932">
        <v>1</v>
      </c>
      <c r="G490" s="932" t="s">
        <v>2360</v>
      </c>
      <c r="H490" s="931" t="s">
        <v>2360</v>
      </c>
      <c r="I490" s="933" t="s">
        <v>2360</v>
      </c>
      <c r="J490" s="934" t="s">
        <v>2360</v>
      </c>
      <c r="K490" s="935" t="s">
        <v>2360</v>
      </c>
      <c r="L490" s="936" t="s">
        <v>2360</v>
      </c>
    </row>
    <row r="491" spans="3:12" ht="13.2" x14ac:dyDescent="0.25">
      <c r="C491" s="930" t="s">
        <v>2224</v>
      </c>
      <c r="D491" s="930" t="s">
        <v>2132</v>
      </c>
      <c r="E491" s="931">
        <v>826</v>
      </c>
      <c r="F491" s="932">
        <v>1</v>
      </c>
      <c r="G491" s="932" t="s">
        <v>2360</v>
      </c>
      <c r="H491" s="931" t="s">
        <v>2360</v>
      </c>
      <c r="I491" s="933" t="s">
        <v>2360</v>
      </c>
      <c r="J491" s="934" t="s">
        <v>2360</v>
      </c>
      <c r="K491" s="935" t="s">
        <v>2360</v>
      </c>
      <c r="L491" s="936" t="s">
        <v>2360</v>
      </c>
    </row>
    <row r="492" spans="3:12" ht="13.2" x14ac:dyDescent="0.25">
      <c r="C492" s="930" t="s">
        <v>2225</v>
      </c>
      <c r="D492" s="930" t="s">
        <v>2126</v>
      </c>
      <c r="E492" s="931">
        <v>1284</v>
      </c>
      <c r="F492" s="932">
        <v>1</v>
      </c>
      <c r="G492" s="932" t="s">
        <v>2360</v>
      </c>
      <c r="H492" s="931" t="s">
        <v>2360</v>
      </c>
      <c r="I492" s="933" t="s">
        <v>2360</v>
      </c>
      <c r="J492" s="934" t="s">
        <v>2360</v>
      </c>
      <c r="K492" s="935" t="s">
        <v>2360</v>
      </c>
      <c r="L492" s="936" t="s">
        <v>2360</v>
      </c>
    </row>
    <row r="493" spans="3:12" ht="13.2" x14ac:dyDescent="0.25">
      <c r="C493" s="930" t="s">
        <v>2207</v>
      </c>
      <c r="D493" s="930" t="s">
        <v>2225</v>
      </c>
      <c r="E493" s="931">
        <v>285</v>
      </c>
      <c r="F493" s="932">
        <v>1</v>
      </c>
      <c r="G493" s="932" t="s">
        <v>2360</v>
      </c>
      <c r="H493" s="931" t="s">
        <v>2360</v>
      </c>
      <c r="I493" s="933" t="s">
        <v>2360</v>
      </c>
      <c r="J493" s="934" t="s">
        <v>2360</v>
      </c>
      <c r="K493" s="935" t="s">
        <v>2360</v>
      </c>
      <c r="L493" s="936" t="s">
        <v>2360</v>
      </c>
    </row>
    <row r="494" spans="3:12" ht="13.2" x14ac:dyDescent="0.25">
      <c r="C494" s="930" t="s">
        <v>2217</v>
      </c>
      <c r="D494" s="930" t="s">
        <v>2114</v>
      </c>
      <c r="E494" s="931">
        <v>874</v>
      </c>
      <c r="F494" s="932">
        <v>1</v>
      </c>
      <c r="G494" s="932" t="s">
        <v>2360</v>
      </c>
      <c r="H494" s="931" t="s">
        <v>2360</v>
      </c>
      <c r="I494" s="933" t="s">
        <v>2360</v>
      </c>
      <c r="J494" s="934" t="s">
        <v>2360</v>
      </c>
      <c r="K494" s="935" t="s">
        <v>2360</v>
      </c>
      <c r="L494" s="936" t="s">
        <v>2360</v>
      </c>
    </row>
    <row r="495" spans="3:12" ht="13.2" x14ac:dyDescent="0.25">
      <c r="C495" s="930" t="s">
        <v>2213</v>
      </c>
      <c r="D495" s="930" t="s">
        <v>2136</v>
      </c>
      <c r="E495" s="931">
        <v>1444</v>
      </c>
      <c r="F495" s="932">
        <v>1</v>
      </c>
      <c r="G495" s="932" t="s">
        <v>2360</v>
      </c>
      <c r="H495" s="931" t="s">
        <v>2360</v>
      </c>
      <c r="I495" s="933" t="s">
        <v>2360</v>
      </c>
      <c r="J495" s="934" t="s">
        <v>2360</v>
      </c>
      <c r="K495" s="935" t="s">
        <v>2360</v>
      </c>
      <c r="L495" s="936" t="s">
        <v>2360</v>
      </c>
    </row>
    <row r="496" spans="3:12" ht="13.2" x14ac:dyDescent="0.25">
      <c r="C496" s="930" t="s">
        <v>2213</v>
      </c>
      <c r="D496" s="930" t="s">
        <v>2146</v>
      </c>
      <c r="E496" s="931">
        <v>2172</v>
      </c>
      <c r="F496" s="932">
        <v>1</v>
      </c>
      <c r="G496" s="932" t="s">
        <v>2360</v>
      </c>
      <c r="H496" s="931" t="s">
        <v>2360</v>
      </c>
      <c r="I496" s="933" t="s">
        <v>2360</v>
      </c>
      <c r="J496" s="934" t="s">
        <v>2360</v>
      </c>
      <c r="K496" s="935" t="s">
        <v>2360</v>
      </c>
      <c r="L496" s="936" t="s">
        <v>2360</v>
      </c>
    </row>
    <row r="497" spans="3:12" ht="13.2" x14ac:dyDescent="0.25">
      <c r="C497" s="930" t="s">
        <v>2213</v>
      </c>
      <c r="D497" s="930" t="s">
        <v>2118</v>
      </c>
      <c r="E497" s="931">
        <v>805</v>
      </c>
      <c r="F497" s="932">
        <v>1</v>
      </c>
      <c r="G497" s="932" t="s">
        <v>2360</v>
      </c>
      <c r="H497" s="931" t="s">
        <v>2360</v>
      </c>
      <c r="I497" s="933" t="s">
        <v>2360</v>
      </c>
      <c r="J497" s="934" t="s">
        <v>2360</v>
      </c>
      <c r="K497" s="935" t="s">
        <v>2360</v>
      </c>
      <c r="L497" s="936" t="s">
        <v>2360</v>
      </c>
    </row>
    <row r="498" spans="3:12" ht="13.2" x14ac:dyDescent="0.25">
      <c r="C498" s="930" t="s">
        <v>2213</v>
      </c>
      <c r="D498" s="930" t="s">
        <v>2246</v>
      </c>
      <c r="E498" s="931">
        <v>1782</v>
      </c>
      <c r="F498" s="932">
        <v>1</v>
      </c>
      <c r="G498" s="932" t="s">
        <v>2360</v>
      </c>
      <c r="H498" s="931" t="s">
        <v>2360</v>
      </c>
      <c r="I498" s="933" t="s">
        <v>2360</v>
      </c>
      <c r="J498" s="934" t="s">
        <v>2360</v>
      </c>
      <c r="K498" s="935" t="s">
        <v>2360</v>
      </c>
      <c r="L498" s="936" t="s">
        <v>2360</v>
      </c>
    </row>
    <row r="499" spans="3:12" ht="13.2" x14ac:dyDescent="0.25">
      <c r="C499" s="930" t="s">
        <v>2213</v>
      </c>
      <c r="D499" s="930" t="s">
        <v>2322</v>
      </c>
      <c r="E499" s="931">
        <v>982</v>
      </c>
      <c r="F499" s="932">
        <v>1</v>
      </c>
      <c r="G499" s="932" t="s">
        <v>2360</v>
      </c>
      <c r="H499" s="931" t="s">
        <v>2360</v>
      </c>
      <c r="I499" s="933" t="s">
        <v>2360</v>
      </c>
      <c r="J499" s="934" t="s">
        <v>2360</v>
      </c>
      <c r="K499" s="935" t="s">
        <v>2360</v>
      </c>
      <c r="L499" s="936" t="s">
        <v>2360</v>
      </c>
    </row>
    <row r="500" spans="3:12" ht="13.2" x14ac:dyDescent="0.25">
      <c r="C500" s="930" t="s">
        <v>2214</v>
      </c>
      <c r="D500" s="930" t="s">
        <v>2109</v>
      </c>
      <c r="E500" s="931">
        <v>2159</v>
      </c>
      <c r="F500" s="932">
        <v>1</v>
      </c>
      <c r="G500" s="932" t="s">
        <v>2360</v>
      </c>
      <c r="H500" s="931" t="s">
        <v>2360</v>
      </c>
      <c r="I500" s="933" t="s">
        <v>2360</v>
      </c>
      <c r="J500" s="934" t="s">
        <v>2360</v>
      </c>
      <c r="K500" s="935" t="s">
        <v>2360</v>
      </c>
      <c r="L500" s="936" t="s">
        <v>2360</v>
      </c>
    </row>
    <row r="501" spans="3:12" ht="13.2" x14ac:dyDescent="0.25">
      <c r="C501" s="930" t="s">
        <v>2214</v>
      </c>
      <c r="D501" s="930" t="s">
        <v>2237</v>
      </c>
      <c r="E501" s="931">
        <v>1717</v>
      </c>
      <c r="F501" s="932">
        <v>1</v>
      </c>
      <c r="G501" s="932" t="s">
        <v>2360</v>
      </c>
      <c r="H501" s="931" t="s">
        <v>2360</v>
      </c>
      <c r="I501" s="933" t="s">
        <v>2360</v>
      </c>
      <c r="J501" s="934" t="s">
        <v>2360</v>
      </c>
      <c r="K501" s="935" t="s">
        <v>2360</v>
      </c>
      <c r="L501" s="936" t="s">
        <v>2360</v>
      </c>
    </row>
    <row r="502" spans="3:12" ht="13.2" x14ac:dyDescent="0.25">
      <c r="C502" s="930" t="s">
        <v>2214</v>
      </c>
      <c r="D502" s="930" t="s">
        <v>2249</v>
      </c>
      <c r="E502" s="931">
        <v>1077</v>
      </c>
      <c r="F502" s="932">
        <v>1</v>
      </c>
      <c r="G502" s="932" t="s">
        <v>2360</v>
      </c>
      <c r="H502" s="931" t="s">
        <v>2360</v>
      </c>
      <c r="I502" s="933" t="s">
        <v>2360</v>
      </c>
      <c r="J502" s="934" t="s">
        <v>2360</v>
      </c>
      <c r="K502" s="935" t="s">
        <v>2360</v>
      </c>
      <c r="L502" s="936" t="s">
        <v>2360</v>
      </c>
    </row>
    <row r="503" spans="3:12" ht="13.2" x14ac:dyDescent="0.25">
      <c r="C503" s="930" t="s">
        <v>2214</v>
      </c>
      <c r="D503" s="930" t="s">
        <v>2233</v>
      </c>
      <c r="E503" s="931">
        <v>4658</v>
      </c>
      <c r="F503" s="932">
        <v>1</v>
      </c>
      <c r="G503" s="932" t="s">
        <v>2360</v>
      </c>
      <c r="H503" s="931" t="s">
        <v>2360</v>
      </c>
      <c r="I503" s="933" t="s">
        <v>2360</v>
      </c>
      <c r="J503" s="934" t="s">
        <v>2360</v>
      </c>
      <c r="K503" s="935" t="s">
        <v>2360</v>
      </c>
      <c r="L503" s="936" t="s">
        <v>2360</v>
      </c>
    </row>
    <row r="504" spans="3:12" ht="13.2" x14ac:dyDescent="0.25">
      <c r="C504" s="930" t="s">
        <v>2214</v>
      </c>
      <c r="D504" s="930" t="s">
        <v>2247</v>
      </c>
      <c r="E504" s="931">
        <v>3491</v>
      </c>
      <c r="F504" s="932">
        <v>1</v>
      </c>
      <c r="G504" s="932" t="s">
        <v>2360</v>
      </c>
      <c r="H504" s="931" t="s">
        <v>2360</v>
      </c>
      <c r="I504" s="933" t="s">
        <v>2360</v>
      </c>
      <c r="J504" s="934" t="s">
        <v>2360</v>
      </c>
      <c r="K504" s="935" t="s">
        <v>2360</v>
      </c>
      <c r="L504" s="936" t="s">
        <v>2360</v>
      </c>
    </row>
    <row r="505" spans="3:12" ht="13.2" x14ac:dyDescent="0.25">
      <c r="C505" s="930" t="s">
        <v>2118</v>
      </c>
      <c r="D505" s="930" t="s">
        <v>2103</v>
      </c>
      <c r="E505" s="931">
        <v>921</v>
      </c>
      <c r="F505" s="932">
        <v>3</v>
      </c>
      <c r="G505" s="932" t="s">
        <v>2360</v>
      </c>
      <c r="H505" s="931" t="s">
        <v>2360</v>
      </c>
      <c r="I505" s="933" t="s">
        <v>2360</v>
      </c>
      <c r="J505" s="934" t="s">
        <v>2360</v>
      </c>
      <c r="K505" s="935" t="s">
        <v>2360</v>
      </c>
      <c r="L505" s="936" t="s">
        <v>2360</v>
      </c>
    </row>
    <row r="506" spans="3:12" ht="13.2" x14ac:dyDescent="0.25">
      <c r="C506" s="930" t="s">
        <v>2118</v>
      </c>
      <c r="D506" s="930" t="s">
        <v>2181</v>
      </c>
      <c r="E506" s="931">
        <v>1264</v>
      </c>
      <c r="F506" s="932">
        <v>1</v>
      </c>
      <c r="G506" s="932" t="s">
        <v>2360</v>
      </c>
      <c r="H506" s="931" t="s">
        <v>2360</v>
      </c>
      <c r="I506" s="933" t="s">
        <v>2360</v>
      </c>
      <c r="J506" s="934" t="s">
        <v>2360</v>
      </c>
      <c r="K506" s="935" t="s">
        <v>2360</v>
      </c>
      <c r="L506" s="936" t="s">
        <v>2360</v>
      </c>
    </row>
    <row r="507" spans="3:12" ht="13.2" x14ac:dyDescent="0.25">
      <c r="C507" s="930" t="s">
        <v>2118</v>
      </c>
      <c r="D507" s="930" t="s">
        <v>2174</v>
      </c>
      <c r="E507" s="931">
        <v>1036</v>
      </c>
      <c r="F507" s="932">
        <v>4</v>
      </c>
      <c r="G507" s="932" t="s">
        <v>2360</v>
      </c>
      <c r="H507" s="931" t="s">
        <v>2360</v>
      </c>
      <c r="I507" s="933" t="s">
        <v>2360</v>
      </c>
      <c r="J507" s="934" t="s">
        <v>2360</v>
      </c>
      <c r="K507" s="935" t="s">
        <v>2360</v>
      </c>
      <c r="L507" s="936" t="s">
        <v>2360</v>
      </c>
    </row>
    <row r="508" spans="3:12" ht="13.2" x14ac:dyDescent="0.25">
      <c r="C508" s="930" t="s">
        <v>2118</v>
      </c>
      <c r="D508" s="930" t="s">
        <v>2198</v>
      </c>
      <c r="E508" s="931">
        <v>1033</v>
      </c>
      <c r="F508" s="932">
        <v>1</v>
      </c>
      <c r="G508" s="932" t="s">
        <v>2360</v>
      </c>
      <c r="H508" s="931" t="s">
        <v>2360</v>
      </c>
      <c r="I508" s="933" t="s">
        <v>2360</v>
      </c>
      <c r="J508" s="934" t="s">
        <v>2360</v>
      </c>
      <c r="K508" s="935" t="s">
        <v>2360</v>
      </c>
      <c r="L508" s="936" t="s">
        <v>2360</v>
      </c>
    </row>
    <row r="509" spans="3:12" ht="13.2" x14ac:dyDescent="0.25">
      <c r="C509" s="930" t="s">
        <v>2118</v>
      </c>
      <c r="D509" s="930" t="s">
        <v>2110</v>
      </c>
      <c r="E509" s="931">
        <v>2512</v>
      </c>
      <c r="F509" s="932">
        <v>2</v>
      </c>
      <c r="G509" s="932" t="s">
        <v>2360</v>
      </c>
      <c r="H509" s="931" t="s">
        <v>2360</v>
      </c>
      <c r="I509" s="933" t="s">
        <v>2360</v>
      </c>
      <c r="J509" s="934" t="s">
        <v>2360</v>
      </c>
      <c r="K509" s="935" t="s">
        <v>2360</v>
      </c>
      <c r="L509" s="936" t="s">
        <v>2360</v>
      </c>
    </row>
    <row r="510" spans="3:12" ht="13.2" x14ac:dyDescent="0.25">
      <c r="C510" s="930" t="s">
        <v>2118</v>
      </c>
      <c r="D510" s="930" t="s">
        <v>2183</v>
      </c>
      <c r="E510" s="931">
        <v>1246</v>
      </c>
      <c r="F510" s="932">
        <v>2</v>
      </c>
      <c r="G510" s="932" t="s">
        <v>2360</v>
      </c>
      <c r="H510" s="931" t="s">
        <v>2360</v>
      </c>
      <c r="I510" s="933" t="s">
        <v>2360</v>
      </c>
      <c r="J510" s="934" t="s">
        <v>2360</v>
      </c>
      <c r="K510" s="935" t="s">
        <v>2360</v>
      </c>
      <c r="L510" s="936" t="s">
        <v>2360</v>
      </c>
    </row>
    <row r="511" spans="3:12" ht="13.2" x14ac:dyDescent="0.25">
      <c r="C511" s="930" t="s">
        <v>2118</v>
      </c>
      <c r="D511" s="930" t="s">
        <v>2184</v>
      </c>
      <c r="E511" s="931">
        <v>1582</v>
      </c>
      <c r="F511" s="932">
        <v>1</v>
      </c>
      <c r="G511" s="932" t="s">
        <v>2360</v>
      </c>
      <c r="H511" s="931" t="s">
        <v>2360</v>
      </c>
      <c r="I511" s="933" t="s">
        <v>2360</v>
      </c>
      <c r="J511" s="934" t="s">
        <v>2360</v>
      </c>
      <c r="K511" s="935" t="s">
        <v>2360</v>
      </c>
      <c r="L511" s="936" t="s">
        <v>2360</v>
      </c>
    </row>
    <row r="512" spans="3:12" ht="13.2" x14ac:dyDescent="0.25">
      <c r="C512" s="930" t="s">
        <v>2118</v>
      </c>
      <c r="D512" s="930" t="s">
        <v>2157</v>
      </c>
      <c r="E512" s="931">
        <v>362</v>
      </c>
      <c r="F512" s="932">
        <v>1</v>
      </c>
      <c r="G512" s="932" t="s">
        <v>2360</v>
      </c>
      <c r="H512" s="931" t="s">
        <v>2360</v>
      </c>
      <c r="I512" s="933" t="s">
        <v>2360</v>
      </c>
      <c r="J512" s="934" t="s">
        <v>2360</v>
      </c>
      <c r="K512" s="935" t="s">
        <v>2360</v>
      </c>
      <c r="L512" s="936" t="s">
        <v>2360</v>
      </c>
    </row>
    <row r="513" spans="3:12" ht="13.2" x14ac:dyDescent="0.25">
      <c r="C513" s="930" t="s">
        <v>2118</v>
      </c>
      <c r="D513" s="930" t="s">
        <v>2213</v>
      </c>
      <c r="E513" s="931">
        <v>805</v>
      </c>
      <c r="F513" s="932">
        <v>1</v>
      </c>
      <c r="G513" s="932" t="s">
        <v>2360</v>
      </c>
      <c r="H513" s="931" t="s">
        <v>2360</v>
      </c>
      <c r="I513" s="933" t="s">
        <v>2360</v>
      </c>
      <c r="J513" s="934" t="s">
        <v>2360</v>
      </c>
      <c r="K513" s="935" t="s">
        <v>2360</v>
      </c>
      <c r="L513" s="936" t="s">
        <v>2360</v>
      </c>
    </row>
    <row r="514" spans="3:12" ht="13.2" x14ac:dyDescent="0.25">
      <c r="C514" s="930" t="s">
        <v>2118</v>
      </c>
      <c r="D514" s="930" t="s">
        <v>2214</v>
      </c>
      <c r="E514" s="931">
        <v>625</v>
      </c>
      <c r="F514" s="932">
        <v>1</v>
      </c>
      <c r="G514" s="932" t="s">
        <v>2360</v>
      </c>
      <c r="H514" s="931" t="s">
        <v>2360</v>
      </c>
      <c r="I514" s="933" t="s">
        <v>2360</v>
      </c>
      <c r="J514" s="934" t="s">
        <v>2360</v>
      </c>
      <c r="K514" s="935" t="s">
        <v>2360</v>
      </c>
      <c r="L514" s="936" t="s">
        <v>2360</v>
      </c>
    </row>
    <row r="515" spans="3:12" ht="13.2" x14ac:dyDescent="0.25">
      <c r="C515" s="930" t="s">
        <v>2118</v>
      </c>
      <c r="D515" s="930" t="s">
        <v>2121</v>
      </c>
      <c r="E515" s="931">
        <v>332</v>
      </c>
      <c r="F515" s="932">
        <v>1</v>
      </c>
      <c r="G515" s="932" t="s">
        <v>2360</v>
      </c>
      <c r="H515" s="931" t="s">
        <v>2360</v>
      </c>
      <c r="I515" s="933" t="s">
        <v>2360</v>
      </c>
      <c r="J515" s="934" t="s">
        <v>2360</v>
      </c>
      <c r="K515" s="935" t="s">
        <v>2360</v>
      </c>
      <c r="L515" s="936" t="s">
        <v>2360</v>
      </c>
    </row>
    <row r="516" spans="3:12" ht="13.2" x14ac:dyDescent="0.25">
      <c r="C516" s="930" t="s">
        <v>2118</v>
      </c>
      <c r="D516" s="930" t="s">
        <v>2226</v>
      </c>
      <c r="E516" s="931">
        <v>379</v>
      </c>
      <c r="F516" s="932">
        <v>1</v>
      </c>
      <c r="G516" s="932" t="s">
        <v>2360</v>
      </c>
      <c r="H516" s="931" t="s">
        <v>2360</v>
      </c>
      <c r="I516" s="933" t="s">
        <v>2360</v>
      </c>
      <c r="J516" s="934" t="s">
        <v>2360</v>
      </c>
      <c r="K516" s="935" t="s">
        <v>2360</v>
      </c>
      <c r="L516" s="936" t="s">
        <v>2360</v>
      </c>
    </row>
    <row r="517" spans="3:12" ht="13.2" x14ac:dyDescent="0.25">
      <c r="C517" s="930" t="s">
        <v>2118</v>
      </c>
      <c r="D517" s="930" t="s">
        <v>2186</v>
      </c>
      <c r="E517" s="931">
        <v>349</v>
      </c>
      <c r="F517" s="932">
        <v>3</v>
      </c>
      <c r="G517" s="932" t="s">
        <v>2360</v>
      </c>
      <c r="H517" s="931" t="s">
        <v>2360</v>
      </c>
      <c r="I517" s="933" t="s">
        <v>2360</v>
      </c>
      <c r="J517" s="934" t="s">
        <v>2360</v>
      </c>
      <c r="K517" s="935" t="s">
        <v>2360</v>
      </c>
      <c r="L517" s="936" t="s">
        <v>2360</v>
      </c>
    </row>
    <row r="518" spans="3:12" ht="13.2" x14ac:dyDescent="0.25">
      <c r="C518" s="930" t="s">
        <v>2118</v>
      </c>
      <c r="D518" s="930" t="s">
        <v>2127</v>
      </c>
      <c r="E518" s="931">
        <v>309</v>
      </c>
      <c r="F518" s="932">
        <v>2</v>
      </c>
      <c r="G518" s="932" t="s">
        <v>2360</v>
      </c>
      <c r="H518" s="931" t="s">
        <v>2360</v>
      </c>
      <c r="I518" s="933" t="s">
        <v>2360</v>
      </c>
      <c r="J518" s="934" t="s">
        <v>2360</v>
      </c>
      <c r="K518" s="935" t="s">
        <v>2360</v>
      </c>
      <c r="L518" s="936" t="s">
        <v>2360</v>
      </c>
    </row>
    <row r="519" spans="3:12" ht="13.2" x14ac:dyDescent="0.25">
      <c r="C519" s="930" t="s">
        <v>2118</v>
      </c>
      <c r="D519" s="930" t="s">
        <v>2158</v>
      </c>
      <c r="E519" s="931">
        <v>299</v>
      </c>
      <c r="F519" s="932">
        <v>1</v>
      </c>
      <c r="G519" s="932" t="s">
        <v>2360</v>
      </c>
      <c r="H519" s="931" t="s">
        <v>2360</v>
      </c>
      <c r="I519" s="933" t="s">
        <v>2360</v>
      </c>
      <c r="J519" s="934" t="s">
        <v>2360</v>
      </c>
      <c r="K519" s="935" t="s">
        <v>2360</v>
      </c>
      <c r="L519" s="936" t="s">
        <v>2360</v>
      </c>
    </row>
    <row r="520" spans="3:12" ht="13.2" x14ac:dyDescent="0.25">
      <c r="C520" s="930" t="s">
        <v>2118</v>
      </c>
      <c r="D520" s="930" t="s">
        <v>2295</v>
      </c>
      <c r="E520" s="931">
        <v>2173</v>
      </c>
      <c r="F520" s="932">
        <v>1</v>
      </c>
      <c r="G520" s="932" t="s">
        <v>2360</v>
      </c>
      <c r="H520" s="931" t="s">
        <v>2360</v>
      </c>
      <c r="I520" s="933" t="s">
        <v>2360</v>
      </c>
      <c r="J520" s="934" t="s">
        <v>2360</v>
      </c>
      <c r="K520" s="935" t="s">
        <v>2360</v>
      </c>
      <c r="L520" s="936" t="s">
        <v>2360</v>
      </c>
    </row>
    <row r="521" spans="3:12" ht="13.2" x14ac:dyDescent="0.25">
      <c r="C521" s="930" t="s">
        <v>2118</v>
      </c>
      <c r="D521" s="930" t="s">
        <v>2246</v>
      </c>
      <c r="E521" s="931">
        <v>1782</v>
      </c>
      <c r="F521" s="932">
        <v>7</v>
      </c>
      <c r="G521" s="932" t="s">
        <v>2360</v>
      </c>
      <c r="H521" s="931" t="s">
        <v>2360</v>
      </c>
      <c r="I521" s="933" t="s">
        <v>2360</v>
      </c>
      <c r="J521" s="934" t="s">
        <v>2360</v>
      </c>
      <c r="K521" s="935" t="s">
        <v>2360</v>
      </c>
      <c r="L521" s="936" t="s">
        <v>2360</v>
      </c>
    </row>
    <row r="522" spans="3:12" ht="13.2" x14ac:dyDescent="0.25">
      <c r="C522" s="930" t="s">
        <v>2118</v>
      </c>
      <c r="D522" s="930" t="s">
        <v>2249</v>
      </c>
      <c r="E522" s="931">
        <v>1008</v>
      </c>
      <c r="F522" s="932">
        <v>6</v>
      </c>
      <c r="G522" s="932" t="s">
        <v>2360</v>
      </c>
      <c r="H522" s="931" t="s">
        <v>2360</v>
      </c>
      <c r="I522" s="933" t="s">
        <v>2360</v>
      </c>
      <c r="J522" s="934" t="s">
        <v>2360</v>
      </c>
      <c r="K522" s="935" t="s">
        <v>2360</v>
      </c>
      <c r="L522" s="936" t="s">
        <v>2360</v>
      </c>
    </row>
    <row r="523" spans="3:12" ht="13.2" x14ac:dyDescent="0.25">
      <c r="C523" s="930" t="s">
        <v>2118</v>
      </c>
      <c r="D523" s="930" t="s">
        <v>2247</v>
      </c>
      <c r="E523" s="931">
        <v>3472</v>
      </c>
      <c r="F523" s="932">
        <v>1</v>
      </c>
      <c r="G523" s="932" t="s">
        <v>2360</v>
      </c>
      <c r="H523" s="931" t="s">
        <v>2360</v>
      </c>
      <c r="I523" s="933" t="s">
        <v>2360</v>
      </c>
      <c r="J523" s="934" t="s">
        <v>2360</v>
      </c>
      <c r="K523" s="935" t="s">
        <v>2360</v>
      </c>
      <c r="L523" s="936" t="s">
        <v>2360</v>
      </c>
    </row>
    <row r="524" spans="3:12" ht="13.2" x14ac:dyDescent="0.25">
      <c r="C524" s="930" t="s">
        <v>2118</v>
      </c>
      <c r="D524" s="930" t="s">
        <v>2269</v>
      </c>
      <c r="E524" s="931">
        <v>4904</v>
      </c>
      <c r="F524" s="932">
        <v>1</v>
      </c>
      <c r="G524" s="932" t="s">
        <v>2360</v>
      </c>
      <c r="H524" s="931" t="s">
        <v>2360</v>
      </c>
      <c r="I524" s="933" t="s">
        <v>2360</v>
      </c>
      <c r="J524" s="934" t="s">
        <v>2360</v>
      </c>
      <c r="K524" s="935" t="s">
        <v>2360</v>
      </c>
      <c r="L524" s="936" t="s">
        <v>2360</v>
      </c>
    </row>
    <row r="525" spans="3:12" ht="13.2" x14ac:dyDescent="0.25">
      <c r="C525" s="930" t="s">
        <v>2119</v>
      </c>
      <c r="D525" s="930" t="s">
        <v>2118</v>
      </c>
      <c r="E525" s="931">
        <v>192</v>
      </c>
      <c r="F525" s="932">
        <v>1</v>
      </c>
      <c r="G525" s="932" t="s">
        <v>2360</v>
      </c>
      <c r="H525" s="931" t="s">
        <v>2360</v>
      </c>
      <c r="I525" s="933" t="s">
        <v>2360</v>
      </c>
      <c r="J525" s="934" t="s">
        <v>2360</v>
      </c>
      <c r="K525" s="935" t="s">
        <v>2360</v>
      </c>
      <c r="L525" s="936" t="s">
        <v>2360</v>
      </c>
    </row>
    <row r="526" spans="3:12" ht="13.2" x14ac:dyDescent="0.25">
      <c r="C526" s="930" t="s">
        <v>2165</v>
      </c>
      <c r="D526" s="930" t="s">
        <v>2109</v>
      </c>
      <c r="E526" s="931">
        <v>1842</v>
      </c>
      <c r="F526" s="932">
        <v>1</v>
      </c>
      <c r="G526" s="932" t="s">
        <v>2360</v>
      </c>
      <c r="H526" s="931" t="s">
        <v>2360</v>
      </c>
      <c r="I526" s="933" t="s">
        <v>2360</v>
      </c>
      <c r="J526" s="934" t="s">
        <v>2360</v>
      </c>
      <c r="K526" s="935" t="s">
        <v>2360</v>
      </c>
      <c r="L526" s="936" t="s">
        <v>2360</v>
      </c>
    </row>
    <row r="527" spans="3:12" ht="13.2" x14ac:dyDescent="0.25">
      <c r="C527" s="930" t="s">
        <v>2165</v>
      </c>
      <c r="D527" s="930" t="s">
        <v>2114</v>
      </c>
      <c r="E527" s="931">
        <v>249</v>
      </c>
      <c r="F527" s="932">
        <v>1</v>
      </c>
      <c r="G527" s="932" t="s">
        <v>2360</v>
      </c>
      <c r="H527" s="931" t="s">
        <v>2360</v>
      </c>
      <c r="I527" s="933" t="s">
        <v>2360</v>
      </c>
      <c r="J527" s="934" t="s">
        <v>2360</v>
      </c>
      <c r="K527" s="935" t="s">
        <v>2360</v>
      </c>
      <c r="L527" s="936" t="s">
        <v>2360</v>
      </c>
    </row>
    <row r="528" spans="3:12" ht="13.2" x14ac:dyDescent="0.25">
      <c r="C528" s="930" t="s">
        <v>2165</v>
      </c>
      <c r="D528" s="930" t="s">
        <v>2213</v>
      </c>
      <c r="E528" s="931">
        <v>669</v>
      </c>
      <c r="F528" s="932">
        <v>1</v>
      </c>
      <c r="G528" s="932" t="s">
        <v>2360</v>
      </c>
      <c r="H528" s="931" t="s">
        <v>2360</v>
      </c>
      <c r="I528" s="933" t="s">
        <v>2360</v>
      </c>
      <c r="J528" s="934" t="s">
        <v>2360</v>
      </c>
      <c r="K528" s="935" t="s">
        <v>2360</v>
      </c>
      <c r="L528" s="936" t="s">
        <v>2360</v>
      </c>
    </row>
    <row r="529" spans="3:12" ht="13.2" x14ac:dyDescent="0.25">
      <c r="C529" s="930" t="s">
        <v>2165</v>
      </c>
      <c r="D529" s="930" t="s">
        <v>2118</v>
      </c>
      <c r="E529" s="931">
        <v>231</v>
      </c>
      <c r="F529" s="932">
        <v>1</v>
      </c>
      <c r="G529" s="932" t="s">
        <v>2360</v>
      </c>
      <c r="H529" s="931" t="s">
        <v>2360</v>
      </c>
      <c r="I529" s="933" t="s">
        <v>2360</v>
      </c>
      <c r="J529" s="934" t="s">
        <v>2360</v>
      </c>
      <c r="K529" s="935" t="s">
        <v>2360</v>
      </c>
      <c r="L529" s="936" t="s">
        <v>2360</v>
      </c>
    </row>
    <row r="530" spans="3:12" ht="13.2" x14ac:dyDescent="0.25">
      <c r="C530" s="930" t="s">
        <v>2165</v>
      </c>
      <c r="D530" s="930" t="s">
        <v>2246</v>
      </c>
      <c r="E530" s="931">
        <v>1755</v>
      </c>
      <c r="F530" s="932">
        <v>2</v>
      </c>
      <c r="G530" s="932" t="s">
        <v>2360</v>
      </c>
      <c r="H530" s="931" t="s">
        <v>2360</v>
      </c>
      <c r="I530" s="933" t="s">
        <v>2360</v>
      </c>
      <c r="J530" s="934" t="s">
        <v>2360</v>
      </c>
      <c r="K530" s="935" t="s">
        <v>2360</v>
      </c>
      <c r="L530" s="936" t="s">
        <v>2360</v>
      </c>
    </row>
    <row r="531" spans="3:12" ht="13.2" x14ac:dyDescent="0.25">
      <c r="C531" s="930" t="s">
        <v>2165</v>
      </c>
      <c r="D531" s="930" t="s">
        <v>2241</v>
      </c>
      <c r="E531" s="931">
        <v>5238</v>
      </c>
      <c r="F531" s="932">
        <v>1</v>
      </c>
      <c r="G531" s="932" t="s">
        <v>2360</v>
      </c>
      <c r="H531" s="931" t="s">
        <v>2360</v>
      </c>
      <c r="I531" s="933" t="s">
        <v>2360</v>
      </c>
      <c r="J531" s="934" t="s">
        <v>2360</v>
      </c>
      <c r="K531" s="935" t="s">
        <v>2360</v>
      </c>
      <c r="L531" s="936" t="s">
        <v>2360</v>
      </c>
    </row>
    <row r="532" spans="3:12" ht="13.2" x14ac:dyDescent="0.25">
      <c r="C532" s="930" t="s">
        <v>2120</v>
      </c>
      <c r="D532" s="930" t="s">
        <v>2100</v>
      </c>
      <c r="E532" s="931">
        <v>798</v>
      </c>
      <c r="F532" s="932">
        <v>1</v>
      </c>
      <c r="G532" s="932" t="s">
        <v>2360</v>
      </c>
      <c r="H532" s="931" t="s">
        <v>2360</v>
      </c>
      <c r="I532" s="933" t="s">
        <v>2360</v>
      </c>
      <c r="J532" s="934" t="s">
        <v>2360</v>
      </c>
      <c r="K532" s="935" t="s">
        <v>2360</v>
      </c>
      <c r="L532" s="936" t="s">
        <v>2360</v>
      </c>
    </row>
    <row r="533" spans="3:12" ht="13.2" x14ac:dyDescent="0.25">
      <c r="C533" s="930" t="s">
        <v>2120</v>
      </c>
      <c r="D533" s="930" t="s">
        <v>2103</v>
      </c>
      <c r="E533" s="931">
        <v>923</v>
      </c>
      <c r="F533" s="932">
        <v>2</v>
      </c>
      <c r="G533" s="932" t="s">
        <v>2360</v>
      </c>
      <c r="H533" s="931" t="s">
        <v>2360</v>
      </c>
      <c r="I533" s="933" t="s">
        <v>2360</v>
      </c>
      <c r="J533" s="934" t="s">
        <v>2360</v>
      </c>
      <c r="K533" s="935" t="s">
        <v>2360</v>
      </c>
      <c r="L533" s="936" t="s">
        <v>2360</v>
      </c>
    </row>
    <row r="534" spans="3:12" ht="13.2" x14ac:dyDescent="0.25">
      <c r="C534" s="930" t="s">
        <v>2120</v>
      </c>
      <c r="D534" s="930" t="s">
        <v>2147</v>
      </c>
      <c r="E534" s="931">
        <v>476</v>
      </c>
      <c r="F534" s="932">
        <v>1</v>
      </c>
      <c r="G534" s="932" t="s">
        <v>2360</v>
      </c>
      <c r="H534" s="931" t="s">
        <v>2360</v>
      </c>
      <c r="I534" s="933" t="s">
        <v>2360</v>
      </c>
      <c r="J534" s="934" t="s">
        <v>2360</v>
      </c>
      <c r="K534" s="935" t="s">
        <v>2360</v>
      </c>
      <c r="L534" s="936" t="s">
        <v>2360</v>
      </c>
    </row>
    <row r="535" spans="3:12" ht="13.2" x14ac:dyDescent="0.25">
      <c r="C535" s="930" t="s">
        <v>2120</v>
      </c>
      <c r="D535" s="930" t="s">
        <v>2227</v>
      </c>
      <c r="E535" s="931">
        <v>1093</v>
      </c>
      <c r="F535" s="932">
        <v>1</v>
      </c>
      <c r="G535" s="932" t="s">
        <v>2360</v>
      </c>
      <c r="H535" s="931" t="s">
        <v>2360</v>
      </c>
      <c r="I535" s="933" t="s">
        <v>2360</v>
      </c>
      <c r="J535" s="934" t="s">
        <v>2360</v>
      </c>
      <c r="K535" s="935" t="s">
        <v>2360</v>
      </c>
      <c r="L535" s="936" t="s">
        <v>2360</v>
      </c>
    </row>
    <row r="536" spans="3:12" ht="13.2" x14ac:dyDescent="0.25">
      <c r="C536" s="930" t="s">
        <v>2120</v>
      </c>
      <c r="D536" s="930" t="s">
        <v>2174</v>
      </c>
      <c r="E536" s="931">
        <v>1081</v>
      </c>
      <c r="F536" s="932">
        <v>1</v>
      </c>
      <c r="G536" s="932" t="s">
        <v>2360</v>
      </c>
      <c r="H536" s="931" t="s">
        <v>2360</v>
      </c>
      <c r="I536" s="933" t="s">
        <v>2360</v>
      </c>
      <c r="J536" s="934" t="s">
        <v>2360</v>
      </c>
      <c r="K536" s="935" t="s">
        <v>2360</v>
      </c>
      <c r="L536" s="936" t="s">
        <v>2360</v>
      </c>
    </row>
    <row r="537" spans="3:12" ht="13.2" x14ac:dyDescent="0.25">
      <c r="C537" s="930" t="s">
        <v>2120</v>
      </c>
      <c r="D537" s="930" t="s">
        <v>2212</v>
      </c>
      <c r="E537" s="931">
        <v>1206</v>
      </c>
      <c r="F537" s="932">
        <v>1</v>
      </c>
      <c r="G537" s="932" t="s">
        <v>2360</v>
      </c>
      <c r="H537" s="931" t="s">
        <v>2360</v>
      </c>
      <c r="I537" s="933" t="s">
        <v>2360</v>
      </c>
      <c r="J537" s="934" t="s">
        <v>2360</v>
      </c>
      <c r="K537" s="935" t="s">
        <v>2360</v>
      </c>
      <c r="L537" s="936" t="s">
        <v>2360</v>
      </c>
    </row>
    <row r="538" spans="3:12" ht="13.2" x14ac:dyDescent="0.25">
      <c r="C538" s="930" t="s">
        <v>2120</v>
      </c>
      <c r="D538" s="930" t="s">
        <v>2109</v>
      </c>
      <c r="E538" s="931">
        <v>1726</v>
      </c>
      <c r="F538" s="932">
        <v>1</v>
      </c>
      <c r="G538" s="932" t="s">
        <v>2360</v>
      </c>
      <c r="H538" s="931" t="s">
        <v>2360</v>
      </c>
      <c r="I538" s="933" t="s">
        <v>2360</v>
      </c>
      <c r="J538" s="934" t="s">
        <v>2360</v>
      </c>
      <c r="K538" s="935" t="s">
        <v>2360</v>
      </c>
      <c r="L538" s="936" t="s">
        <v>2360</v>
      </c>
    </row>
    <row r="539" spans="3:12" ht="13.2" x14ac:dyDescent="0.25">
      <c r="C539" s="930" t="s">
        <v>2120</v>
      </c>
      <c r="D539" s="930" t="s">
        <v>2342</v>
      </c>
      <c r="E539" s="931">
        <v>1531</v>
      </c>
      <c r="F539" s="932">
        <v>1</v>
      </c>
      <c r="G539" s="932" t="s">
        <v>2360</v>
      </c>
      <c r="H539" s="931" t="s">
        <v>2360</v>
      </c>
      <c r="I539" s="933" t="s">
        <v>2360</v>
      </c>
      <c r="J539" s="934" t="s">
        <v>2360</v>
      </c>
      <c r="K539" s="935" t="s">
        <v>2360</v>
      </c>
      <c r="L539" s="936" t="s">
        <v>2360</v>
      </c>
    </row>
    <row r="540" spans="3:12" ht="13.2" x14ac:dyDescent="0.25">
      <c r="C540" s="930" t="s">
        <v>2120</v>
      </c>
      <c r="D540" s="930" t="s">
        <v>2115</v>
      </c>
      <c r="E540" s="931">
        <v>744</v>
      </c>
      <c r="F540" s="932">
        <v>2</v>
      </c>
      <c r="G540" s="932" t="s">
        <v>2360</v>
      </c>
      <c r="H540" s="931" t="s">
        <v>2360</v>
      </c>
      <c r="I540" s="933" t="s">
        <v>2360</v>
      </c>
      <c r="J540" s="934" t="s">
        <v>2360</v>
      </c>
      <c r="K540" s="935" t="s">
        <v>2360</v>
      </c>
      <c r="L540" s="936" t="s">
        <v>2360</v>
      </c>
    </row>
    <row r="541" spans="3:12" ht="13.2" x14ac:dyDescent="0.25">
      <c r="C541" s="930" t="s">
        <v>2120</v>
      </c>
      <c r="D541" s="930" t="s">
        <v>2213</v>
      </c>
      <c r="E541" s="931">
        <v>784</v>
      </c>
      <c r="F541" s="932">
        <v>1</v>
      </c>
      <c r="G541" s="932" t="s">
        <v>2360</v>
      </c>
      <c r="H541" s="931" t="s">
        <v>2360</v>
      </c>
      <c r="I541" s="933" t="s">
        <v>2360</v>
      </c>
      <c r="J541" s="934" t="s">
        <v>2360</v>
      </c>
      <c r="K541" s="935" t="s">
        <v>2360</v>
      </c>
      <c r="L541" s="936" t="s">
        <v>2360</v>
      </c>
    </row>
    <row r="542" spans="3:12" ht="13.2" x14ac:dyDescent="0.25">
      <c r="C542" s="930" t="s">
        <v>2120</v>
      </c>
      <c r="D542" s="930" t="s">
        <v>2228</v>
      </c>
      <c r="E542" s="931">
        <v>289</v>
      </c>
      <c r="F542" s="932">
        <v>1</v>
      </c>
      <c r="G542" s="932" t="s">
        <v>2360</v>
      </c>
      <c r="H542" s="931" t="s">
        <v>2360</v>
      </c>
      <c r="I542" s="933" t="s">
        <v>2360</v>
      </c>
      <c r="J542" s="934" t="s">
        <v>2360</v>
      </c>
      <c r="K542" s="935" t="s">
        <v>2360</v>
      </c>
      <c r="L542" s="936" t="s">
        <v>2360</v>
      </c>
    </row>
    <row r="543" spans="3:12" ht="13.2" x14ac:dyDescent="0.25">
      <c r="C543" s="930" t="s">
        <v>2120</v>
      </c>
      <c r="D543" s="930" t="s">
        <v>2121</v>
      </c>
      <c r="E543" s="931">
        <v>284</v>
      </c>
      <c r="F543" s="932">
        <v>1</v>
      </c>
      <c r="G543" s="932" t="s">
        <v>2360</v>
      </c>
      <c r="H543" s="931" t="s">
        <v>2360</v>
      </c>
      <c r="I543" s="933" t="s">
        <v>2360</v>
      </c>
      <c r="J543" s="934" t="s">
        <v>2360</v>
      </c>
      <c r="K543" s="935" t="s">
        <v>2360</v>
      </c>
      <c r="L543" s="936" t="s">
        <v>2360</v>
      </c>
    </row>
    <row r="544" spans="3:12" ht="13.2" x14ac:dyDescent="0.25">
      <c r="C544" s="930" t="s">
        <v>2120</v>
      </c>
      <c r="D544" s="930" t="s">
        <v>2186</v>
      </c>
      <c r="E544" s="931">
        <v>310</v>
      </c>
      <c r="F544" s="932">
        <v>3</v>
      </c>
      <c r="G544" s="932" t="s">
        <v>2360</v>
      </c>
      <c r="H544" s="931" t="s">
        <v>2360</v>
      </c>
      <c r="I544" s="933" t="s">
        <v>2360</v>
      </c>
      <c r="J544" s="934" t="s">
        <v>2360</v>
      </c>
      <c r="K544" s="935" t="s">
        <v>2360</v>
      </c>
      <c r="L544" s="936" t="s">
        <v>2360</v>
      </c>
    </row>
    <row r="545" spans="3:12" ht="13.2" x14ac:dyDescent="0.25">
      <c r="C545" s="930" t="s">
        <v>2120</v>
      </c>
      <c r="D545" s="930" t="s">
        <v>2127</v>
      </c>
      <c r="E545" s="931">
        <v>356</v>
      </c>
      <c r="F545" s="932">
        <v>1</v>
      </c>
      <c r="G545" s="932" t="s">
        <v>2360</v>
      </c>
      <c r="H545" s="931" t="s">
        <v>2360</v>
      </c>
      <c r="I545" s="933" t="s">
        <v>2360</v>
      </c>
      <c r="J545" s="934" t="s">
        <v>2360</v>
      </c>
      <c r="K545" s="935" t="s">
        <v>2360</v>
      </c>
      <c r="L545" s="936" t="s">
        <v>2360</v>
      </c>
    </row>
    <row r="546" spans="3:12" ht="13.2" x14ac:dyDescent="0.25">
      <c r="C546" s="930" t="s">
        <v>2120</v>
      </c>
      <c r="D546" s="930" t="s">
        <v>2249</v>
      </c>
      <c r="E546" s="931">
        <v>965</v>
      </c>
      <c r="F546" s="932">
        <v>1</v>
      </c>
      <c r="G546" s="932" t="s">
        <v>2360</v>
      </c>
      <c r="H546" s="931" t="s">
        <v>2360</v>
      </c>
      <c r="I546" s="933" t="s">
        <v>2360</v>
      </c>
      <c r="J546" s="934" t="s">
        <v>2360</v>
      </c>
      <c r="K546" s="935" t="s">
        <v>2360</v>
      </c>
      <c r="L546" s="936" t="s">
        <v>2360</v>
      </c>
    </row>
    <row r="547" spans="3:12" ht="13.2" x14ac:dyDescent="0.25">
      <c r="C547" s="930" t="s">
        <v>2120</v>
      </c>
      <c r="D547" s="930" t="s">
        <v>2233</v>
      </c>
      <c r="E547" s="931">
        <v>4772</v>
      </c>
      <c r="F547" s="932">
        <v>2</v>
      </c>
      <c r="G547" s="932" t="s">
        <v>2360</v>
      </c>
      <c r="H547" s="931" t="s">
        <v>2360</v>
      </c>
      <c r="I547" s="933" t="s">
        <v>2360</v>
      </c>
      <c r="J547" s="934" t="s">
        <v>2360</v>
      </c>
      <c r="K547" s="935" t="s">
        <v>2360</v>
      </c>
      <c r="L547" s="936" t="s">
        <v>2360</v>
      </c>
    </row>
    <row r="548" spans="3:12" ht="13.2" x14ac:dyDescent="0.25">
      <c r="C548" s="930" t="s">
        <v>2120</v>
      </c>
      <c r="D548" s="930" t="s">
        <v>2235</v>
      </c>
      <c r="E548" s="931">
        <v>5333</v>
      </c>
      <c r="F548" s="932">
        <v>1</v>
      </c>
      <c r="G548" s="932" t="s">
        <v>2360</v>
      </c>
      <c r="H548" s="931" t="s">
        <v>2360</v>
      </c>
      <c r="I548" s="933" t="s">
        <v>2360</v>
      </c>
      <c r="J548" s="934" t="s">
        <v>2360</v>
      </c>
      <c r="K548" s="935" t="s">
        <v>2360</v>
      </c>
      <c r="L548" s="936" t="s">
        <v>2360</v>
      </c>
    </row>
    <row r="549" spans="3:12" ht="13.2" x14ac:dyDescent="0.25">
      <c r="C549" s="930" t="s">
        <v>2120</v>
      </c>
      <c r="D549" s="930" t="s">
        <v>2261</v>
      </c>
      <c r="E549" s="931">
        <v>4617</v>
      </c>
      <c r="F549" s="932">
        <v>2</v>
      </c>
      <c r="G549" s="932" t="s">
        <v>2360</v>
      </c>
      <c r="H549" s="931" t="s">
        <v>2360</v>
      </c>
      <c r="I549" s="933" t="s">
        <v>2360</v>
      </c>
      <c r="J549" s="934" t="s">
        <v>2360</v>
      </c>
      <c r="K549" s="935" t="s">
        <v>2360</v>
      </c>
      <c r="L549" s="936" t="s">
        <v>2360</v>
      </c>
    </row>
    <row r="550" spans="3:12" ht="13.2" x14ac:dyDescent="0.25">
      <c r="C550" s="930" t="s">
        <v>2228</v>
      </c>
      <c r="D550" s="930" t="s">
        <v>2120</v>
      </c>
      <c r="E550" s="931">
        <v>289</v>
      </c>
      <c r="F550" s="932">
        <v>1</v>
      </c>
      <c r="G550" s="932" t="s">
        <v>2360</v>
      </c>
      <c r="H550" s="931" t="s">
        <v>2360</v>
      </c>
      <c r="I550" s="933" t="s">
        <v>2360</v>
      </c>
      <c r="J550" s="934" t="s">
        <v>2360</v>
      </c>
      <c r="K550" s="935" t="s">
        <v>2360</v>
      </c>
      <c r="L550" s="936" t="s">
        <v>2360</v>
      </c>
    </row>
    <row r="551" spans="3:12" ht="13.2" x14ac:dyDescent="0.25">
      <c r="C551" s="930" t="s">
        <v>2228</v>
      </c>
      <c r="D551" s="930" t="s">
        <v>2235</v>
      </c>
      <c r="E551" s="931">
        <v>5144</v>
      </c>
      <c r="F551" s="932">
        <v>1</v>
      </c>
      <c r="G551" s="932" t="s">
        <v>2360</v>
      </c>
      <c r="H551" s="931" t="s">
        <v>2360</v>
      </c>
      <c r="I551" s="933" t="s">
        <v>2360</v>
      </c>
      <c r="J551" s="934" t="s">
        <v>2360</v>
      </c>
      <c r="K551" s="935" t="s">
        <v>2360</v>
      </c>
      <c r="L551" s="936" t="s">
        <v>2360</v>
      </c>
    </row>
    <row r="552" spans="3:12" ht="13.2" x14ac:dyDescent="0.25">
      <c r="C552" s="930" t="s">
        <v>2121</v>
      </c>
      <c r="D552" s="930" t="s">
        <v>2103</v>
      </c>
      <c r="E552" s="931">
        <v>981</v>
      </c>
      <c r="F552" s="932">
        <v>1</v>
      </c>
      <c r="G552" s="932" t="s">
        <v>2360</v>
      </c>
      <c r="H552" s="931" t="s">
        <v>2360</v>
      </c>
      <c r="I552" s="933" t="s">
        <v>2360</v>
      </c>
      <c r="J552" s="934" t="s">
        <v>2360</v>
      </c>
      <c r="K552" s="935" t="s">
        <v>2360</v>
      </c>
      <c r="L552" s="936" t="s">
        <v>2360</v>
      </c>
    </row>
    <row r="553" spans="3:12" ht="13.2" x14ac:dyDescent="0.25">
      <c r="C553" s="930" t="s">
        <v>2121</v>
      </c>
      <c r="D553" s="930" t="s">
        <v>2106</v>
      </c>
      <c r="E553" s="931">
        <v>522</v>
      </c>
      <c r="F553" s="932">
        <v>2</v>
      </c>
      <c r="G553" s="932" t="s">
        <v>2360</v>
      </c>
      <c r="H553" s="931" t="s">
        <v>2360</v>
      </c>
      <c r="I553" s="933" t="s">
        <v>2360</v>
      </c>
      <c r="J553" s="934" t="s">
        <v>2360</v>
      </c>
      <c r="K553" s="935" t="s">
        <v>2360</v>
      </c>
      <c r="L553" s="936" t="s">
        <v>2360</v>
      </c>
    </row>
    <row r="554" spans="3:12" ht="13.2" x14ac:dyDescent="0.25">
      <c r="C554" s="930" t="s">
        <v>2121</v>
      </c>
      <c r="D554" s="930" t="s">
        <v>2110</v>
      </c>
      <c r="E554" s="931">
        <v>2279</v>
      </c>
      <c r="F554" s="932">
        <v>1</v>
      </c>
      <c r="G554" s="932" t="s">
        <v>2360</v>
      </c>
      <c r="H554" s="931" t="s">
        <v>2360</v>
      </c>
      <c r="I554" s="933" t="s">
        <v>2360</v>
      </c>
      <c r="J554" s="934" t="s">
        <v>2360</v>
      </c>
      <c r="K554" s="935" t="s">
        <v>2360</v>
      </c>
      <c r="L554" s="936" t="s">
        <v>2360</v>
      </c>
    </row>
    <row r="555" spans="3:12" ht="13.2" x14ac:dyDescent="0.25">
      <c r="C555" s="930" t="s">
        <v>2121</v>
      </c>
      <c r="D555" s="930" t="s">
        <v>2114</v>
      </c>
      <c r="E555" s="931">
        <v>436</v>
      </c>
      <c r="F555" s="932">
        <v>1</v>
      </c>
      <c r="G555" s="932" t="s">
        <v>2360</v>
      </c>
      <c r="H555" s="931" t="s">
        <v>2360</v>
      </c>
      <c r="I555" s="933" t="s">
        <v>2360</v>
      </c>
      <c r="J555" s="934" t="s">
        <v>2360</v>
      </c>
      <c r="K555" s="935" t="s">
        <v>2360</v>
      </c>
      <c r="L555" s="936" t="s">
        <v>2360</v>
      </c>
    </row>
    <row r="556" spans="3:12" ht="13.2" x14ac:dyDescent="0.25">
      <c r="C556" s="930" t="s">
        <v>2121</v>
      </c>
      <c r="D556" s="930" t="s">
        <v>2115</v>
      </c>
      <c r="E556" s="931">
        <v>932</v>
      </c>
      <c r="F556" s="932">
        <v>1</v>
      </c>
      <c r="G556" s="932" t="s">
        <v>2360</v>
      </c>
      <c r="H556" s="931" t="s">
        <v>2360</v>
      </c>
      <c r="I556" s="933" t="s">
        <v>2360</v>
      </c>
      <c r="J556" s="934" t="s">
        <v>2360</v>
      </c>
      <c r="K556" s="935" t="s">
        <v>2360</v>
      </c>
      <c r="L556" s="936" t="s">
        <v>2360</v>
      </c>
    </row>
    <row r="557" spans="3:12" ht="13.2" x14ac:dyDescent="0.25">
      <c r="C557" s="930" t="s">
        <v>2121</v>
      </c>
      <c r="D557" s="930" t="s">
        <v>2118</v>
      </c>
      <c r="E557" s="931">
        <v>332</v>
      </c>
      <c r="F557" s="932">
        <v>1</v>
      </c>
      <c r="G557" s="932" t="s">
        <v>2360</v>
      </c>
      <c r="H557" s="931" t="s">
        <v>2360</v>
      </c>
      <c r="I557" s="933" t="s">
        <v>2360</v>
      </c>
      <c r="J557" s="934" t="s">
        <v>2360</v>
      </c>
      <c r="K557" s="935" t="s">
        <v>2360</v>
      </c>
      <c r="L557" s="936" t="s">
        <v>2360</v>
      </c>
    </row>
    <row r="558" spans="3:12" ht="13.2" x14ac:dyDescent="0.25">
      <c r="C558" s="930" t="s">
        <v>2121</v>
      </c>
      <c r="D558" s="930" t="s">
        <v>2233</v>
      </c>
      <c r="E558" s="931">
        <v>4593</v>
      </c>
      <c r="F558" s="932">
        <v>1</v>
      </c>
      <c r="G558" s="932" t="s">
        <v>2360</v>
      </c>
      <c r="H558" s="931" t="s">
        <v>2360</v>
      </c>
      <c r="I558" s="933" t="s">
        <v>2360</v>
      </c>
      <c r="J558" s="934" t="s">
        <v>2360</v>
      </c>
      <c r="K558" s="935" t="s">
        <v>2360</v>
      </c>
      <c r="L558" s="936" t="s">
        <v>2360</v>
      </c>
    </row>
    <row r="559" spans="3:12" ht="13.2" x14ac:dyDescent="0.25">
      <c r="C559" s="930" t="s">
        <v>2121</v>
      </c>
      <c r="D559" s="930" t="s">
        <v>2239</v>
      </c>
      <c r="E559" s="931">
        <v>3155</v>
      </c>
      <c r="F559" s="932">
        <v>3</v>
      </c>
      <c r="G559" s="932" t="s">
        <v>2360</v>
      </c>
      <c r="H559" s="931" t="s">
        <v>2360</v>
      </c>
      <c r="I559" s="933" t="s">
        <v>2360</v>
      </c>
      <c r="J559" s="934" t="s">
        <v>2360</v>
      </c>
      <c r="K559" s="935" t="s">
        <v>2360</v>
      </c>
      <c r="L559" s="936" t="s">
        <v>2360</v>
      </c>
    </row>
    <row r="560" spans="3:12" ht="13.2" x14ac:dyDescent="0.25">
      <c r="C560" s="930" t="s">
        <v>2121</v>
      </c>
      <c r="D560" s="930" t="s">
        <v>2267</v>
      </c>
      <c r="E560" s="931">
        <v>7601</v>
      </c>
      <c r="F560" s="932">
        <v>1</v>
      </c>
      <c r="G560" s="932" t="s">
        <v>2360</v>
      </c>
      <c r="H560" s="931" t="s">
        <v>2360</v>
      </c>
      <c r="I560" s="933" t="s">
        <v>2360</v>
      </c>
      <c r="J560" s="934" t="s">
        <v>2360</v>
      </c>
      <c r="K560" s="935" t="s">
        <v>2360</v>
      </c>
      <c r="L560" s="936" t="s">
        <v>2360</v>
      </c>
    </row>
    <row r="561" spans="3:12" ht="13.2" x14ac:dyDescent="0.25">
      <c r="C561" s="930" t="s">
        <v>2185</v>
      </c>
      <c r="D561" s="930" t="s">
        <v>2110</v>
      </c>
      <c r="E561" s="931">
        <v>2387</v>
      </c>
      <c r="F561" s="932">
        <v>1</v>
      </c>
      <c r="G561" s="932" t="s">
        <v>2360</v>
      </c>
      <c r="H561" s="931" t="s">
        <v>2360</v>
      </c>
      <c r="I561" s="933" t="s">
        <v>2360</v>
      </c>
      <c r="J561" s="934" t="s">
        <v>2360</v>
      </c>
      <c r="K561" s="935" t="s">
        <v>2360</v>
      </c>
      <c r="L561" s="936" t="s">
        <v>2360</v>
      </c>
    </row>
    <row r="562" spans="3:12" ht="13.2" x14ac:dyDescent="0.25">
      <c r="C562" s="930" t="s">
        <v>2185</v>
      </c>
      <c r="D562" s="930" t="s">
        <v>2126</v>
      </c>
      <c r="E562" s="931">
        <v>657</v>
      </c>
      <c r="F562" s="932">
        <v>1</v>
      </c>
      <c r="G562" s="932" t="s">
        <v>2360</v>
      </c>
      <c r="H562" s="931" t="s">
        <v>2360</v>
      </c>
      <c r="I562" s="933" t="s">
        <v>2360</v>
      </c>
      <c r="J562" s="934" t="s">
        <v>2360</v>
      </c>
      <c r="K562" s="935" t="s">
        <v>2360</v>
      </c>
      <c r="L562" s="936" t="s">
        <v>2360</v>
      </c>
    </row>
    <row r="563" spans="3:12" ht="13.2" x14ac:dyDescent="0.25">
      <c r="C563" s="930" t="s">
        <v>2185</v>
      </c>
      <c r="D563" s="930" t="s">
        <v>2241</v>
      </c>
      <c r="E563" s="931">
        <v>5086</v>
      </c>
      <c r="F563" s="932">
        <v>1</v>
      </c>
      <c r="G563" s="932" t="s">
        <v>2360</v>
      </c>
      <c r="H563" s="931" t="s">
        <v>2360</v>
      </c>
      <c r="I563" s="933" t="s">
        <v>2360</v>
      </c>
      <c r="J563" s="934" t="s">
        <v>2360</v>
      </c>
      <c r="K563" s="935" t="s">
        <v>2360</v>
      </c>
      <c r="L563" s="936" t="s">
        <v>2360</v>
      </c>
    </row>
    <row r="564" spans="3:12" ht="13.2" x14ac:dyDescent="0.25">
      <c r="C564" s="930" t="s">
        <v>2122</v>
      </c>
      <c r="D564" s="930" t="s">
        <v>2149</v>
      </c>
      <c r="E564" s="931">
        <v>1912</v>
      </c>
      <c r="F564" s="932">
        <v>1</v>
      </c>
      <c r="G564" s="932" t="s">
        <v>2360</v>
      </c>
      <c r="H564" s="931" t="s">
        <v>2360</v>
      </c>
      <c r="I564" s="933" t="s">
        <v>2360</v>
      </c>
      <c r="J564" s="934" t="s">
        <v>2360</v>
      </c>
      <c r="K564" s="935" t="s">
        <v>2360</v>
      </c>
      <c r="L564" s="936" t="s">
        <v>2360</v>
      </c>
    </row>
    <row r="565" spans="3:12" ht="13.2" x14ac:dyDescent="0.25">
      <c r="C565" s="930" t="s">
        <v>2122</v>
      </c>
      <c r="D565" s="930" t="s">
        <v>2109</v>
      </c>
      <c r="E565" s="931">
        <v>1665</v>
      </c>
      <c r="F565" s="932">
        <v>1</v>
      </c>
      <c r="G565" s="932" t="s">
        <v>2360</v>
      </c>
      <c r="H565" s="931" t="s">
        <v>2360</v>
      </c>
      <c r="I565" s="933" t="s">
        <v>2360</v>
      </c>
      <c r="J565" s="934" t="s">
        <v>2360</v>
      </c>
      <c r="K565" s="935" t="s">
        <v>2360</v>
      </c>
      <c r="L565" s="936" t="s">
        <v>2360</v>
      </c>
    </row>
    <row r="566" spans="3:12" ht="13.2" x14ac:dyDescent="0.25">
      <c r="C566" s="930" t="s">
        <v>2122</v>
      </c>
      <c r="D566" s="930" t="s">
        <v>2235</v>
      </c>
      <c r="E566" s="931">
        <v>5219</v>
      </c>
      <c r="F566" s="932">
        <v>1</v>
      </c>
      <c r="G566" s="932" t="s">
        <v>2360</v>
      </c>
      <c r="H566" s="931" t="s">
        <v>2360</v>
      </c>
      <c r="I566" s="933" t="s">
        <v>2360</v>
      </c>
      <c r="J566" s="934" t="s">
        <v>2360</v>
      </c>
      <c r="K566" s="935" t="s">
        <v>2360</v>
      </c>
      <c r="L566" s="936" t="s">
        <v>2360</v>
      </c>
    </row>
    <row r="567" spans="3:12" ht="13.2" x14ac:dyDescent="0.25">
      <c r="C567" s="930" t="s">
        <v>2226</v>
      </c>
      <c r="D567" s="930" t="s">
        <v>2109</v>
      </c>
      <c r="E567" s="931">
        <v>1598</v>
      </c>
      <c r="F567" s="932">
        <v>1</v>
      </c>
      <c r="G567" s="932" t="s">
        <v>2360</v>
      </c>
      <c r="H567" s="931" t="s">
        <v>2360</v>
      </c>
      <c r="I567" s="933" t="s">
        <v>2360</v>
      </c>
      <c r="J567" s="934" t="s">
        <v>2360</v>
      </c>
      <c r="K567" s="935" t="s">
        <v>2360</v>
      </c>
      <c r="L567" s="936" t="s">
        <v>2360</v>
      </c>
    </row>
    <row r="568" spans="3:12" ht="13.2" x14ac:dyDescent="0.25">
      <c r="C568" s="930" t="s">
        <v>2226</v>
      </c>
      <c r="D568" s="930" t="s">
        <v>2114</v>
      </c>
      <c r="E568" s="931">
        <v>551</v>
      </c>
      <c r="F568" s="932">
        <v>1</v>
      </c>
      <c r="G568" s="932" t="s">
        <v>2360</v>
      </c>
      <c r="H568" s="931" t="s">
        <v>2360</v>
      </c>
      <c r="I568" s="933" t="s">
        <v>2360</v>
      </c>
      <c r="J568" s="934" t="s">
        <v>2360</v>
      </c>
      <c r="K568" s="935" t="s">
        <v>2360</v>
      </c>
      <c r="L568" s="936" t="s">
        <v>2360</v>
      </c>
    </row>
    <row r="569" spans="3:12" ht="13.2" x14ac:dyDescent="0.25">
      <c r="C569" s="930" t="s">
        <v>2226</v>
      </c>
      <c r="D569" s="930" t="s">
        <v>2115</v>
      </c>
      <c r="E569" s="931">
        <v>938</v>
      </c>
      <c r="F569" s="932">
        <v>1</v>
      </c>
      <c r="G569" s="932" t="s">
        <v>2360</v>
      </c>
      <c r="H569" s="931" t="s">
        <v>2360</v>
      </c>
      <c r="I569" s="933" t="s">
        <v>2360</v>
      </c>
      <c r="J569" s="934" t="s">
        <v>2360</v>
      </c>
      <c r="K569" s="935" t="s">
        <v>2360</v>
      </c>
      <c r="L569" s="936" t="s">
        <v>2360</v>
      </c>
    </row>
    <row r="570" spans="3:12" ht="13.2" x14ac:dyDescent="0.25">
      <c r="C570" s="930" t="s">
        <v>2226</v>
      </c>
      <c r="D570" s="930" t="s">
        <v>2158</v>
      </c>
      <c r="E570" s="931">
        <v>459</v>
      </c>
      <c r="F570" s="932">
        <v>1</v>
      </c>
      <c r="G570" s="932" t="s">
        <v>2360</v>
      </c>
      <c r="H570" s="931" t="s">
        <v>2360</v>
      </c>
      <c r="I570" s="933" t="s">
        <v>2360</v>
      </c>
      <c r="J570" s="934" t="s">
        <v>2360</v>
      </c>
      <c r="K570" s="935" t="s">
        <v>2360</v>
      </c>
      <c r="L570" s="936" t="s">
        <v>2360</v>
      </c>
    </row>
    <row r="571" spans="3:12" ht="13.2" x14ac:dyDescent="0.25">
      <c r="C571" s="930" t="s">
        <v>2202</v>
      </c>
      <c r="D571" s="930" t="s">
        <v>2110</v>
      </c>
      <c r="E571" s="931">
        <v>2081</v>
      </c>
      <c r="F571" s="932">
        <v>1</v>
      </c>
      <c r="G571" s="932" t="s">
        <v>2360</v>
      </c>
      <c r="H571" s="931" t="s">
        <v>2360</v>
      </c>
      <c r="I571" s="933" t="s">
        <v>2360</v>
      </c>
      <c r="J571" s="934" t="s">
        <v>2360</v>
      </c>
      <c r="K571" s="935" t="s">
        <v>2360</v>
      </c>
      <c r="L571" s="936" t="s">
        <v>2360</v>
      </c>
    </row>
    <row r="572" spans="3:12" ht="13.2" x14ac:dyDescent="0.25">
      <c r="C572" s="930" t="s">
        <v>2202</v>
      </c>
      <c r="D572" s="930" t="s">
        <v>2183</v>
      </c>
      <c r="E572" s="931">
        <v>1458</v>
      </c>
      <c r="F572" s="932">
        <v>1</v>
      </c>
      <c r="G572" s="932" t="s">
        <v>2360</v>
      </c>
      <c r="H572" s="931" t="s">
        <v>2360</v>
      </c>
      <c r="I572" s="933" t="s">
        <v>2360</v>
      </c>
      <c r="J572" s="934" t="s">
        <v>2360</v>
      </c>
      <c r="K572" s="935" t="s">
        <v>2360</v>
      </c>
      <c r="L572" s="936" t="s">
        <v>2360</v>
      </c>
    </row>
    <row r="573" spans="3:12" ht="13.2" x14ac:dyDescent="0.25">
      <c r="C573" s="930" t="s">
        <v>2202</v>
      </c>
      <c r="D573" s="930" t="s">
        <v>2219</v>
      </c>
      <c r="E573" s="931">
        <v>645</v>
      </c>
      <c r="F573" s="932">
        <v>1</v>
      </c>
      <c r="G573" s="932" t="s">
        <v>2360</v>
      </c>
      <c r="H573" s="931" t="s">
        <v>2360</v>
      </c>
      <c r="I573" s="933" t="s">
        <v>2360</v>
      </c>
      <c r="J573" s="934" t="s">
        <v>2360</v>
      </c>
      <c r="K573" s="935" t="s">
        <v>2360</v>
      </c>
      <c r="L573" s="936" t="s">
        <v>2360</v>
      </c>
    </row>
    <row r="574" spans="3:12" ht="13.2" x14ac:dyDescent="0.25">
      <c r="C574" s="930" t="s">
        <v>2202</v>
      </c>
      <c r="D574" s="930" t="s">
        <v>2201</v>
      </c>
      <c r="E574" s="931">
        <v>977</v>
      </c>
      <c r="F574" s="932">
        <v>2</v>
      </c>
      <c r="G574" s="932" t="s">
        <v>2360</v>
      </c>
      <c r="H574" s="931" t="s">
        <v>2360</v>
      </c>
      <c r="I574" s="933" t="s">
        <v>2360</v>
      </c>
      <c r="J574" s="934" t="s">
        <v>2360</v>
      </c>
      <c r="K574" s="935" t="s">
        <v>2360</v>
      </c>
      <c r="L574" s="936" t="s">
        <v>2360</v>
      </c>
    </row>
    <row r="575" spans="3:12" ht="13.2" x14ac:dyDescent="0.25">
      <c r="C575" s="930" t="s">
        <v>2202</v>
      </c>
      <c r="D575" s="930" t="s">
        <v>2229</v>
      </c>
      <c r="E575" s="931">
        <v>329</v>
      </c>
      <c r="F575" s="932">
        <v>1</v>
      </c>
      <c r="G575" s="932" t="s">
        <v>2360</v>
      </c>
      <c r="H575" s="931" t="s">
        <v>2360</v>
      </c>
      <c r="I575" s="933" t="s">
        <v>2360</v>
      </c>
      <c r="J575" s="934" t="s">
        <v>2360</v>
      </c>
      <c r="K575" s="935" t="s">
        <v>2360</v>
      </c>
      <c r="L575" s="936" t="s">
        <v>2360</v>
      </c>
    </row>
    <row r="576" spans="3:12" ht="13.2" x14ac:dyDescent="0.25">
      <c r="C576" s="930" t="s">
        <v>2202</v>
      </c>
      <c r="D576" s="930" t="s">
        <v>2144</v>
      </c>
      <c r="E576" s="931">
        <v>269</v>
      </c>
      <c r="F576" s="932">
        <v>1</v>
      </c>
      <c r="G576" s="932" t="s">
        <v>2360</v>
      </c>
      <c r="H576" s="931" t="s">
        <v>2360</v>
      </c>
      <c r="I576" s="933" t="s">
        <v>2360</v>
      </c>
      <c r="J576" s="934" t="s">
        <v>2360</v>
      </c>
      <c r="K576" s="935" t="s">
        <v>2360</v>
      </c>
      <c r="L576" s="936" t="s">
        <v>2360</v>
      </c>
    </row>
    <row r="577" spans="3:12" ht="13.2" x14ac:dyDescent="0.25">
      <c r="C577" s="930" t="s">
        <v>2202</v>
      </c>
      <c r="D577" s="930" t="s">
        <v>2126</v>
      </c>
      <c r="E577" s="931">
        <v>863</v>
      </c>
      <c r="F577" s="932">
        <v>1</v>
      </c>
      <c r="G577" s="932" t="s">
        <v>2360</v>
      </c>
      <c r="H577" s="931" t="s">
        <v>2360</v>
      </c>
      <c r="I577" s="933" t="s">
        <v>2360</v>
      </c>
      <c r="J577" s="934" t="s">
        <v>2360</v>
      </c>
      <c r="K577" s="935" t="s">
        <v>2360</v>
      </c>
      <c r="L577" s="936" t="s">
        <v>2360</v>
      </c>
    </row>
    <row r="578" spans="3:12" ht="13.2" x14ac:dyDescent="0.25">
      <c r="C578" s="930" t="s">
        <v>2202</v>
      </c>
      <c r="D578" s="930" t="s">
        <v>2246</v>
      </c>
      <c r="E578" s="931">
        <v>1442</v>
      </c>
      <c r="F578" s="932">
        <v>1</v>
      </c>
      <c r="G578" s="932" t="s">
        <v>2360</v>
      </c>
      <c r="H578" s="931" t="s">
        <v>2360</v>
      </c>
      <c r="I578" s="933" t="s">
        <v>2360</v>
      </c>
      <c r="J578" s="934" t="s">
        <v>2360</v>
      </c>
      <c r="K578" s="935" t="s">
        <v>2360</v>
      </c>
      <c r="L578" s="936" t="s">
        <v>2360</v>
      </c>
    </row>
    <row r="579" spans="3:12" ht="13.2" x14ac:dyDescent="0.25">
      <c r="C579" s="930" t="s">
        <v>2229</v>
      </c>
      <c r="D579" s="930" t="s">
        <v>2130</v>
      </c>
      <c r="E579" s="931">
        <v>1470</v>
      </c>
      <c r="F579" s="932">
        <v>1</v>
      </c>
      <c r="G579" s="932" t="s">
        <v>2360</v>
      </c>
      <c r="H579" s="931" t="s">
        <v>2360</v>
      </c>
      <c r="I579" s="933" t="s">
        <v>2360</v>
      </c>
      <c r="J579" s="934" t="s">
        <v>2360</v>
      </c>
      <c r="K579" s="935" t="s">
        <v>2360</v>
      </c>
      <c r="L579" s="936" t="s">
        <v>2360</v>
      </c>
    </row>
    <row r="580" spans="3:12" ht="13.2" x14ac:dyDescent="0.25">
      <c r="C580" s="930" t="s">
        <v>2229</v>
      </c>
      <c r="D580" s="930" t="s">
        <v>2226</v>
      </c>
      <c r="E580" s="931">
        <v>676</v>
      </c>
      <c r="F580" s="932">
        <v>1</v>
      </c>
      <c r="G580" s="932" t="s">
        <v>2360</v>
      </c>
      <c r="H580" s="931" t="s">
        <v>2360</v>
      </c>
      <c r="I580" s="933" t="s">
        <v>2360</v>
      </c>
      <c r="J580" s="934" t="s">
        <v>2360</v>
      </c>
      <c r="K580" s="935" t="s">
        <v>2360</v>
      </c>
      <c r="L580" s="936" t="s">
        <v>2360</v>
      </c>
    </row>
    <row r="581" spans="3:12" ht="13.2" x14ac:dyDescent="0.25">
      <c r="C581" s="930" t="s">
        <v>2229</v>
      </c>
      <c r="D581" s="930" t="s">
        <v>2322</v>
      </c>
      <c r="E581" s="931">
        <v>470</v>
      </c>
      <c r="F581" s="932">
        <v>1</v>
      </c>
      <c r="G581" s="932" t="s">
        <v>2360</v>
      </c>
      <c r="H581" s="931" t="s">
        <v>2360</v>
      </c>
      <c r="I581" s="933" t="s">
        <v>2360</v>
      </c>
      <c r="J581" s="934" t="s">
        <v>2360</v>
      </c>
      <c r="K581" s="935" t="s">
        <v>2360</v>
      </c>
      <c r="L581" s="936" t="s">
        <v>2360</v>
      </c>
    </row>
    <row r="582" spans="3:12" ht="13.2" x14ac:dyDescent="0.25">
      <c r="C582" s="930" t="s">
        <v>2229</v>
      </c>
      <c r="D582" s="930" t="s">
        <v>2276</v>
      </c>
      <c r="E582" s="931">
        <v>2607</v>
      </c>
      <c r="F582" s="932">
        <v>1</v>
      </c>
      <c r="G582" s="932" t="s">
        <v>2360</v>
      </c>
      <c r="H582" s="931" t="s">
        <v>2360</v>
      </c>
      <c r="I582" s="933" t="s">
        <v>2360</v>
      </c>
      <c r="J582" s="934" t="s">
        <v>2360</v>
      </c>
      <c r="K582" s="935" t="s">
        <v>2360</v>
      </c>
      <c r="L582" s="936" t="s">
        <v>2360</v>
      </c>
    </row>
    <row r="583" spans="3:12" ht="13.2" x14ac:dyDescent="0.25">
      <c r="C583" s="930" t="s">
        <v>2144</v>
      </c>
      <c r="D583" s="930" t="s">
        <v>2133</v>
      </c>
      <c r="E583" s="931">
        <v>1334</v>
      </c>
      <c r="F583" s="932">
        <v>1</v>
      </c>
      <c r="G583" s="932" t="s">
        <v>2360</v>
      </c>
      <c r="H583" s="931" t="s">
        <v>2360</v>
      </c>
      <c r="I583" s="933" t="s">
        <v>2360</v>
      </c>
      <c r="J583" s="934" t="s">
        <v>2360</v>
      </c>
      <c r="K583" s="935" t="s">
        <v>2360</v>
      </c>
      <c r="L583" s="936" t="s">
        <v>2360</v>
      </c>
    </row>
    <row r="584" spans="3:12" ht="13.2" x14ac:dyDescent="0.25">
      <c r="C584" s="930" t="s">
        <v>2144</v>
      </c>
      <c r="D584" s="930" t="s">
        <v>2130</v>
      </c>
      <c r="E584" s="931">
        <v>1429</v>
      </c>
      <c r="F584" s="932">
        <v>1</v>
      </c>
      <c r="G584" s="932" t="s">
        <v>2360</v>
      </c>
      <c r="H584" s="931" t="s">
        <v>2360</v>
      </c>
      <c r="I584" s="933" t="s">
        <v>2360</v>
      </c>
      <c r="J584" s="934" t="s">
        <v>2360</v>
      </c>
      <c r="K584" s="935" t="s">
        <v>2360</v>
      </c>
      <c r="L584" s="936" t="s">
        <v>2360</v>
      </c>
    </row>
    <row r="585" spans="3:12" ht="13.2" x14ac:dyDescent="0.25">
      <c r="C585" s="930" t="s">
        <v>2144</v>
      </c>
      <c r="D585" s="930" t="s">
        <v>2147</v>
      </c>
      <c r="E585" s="931">
        <v>1100</v>
      </c>
      <c r="F585" s="932">
        <v>1</v>
      </c>
      <c r="G585" s="932" t="s">
        <v>2360</v>
      </c>
      <c r="H585" s="931" t="s">
        <v>2360</v>
      </c>
      <c r="I585" s="933" t="s">
        <v>2360</v>
      </c>
      <c r="J585" s="934" t="s">
        <v>2360</v>
      </c>
      <c r="K585" s="935" t="s">
        <v>2360</v>
      </c>
      <c r="L585" s="936" t="s">
        <v>2360</v>
      </c>
    </row>
    <row r="586" spans="3:12" ht="13.2" x14ac:dyDescent="0.25">
      <c r="C586" s="930" t="s">
        <v>2144</v>
      </c>
      <c r="D586" s="930" t="s">
        <v>2118</v>
      </c>
      <c r="E586" s="931">
        <v>789</v>
      </c>
      <c r="F586" s="932">
        <v>1</v>
      </c>
      <c r="G586" s="932" t="s">
        <v>2360</v>
      </c>
      <c r="H586" s="931" t="s">
        <v>2360</v>
      </c>
      <c r="I586" s="933" t="s">
        <v>2360</v>
      </c>
      <c r="J586" s="934" t="s">
        <v>2360</v>
      </c>
      <c r="K586" s="935" t="s">
        <v>2360</v>
      </c>
      <c r="L586" s="936" t="s">
        <v>2360</v>
      </c>
    </row>
    <row r="587" spans="3:12" ht="13.2" x14ac:dyDescent="0.25">
      <c r="C587" s="930" t="s">
        <v>2144</v>
      </c>
      <c r="D587" s="930" t="s">
        <v>2202</v>
      </c>
      <c r="E587" s="931">
        <v>269</v>
      </c>
      <c r="F587" s="932">
        <v>1</v>
      </c>
      <c r="G587" s="932" t="s">
        <v>2360</v>
      </c>
      <c r="H587" s="931" t="s">
        <v>2360</v>
      </c>
      <c r="I587" s="933" t="s">
        <v>2360</v>
      </c>
      <c r="J587" s="934" t="s">
        <v>2360</v>
      </c>
      <c r="K587" s="935" t="s">
        <v>2360</v>
      </c>
      <c r="L587" s="936" t="s">
        <v>2360</v>
      </c>
    </row>
    <row r="588" spans="3:12" ht="13.2" x14ac:dyDescent="0.25">
      <c r="C588" s="930" t="s">
        <v>2144</v>
      </c>
      <c r="D588" s="930" t="s">
        <v>2284</v>
      </c>
      <c r="E588" s="931">
        <v>4702</v>
      </c>
      <c r="F588" s="932">
        <v>1</v>
      </c>
      <c r="G588" s="932" t="s">
        <v>2360</v>
      </c>
      <c r="H588" s="931" t="s">
        <v>2360</v>
      </c>
      <c r="I588" s="933" t="s">
        <v>2360</v>
      </c>
      <c r="J588" s="934" t="s">
        <v>2360</v>
      </c>
      <c r="K588" s="935" t="s">
        <v>2360</v>
      </c>
      <c r="L588" s="936" t="s">
        <v>2360</v>
      </c>
    </row>
    <row r="589" spans="3:12" ht="13.2" x14ac:dyDescent="0.25">
      <c r="C589" s="930" t="s">
        <v>2186</v>
      </c>
      <c r="D589" s="930" t="s">
        <v>2103</v>
      </c>
      <c r="E589" s="931">
        <v>1087</v>
      </c>
      <c r="F589" s="932">
        <v>1</v>
      </c>
      <c r="G589" s="932" t="s">
        <v>2360</v>
      </c>
      <c r="H589" s="931" t="s">
        <v>2360</v>
      </c>
      <c r="I589" s="933" t="s">
        <v>2360</v>
      </c>
      <c r="J589" s="934" t="s">
        <v>2360</v>
      </c>
      <c r="K589" s="935" t="s">
        <v>2360</v>
      </c>
      <c r="L589" s="936" t="s">
        <v>2360</v>
      </c>
    </row>
    <row r="590" spans="3:12" ht="13.2" x14ac:dyDescent="0.25">
      <c r="C590" s="930" t="s">
        <v>2186</v>
      </c>
      <c r="D590" s="930" t="s">
        <v>2190</v>
      </c>
      <c r="E590" s="931">
        <v>1247</v>
      </c>
      <c r="F590" s="932">
        <v>1</v>
      </c>
      <c r="G590" s="932" t="s">
        <v>2360</v>
      </c>
      <c r="H590" s="931" t="s">
        <v>2360</v>
      </c>
      <c r="I590" s="933" t="s">
        <v>2360</v>
      </c>
      <c r="J590" s="934" t="s">
        <v>2360</v>
      </c>
      <c r="K590" s="935" t="s">
        <v>2360</v>
      </c>
      <c r="L590" s="936" t="s">
        <v>2360</v>
      </c>
    </row>
    <row r="591" spans="3:12" ht="13.2" x14ac:dyDescent="0.25">
      <c r="C591" s="930" t="s">
        <v>2186</v>
      </c>
      <c r="D591" s="930" t="s">
        <v>2211</v>
      </c>
      <c r="E591" s="931">
        <v>573</v>
      </c>
      <c r="F591" s="932">
        <v>1</v>
      </c>
      <c r="G591" s="932" t="s">
        <v>2360</v>
      </c>
      <c r="H591" s="931" t="s">
        <v>2360</v>
      </c>
      <c r="I591" s="933" t="s">
        <v>2360</v>
      </c>
      <c r="J591" s="934" t="s">
        <v>2360</v>
      </c>
      <c r="K591" s="935" t="s">
        <v>2360</v>
      </c>
      <c r="L591" s="936" t="s">
        <v>2360</v>
      </c>
    </row>
    <row r="592" spans="3:12" ht="13.2" x14ac:dyDescent="0.25">
      <c r="C592" s="930" t="s">
        <v>2186</v>
      </c>
      <c r="D592" s="930" t="s">
        <v>2114</v>
      </c>
      <c r="E592" s="931">
        <v>351</v>
      </c>
      <c r="F592" s="932">
        <v>1</v>
      </c>
      <c r="G592" s="932" t="s">
        <v>2360</v>
      </c>
      <c r="H592" s="931" t="s">
        <v>2360</v>
      </c>
      <c r="I592" s="933" t="s">
        <v>2360</v>
      </c>
      <c r="J592" s="934" t="s">
        <v>2360</v>
      </c>
      <c r="K592" s="935" t="s">
        <v>2360</v>
      </c>
      <c r="L592" s="936" t="s">
        <v>2360</v>
      </c>
    </row>
    <row r="593" spans="3:12" ht="13.2" x14ac:dyDescent="0.25">
      <c r="C593" s="930" t="s">
        <v>2186</v>
      </c>
      <c r="D593" s="930" t="s">
        <v>2118</v>
      </c>
      <c r="E593" s="931">
        <v>349</v>
      </c>
      <c r="F593" s="932">
        <v>2</v>
      </c>
      <c r="G593" s="932" t="s">
        <v>2360</v>
      </c>
      <c r="H593" s="931" t="s">
        <v>2360</v>
      </c>
      <c r="I593" s="933" t="s">
        <v>2360</v>
      </c>
      <c r="J593" s="934" t="s">
        <v>2360</v>
      </c>
      <c r="K593" s="935" t="s">
        <v>2360</v>
      </c>
      <c r="L593" s="936" t="s">
        <v>2360</v>
      </c>
    </row>
    <row r="594" spans="3:12" ht="13.2" x14ac:dyDescent="0.25">
      <c r="C594" s="930" t="s">
        <v>2186</v>
      </c>
      <c r="D594" s="930" t="s">
        <v>2165</v>
      </c>
      <c r="E594" s="931">
        <v>244</v>
      </c>
      <c r="F594" s="932">
        <v>1</v>
      </c>
      <c r="G594" s="932" t="s">
        <v>2360</v>
      </c>
      <c r="H594" s="931" t="s">
        <v>2360</v>
      </c>
      <c r="I594" s="933" t="s">
        <v>2360</v>
      </c>
      <c r="J594" s="934" t="s">
        <v>2360</v>
      </c>
      <c r="K594" s="935" t="s">
        <v>2360</v>
      </c>
      <c r="L594" s="936" t="s">
        <v>2360</v>
      </c>
    </row>
    <row r="595" spans="3:12" ht="13.2" x14ac:dyDescent="0.25">
      <c r="C595" s="930" t="s">
        <v>2186</v>
      </c>
      <c r="D595" s="930" t="s">
        <v>2120</v>
      </c>
      <c r="E595" s="931">
        <v>310</v>
      </c>
      <c r="F595" s="932">
        <v>2</v>
      </c>
      <c r="G595" s="932" t="s">
        <v>2360</v>
      </c>
      <c r="H595" s="931" t="s">
        <v>2360</v>
      </c>
      <c r="I595" s="933" t="s">
        <v>2360</v>
      </c>
      <c r="J595" s="934" t="s">
        <v>2360</v>
      </c>
      <c r="K595" s="935" t="s">
        <v>2360</v>
      </c>
      <c r="L595" s="936" t="s">
        <v>2360</v>
      </c>
    </row>
    <row r="596" spans="3:12" ht="13.2" x14ac:dyDescent="0.25">
      <c r="C596" s="930" t="s">
        <v>2186</v>
      </c>
      <c r="D596" s="930" t="s">
        <v>2246</v>
      </c>
      <c r="E596" s="931">
        <v>1625</v>
      </c>
      <c r="F596" s="932">
        <v>1</v>
      </c>
      <c r="G596" s="932" t="s">
        <v>2360</v>
      </c>
      <c r="H596" s="931" t="s">
        <v>2360</v>
      </c>
      <c r="I596" s="933" t="s">
        <v>2360</v>
      </c>
      <c r="J596" s="934" t="s">
        <v>2360</v>
      </c>
      <c r="K596" s="935" t="s">
        <v>2360</v>
      </c>
      <c r="L596" s="936" t="s">
        <v>2360</v>
      </c>
    </row>
    <row r="597" spans="3:12" ht="13.2" x14ac:dyDescent="0.25">
      <c r="C597" s="930" t="s">
        <v>2186</v>
      </c>
      <c r="D597" s="930" t="s">
        <v>2249</v>
      </c>
      <c r="E597" s="931">
        <v>896</v>
      </c>
      <c r="F597" s="932">
        <v>2</v>
      </c>
      <c r="G597" s="932" t="s">
        <v>2360</v>
      </c>
      <c r="H597" s="931" t="s">
        <v>2360</v>
      </c>
      <c r="I597" s="933" t="s">
        <v>2360</v>
      </c>
      <c r="J597" s="934" t="s">
        <v>2360</v>
      </c>
      <c r="K597" s="935" t="s">
        <v>2360</v>
      </c>
      <c r="L597" s="936" t="s">
        <v>2360</v>
      </c>
    </row>
    <row r="598" spans="3:12" ht="13.2" x14ac:dyDescent="0.25">
      <c r="C598" s="930" t="s">
        <v>2186</v>
      </c>
      <c r="D598" s="930" t="s">
        <v>2348</v>
      </c>
      <c r="E598" s="931">
        <v>831</v>
      </c>
      <c r="F598" s="932">
        <v>1</v>
      </c>
      <c r="G598" s="932" t="s">
        <v>2360</v>
      </c>
      <c r="H598" s="931" t="s">
        <v>2360</v>
      </c>
      <c r="I598" s="933" t="s">
        <v>2360</v>
      </c>
      <c r="J598" s="934" t="s">
        <v>2360</v>
      </c>
      <c r="K598" s="935" t="s">
        <v>2360</v>
      </c>
      <c r="L598" s="936" t="s">
        <v>2360</v>
      </c>
    </row>
    <row r="599" spans="3:12" ht="13.2" x14ac:dyDescent="0.25">
      <c r="C599" s="930" t="s">
        <v>2186</v>
      </c>
      <c r="D599" s="930" t="s">
        <v>2322</v>
      </c>
      <c r="E599" s="931">
        <v>788</v>
      </c>
      <c r="F599" s="932">
        <v>1</v>
      </c>
      <c r="G599" s="932" t="s">
        <v>2360</v>
      </c>
      <c r="H599" s="931" t="s">
        <v>2360</v>
      </c>
      <c r="I599" s="933" t="s">
        <v>2360</v>
      </c>
      <c r="J599" s="934" t="s">
        <v>2360</v>
      </c>
      <c r="K599" s="935" t="s">
        <v>2360</v>
      </c>
      <c r="L599" s="936" t="s">
        <v>2360</v>
      </c>
    </row>
    <row r="600" spans="3:12" ht="13.2" x14ac:dyDescent="0.25">
      <c r="C600" s="930" t="s">
        <v>2186</v>
      </c>
      <c r="D600" s="930" t="s">
        <v>2321</v>
      </c>
      <c r="E600" s="931">
        <v>4634</v>
      </c>
      <c r="F600" s="932">
        <v>1</v>
      </c>
      <c r="G600" s="932" t="s">
        <v>2360</v>
      </c>
      <c r="H600" s="931" t="s">
        <v>2360</v>
      </c>
      <c r="I600" s="933" t="s">
        <v>2360</v>
      </c>
      <c r="J600" s="934" t="s">
        <v>2360</v>
      </c>
      <c r="K600" s="935" t="s">
        <v>2360</v>
      </c>
      <c r="L600" s="936" t="s">
        <v>2360</v>
      </c>
    </row>
    <row r="601" spans="3:12" ht="13.2" x14ac:dyDescent="0.25">
      <c r="C601" s="930" t="s">
        <v>2186</v>
      </c>
      <c r="D601" s="930" t="s">
        <v>2261</v>
      </c>
      <c r="E601" s="931">
        <v>4645</v>
      </c>
      <c r="F601" s="932">
        <v>1</v>
      </c>
      <c r="G601" s="932" t="s">
        <v>2360</v>
      </c>
      <c r="H601" s="931" t="s">
        <v>2360</v>
      </c>
      <c r="I601" s="933" t="s">
        <v>2360</v>
      </c>
      <c r="J601" s="934" t="s">
        <v>2360</v>
      </c>
      <c r="K601" s="935" t="s">
        <v>2360</v>
      </c>
      <c r="L601" s="936" t="s">
        <v>2360</v>
      </c>
    </row>
    <row r="602" spans="3:12" ht="13.2" x14ac:dyDescent="0.25">
      <c r="C602" s="930" t="s">
        <v>2186</v>
      </c>
      <c r="D602" s="930" t="s">
        <v>2276</v>
      </c>
      <c r="E602" s="931">
        <v>2916</v>
      </c>
      <c r="F602" s="932">
        <v>1</v>
      </c>
      <c r="G602" s="932" t="s">
        <v>2360</v>
      </c>
      <c r="H602" s="931" t="s">
        <v>2360</v>
      </c>
      <c r="I602" s="933" t="s">
        <v>2360</v>
      </c>
      <c r="J602" s="934" t="s">
        <v>2360</v>
      </c>
      <c r="K602" s="935" t="s">
        <v>2360</v>
      </c>
      <c r="L602" s="936" t="s">
        <v>2360</v>
      </c>
    </row>
    <row r="603" spans="3:12" ht="13.2" x14ac:dyDescent="0.25">
      <c r="C603" s="930" t="s">
        <v>2123</v>
      </c>
      <c r="D603" s="930" t="s">
        <v>2103</v>
      </c>
      <c r="E603" s="931">
        <v>1061</v>
      </c>
      <c r="F603" s="932">
        <v>4</v>
      </c>
      <c r="G603" s="932" t="s">
        <v>2360</v>
      </c>
      <c r="H603" s="931" t="s">
        <v>2360</v>
      </c>
      <c r="I603" s="933" t="s">
        <v>2360</v>
      </c>
      <c r="J603" s="934" t="s">
        <v>2360</v>
      </c>
      <c r="K603" s="935" t="s">
        <v>2360</v>
      </c>
      <c r="L603" s="936" t="s">
        <v>2360</v>
      </c>
    </row>
    <row r="604" spans="3:12" ht="13.2" x14ac:dyDescent="0.25">
      <c r="C604" s="930" t="s">
        <v>2123</v>
      </c>
      <c r="D604" s="930" t="s">
        <v>2109</v>
      </c>
      <c r="E604" s="931">
        <v>1807</v>
      </c>
      <c r="F604" s="932">
        <v>1</v>
      </c>
      <c r="G604" s="932" t="s">
        <v>2360</v>
      </c>
      <c r="H604" s="931" t="s">
        <v>2360</v>
      </c>
      <c r="I604" s="933" t="s">
        <v>2360</v>
      </c>
      <c r="J604" s="934" t="s">
        <v>2360</v>
      </c>
      <c r="K604" s="935" t="s">
        <v>2360</v>
      </c>
      <c r="L604" s="936" t="s">
        <v>2360</v>
      </c>
    </row>
    <row r="605" spans="3:12" ht="13.2" x14ac:dyDescent="0.25">
      <c r="C605" s="930" t="s">
        <v>2123</v>
      </c>
      <c r="D605" s="930" t="s">
        <v>2113</v>
      </c>
      <c r="E605" s="931">
        <v>563</v>
      </c>
      <c r="F605" s="932">
        <v>1</v>
      </c>
      <c r="G605" s="932" t="s">
        <v>2360</v>
      </c>
      <c r="H605" s="931" t="s">
        <v>2360</v>
      </c>
      <c r="I605" s="933" t="s">
        <v>2360</v>
      </c>
      <c r="J605" s="934" t="s">
        <v>2360</v>
      </c>
      <c r="K605" s="935" t="s">
        <v>2360</v>
      </c>
      <c r="L605" s="936" t="s">
        <v>2360</v>
      </c>
    </row>
    <row r="606" spans="3:12" ht="13.2" x14ac:dyDescent="0.25">
      <c r="C606" s="930" t="s">
        <v>2123</v>
      </c>
      <c r="D606" s="930" t="s">
        <v>2114</v>
      </c>
      <c r="E606" s="931">
        <v>417</v>
      </c>
      <c r="F606" s="932">
        <v>2</v>
      </c>
      <c r="G606" s="932" t="s">
        <v>2360</v>
      </c>
      <c r="H606" s="931" t="s">
        <v>2360</v>
      </c>
      <c r="I606" s="933" t="s">
        <v>2360</v>
      </c>
      <c r="J606" s="934" t="s">
        <v>2360</v>
      </c>
      <c r="K606" s="935" t="s">
        <v>2360</v>
      </c>
      <c r="L606" s="936" t="s">
        <v>2360</v>
      </c>
    </row>
    <row r="607" spans="3:12" ht="13.2" x14ac:dyDescent="0.25">
      <c r="C607" s="930" t="s">
        <v>2123</v>
      </c>
      <c r="D607" s="930" t="s">
        <v>2115</v>
      </c>
      <c r="E607" s="931">
        <v>979</v>
      </c>
      <c r="F607" s="932">
        <v>1</v>
      </c>
      <c r="G607" s="932" t="s">
        <v>2360</v>
      </c>
      <c r="H607" s="931" t="s">
        <v>2360</v>
      </c>
      <c r="I607" s="933" t="s">
        <v>2360</v>
      </c>
      <c r="J607" s="934" t="s">
        <v>2360</v>
      </c>
      <c r="K607" s="935" t="s">
        <v>2360</v>
      </c>
      <c r="L607" s="936" t="s">
        <v>2360</v>
      </c>
    </row>
    <row r="608" spans="3:12" ht="13.2" x14ac:dyDescent="0.25">
      <c r="C608" s="930" t="s">
        <v>2123</v>
      </c>
      <c r="D608" s="930" t="s">
        <v>2201</v>
      </c>
      <c r="E608" s="931">
        <v>1133</v>
      </c>
      <c r="F608" s="932">
        <v>1</v>
      </c>
      <c r="G608" s="932" t="s">
        <v>2360</v>
      </c>
      <c r="H608" s="931" t="s">
        <v>2360</v>
      </c>
      <c r="I608" s="933" t="s">
        <v>2360</v>
      </c>
      <c r="J608" s="934" t="s">
        <v>2360</v>
      </c>
      <c r="K608" s="935" t="s">
        <v>2360</v>
      </c>
      <c r="L608" s="936" t="s">
        <v>2360</v>
      </c>
    </row>
    <row r="609" spans="3:12" ht="13.2" x14ac:dyDescent="0.25">
      <c r="C609" s="930" t="s">
        <v>2123</v>
      </c>
      <c r="D609" s="930" t="s">
        <v>2118</v>
      </c>
      <c r="E609" s="931">
        <v>377</v>
      </c>
      <c r="F609" s="932">
        <v>1</v>
      </c>
      <c r="G609" s="932" t="s">
        <v>2360</v>
      </c>
      <c r="H609" s="931" t="s">
        <v>2360</v>
      </c>
      <c r="I609" s="933" t="s">
        <v>2360</v>
      </c>
      <c r="J609" s="934" t="s">
        <v>2360</v>
      </c>
      <c r="K609" s="935" t="s">
        <v>2360</v>
      </c>
      <c r="L609" s="936" t="s">
        <v>2360</v>
      </c>
    </row>
    <row r="610" spans="3:12" ht="13.2" x14ac:dyDescent="0.25">
      <c r="C610" s="930" t="s">
        <v>2123</v>
      </c>
      <c r="D610" s="930" t="s">
        <v>2120</v>
      </c>
      <c r="E610" s="931">
        <v>333</v>
      </c>
      <c r="F610" s="932">
        <v>2</v>
      </c>
      <c r="G610" s="932" t="s">
        <v>2360</v>
      </c>
      <c r="H610" s="931" t="s">
        <v>2360</v>
      </c>
      <c r="I610" s="933" t="s">
        <v>2360</v>
      </c>
      <c r="J610" s="934" t="s">
        <v>2360</v>
      </c>
      <c r="K610" s="935" t="s">
        <v>2360</v>
      </c>
      <c r="L610" s="936" t="s">
        <v>2360</v>
      </c>
    </row>
    <row r="611" spans="3:12" ht="13.2" x14ac:dyDescent="0.25">
      <c r="C611" s="930" t="s">
        <v>2123</v>
      </c>
      <c r="D611" s="930" t="s">
        <v>2202</v>
      </c>
      <c r="E611" s="931">
        <v>346</v>
      </c>
      <c r="F611" s="932">
        <v>1</v>
      </c>
      <c r="G611" s="932" t="s">
        <v>2360</v>
      </c>
      <c r="H611" s="931" t="s">
        <v>2360</v>
      </c>
      <c r="I611" s="933" t="s">
        <v>2360</v>
      </c>
      <c r="J611" s="934" t="s">
        <v>2360</v>
      </c>
      <c r="K611" s="935" t="s">
        <v>2360</v>
      </c>
      <c r="L611" s="936" t="s">
        <v>2360</v>
      </c>
    </row>
    <row r="612" spans="3:12" ht="13.2" x14ac:dyDescent="0.25">
      <c r="C612" s="930" t="s">
        <v>2123</v>
      </c>
      <c r="D612" s="930" t="s">
        <v>2293</v>
      </c>
      <c r="E612" s="931">
        <v>1618</v>
      </c>
      <c r="F612" s="932">
        <v>1</v>
      </c>
      <c r="G612" s="932" t="s">
        <v>2360</v>
      </c>
      <c r="H612" s="931" t="s">
        <v>2360</v>
      </c>
      <c r="I612" s="933" t="s">
        <v>2360</v>
      </c>
      <c r="J612" s="934" t="s">
        <v>2360</v>
      </c>
      <c r="K612" s="935" t="s">
        <v>2360</v>
      </c>
      <c r="L612" s="936" t="s">
        <v>2360</v>
      </c>
    </row>
    <row r="613" spans="3:12" ht="13.2" x14ac:dyDescent="0.25">
      <c r="C613" s="930" t="s">
        <v>2123</v>
      </c>
      <c r="D613" s="930" t="s">
        <v>2246</v>
      </c>
      <c r="E613" s="931">
        <v>1561</v>
      </c>
      <c r="F613" s="932">
        <v>1</v>
      </c>
      <c r="G613" s="932" t="s">
        <v>2360</v>
      </c>
      <c r="H613" s="931" t="s">
        <v>2360</v>
      </c>
      <c r="I613" s="933" t="s">
        <v>2360</v>
      </c>
      <c r="J613" s="934" t="s">
        <v>2360</v>
      </c>
      <c r="K613" s="935" t="s">
        <v>2360</v>
      </c>
      <c r="L613" s="936" t="s">
        <v>2360</v>
      </c>
    </row>
    <row r="614" spans="3:12" ht="13.2" x14ac:dyDescent="0.25">
      <c r="C614" s="930" t="s">
        <v>2123</v>
      </c>
      <c r="D614" s="930" t="s">
        <v>2249</v>
      </c>
      <c r="E614" s="931">
        <v>830</v>
      </c>
      <c r="F614" s="932">
        <v>1</v>
      </c>
      <c r="G614" s="932" t="s">
        <v>2360</v>
      </c>
      <c r="H614" s="931" t="s">
        <v>2360</v>
      </c>
      <c r="I614" s="933" t="s">
        <v>2360</v>
      </c>
      <c r="J614" s="934" t="s">
        <v>2360</v>
      </c>
      <c r="K614" s="935" t="s">
        <v>2360</v>
      </c>
      <c r="L614" s="936" t="s">
        <v>2360</v>
      </c>
    </row>
    <row r="615" spans="3:12" ht="13.2" x14ac:dyDescent="0.25">
      <c r="C615" s="930" t="s">
        <v>2123</v>
      </c>
      <c r="D615" s="930" t="s">
        <v>2233</v>
      </c>
      <c r="E615" s="931">
        <v>4581</v>
      </c>
      <c r="F615" s="932">
        <v>1</v>
      </c>
      <c r="G615" s="932" t="s">
        <v>2360</v>
      </c>
      <c r="H615" s="931" t="s">
        <v>2360</v>
      </c>
      <c r="I615" s="933" t="s">
        <v>2360</v>
      </c>
      <c r="J615" s="934" t="s">
        <v>2360</v>
      </c>
      <c r="K615" s="935" t="s">
        <v>2360</v>
      </c>
      <c r="L615" s="936" t="s">
        <v>2360</v>
      </c>
    </row>
    <row r="616" spans="3:12" ht="13.2" x14ac:dyDescent="0.25">
      <c r="C616" s="930" t="s">
        <v>2123</v>
      </c>
      <c r="D616" s="930" t="s">
        <v>2239</v>
      </c>
      <c r="E616" s="931">
        <v>3200</v>
      </c>
      <c r="F616" s="932">
        <v>4</v>
      </c>
      <c r="G616" s="932" t="s">
        <v>2360</v>
      </c>
      <c r="H616" s="931" t="s">
        <v>2360</v>
      </c>
      <c r="I616" s="933" t="s">
        <v>2360</v>
      </c>
      <c r="J616" s="934" t="s">
        <v>2360</v>
      </c>
      <c r="K616" s="935" t="s">
        <v>2360</v>
      </c>
      <c r="L616" s="936" t="s">
        <v>2360</v>
      </c>
    </row>
    <row r="617" spans="3:12" ht="13.2" x14ac:dyDescent="0.25">
      <c r="C617" s="930" t="s">
        <v>2123</v>
      </c>
      <c r="D617" s="930" t="s">
        <v>2247</v>
      </c>
      <c r="E617" s="931">
        <v>3298</v>
      </c>
      <c r="F617" s="932">
        <v>1</v>
      </c>
      <c r="G617" s="932" t="s">
        <v>2360</v>
      </c>
      <c r="H617" s="931" t="s">
        <v>2360</v>
      </c>
      <c r="I617" s="933" t="s">
        <v>2360</v>
      </c>
      <c r="J617" s="934" t="s">
        <v>2360</v>
      </c>
      <c r="K617" s="935" t="s">
        <v>2360</v>
      </c>
      <c r="L617" s="936" t="s">
        <v>2360</v>
      </c>
    </row>
    <row r="618" spans="3:12" ht="13.2" x14ac:dyDescent="0.25">
      <c r="C618" s="930" t="s">
        <v>2123</v>
      </c>
      <c r="D618" s="930" t="s">
        <v>2276</v>
      </c>
      <c r="E618" s="931">
        <v>2850</v>
      </c>
      <c r="F618" s="932">
        <v>1</v>
      </c>
      <c r="G618" s="932" t="s">
        <v>2360</v>
      </c>
      <c r="H618" s="931" t="s">
        <v>2360</v>
      </c>
      <c r="I618" s="933" t="s">
        <v>2360</v>
      </c>
      <c r="J618" s="934" t="s">
        <v>2360</v>
      </c>
      <c r="K618" s="935" t="s">
        <v>2360</v>
      </c>
      <c r="L618" s="936" t="s">
        <v>2360</v>
      </c>
    </row>
    <row r="619" spans="3:12" ht="13.2" x14ac:dyDescent="0.25">
      <c r="C619" s="930" t="s">
        <v>2215</v>
      </c>
      <c r="D619" s="930" t="s">
        <v>2230</v>
      </c>
      <c r="E619" s="931">
        <v>1396</v>
      </c>
      <c r="F619" s="932">
        <v>1</v>
      </c>
      <c r="G619" s="932" t="s">
        <v>2360</v>
      </c>
      <c r="H619" s="931" t="s">
        <v>2360</v>
      </c>
      <c r="I619" s="933" t="s">
        <v>2360</v>
      </c>
      <c r="J619" s="934" t="s">
        <v>2360</v>
      </c>
      <c r="K619" s="935" t="s">
        <v>2360</v>
      </c>
      <c r="L619" s="936" t="s">
        <v>2360</v>
      </c>
    </row>
    <row r="620" spans="3:12" ht="13.2" x14ac:dyDescent="0.25">
      <c r="C620" s="930" t="s">
        <v>2215</v>
      </c>
      <c r="D620" s="930" t="s">
        <v>2169</v>
      </c>
      <c r="E620" s="931">
        <v>2322</v>
      </c>
      <c r="F620" s="932">
        <v>1</v>
      </c>
      <c r="G620" s="932" t="s">
        <v>2360</v>
      </c>
      <c r="H620" s="931" t="s">
        <v>2360</v>
      </c>
      <c r="I620" s="933" t="s">
        <v>2360</v>
      </c>
      <c r="J620" s="934" t="s">
        <v>2360</v>
      </c>
      <c r="K620" s="935" t="s">
        <v>2360</v>
      </c>
      <c r="L620" s="936" t="s">
        <v>2360</v>
      </c>
    </row>
    <row r="621" spans="3:12" ht="13.2" x14ac:dyDescent="0.25">
      <c r="C621" s="930" t="s">
        <v>2215</v>
      </c>
      <c r="D621" s="930" t="s">
        <v>2120</v>
      </c>
      <c r="E621" s="931">
        <v>427</v>
      </c>
      <c r="F621" s="932">
        <v>1</v>
      </c>
      <c r="G621" s="932" t="s">
        <v>2360</v>
      </c>
      <c r="H621" s="931" t="s">
        <v>2360</v>
      </c>
      <c r="I621" s="933" t="s">
        <v>2360</v>
      </c>
      <c r="J621" s="934" t="s">
        <v>2360</v>
      </c>
      <c r="K621" s="935" t="s">
        <v>2360</v>
      </c>
      <c r="L621" s="936" t="s">
        <v>2360</v>
      </c>
    </row>
    <row r="622" spans="3:12" ht="13.2" x14ac:dyDescent="0.25">
      <c r="C622" s="930" t="s">
        <v>2215</v>
      </c>
      <c r="D622" s="930" t="s">
        <v>2158</v>
      </c>
      <c r="E622" s="931">
        <v>654</v>
      </c>
      <c r="F622" s="932">
        <v>1</v>
      </c>
      <c r="G622" s="932" t="s">
        <v>2360</v>
      </c>
      <c r="H622" s="931" t="s">
        <v>2360</v>
      </c>
      <c r="I622" s="933" t="s">
        <v>2360</v>
      </c>
      <c r="J622" s="934" t="s">
        <v>2360</v>
      </c>
      <c r="K622" s="935" t="s">
        <v>2360</v>
      </c>
      <c r="L622" s="936" t="s">
        <v>2360</v>
      </c>
    </row>
    <row r="623" spans="3:12" ht="13.2" x14ac:dyDescent="0.25">
      <c r="C623" s="930" t="s">
        <v>2215</v>
      </c>
      <c r="D623" s="930" t="s">
        <v>2245</v>
      </c>
      <c r="E623" s="931">
        <v>1635</v>
      </c>
      <c r="F623" s="932">
        <v>1</v>
      </c>
      <c r="G623" s="932" t="s">
        <v>2360</v>
      </c>
      <c r="H623" s="931" t="s">
        <v>2360</v>
      </c>
      <c r="I623" s="933" t="s">
        <v>2360</v>
      </c>
      <c r="J623" s="934" t="s">
        <v>2360</v>
      </c>
      <c r="K623" s="935" t="s">
        <v>2360</v>
      </c>
      <c r="L623" s="936" t="s">
        <v>2360</v>
      </c>
    </row>
    <row r="624" spans="3:12" ht="13.2" x14ac:dyDescent="0.25">
      <c r="C624" s="930" t="s">
        <v>2124</v>
      </c>
      <c r="D624" s="930" t="s">
        <v>2130</v>
      </c>
      <c r="E624" s="931">
        <v>432</v>
      </c>
      <c r="F624" s="932">
        <v>1</v>
      </c>
      <c r="G624" s="932" t="s">
        <v>2360</v>
      </c>
      <c r="H624" s="931" t="s">
        <v>2360</v>
      </c>
      <c r="I624" s="933" t="s">
        <v>2360</v>
      </c>
      <c r="J624" s="934" t="s">
        <v>2360</v>
      </c>
      <c r="K624" s="935" t="s">
        <v>2360</v>
      </c>
      <c r="L624" s="936" t="s">
        <v>2360</v>
      </c>
    </row>
    <row r="625" spans="3:12" ht="13.2" x14ac:dyDescent="0.25">
      <c r="C625" s="930" t="s">
        <v>2218</v>
      </c>
      <c r="D625" s="930" t="s">
        <v>2143</v>
      </c>
      <c r="E625" s="931">
        <v>493</v>
      </c>
      <c r="F625" s="932">
        <v>1</v>
      </c>
      <c r="G625" s="932" t="s">
        <v>2360</v>
      </c>
      <c r="H625" s="931" t="s">
        <v>2360</v>
      </c>
      <c r="I625" s="933" t="s">
        <v>2360</v>
      </c>
      <c r="J625" s="934" t="s">
        <v>2360</v>
      </c>
      <c r="K625" s="935" t="s">
        <v>2360</v>
      </c>
      <c r="L625" s="936" t="s">
        <v>2360</v>
      </c>
    </row>
    <row r="626" spans="3:12" ht="13.2" x14ac:dyDescent="0.25">
      <c r="C626" s="930" t="s">
        <v>2218</v>
      </c>
      <c r="D626" s="930" t="s">
        <v>2246</v>
      </c>
      <c r="E626" s="931">
        <v>1586</v>
      </c>
      <c r="F626" s="932">
        <v>1</v>
      </c>
      <c r="G626" s="932" t="s">
        <v>2360</v>
      </c>
      <c r="H626" s="931" t="s">
        <v>2360</v>
      </c>
      <c r="I626" s="933" t="s">
        <v>2360</v>
      </c>
      <c r="J626" s="934" t="s">
        <v>2360</v>
      </c>
      <c r="K626" s="935" t="s">
        <v>2360</v>
      </c>
      <c r="L626" s="936" t="s">
        <v>2360</v>
      </c>
    </row>
    <row r="627" spans="3:12" ht="13.2" x14ac:dyDescent="0.25">
      <c r="C627" s="930" t="s">
        <v>2339</v>
      </c>
      <c r="D627" s="930" t="s">
        <v>2151</v>
      </c>
      <c r="E627" s="931">
        <v>469</v>
      </c>
      <c r="F627" s="932">
        <v>1</v>
      </c>
      <c r="G627" s="932" t="s">
        <v>2360</v>
      </c>
      <c r="H627" s="931" t="s">
        <v>2360</v>
      </c>
      <c r="I627" s="933" t="s">
        <v>2360</v>
      </c>
      <c r="J627" s="934" t="s">
        <v>2360</v>
      </c>
      <c r="K627" s="935" t="s">
        <v>2360</v>
      </c>
      <c r="L627" s="936" t="s">
        <v>2360</v>
      </c>
    </row>
    <row r="628" spans="3:12" ht="13.2" x14ac:dyDescent="0.25">
      <c r="C628" s="930" t="s">
        <v>2132</v>
      </c>
      <c r="D628" s="930" t="s">
        <v>2103</v>
      </c>
      <c r="E628" s="931">
        <v>1931</v>
      </c>
      <c r="F628" s="932">
        <v>1</v>
      </c>
      <c r="G628" s="932" t="s">
        <v>2360</v>
      </c>
      <c r="H628" s="931" t="s">
        <v>2360</v>
      </c>
      <c r="I628" s="933" t="s">
        <v>2360</v>
      </c>
      <c r="J628" s="934" t="s">
        <v>2360</v>
      </c>
      <c r="K628" s="935" t="s">
        <v>2360</v>
      </c>
      <c r="L628" s="936" t="s">
        <v>2360</v>
      </c>
    </row>
    <row r="629" spans="3:12" ht="13.2" x14ac:dyDescent="0.25">
      <c r="C629" s="930" t="s">
        <v>2132</v>
      </c>
      <c r="D629" s="930" t="s">
        <v>2230</v>
      </c>
      <c r="E629" s="931">
        <v>2204</v>
      </c>
      <c r="F629" s="932">
        <v>1</v>
      </c>
      <c r="G629" s="932" t="s">
        <v>2360</v>
      </c>
      <c r="H629" s="931" t="s">
        <v>2360</v>
      </c>
      <c r="I629" s="933" t="s">
        <v>2360</v>
      </c>
      <c r="J629" s="934" t="s">
        <v>2360</v>
      </c>
      <c r="K629" s="935" t="s">
        <v>2360</v>
      </c>
      <c r="L629" s="936" t="s">
        <v>2360</v>
      </c>
    </row>
    <row r="630" spans="3:12" ht="13.2" x14ac:dyDescent="0.25">
      <c r="C630" s="930" t="s">
        <v>2132</v>
      </c>
      <c r="D630" s="930" t="s">
        <v>2162</v>
      </c>
      <c r="E630" s="931">
        <v>2629</v>
      </c>
      <c r="F630" s="932">
        <v>1</v>
      </c>
      <c r="G630" s="932" t="s">
        <v>2360</v>
      </c>
      <c r="H630" s="931" t="s">
        <v>2360</v>
      </c>
      <c r="I630" s="933" t="s">
        <v>2360</v>
      </c>
      <c r="J630" s="934" t="s">
        <v>2360</v>
      </c>
      <c r="K630" s="935" t="s">
        <v>2360</v>
      </c>
      <c r="L630" s="936" t="s">
        <v>2360</v>
      </c>
    </row>
    <row r="631" spans="3:12" ht="13.2" x14ac:dyDescent="0.25">
      <c r="C631" s="930" t="s">
        <v>2132</v>
      </c>
      <c r="D631" s="930" t="s">
        <v>2110</v>
      </c>
      <c r="E631" s="931">
        <v>1836</v>
      </c>
      <c r="F631" s="932">
        <v>2</v>
      </c>
      <c r="G631" s="932" t="s">
        <v>2360</v>
      </c>
      <c r="H631" s="931" t="s">
        <v>2360</v>
      </c>
      <c r="I631" s="933" t="s">
        <v>2360</v>
      </c>
      <c r="J631" s="934" t="s">
        <v>2360</v>
      </c>
      <c r="K631" s="935" t="s">
        <v>2360</v>
      </c>
      <c r="L631" s="936" t="s">
        <v>2360</v>
      </c>
    </row>
    <row r="632" spans="3:12" ht="13.2" x14ac:dyDescent="0.25">
      <c r="C632" s="930" t="s">
        <v>2132</v>
      </c>
      <c r="D632" s="930" t="s">
        <v>2199</v>
      </c>
      <c r="E632" s="931">
        <v>908</v>
      </c>
      <c r="F632" s="932">
        <v>1</v>
      </c>
      <c r="G632" s="932" t="s">
        <v>2360</v>
      </c>
      <c r="H632" s="931" t="s">
        <v>2360</v>
      </c>
      <c r="I632" s="933" t="s">
        <v>2360</v>
      </c>
      <c r="J632" s="934" t="s">
        <v>2360</v>
      </c>
      <c r="K632" s="935" t="s">
        <v>2360</v>
      </c>
      <c r="L632" s="936" t="s">
        <v>2360</v>
      </c>
    </row>
    <row r="633" spans="3:12" ht="13.2" x14ac:dyDescent="0.25">
      <c r="C633" s="930" t="s">
        <v>2132</v>
      </c>
      <c r="D633" s="930" t="s">
        <v>2142</v>
      </c>
      <c r="E633" s="931">
        <v>969</v>
      </c>
      <c r="F633" s="932">
        <v>1</v>
      </c>
      <c r="G633" s="932" t="s">
        <v>2360</v>
      </c>
      <c r="H633" s="931" t="s">
        <v>2360</v>
      </c>
      <c r="I633" s="933" t="s">
        <v>2360</v>
      </c>
      <c r="J633" s="934" t="s">
        <v>2360</v>
      </c>
      <c r="K633" s="935" t="s">
        <v>2360</v>
      </c>
      <c r="L633" s="936" t="s">
        <v>2360</v>
      </c>
    </row>
    <row r="634" spans="3:12" ht="13.2" x14ac:dyDescent="0.25">
      <c r="C634" s="930" t="s">
        <v>2132</v>
      </c>
      <c r="D634" s="930" t="s">
        <v>2194</v>
      </c>
      <c r="E634" s="931">
        <v>2107</v>
      </c>
      <c r="F634" s="932">
        <v>1</v>
      </c>
      <c r="G634" s="932" t="s">
        <v>2360</v>
      </c>
      <c r="H634" s="931" t="s">
        <v>2360</v>
      </c>
      <c r="I634" s="933" t="s">
        <v>2360</v>
      </c>
      <c r="J634" s="934" t="s">
        <v>2360</v>
      </c>
      <c r="K634" s="935" t="s">
        <v>2360</v>
      </c>
      <c r="L634" s="936" t="s">
        <v>2360</v>
      </c>
    </row>
    <row r="635" spans="3:12" ht="13.2" x14ac:dyDescent="0.25">
      <c r="C635" s="930" t="s">
        <v>2132</v>
      </c>
      <c r="D635" s="930" t="s">
        <v>2195</v>
      </c>
      <c r="E635" s="931">
        <v>2207</v>
      </c>
      <c r="F635" s="932">
        <v>1</v>
      </c>
      <c r="G635" s="932" t="s">
        <v>2360</v>
      </c>
      <c r="H635" s="931" t="s">
        <v>2360</v>
      </c>
      <c r="I635" s="933" t="s">
        <v>2360</v>
      </c>
      <c r="J635" s="934" t="s">
        <v>2360</v>
      </c>
      <c r="K635" s="935" t="s">
        <v>2360</v>
      </c>
      <c r="L635" s="936" t="s">
        <v>2360</v>
      </c>
    </row>
    <row r="636" spans="3:12" ht="13.2" x14ac:dyDescent="0.25">
      <c r="C636" s="930" t="s">
        <v>2132</v>
      </c>
      <c r="D636" s="930" t="s">
        <v>2127</v>
      </c>
      <c r="E636" s="931">
        <v>1444</v>
      </c>
      <c r="F636" s="932">
        <v>1</v>
      </c>
      <c r="G636" s="932" t="s">
        <v>2360</v>
      </c>
      <c r="H636" s="931" t="s">
        <v>2360</v>
      </c>
      <c r="I636" s="933" t="s">
        <v>2360</v>
      </c>
      <c r="J636" s="934" t="s">
        <v>2360</v>
      </c>
      <c r="K636" s="935" t="s">
        <v>2360</v>
      </c>
      <c r="L636" s="936" t="s">
        <v>2360</v>
      </c>
    </row>
    <row r="637" spans="3:12" ht="13.2" x14ac:dyDescent="0.25">
      <c r="C637" s="930" t="s">
        <v>2132</v>
      </c>
      <c r="D637" s="930" t="s">
        <v>2322</v>
      </c>
      <c r="E637" s="931">
        <v>909</v>
      </c>
      <c r="F637" s="932">
        <v>1</v>
      </c>
      <c r="G637" s="932" t="s">
        <v>2360</v>
      </c>
      <c r="H637" s="931" t="s">
        <v>2360</v>
      </c>
      <c r="I637" s="933" t="s">
        <v>2360</v>
      </c>
      <c r="J637" s="934" t="s">
        <v>2360</v>
      </c>
      <c r="K637" s="935" t="s">
        <v>2360</v>
      </c>
      <c r="L637" s="936" t="s">
        <v>2360</v>
      </c>
    </row>
    <row r="638" spans="3:12" ht="13.2" x14ac:dyDescent="0.25">
      <c r="C638" s="930" t="s">
        <v>2132</v>
      </c>
      <c r="D638" s="930" t="s">
        <v>2312</v>
      </c>
      <c r="E638" s="931">
        <v>2126</v>
      </c>
      <c r="F638" s="932">
        <v>2</v>
      </c>
      <c r="G638" s="932" t="s">
        <v>2360</v>
      </c>
      <c r="H638" s="931" t="s">
        <v>2360</v>
      </c>
      <c r="I638" s="933" t="s">
        <v>2360</v>
      </c>
      <c r="J638" s="934" t="s">
        <v>2360</v>
      </c>
      <c r="K638" s="935" t="s">
        <v>2360</v>
      </c>
      <c r="L638" s="936" t="s">
        <v>2360</v>
      </c>
    </row>
    <row r="639" spans="3:12" ht="13.2" x14ac:dyDescent="0.25">
      <c r="C639" s="930" t="s">
        <v>2132</v>
      </c>
      <c r="D639" s="930" t="s">
        <v>2243</v>
      </c>
      <c r="E639" s="931">
        <v>4158</v>
      </c>
      <c r="F639" s="932">
        <v>2</v>
      </c>
      <c r="G639" s="932" t="s">
        <v>2360</v>
      </c>
      <c r="H639" s="931" t="s">
        <v>2360</v>
      </c>
      <c r="I639" s="933" t="s">
        <v>2360</v>
      </c>
      <c r="J639" s="934" t="s">
        <v>2360</v>
      </c>
      <c r="K639" s="935" t="s">
        <v>2360</v>
      </c>
      <c r="L639" s="936" t="s">
        <v>2360</v>
      </c>
    </row>
    <row r="640" spans="3:12" ht="13.2" x14ac:dyDescent="0.25">
      <c r="C640" s="930" t="s">
        <v>2132</v>
      </c>
      <c r="D640" s="930" t="s">
        <v>2233</v>
      </c>
      <c r="E640" s="931">
        <v>4158</v>
      </c>
      <c r="F640" s="932">
        <v>1</v>
      </c>
      <c r="G640" s="932" t="s">
        <v>2360</v>
      </c>
      <c r="H640" s="931" t="s">
        <v>2360</v>
      </c>
      <c r="I640" s="933" t="s">
        <v>2360</v>
      </c>
      <c r="J640" s="934" t="s">
        <v>2360</v>
      </c>
      <c r="K640" s="935" t="s">
        <v>2360</v>
      </c>
      <c r="L640" s="936" t="s">
        <v>2360</v>
      </c>
    </row>
    <row r="641" spans="3:12" ht="13.2" x14ac:dyDescent="0.25">
      <c r="C641" s="930" t="s">
        <v>2132</v>
      </c>
      <c r="D641" s="930" t="s">
        <v>2276</v>
      </c>
      <c r="E641" s="931">
        <v>2806</v>
      </c>
      <c r="F641" s="932">
        <v>1</v>
      </c>
      <c r="G641" s="932" t="s">
        <v>2360</v>
      </c>
      <c r="H641" s="931" t="s">
        <v>2360</v>
      </c>
      <c r="I641" s="933" t="s">
        <v>2360</v>
      </c>
      <c r="J641" s="934" t="s">
        <v>2360</v>
      </c>
      <c r="K641" s="935" t="s">
        <v>2360</v>
      </c>
      <c r="L641" s="936" t="s">
        <v>2360</v>
      </c>
    </row>
    <row r="642" spans="3:12" ht="13.2" x14ac:dyDescent="0.25">
      <c r="C642" s="930" t="s">
        <v>2187</v>
      </c>
      <c r="D642" s="930" t="s">
        <v>2110</v>
      </c>
      <c r="E642" s="931">
        <v>2405</v>
      </c>
      <c r="F642" s="932">
        <v>1</v>
      </c>
      <c r="G642" s="932" t="s">
        <v>2360</v>
      </c>
      <c r="H642" s="931" t="s">
        <v>2360</v>
      </c>
      <c r="I642" s="933" t="s">
        <v>2360</v>
      </c>
      <c r="J642" s="934" t="s">
        <v>2360</v>
      </c>
      <c r="K642" s="935" t="s">
        <v>2360</v>
      </c>
      <c r="L642" s="936" t="s">
        <v>2360</v>
      </c>
    </row>
    <row r="643" spans="3:12" ht="13.2" x14ac:dyDescent="0.25">
      <c r="C643" s="930" t="s">
        <v>2187</v>
      </c>
      <c r="D643" s="930" t="s">
        <v>2126</v>
      </c>
      <c r="E643" s="931">
        <v>498</v>
      </c>
      <c r="F643" s="932">
        <v>2</v>
      </c>
      <c r="G643" s="932" t="s">
        <v>2360</v>
      </c>
      <c r="H643" s="931" t="s">
        <v>2360</v>
      </c>
      <c r="I643" s="933" t="s">
        <v>2360</v>
      </c>
      <c r="J643" s="934" t="s">
        <v>2360</v>
      </c>
      <c r="K643" s="935" t="s">
        <v>2360</v>
      </c>
      <c r="L643" s="936" t="s">
        <v>2360</v>
      </c>
    </row>
    <row r="644" spans="3:12" ht="13.2" x14ac:dyDescent="0.25">
      <c r="C644" s="930" t="s">
        <v>2139</v>
      </c>
      <c r="D644" s="930" t="s">
        <v>2127</v>
      </c>
      <c r="E644" s="931">
        <v>729</v>
      </c>
      <c r="F644" s="932">
        <v>1</v>
      </c>
      <c r="G644" s="932" t="s">
        <v>2360</v>
      </c>
      <c r="H644" s="931" t="s">
        <v>2360</v>
      </c>
      <c r="I644" s="933" t="s">
        <v>2360</v>
      </c>
      <c r="J644" s="934" t="s">
        <v>2360</v>
      </c>
      <c r="K644" s="935" t="s">
        <v>2360</v>
      </c>
      <c r="L644" s="936" t="s">
        <v>2360</v>
      </c>
    </row>
    <row r="645" spans="3:12" ht="13.2" x14ac:dyDescent="0.25">
      <c r="C645" s="930" t="s">
        <v>2139</v>
      </c>
      <c r="D645" s="930" t="s">
        <v>2233</v>
      </c>
      <c r="E645" s="931">
        <v>4433</v>
      </c>
      <c r="F645" s="932">
        <v>1</v>
      </c>
      <c r="G645" s="932" t="s">
        <v>2360</v>
      </c>
      <c r="H645" s="931" t="s">
        <v>2360</v>
      </c>
      <c r="I645" s="933" t="s">
        <v>2360</v>
      </c>
      <c r="J645" s="934" t="s">
        <v>2360</v>
      </c>
      <c r="K645" s="935" t="s">
        <v>2360</v>
      </c>
      <c r="L645" s="936" t="s">
        <v>2360</v>
      </c>
    </row>
    <row r="646" spans="3:12" ht="13.2" x14ac:dyDescent="0.25">
      <c r="C646" s="930" t="s">
        <v>2125</v>
      </c>
      <c r="D646" s="930" t="s">
        <v>2103</v>
      </c>
      <c r="E646" s="931">
        <v>604</v>
      </c>
      <c r="F646" s="932">
        <v>1</v>
      </c>
      <c r="G646" s="932" t="s">
        <v>2360</v>
      </c>
      <c r="H646" s="931" t="s">
        <v>2360</v>
      </c>
      <c r="I646" s="933" t="s">
        <v>2360</v>
      </c>
      <c r="J646" s="934" t="s">
        <v>2360</v>
      </c>
      <c r="K646" s="935" t="s">
        <v>2360</v>
      </c>
      <c r="L646" s="936" t="s">
        <v>2360</v>
      </c>
    </row>
    <row r="647" spans="3:12" ht="13.2" x14ac:dyDescent="0.25">
      <c r="C647" s="930" t="s">
        <v>2125</v>
      </c>
      <c r="D647" s="930" t="s">
        <v>2133</v>
      </c>
      <c r="E647" s="931">
        <v>641</v>
      </c>
      <c r="F647" s="932">
        <v>1</v>
      </c>
      <c r="G647" s="932" t="s">
        <v>2360</v>
      </c>
      <c r="H647" s="931" t="s">
        <v>2360</v>
      </c>
      <c r="I647" s="933" t="s">
        <v>2360</v>
      </c>
      <c r="J647" s="934" t="s">
        <v>2360</v>
      </c>
      <c r="K647" s="935" t="s">
        <v>2360</v>
      </c>
      <c r="L647" s="936" t="s">
        <v>2360</v>
      </c>
    </row>
    <row r="648" spans="3:12" ht="13.2" x14ac:dyDescent="0.25">
      <c r="C648" s="930" t="s">
        <v>2125</v>
      </c>
      <c r="D648" s="930" t="s">
        <v>2246</v>
      </c>
      <c r="E648" s="931">
        <v>1537</v>
      </c>
      <c r="F648" s="932">
        <v>1</v>
      </c>
      <c r="G648" s="932" t="s">
        <v>2360</v>
      </c>
      <c r="H648" s="931" t="s">
        <v>2360</v>
      </c>
      <c r="I648" s="933" t="s">
        <v>2360</v>
      </c>
      <c r="J648" s="934" t="s">
        <v>2360</v>
      </c>
      <c r="K648" s="935" t="s">
        <v>2360</v>
      </c>
      <c r="L648" s="936" t="s">
        <v>2360</v>
      </c>
    </row>
    <row r="649" spans="3:12" ht="13.2" x14ac:dyDescent="0.25">
      <c r="C649" s="930" t="s">
        <v>2126</v>
      </c>
      <c r="D649" s="930" t="s">
        <v>2103</v>
      </c>
      <c r="E649" s="931">
        <v>616</v>
      </c>
      <c r="F649" s="932">
        <v>3</v>
      </c>
      <c r="G649" s="932" t="s">
        <v>2360</v>
      </c>
      <c r="H649" s="931" t="s">
        <v>2360</v>
      </c>
      <c r="I649" s="933" t="s">
        <v>2360</v>
      </c>
      <c r="J649" s="934" t="s">
        <v>2360</v>
      </c>
      <c r="K649" s="935" t="s">
        <v>2360</v>
      </c>
      <c r="L649" s="936" t="s">
        <v>2360</v>
      </c>
    </row>
    <row r="650" spans="3:12" ht="13.2" x14ac:dyDescent="0.25">
      <c r="C650" s="930" t="s">
        <v>2126</v>
      </c>
      <c r="D650" s="930" t="s">
        <v>2167</v>
      </c>
      <c r="E650" s="931">
        <v>972</v>
      </c>
      <c r="F650" s="932">
        <v>1</v>
      </c>
      <c r="G650" s="932" t="s">
        <v>2360</v>
      </c>
      <c r="H650" s="931" t="s">
        <v>2360</v>
      </c>
      <c r="I650" s="933" t="s">
        <v>2360</v>
      </c>
      <c r="J650" s="934" t="s">
        <v>2360</v>
      </c>
      <c r="K650" s="935" t="s">
        <v>2360</v>
      </c>
      <c r="L650" s="936" t="s">
        <v>2360</v>
      </c>
    </row>
    <row r="651" spans="3:12" ht="13.2" x14ac:dyDescent="0.25">
      <c r="C651" s="930" t="s">
        <v>2126</v>
      </c>
      <c r="D651" s="930" t="s">
        <v>2109</v>
      </c>
      <c r="E651" s="931">
        <v>1195</v>
      </c>
      <c r="F651" s="932">
        <v>1</v>
      </c>
      <c r="G651" s="932" t="s">
        <v>2360</v>
      </c>
      <c r="H651" s="931" t="s">
        <v>2360</v>
      </c>
      <c r="I651" s="933" t="s">
        <v>2360</v>
      </c>
      <c r="J651" s="934" t="s">
        <v>2360</v>
      </c>
      <c r="K651" s="935" t="s">
        <v>2360</v>
      </c>
      <c r="L651" s="936" t="s">
        <v>2360</v>
      </c>
    </row>
    <row r="652" spans="3:12" ht="13.2" x14ac:dyDescent="0.25">
      <c r="C652" s="930" t="s">
        <v>2126</v>
      </c>
      <c r="D652" s="930" t="s">
        <v>2304</v>
      </c>
      <c r="E652" s="931">
        <v>2864</v>
      </c>
      <c r="F652" s="932">
        <v>1</v>
      </c>
      <c r="G652" s="932" t="s">
        <v>2360</v>
      </c>
      <c r="H652" s="931" t="s">
        <v>2360</v>
      </c>
      <c r="I652" s="933" t="s">
        <v>2360</v>
      </c>
      <c r="J652" s="934" t="s">
        <v>2360</v>
      </c>
      <c r="K652" s="935" t="s">
        <v>2360</v>
      </c>
      <c r="L652" s="936" t="s">
        <v>2360</v>
      </c>
    </row>
    <row r="653" spans="3:12" ht="13.2" x14ac:dyDescent="0.25">
      <c r="C653" s="930" t="s">
        <v>2126</v>
      </c>
      <c r="D653" s="930" t="s">
        <v>2253</v>
      </c>
      <c r="E653" s="931">
        <v>9620</v>
      </c>
      <c r="F653" s="932">
        <v>1</v>
      </c>
      <c r="G653" s="932" t="s">
        <v>2360</v>
      </c>
      <c r="H653" s="931" t="s">
        <v>2360</v>
      </c>
      <c r="I653" s="933" t="s">
        <v>2360</v>
      </c>
      <c r="J653" s="934" t="s">
        <v>2360</v>
      </c>
      <c r="K653" s="935" t="s">
        <v>2360</v>
      </c>
      <c r="L653" s="936" t="s">
        <v>2360</v>
      </c>
    </row>
    <row r="654" spans="3:12" ht="13.2" x14ac:dyDescent="0.25">
      <c r="C654" s="930" t="s">
        <v>2126</v>
      </c>
      <c r="D654" s="930" t="s">
        <v>2197</v>
      </c>
      <c r="E654" s="931">
        <v>900</v>
      </c>
      <c r="F654" s="932">
        <v>1</v>
      </c>
      <c r="G654" s="932" t="s">
        <v>2360</v>
      </c>
      <c r="H654" s="931" t="s">
        <v>2360</v>
      </c>
      <c r="I654" s="933" t="s">
        <v>2360</v>
      </c>
      <c r="J654" s="934" t="s">
        <v>2360</v>
      </c>
      <c r="K654" s="935" t="s">
        <v>2360</v>
      </c>
      <c r="L654" s="936" t="s">
        <v>2360</v>
      </c>
    </row>
    <row r="655" spans="3:12" ht="13.2" x14ac:dyDescent="0.25">
      <c r="C655" s="930" t="s">
        <v>2126</v>
      </c>
      <c r="D655" s="930" t="s">
        <v>2110</v>
      </c>
      <c r="E655" s="931">
        <v>2133</v>
      </c>
      <c r="F655" s="932">
        <v>1</v>
      </c>
      <c r="G655" s="932" t="s">
        <v>2360</v>
      </c>
      <c r="H655" s="931" t="s">
        <v>2360</v>
      </c>
      <c r="I655" s="933" t="s">
        <v>2360</v>
      </c>
      <c r="J655" s="934" t="s">
        <v>2360</v>
      </c>
      <c r="K655" s="935" t="s">
        <v>2360</v>
      </c>
      <c r="L655" s="936" t="s">
        <v>2360</v>
      </c>
    </row>
    <row r="656" spans="3:12" ht="13.2" x14ac:dyDescent="0.25">
      <c r="C656" s="930" t="s">
        <v>2126</v>
      </c>
      <c r="D656" s="930" t="s">
        <v>2128</v>
      </c>
      <c r="E656" s="931">
        <v>604</v>
      </c>
      <c r="F656" s="932">
        <v>1</v>
      </c>
      <c r="G656" s="932" t="s">
        <v>2360</v>
      </c>
      <c r="H656" s="931" t="s">
        <v>2360</v>
      </c>
      <c r="I656" s="933" t="s">
        <v>2360</v>
      </c>
      <c r="J656" s="934" t="s">
        <v>2360</v>
      </c>
      <c r="K656" s="935" t="s">
        <v>2360</v>
      </c>
      <c r="L656" s="936" t="s">
        <v>2360</v>
      </c>
    </row>
    <row r="657" spans="3:12" ht="13.2" x14ac:dyDescent="0.25">
      <c r="C657" s="930" t="s">
        <v>2126</v>
      </c>
      <c r="D657" s="930" t="s">
        <v>2114</v>
      </c>
      <c r="E657" s="931">
        <v>972</v>
      </c>
      <c r="F657" s="932">
        <v>1</v>
      </c>
      <c r="G657" s="932" t="s">
        <v>2360</v>
      </c>
      <c r="H657" s="931" t="s">
        <v>2360</v>
      </c>
      <c r="I657" s="933" t="s">
        <v>2360</v>
      </c>
      <c r="J657" s="934" t="s">
        <v>2360</v>
      </c>
      <c r="K657" s="935" t="s">
        <v>2360</v>
      </c>
      <c r="L657" s="936" t="s">
        <v>2360</v>
      </c>
    </row>
    <row r="658" spans="3:12" ht="13.2" x14ac:dyDescent="0.25">
      <c r="C658" s="930" t="s">
        <v>2126</v>
      </c>
      <c r="D658" s="930" t="s">
        <v>2115</v>
      </c>
      <c r="E658" s="931">
        <v>1141</v>
      </c>
      <c r="F658" s="932">
        <v>3</v>
      </c>
      <c r="G658" s="932" t="s">
        <v>2360</v>
      </c>
      <c r="H658" s="931" t="s">
        <v>2360</v>
      </c>
      <c r="I658" s="933" t="s">
        <v>2360</v>
      </c>
      <c r="J658" s="934" t="s">
        <v>2360</v>
      </c>
      <c r="K658" s="935" t="s">
        <v>2360</v>
      </c>
      <c r="L658" s="936" t="s">
        <v>2360</v>
      </c>
    </row>
    <row r="659" spans="3:12" ht="13.2" x14ac:dyDescent="0.25">
      <c r="C659" s="930" t="s">
        <v>2126</v>
      </c>
      <c r="D659" s="930" t="s">
        <v>2220</v>
      </c>
      <c r="E659" s="931">
        <v>1400</v>
      </c>
      <c r="F659" s="932">
        <v>1</v>
      </c>
      <c r="G659" s="932" t="s">
        <v>2360</v>
      </c>
      <c r="H659" s="931" t="s">
        <v>2360</v>
      </c>
      <c r="I659" s="933" t="s">
        <v>2360</v>
      </c>
      <c r="J659" s="934" t="s">
        <v>2360</v>
      </c>
      <c r="K659" s="935" t="s">
        <v>2360</v>
      </c>
      <c r="L659" s="936" t="s">
        <v>2360</v>
      </c>
    </row>
    <row r="660" spans="3:12" ht="13.2" x14ac:dyDescent="0.25">
      <c r="C660" s="930" t="s">
        <v>2126</v>
      </c>
      <c r="D660" s="930" t="s">
        <v>2228</v>
      </c>
      <c r="E660" s="931">
        <v>532</v>
      </c>
      <c r="F660" s="932">
        <v>1</v>
      </c>
      <c r="G660" s="932" t="s">
        <v>2360</v>
      </c>
      <c r="H660" s="931" t="s">
        <v>2360</v>
      </c>
      <c r="I660" s="933" t="s">
        <v>2360</v>
      </c>
      <c r="J660" s="934" t="s">
        <v>2360</v>
      </c>
      <c r="K660" s="935" t="s">
        <v>2360</v>
      </c>
      <c r="L660" s="936" t="s">
        <v>2360</v>
      </c>
    </row>
    <row r="661" spans="3:12" ht="13.2" x14ac:dyDescent="0.25">
      <c r="C661" s="930" t="s">
        <v>2126</v>
      </c>
      <c r="D661" s="930" t="s">
        <v>2226</v>
      </c>
      <c r="E661" s="931">
        <v>528</v>
      </c>
      <c r="F661" s="932">
        <v>1</v>
      </c>
      <c r="G661" s="932" t="s">
        <v>2360</v>
      </c>
      <c r="H661" s="931" t="s">
        <v>2360</v>
      </c>
      <c r="I661" s="933" t="s">
        <v>2360</v>
      </c>
      <c r="J661" s="934" t="s">
        <v>2360</v>
      </c>
      <c r="K661" s="935" t="s">
        <v>2360</v>
      </c>
      <c r="L661" s="936" t="s">
        <v>2360</v>
      </c>
    </row>
    <row r="662" spans="3:12" ht="13.2" x14ac:dyDescent="0.25">
      <c r="C662" s="930" t="s">
        <v>2126</v>
      </c>
      <c r="D662" s="930" t="s">
        <v>2202</v>
      </c>
      <c r="E662" s="931">
        <v>863</v>
      </c>
      <c r="F662" s="932">
        <v>1</v>
      </c>
      <c r="G662" s="932" t="s">
        <v>2360</v>
      </c>
      <c r="H662" s="931" t="s">
        <v>2360</v>
      </c>
      <c r="I662" s="933" t="s">
        <v>2360</v>
      </c>
      <c r="J662" s="934" t="s">
        <v>2360</v>
      </c>
      <c r="K662" s="935" t="s">
        <v>2360</v>
      </c>
      <c r="L662" s="936" t="s">
        <v>2360</v>
      </c>
    </row>
    <row r="663" spans="3:12" ht="13.2" x14ac:dyDescent="0.25">
      <c r="C663" s="930" t="s">
        <v>2126</v>
      </c>
      <c r="D663" s="930" t="s">
        <v>2123</v>
      </c>
      <c r="E663" s="931">
        <v>728</v>
      </c>
      <c r="F663" s="932">
        <v>1</v>
      </c>
      <c r="G663" s="932" t="s">
        <v>2360</v>
      </c>
      <c r="H663" s="931" t="s">
        <v>2360</v>
      </c>
      <c r="I663" s="933" t="s">
        <v>2360</v>
      </c>
      <c r="J663" s="934" t="s">
        <v>2360</v>
      </c>
      <c r="K663" s="935" t="s">
        <v>2360</v>
      </c>
      <c r="L663" s="936" t="s">
        <v>2360</v>
      </c>
    </row>
    <row r="664" spans="3:12" ht="13.2" x14ac:dyDescent="0.25">
      <c r="C664" s="930" t="s">
        <v>2126</v>
      </c>
      <c r="D664" s="930" t="s">
        <v>2187</v>
      </c>
      <c r="E664" s="931">
        <v>498</v>
      </c>
      <c r="F664" s="932">
        <v>1</v>
      </c>
      <c r="G664" s="932" t="s">
        <v>2360</v>
      </c>
      <c r="H664" s="931" t="s">
        <v>2360</v>
      </c>
      <c r="I664" s="933" t="s">
        <v>2360</v>
      </c>
      <c r="J664" s="934" t="s">
        <v>2360</v>
      </c>
      <c r="K664" s="935" t="s">
        <v>2360</v>
      </c>
      <c r="L664" s="936" t="s">
        <v>2360</v>
      </c>
    </row>
    <row r="665" spans="3:12" ht="13.2" x14ac:dyDescent="0.25">
      <c r="C665" s="930" t="s">
        <v>2126</v>
      </c>
      <c r="D665" s="930" t="s">
        <v>2125</v>
      </c>
      <c r="E665" s="931">
        <v>364</v>
      </c>
      <c r="F665" s="932">
        <v>1</v>
      </c>
      <c r="G665" s="932" t="s">
        <v>2360</v>
      </c>
      <c r="H665" s="931" t="s">
        <v>2360</v>
      </c>
      <c r="I665" s="933" t="s">
        <v>2360</v>
      </c>
      <c r="J665" s="934" t="s">
        <v>2360</v>
      </c>
      <c r="K665" s="935" t="s">
        <v>2360</v>
      </c>
      <c r="L665" s="936" t="s">
        <v>2360</v>
      </c>
    </row>
    <row r="666" spans="3:12" ht="13.2" x14ac:dyDescent="0.25">
      <c r="C666" s="930" t="s">
        <v>2126</v>
      </c>
      <c r="D666" s="930" t="s">
        <v>2231</v>
      </c>
      <c r="E666" s="931">
        <v>926</v>
      </c>
      <c r="F666" s="932">
        <v>1</v>
      </c>
      <c r="G666" s="932" t="s">
        <v>2360</v>
      </c>
      <c r="H666" s="931" t="s">
        <v>2360</v>
      </c>
      <c r="I666" s="933" t="s">
        <v>2360</v>
      </c>
      <c r="J666" s="934" t="s">
        <v>2360</v>
      </c>
      <c r="K666" s="935" t="s">
        <v>2360</v>
      </c>
      <c r="L666" s="936" t="s">
        <v>2360</v>
      </c>
    </row>
    <row r="667" spans="3:12" ht="13.2" x14ac:dyDescent="0.25">
      <c r="C667" s="930" t="s">
        <v>2126</v>
      </c>
      <c r="D667" s="930" t="s">
        <v>2127</v>
      </c>
      <c r="E667" s="931">
        <v>914</v>
      </c>
      <c r="F667" s="932">
        <v>1</v>
      </c>
      <c r="G667" s="932" t="s">
        <v>2360</v>
      </c>
      <c r="H667" s="931" t="s">
        <v>2360</v>
      </c>
      <c r="I667" s="933" t="s">
        <v>2360</v>
      </c>
      <c r="J667" s="934" t="s">
        <v>2360</v>
      </c>
      <c r="K667" s="935" t="s">
        <v>2360</v>
      </c>
      <c r="L667" s="936" t="s">
        <v>2360</v>
      </c>
    </row>
    <row r="668" spans="3:12" ht="13.2" x14ac:dyDescent="0.25">
      <c r="C668" s="930" t="s">
        <v>2126</v>
      </c>
      <c r="D668" s="930" t="s">
        <v>2158</v>
      </c>
      <c r="E668" s="931">
        <v>700</v>
      </c>
      <c r="F668" s="932">
        <v>1</v>
      </c>
      <c r="G668" s="932" t="s">
        <v>2360</v>
      </c>
      <c r="H668" s="931" t="s">
        <v>2360</v>
      </c>
      <c r="I668" s="933" t="s">
        <v>2360</v>
      </c>
      <c r="J668" s="934" t="s">
        <v>2360</v>
      </c>
      <c r="K668" s="935" t="s">
        <v>2360</v>
      </c>
      <c r="L668" s="936" t="s">
        <v>2360</v>
      </c>
    </row>
    <row r="669" spans="3:12" ht="13.2" x14ac:dyDescent="0.25">
      <c r="C669" s="930" t="s">
        <v>2126</v>
      </c>
      <c r="D669" s="930" t="s">
        <v>2237</v>
      </c>
      <c r="E669" s="931">
        <v>1348</v>
      </c>
      <c r="F669" s="932">
        <v>2</v>
      </c>
      <c r="G669" s="932" t="s">
        <v>2360</v>
      </c>
      <c r="H669" s="931" t="s">
        <v>2360</v>
      </c>
      <c r="I669" s="933" t="s">
        <v>2360</v>
      </c>
      <c r="J669" s="934" t="s">
        <v>2360</v>
      </c>
      <c r="K669" s="935" t="s">
        <v>2360</v>
      </c>
      <c r="L669" s="936" t="s">
        <v>2360</v>
      </c>
    </row>
    <row r="670" spans="3:12" ht="13.2" x14ac:dyDescent="0.25">
      <c r="C670" s="930" t="s">
        <v>2126</v>
      </c>
      <c r="D670" s="930" t="s">
        <v>2305</v>
      </c>
      <c r="E670" s="931">
        <v>1034</v>
      </c>
      <c r="F670" s="932">
        <v>2</v>
      </c>
      <c r="G670" s="932" t="s">
        <v>2360</v>
      </c>
      <c r="H670" s="931" t="s">
        <v>2360</v>
      </c>
      <c r="I670" s="933" t="s">
        <v>2360</v>
      </c>
      <c r="J670" s="934" t="s">
        <v>2360</v>
      </c>
      <c r="K670" s="935" t="s">
        <v>2360</v>
      </c>
      <c r="L670" s="936" t="s">
        <v>2360</v>
      </c>
    </row>
    <row r="671" spans="3:12" ht="13.2" x14ac:dyDescent="0.25">
      <c r="C671" s="930" t="s">
        <v>2126</v>
      </c>
      <c r="D671" s="930" t="s">
        <v>2249</v>
      </c>
      <c r="E671" s="931">
        <v>560</v>
      </c>
      <c r="F671" s="932">
        <v>2</v>
      </c>
      <c r="G671" s="932" t="s">
        <v>2360</v>
      </c>
      <c r="H671" s="931" t="s">
        <v>2360</v>
      </c>
      <c r="I671" s="933" t="s">
        <v>2360</v>
      </c>
      <c r="J671" s="934" t="s">
        <v>2360</v>
      </c>
      <c r="K671" s="935" t="s">
        <v>2360</v>
      </c>
      <c r="L671" s="936" t="s">
        <v>2360</v>
      </c>
    </row>
    <row r="672" spans="3:12" ht="13.2" x14ac:dyDescent="0.25">
      <c r="C672" s="930" t="s">
        <v>2126</v>
      </c>
      <c r="D672" s="930" t="s">
        <v>2263</v>
      </c>
      <c r="E672" s="931">
        <v>8359</v>
      </c>
      <c r="F672" s="932">
        <v>1</v>
      </c>
      <c r="G672" s="932" t="s">
        <v>2360</v>
      </c>
      <c r="H672" s="931" t="s">
        <v>2360</v>
      </c>
      <c r="I672" s="933" t="s">
        <v>2360</v>
      </c>
      <c r="J672" s="934" t="s">
        <v>2360</v>
      </c>
      <c r="K672" s="935" t="s">
        <v>2360</v>
      </c>
      <c r="L672" s="936" t="s">
        <v>2360</v>
      </c>
    </row>
    <row r="673" spans="3:12" ht="13.2" x14ac:dyDescent="0.25">
      <c r="C673" s="930" t="s">
        <v>2126</v>
      </c>
      <c r="D673" s="930" t="s">
        <v>2235</v>
      </c>
      <c r="E673" s="931">
        <v>4709</v>
      </c>
      <c r="F673" s="932">
        <v>5</v>
      </c>
      <c r="G673" s="932" t="s">
        <v>2360</v>
      </c>
      <c r="H673" s="931" t="s">
        <v>2360</v>
      </c>
      <c r="I673" s="933" t="s">
        <v>2360</v>
      </c>
      <c r="J673" s="934" t="s">
        <v>2360</v>
      </c>
      <c r="K673" s="935" t="s">
        <v>2360</v>
      </c>
      <c r="L673" s="936" t="s">
        <v>2360</v>
      </c>
    </row>
    <row r="674" spans="3:12" ht="13.2" x14ac:dyDescent="0.25">
      <c r="C674" s="930" t="s">
        <v>2194</v>
      </c>
      <c r="D674" s="930" t="s">
        <v>2146</v>
      </c>
      <c r="E674" s="931">
        <v>3233</v>
      </c>
      <c r="F674" s="932">
        <v>2</v>
      </c>
      <c r="G674" s="932" t="s">
        <v>2360</v>
      </c>
      <c r="H674" s="931" t="s">
        <v>2360</v>
      </c>
      <c r="I674" s="933" t="s">
        <v>2360</v>
      </c>
      <c r="J674" s="934" t="s">
        <v>2360</v>
      </c>
      <c r="K674" s="935" t="s">
        <v>2360</v>
      </c>
      <c r="L674" s="936" t="s">
        <v>2360</v>
      </c>
    </row>
    <row r="675" spans="3:12" ht="13.2" x14ac:dyDescent="0.25">
      <c r="C675" s="930" t="s">
        <v>2194</v>
      </c>
      <c r="D675" s="930" t="s">
        <v>2195</v>
      </c>
      <c r="E675" s="931">
        <v>316</v>
      </c>
      <c r="F675" s="932">
        <v>1</v>
      </c>
      <c r="G675" s="932" t="s">
        <v>2360</v>
      </c>
      <c r="H675" s="931" t="s">
        <v>2360</v>
      </c>
      <c r="I675" s="933" t="s">
        <v>2360</v>
      </c>
      <c r="J675" s="934" t="s">
        <v>2360</v>
      </c>
      <c r="K675" s="935" t="s">
        <v>2360</v>
      </c>
      <c r="L675" s="936" t="s">
        <v>2360</v>
      </c>
    </row>
    <row r="676" spans="3:12" ht="13.2" x14ac:dyDescent="0.25">
      <c r="C676" s="930" t="s">
        <v>2194</v>
      </c>
      <c r="D676" s="930" t="s">
        <v>2233</v>
      </c>
      <c r="E676" s="931">
        <v>6165</v>
      </c>
      <c r="F676" s="932">
        <v>1</v>
      </c>
      <c r="G676" s="932" t="s">
        <v>2360</v>
      </c>
      <c r="H676" s="931" t="s">
        <v>2360</v>
      </c>
      <c r="I676" s="933" t="s">
        <v>2360</v>
      </c>
      <c r="J676" s="934" t="s">
        <v>2360</v>
      </c>
      <c r="K676" s="935" t="s">
        <v>2360</v>
      </c>
      <c r="L676" s="936" t="s">
        <v>2360</v>
      </c>
    </row>
    <row r="677" spans="3:12" ht="13.2" x14ac:dyDescent="0.25">
      <c r="C677" s="930" t="s">
        <v>2188</v>
      </c>
      <c r="D677" s="930" t="s">
        <v>2109</v>
      </c>
      <c r="E677" s="931">
        <v>4287</v>
      </c>
      <c r="F677" s="932">
        <v>1</v>
      </c>
      <c r="G677" s="932" t="s">
        <v>2360</v>
      </c>
      <c r="H677" s="931" t="s">
        <v>2360</v>
      </c>
      <c r="I677" s="933" t="s">
        <v>2360</v>
      </c>
      <c r="J677" s="934" t="s">
        <v>2360</v>
      </c>
      <c r="K677" s="935" t="s">
        <v>2360</v>
      </c>
      <c r="L677" s="936" t="s">
        <v>2360</v>
      </c>
    </row>
    <row r="678" spans="3:12" ht="13.2" x14ac:dyDescent="0.25">
      <c r="C678" s="930" t="s">
        <v>2188</v>
      </c>
      <c r="D678" s="930" t="s">
        <v>2237</v>
      </c>
      <c r="E678" s="931">
        <v>4801</v>
      </c>
      <c r="F678" s="932">
        <v>1</v>
      </c>
      <c r="G678" s="932" t="s">
        <v>2360</v>
      </c>
      <c r="H678" s="931" t="s">
        <v>2360</v>
      </c>
      <c r="I678" s="933" t="s">
        <v>2360</v>
      </c>
      <c r="J678" s="934" t="s">
        <v>2360</v>
      </c>
      <c r="K678" s="935" t="s">
        <v>2360</v>
      </c>
      <c r="L678" s="936" t="s">
        <v>2360</v>
      </c>
    </row>
    <row r="679" spans="3:12" ht="13.2" x14ac:dyDescent="0.25">
      <c r="C679" s="930" t="s">
        <v>2232</v>
      </c>
      <c r="D679" s="930" t="s">
        <v>2149</v>
      </c>
      <c r="E679" s="931">
        <v>4384</v>
      </c>
      <c r="F679" s="932">
        <v>1</v>
      </c>
      <c r="G679" s="932" t="s">
        <v>2360</v>
      </c>
      <c r="H679" s="931" t="s">
        <v>2360</v>
      </c>
      <c r="I679" s="933" t="s">
        <v>2360</v>
      </c>
      <c r="J679" s="934" t="s">
        <v>2360</v>
      </c>
      <c r="K679" s="935" t="s">
        <v>2360</v>
      </c>
      <c r="L679" s="936" t="s">
        <v>2360</v>
      </c>
    </row>
    <row r="680" spans="3:12" ht="13.2" x14ac:dyDescent="0.25">
      <c r="C680" s="930" t="s">
        <v>2152</v>
      </c>
      <c r="D680" s="930" t="s">
        <v>2361</v>
      </c>
      <c r="E680" s="931">
        <v>1285</v>
      </c>
      <c r="F680" s="932">
        <v>1</v>
      </c>
      <c r="G680" s="932" t="s">
        <v>2360</v>
      </c>
      <c r="H680" s="931" t="s">
        <v>2360</v>
      </c>
      <c r="I680" s="933" t="s">
        <v>2360</v>
      </c>
      <c r="J680" s="934" t="s">
        <v>2360</v>
      </c>
      <c r="K680" s="935" t="s">
        <v>2360</v>
      </c>
      <c r="L680" s="936" t="s">
        <v>2360</v>
      </c>
    </row>
    <row r="681" spans="3:12" ht="13.2" x14ac:dyDescent="0.25">
      <c r="C681" s="930" t="s">
        <v>2195</v>
      </c>
      <c r="D681" s="930" t="s">
        <v>2210</v>
      </c>
      <c r="E681" s="931">
        <v>802</v>
      </c>
      <c r="F681" s="932">
        <v>1</v>
      </c>
      <c r="G681" s="932" t="s">
        <v>2360</v>
      </c>
      <c r="H681" s="931" t="s">
        <v>2360</v>
      </c>
      <c r="I681" s="933" t="s">
        <v>2360</v>
      </c>
      <c r="J681" s="934" t="s">
        <v>2360</v>
      </c>
      <c r="K681" s="935" t="s">
        <v>2360</v>
      </c>
      <c r="L681" s="936" t="s">
        <v>2360</v>
      </c>
    </row>
    <row r="682" spans="3:12" ht="13.2" x14ac:dyDescent="0.25">
      <c r="C682" s="930" t="s">
        <v>2195</v>
      </c>
      <c r="D682" s="930" t="s">
        <v>2115</v>
      </c>
      <c r="E682" s="931">
        <v>1557</v>
      </c>
      <c r="F682" s="932">
        <v>1</v>
      </c>
      <c r="G682" s="932" t="s">
        <v>2360</v>
      </c>
      <c r="H682" s="931" t="s">
        <v>2360</v>
      </c>
      <c r="I682" s="933" t="s">
        <v>2360</v>
      </c>
      <c r="J682" s="934" t="s">
        <v>2360</v>
      </c>
      <c r="K682" s="935" t="s">
        <v>2360</v>
      </c>
      <c r="L682" s="936" t="s">
        <v>2360</v>
      </c>
    </row>
    <row r="683" spans="3:12" ht="13.2" x14ac:dyDescent="0.25">
      <c r="C683" s="930" t="s">
        <v>2195</v>
      </c>
      <c r="D683" s="930" t="s">
        <v>2194</v>
      </c>
      <c r="E683" s="931">
        <v>316</v>
      </c>
      <c r="F683" s="932">
        <v>2</v>
      </c>
      <c r="G683" s="932" t="s">
        <v>2360</v>
      </c>
      <c r="H683" s="931" t="s">
        <v>2360</v>
      </c>
      <c r="I683" s="933" t="s">
        <v>2360</v>
      </c>
      <c r="J683" s="934" t="s">
        <v>2360</v>
      </c>
      <c r="K683" s="935" t="s">
        <v>2360</v>
      </c>
      <c r="L683" s="936" t="s">
        <v>2360</v>
      </c>
    </row>
    <row r="684" spans="3:12" ht="13.2" x14ac:dyDescent="0.25">
      <c r="C684" s="930" t="s">
        <v>2195</v>
      </c>
      <c r="D684" s="930" t="s">
        <v>2237</v>
      </c>
      <c r="E684" s="931">
        <v>3325</v>
      </c>
      <c r="F684" s="932">
        <v>1</v>
      </c>
      <c r="G684" s="932" t="s">
        <v>2360</v>
      </c>
      <c r="H684" s="931" t="s">
        <v>2360</v>
      </c>
      <c r="I684" s="933" t="s">
        <v>2360</v>
      </c>
      <c r="J684" s="934" t="s">
        <v>2360</v>
      </c>
      <c r="K684" s="935" t="s">
        <v>2360</v>
      </c>
      <c r="L684" s="936" t="s">
        <v>2360</v>
      </c>
    </row>
    <row r="685" spans="3:12" ht="13.2" x14ac:dyDescent="0.25">
      <c r="C685" s="930" t="s">
        <v>2203</v>
      </c>
      <c r="D685" s="930" t="s">
        <v>2129</v>
      </c>
      <c r="E685" s="931">
        <v>1579</v>
      </c>
      <c r="F685" s="932">
        <v>1</v>
      </c>
      <c r="G685" s="932" t="s">
        <v>2360</v>
      </c>
      <c r="H685" s="931" t="s">
        <v>2360</v>
      </c>
      <c r="I685" s="933" t="s">
        <v>2360</v>
      </c>
      <c r="J685" s="934" t="s">
        <v>2360</v>
      </c>
      <c r="K685" s="935" t="s">
        <v>2360</v>
      </c>
      <c r="L685" s="936" t="s">
        <v>2360</v>
      </c>
    </row>
    <row r="686" spans="3:12" ht="13.2" x14ac:dyDescent="0.25">
      <c r="C686" s="930" t="s">
        <v>2231</v>
      </c>
      <c r="D686" s="930" t="s">
        <v>2105</v>
      </c>
      <c r="E686" s="931">
        <v>1637</v>
      </c>
      <c r="F686" s="932">
        <v>1</v>
      </c>
      <c r="G686" s="932" t="s">
        <v>2360</v>
      </c>
      <c r="H686" s="931" t="s">
        <v>2360</v>
      </c>
      <c r="I686" s="933" t="s">
        <v>2360</v>
      </c>
      <c r="J686" s="934" t="s">
        <v>2360</v>
      </c>
      <c r="K686" s="935" t="s">
        <v>2360</v>
      </c>
      <c r="L686" s="936" t="s">
        <v>2360</v>
      </c>
    </row>
    <row r="687" spans="3:12" ht="13.2" x14ac:dyDescent="0.25">
      <c r="C687" s="930" t="s">
        <v>2231</v>
      </c>
      <c r="D687" s="930" t="s">
        <v>2101</v>
      </c>
      <c r="E687" s="931">
        <v>2207</v>
      </c>
      <c r="F687" s="932">
        <v>1</v>
      </c>
      <c r="G687" s="932" t="s">
        <v>2360</v>
      </c>
      <c r="H687" s="931" t="s">
        <v>2360</v>
      </c>
      <c r="I687" s="933" t="s">
        <v>2360</v>
      </c>
      <c r="J687" s="934" t="s">
        <v>2360</v>
      </c>
      <c r="K687" s="935" t="s">
        <v>2360</v>
      </c>
      <c r="L687" s="936" t="s">
        <v>2360</v>
      </c>
    </row>
    <row r="688" spans="3:12" ht="13.2" x14ac:dyDescent="0.25">
      <c r="C688" s="930" t="s">
        <v>2231</v>
      </c>
      <c r="D688" s="930" t="s">
        <v>2117</v>
      </c>
      <c r="E688" s="931">
        <v>712</v>
      </c>
      <c r="F688" s="932">
        <v>1</v>
      </c>
      <c r="G688" s="932" t="s">
        <v>2360</v>
      </c>
      <c r="H688" s="931" t="s">
        <v>2360</v>
      </c>
      <c r="I688" s="933" t="s">
        <v>2360</v>
      </c>
      <c r="J688" s="934" t="s">
        <v>2360</v>
      </c>
      <c r="K688" s="935" t="s">
        <v>2360</v>
      </c>
      <c r="L688" s="936" t="s">
        <v>2360</v>
      </c>
    </row>
    <row r="689" spans="3:12" ht="13.2" x14ac:dyDescent="0.25">
      <c r="C689" s="930" t="s">
        <v>2231</v>
      </c>
      <c r="D689" s="930" t="s">
        <v>2246</v>
      </c>
      <c r="E689" s="931">
        <v>521</v>
      </c>
      <c r="F689" s="932">
        <v>1</v>
      </c>
      <c r="G689" s="932" t="s">
        <v>2360</v>
      </c>
      <c r="H689" s="931" t="s">
        <v>2360</v>
      </c>
      <c r="I689" s="933" t="s">
        <v>2360</v>
      </c>
      <c r="J689" s="934" t="s">
        <v>2360</v>
      </c>
      <c r="K689" s="935" t="s">
        <v>2360</v>
      </c>
      <c r="L689" s="936" t="s">
        <v>2360</v>
      </c>
    </row>
    <row r="690" spans="3:12" ht="13.2" x14ac:dyDescent="0.25">
      <c r="C690" s="930" t="s">
        <v>2161</v>
      </c>
      <c r="D690" s="930" t="s">
        <v>2246</v>
      </c>
      <c r="E690" s="931">
        <v>833</v>
      </c>
      <c r="F690" s="932">
        <v>1</v>
      </c>
      <c r="G690" s="932" t="s">
        <v>2360</v>
      </c>
      <c r="H690" s="931" t="s">
        <v>2360</v>
      </c>
      <c r="I690" s="933" t="s">
        <v>2360</v>
      </c>
      <c r="J690" s="934" t="s">
        <v>2360</v>
      </c>
      <c r="K690" s="935" t="s">
        <v>2360</v>
      </c>
      <c r="L690" s="936" t="s">
        <v>2360</v>
      </c>
    </row>
    <row r="691" spans="3:12" ht="13.2" x14ac:dyDescent="0.25">
      <c r="C691" s="930" t="s">
        <v>2127</v>
      </c>
      <c r="D691" s="930" t="s">
        <v>2103</v>
      </c>
      <c r="E691" s="931">
        <v>962</v>
      </c>
      <c r="F691" s="932">
        <v>5</v>
      </c>
      <c r="G691" s="932" t="s">
        <v>2360</v>
      </c>
      <c r="H691" s="931" t="s">
        <v>2360</v>
      </c>
      <c r="I691" s="933" t="s">
        <v>2360</v>
      </c>
      <c r="J691" s="934" t="s">
        <v>2360</v>
      </c>
      <c r="K691" s="935" t="s">
        <v>2360</v>
      </c>
      <c r="L691" s="936" t="s">
        <v>2360</v>
      </c>
    </row>
    <row r="692" spans="3:12" ht="13.2" x14ac:dyDescent="0.25">
      <c r="C692" s="930" t="s">
        <v>2127</v>
      </c>
      <c r="D692" s="930" t="s">
        <v>2174</v>
      </c>
      <c r="E692" s="931">
        <v>849</v>
      </c>
      <c r="F692" s="932">
        <v>1</v>
      </c>
      <c r="G692" s="932" t="s">
        <v>2360</v>
      </c>
      <c r="H692" s="931" t="s">
        <v>2360</v>
      </c>
      <c r="I692" s="933" t="s">
        <v>2360</v>
      </c>
      <c r="J692" s="934" t="s">
        <v>2360</v>
      </c>
      <c r="K692" s="935" t="s">
        <v>2360</v>
      </c>
      <c r="L692" s="936" t="s">
        <v>2360</v>
      </c>
    </row>
    <row r="693" spans="3:12" ht="13.2" x14ac:dyDescent="0.25">
      <c r="C693" s="930" t="s">
        <v>2127</v>
      </c>
      <c r="D693" s="930" t="s">
        <v>2109</v>
      </c>
      <c r="E693" s="931">
        <v>1802</v>
      </c>
      <c r="F693" s="932">
        <v>1</v>
      </c>
      <c r="G693" s="932" t="s">
        <v>2360</v>
      </c>
      <c r="H693" s="931" t="s">
        <v>2360</v>
      </c>
      <c r="I693" s="933" t="s">
        <v>2360</v>
      </c>
      <c r="J693" s="934" t="s">
        <v>2360</v>
      </c>
      <c r="K693" s="935" t="s">
        <v>2360</v>
      </c>
      <c r="L693" s="936" t="s">
        <v>2360</v>
      </c>
    </row>
    <row r="694" spans="3:12" ht="13.2" x14ac:dyDescent="0.25">
      <c r="C694" s="930" t="s">
        <v>2127</v>
      </c>
      <c r="D694" s="930" t="s">
        <v>2110</v>
      </c>
      <c r="E694" s="931">
        <v>2726</v>
      </c>
      <c r="F694" s="932">
        <v>1</v>
      </c>
      <c r="G694" s="932" t="s">
        <v>2360</v>
      </c>
      <c r="H694" s="931" t="s">
        <v>2360</v>
      </c>
      <c r="I694" s="933" t="s">
        <v>2360</v>
      </c>
      <c r="J694" s="934" t="s">
        <v>2360</v>
      </c>
      <c r="K694" s="935" t="s">
        <v>2360</v>
      </c>
      <c r="L694" s="936" t="s">
        <v>2360</v>
      </c>
    </row>
    <row r="695" spans="3:12" ht="13.2" x14ac:dyDescent="0.25">
      <c r="C695" s="930" t="s">
        <v>2127</v>
      </c>
      <c r="D695" s="930" t="s">
        <v>2211</v>
      </c>
      <c r="E695" s="931">
        <v>193</v>
      </c>
      <c r="F695" s="932">
        <v>1</v>
      </c>
      <c r="G695" s="932" t="s">
        <v>2360</v>
      </c>
      <c r="H695" s="931" t="s">
        <v>2360</v>
      </c>
      <c r="I695" s="933" t="s">
        <v>2360</v>
      </c>
      <c r="J695" s="934" t="s">
        <v>2360</v>
      </c>
      <c r="K695" s="935" t="s">
        <v>2360</v>
      </c>
      <c r="L695" s="936" t="s">
        <v>2360</v>
      </c>
    </row>
    <row r="696" spans="3:12" ht="13.2" x14ac:dyDescent="0.25">
      <c r="C696" s="930" t="s">
        <v>2127</v>
      </c>
      <c r="D696" s="930" t="s">
        <v>2115</v>
      </c>
      <c r="E696" s="931">
        <v>505</v>
      </c>
      <c r="F696" s="932">
        <v>1</v>
      </c>
      <c r="G696" s="932" t="s">
        <v>2360</v>
      </c>
      <c r="H696" s="931" t="s">
        <v>2360</v>
      </c>
      <c r="I696" s="933" t="s">
        <v>2360</v>
      </c>
      <c r="J696" s="934" t="s">
        <v>2360</v>
      </c>
      <c r="K696" s="935" t="s">
        <v>2360</v>
      </c>
      <c r="L696" s="936" t="s">
        <v>2360</v>
      </c>
    </row>
    <row r="697" spans="3:12" ht="13.2" x14ac:dyDescent="0.25">
      <c r="C697" s="930" t="s">
        <v>2127</v>
      </c>
      <c r="D697" s="930" t="s">
        <v>2223</v>
      </c>
      <c r="E697" s="931">
        <v>1439</v>
      </c>
      <c r="F697" s="932">
        <v>1</v>
      </c>
      <c r="G697" s="932" t="s">
        <v>2360</v>
      </c>
      <c r="H697" s="931" t="s">
        <v>2360</v>
      </c>
      <c r="I697" s="933" t="s">
        <v>2360</v>
      </c>
      <c r="J697" s="934" t="s">
        <v>2360</v>
      </c>
      <c r="K697" s="935" t="s">
        <v>2360</v>
      </c>
      <c r="L697" s="936" t="s">
        <v>2360</v>
      </c>
    </row>
    <row r="698" spans="3:12" ht="13.2" x14ac:dyDescent="0.25">
      <c r="C698" s="930" t="s">
        <v>2127</v>
      </c>
      <c r="D698" s="930" t="s">
        <v>2118</v>
      </c>
      <c r="E698" s="931">
        <v>309</v>
      </c>
      <c r="F698" s="932">
        <v>1</v>
      </c>
      <c r="G698" s="932" t="s">
        <v>2360</v>
      </c>
      <c r="H698" s="931" t="s">
        <v>2360</v>
      </c>
      <c r="I698" s="933" t="s">
        <v>2360</v>
      </c>
      <c r="J698" s="934" t="s">
        <v>2360</v>
      </c>
      <c r="K698" s="935" t="s">
        <v>2360</v>
      </c>
      <c r="L698" s="936" t="s">
        <v>2360</v>
      </c>
    </row>
    <row r="699" spans="3:12" ht="13.2" x14ac:dyDescent="0.25">
      <c r="C699" s="930" t="s">
        <v>2127</v>
      </c>
      <c r="D699" s="930" t="s">
        <v>2121</v>
      </c>
      <c r="E699" s="931">
        <v>543</v>
      </c>
      <c r="F699" s="932">
        <v>1</v>
      </c>
      <c r="G699" s="932" t="s">
        <v>2360</v>
      </c>
      <c r="H699" s="931" t="s">
        <v>2360</v>
      </c>
      <c r="I699" s="933" t="s">
        <v>2360</v>
      </c>
      <c r="J699" s="934" t="s">
        <v>2360</v>
      </c>
      <c r="K699" s="935" t="s">
        <v>2360</v>
      </c>
      <c r="L699" s="936" t="s">
        <v>2360</v>
      </c>
    </row>
    <row r="700" spans="3:12" ht="13.2" x14ac:dyDescent="0.25">
      <c r="C700" s="930" t="s">
        <v>2127</v>
      </c>
      <c r="D700" s="930" t="s">
        <v>2202</v>
      </c>
      <c r="E700" s="931">
        <v>811</v>
      </c>
      <c r="F700" s="932">
        <v>1</v>
      </c>
      <c r="G700" s="932" t="s">
        <v>2360</v>
      </c>
      <c r="H700" s="931" t="s">
        <v>2360</v>
      </c>
      <c r="I700" s="933" t="s">
        <v>2360</v>
      </c>
      <c r="J700" s="934" t="s">
        <v>2360</v>
      </c>
      <c r="K700" s="935" t="s">
        <v>2360</v>
      </c>
      <c r="L700" s="936" t="s">
        <v>2360</v>
      </c>
    </row>
    <row r="701" spans="3:12" ht="13.2" x14ac:dyDescent="0.25">
      <c r="C701" s="930" t="s">
        <v>2127</v>
      </c>
      <c r="D701" s="930" t="s">
        <v>2126</v>
      </c>
      <c r="E701" s="931">
        <v>914</v>
      </c>
      <c r="F701" s="932">
        <v>1</v>
      </c>
      <c r="G701" s="932" t="s">
        <v>2360</v>
      </c>
      <c r="H701" s="931" t="s">
        <v>2360</v>
      </c>
      <c r="I701" s="933" t="s">
        <v>2360</v>
      </c>
      <c r="J701" s="934" t="s">
        <v>2360</v>
      </c>
      <c r="K701" s="935" t="s">
        <v>2360</v>
      </c>
      <c r="L701" s="936" t="s">
        <v>2360</v>
      </c>
    </row>
    <row r="702" spans="3:12" ht="13.2" x14ac:dyDescent="0.25">
      <c r="C702" s="930" t="s">
        <v>2127</v>
      </c>
      <c r="D702" s="930" t="s">
        <v>2158</v>
      </c>
      <c r="E702" s="931">
        <v>325</v>
      </c>
      <c r="F702" s="932">
        <v>2</v>
      </c>
      <c r="G702" s="932" t="s">
        <v>2360</v>
      </c>
      <c r="H702" s="931" t="s">
        <v>2360</v>
      </c>
      <c r="I702" s="933" t="s">
        <v>2360</v>
      </c>
      <c r="J702" s="934" t="s">
        <v>2360</v>
      </c>
      <c r="K702" s="935" t="s">
        <v>2360</v>
      </c>
      <c r="L702" s="936" t="s">
        <v>2360</v>
      </c>
    </row>
    <row r="703" spans="3:12" ht="13.2" x14ac:dyDescent="0.25">
      <c r="C703" s="930" t="s">
        <v>2158</v>
      </c>
      <c r="D703" s="930" t="s">
        <v>2100</v>
      </c>
      <c r="E703" s="931">
        <v>579</v>
      </c>
      <c r="F703" s="932">
        <v>1</v>
      </c>
      <c r="G703" s="932" t="s">
        <v>2360</v>
      </c>
      <c r="H703" s="931" t="s">
        <v>2360</v>
      </c>
      <c r="I703" s="933" t="s">
        <v>2360</v>
      </c>
      <c r="J703" s="934" t="s">
        <v>2360</v>
      </c>
      <c r="K703" s="935" t="s">
        <v>2360</v>
      </c>
      <c r="L703" s="936" t="s">
        <v>2360</v>
      </c>
    </row>
    <row r="704" spans="3:12" ht="13.2" x14ac:dyDescent="0.25">
      <c r="C704" s="930" t="s">
        <v>2158</v>
      </c>
      <c r="D704" s="930" t="s">
        <v>2106</v>
      </c>
      <c r="E704" s="931">
        <v>357</v>
      </c>
      <c r="F704" s="932">
        <v>1</v>
      </c>
      <c r="G704" s="932" t="s">
        <v>2360</v>
      </c>
      <c r="H704" s="931" t="s">
        <v>2360</v>
      </c>
      <c r="I704" s="933" t="s">
        <v>2360</v>
      </c>
      <c r="J704" s="934" t="s">
        <v>2360</v>
      </c>
      <c r="K704" s="935" t="s">
        <v>2360</v>
      </c>
      <c r="L704" s="936" t="s">
        <v>2360</v>
      </c>
    </row>
    <row r="705" spans="3:12" ht="13.2" x14ac:dyDescent="0.25">
      <c r="C705" s="930" t="s">
        <v>2158</v>
      </c>
      <c r="D705" s="930" t="s">
        <v>2155</v>
      </c>
      <c r="E705" s="931">
        <v>2533</v>
      </c>
      <c r="F705" s="932">
        <v>1</v>
      </c>
      <c r="G705" s="932" t="s">
        <v>2360</v>
      </c>
      <c r="H705" s="931" t="s">
        <v>2360</v>
      </c>
      <c r="I705" s="933" t="s">
        <v>2360</v>
      </c>
      <c r="J705" s="934" t="s">
        <v>2360</v>
      </c>
      <c r="K705" s="935" t="s">
        <v>2360</v>
      </c>
      <c r="L705" s="936" t="s">
        <v>2360</v>
      </c>
    </row>
    <row r="706" spans="3:12" ht="13.2" x14ac:dyDescent="0.25">
      <c r="C706" s="930" t="s">
        <v>2158</v>
      </c>
      <c r="D706" s="930" t="s">
        <v>2212</v>
      </c>
      <c r="E706" s="931">
        <v>1040</v>
      </c>
      <c r="F706" s="932">
        <v>2</v>
      </c>
      <c r="G706" s="932" t="s">
        <v>2360</v>
      </c>
      <c r="H706" s="931" t="s">
        <v>2360</v>
      </c>
      <c r="I706" s="933" t="s">
        <v>2360</v>
      </c>
      <c r="J706" s="934" t="s">
        <v>2360</v>
      </c>
      <c r="K706" s="935" t="s">
        <v>2360</v>
      </c>
      <c r="L706" s="936" t="s">
        <v>2360</v>
      </c>
    </row>
    <row r="707" spans="3:12" ht="13.2" x14ac:dyDescent="0.25">
      <c r="C707" s="930" t="s">
        <v>2158</v>
      </c>
      <c r="D707" s="930" t="s">
        <v>2109</v>
      </c>
      <c r="E707" s="931">
        <v>1579</v>
      </c>
      <c r="F707" s="932">
        <v>4</v>
      </c>
      <c r="G707" s="932" t="s">
        <v>2360</v>
      </c>
      <c r="H707" s="931" t="s">
        <v>2360</v>
      </c>
      <c r="I707" s="933" t="s">
        <v>2360</v>
      </c>
      <c r="J707" s="934" t="s">
        <v>2360</v>
      </c>
      <c r="K707" s="935" t="s">
        <v>2360</v>
      </c>
      <c r="L707" s="936" t="s">
        <v>2360</v>
      </c>
    </row>
    <row r="708" spans="3:12" ht="13.2" x14ac:dyDescent="0.25">
      <c r="C708" s="930" t="s">
        <v>2158</v>
      </c>
      <c r="D708" s="930" t="s">
        <v>2146</v>
      </c>
      <c r="E708" s="931">
        <v>1460</v>
      </c>
      <c r="F708" s="932">
        <v>2</v>
      </c>
      <c r="G708" s="932" t="s">
        <v>2360</v>
      </c>
      <c r="H708" s="931" t="s">
        <v>2360</v>
      </c>
      <c r="I708" s="933" t="s">
        <v>2360</v>
      </c>
      <c r="J708" s="934" t="s">
        <v>2360</v>
      </c>
      <c r="K708" s="935" t="s">
        <v>2360</v>
      </c>
      <c r="L708" s="936" t="s">
        <v>2360</v>
      </c>
    </row>
    <row r="709" spans="3:12" ht="13.2" x14ac:dyDescent="0.25">
      <c r="C709" s="930" t="s">
        <v>2158</v>
      </c>
      <c r="D709" s="930" t="s">
        <v>2110</v>
      </c>
      <c r="E709" s="931">
        <v>2604</v>
      </c>
      <c r="F709" s="932">
        <v>1</v>
      </c>
      <c r="G709" s="932" t="s">
        <v>2360</v>
      </c>
      <c r="H709" s="931" t="s">
        <v>2360</v>
      </c>
      <c r="I709" s="933" t="s">
        <v>2360</v>
      </c>
      <c r="J709" s="934" t="s">
        <v>2360</v>
      </c>
      <c r="K709" s="935" t="s">
        <v>2360</v>
      </c>
      <c r="L709" s="936" t="s">
        <v>2360</v>
      </c>
    </row>
    <row r="710" spans="3:12" ht="13.2" x14ac:dyDescent="0.25">
      <c r="C710" s="930" t="s">
        <v>2158</v>
      </c>
      <c r="D710" s="930" t="s">
        <v>2128</v>
      </c>
      <c r="E710" s="931">
        <v>841</v>
      </c>
      <c r="F710" s="932">
        <v>1</v>
      </c>
      <c r="G710" s="932" t="s">
        <v>2360</v>
      </c>
      <c r="H710" s="931" t="s">
        <v>2360</v>
      </c>
      <c r="I710" s="933" t="s">
        <v>2360</v>
      </c>
      <c r="J710" s="934" t="s">
        <v>2360</v>
      </c>
      <c r="K710" s="935" t="s">
        <v>2360</v>
      </c>
      <c r="L710" s="936" t="s">
        <v>2360</v>
      </c>
    </row>
    <row r="711" spans="3:12" ht="13.2" x14ac:dyDescent="0.25">
      <c r="C711" s="930" t="s">
        <v>2158</v>
      </c>
      <c r="D711" s="930" t="s">
        <v>2184</v>
      </c>
      <c r="E711" s="931">
        <v>1703</v>
      </c>
      <c r="F711" s="932">
        <v>1</v>
      </c>
      <c r="G711" s="932" t="s">
        <v>2360</v>
      </c>
      <c r="H711" s="931" t="s">
        <v>2360</v>
      </c>
      <c r="I711" s="933" t="s">
        <v>2360</v>
      </c>
      <c r="J711" s="934" t="s">
        <v>2360</v>
      </c>
      <c r="K711" s="935" t="s">
        <v>2360</v>
      </c>
      <c r="L711" s="936" t="s">
        <v>2360</v>
      </c>
    </row>
    <row r="712" spans="3:12" ht="13.2" x14ac:dyDescent="0.25">
      <c r="C712" s="930" t="s">
        <v>2158</v>
      </c>
      <c r="D712" s="930" t="s">
        <v>2114</v>
      </c>
      <c r="E712" s="931">
        <v>529</v>
      </c>
      <c r="F712" s="932">
        <v>1</v>
      </c>
      <c r="G712" s="932" t="s">
        <v>2360</v>
      </c>
      <c r="H712" s="931" t="s">
        <v>2360</v>
      </c>
      <c r="I712" s="933" t="s">
        <v>2360</v>
      </c>
      <c r="J712" s="934" t="s">
        <v>2360</v>
      </c>
      <c r="K712" s="935" t="s">
        <v>2360</v>
      </c>
      <c r="L712" s="936" t="s">
        <v>2360</v>
      </c>
    </row>
    <row r="713" spans="3:12" ht="13.2" x14ac:dyDescent="0.25">
      <c r="C713" s="930" t="s">
        <v>2158</v>
      </c>
      <c r="D713" s="930" t="s">
        <v>2118</v>
      </c>
      <c r="E713" s="931">
        <v>299</v>
      </c>
      <c r="F713" s="932">
        <v>1</v>
      </c>
      <c r="G713" s="932" t="s">
        <v>2360</v>
      </c>
      <c r="H713" s="931" t="s">
        <v>2360</v>
      </c>
      <c r="I713" s="933" t="s">
        <v>2360</v>
      </c>
      <c r="J713" s="934" t="s">
        <v>2360</v>
      </c>
      <c r="K713" s="935" t="s">
        <v>2360</v>
      </c>
      <c r="L713" s="936" t="s">
        <v>2360</v>
      </c>
    </row>
    <row r="714" spans="3:12" ht="13.2" x14ac:dyDescent="0.25">
      <c r="C714" s="930" t="s">
        <v>2158</v>
      </c>
      <c r="D714" s="930" t="s">
        <v>2186</v>
      </c>
      <c r="E714" s="931">
        <v>539</v>
      </c>
      <c r="F714" s="932">
        <v>1</v>
      </c>
      <c r="G714" s="932" t="s">
        <v>2360</v>
      </c>
      <c r="H714" s="931" t="s">
        <v>2360</v>
      </c>
      <c r="I714" s="933" t="s">
        <v>2360</v>
      </c>
      <c r="J714" s="934" t="s">
        <v>2360</v>
      </c>
      <c r="K714" s="935" t="s">
        <v>2360</v>
      </c>
      <c r="L714" s="936" t="s">
        <v>2360</v>
      </c>
    </row>
    <row r="715" spans="3:12" ht="13.2" x14ac:dyDescent="0.25">
      <c r="C715" s="930" t="s">
        <v>2158</v>
      </c>
      <c r="D715" s="930" t="s">
        <v>2125</v>
      </c>
      <c r="E715" s="931">
        <v>432</v>
      </c>
      <c r="F715" s="932">
        <v>1</v>
      </c>
      <c r="G715" s="932" t="s">
        <v>2360</v>
      </c>
      <c r="H715" s="931" t="s">
        <v>2360</v>
      </c>
      <c r="I715" s="933" t="s">
        <v>2360</v>
      </c>
      <c r="J715" s="934" t="s">
        <v>2360</v>
      </c>
      <c r="K715" s="935" t="s">
        <v>2360</v>
      </c>
      <c r="L715" s="936" t="s">
        <v>2360</v>
      </c>
    </row>
    <row r="716" spans="3:12" ht="13.2" x14ac:dyDescent="0.25">
      <c r="C716" s="930" t="s">
        <v>2275</v>
      </c>
      <c r="D716" s="930" t="s">
        <v>2355</v>
      </c>
      <c r="E716" s="931">
        <v>964</v>
      </c>
      <c r="F716" s="932">
        <v>1</v>
      </c>
      <c r="G716" s="932" t="s">
        <v>2360</v>
      </c>
      <c r="H716" s="931" t="s">
        <v>2360</v>
      </c>
      <c r="I716" s="933" t="s">
        <v>2360</v>
      </c>
      <c r="J716" s="934" t="s">
        <v>2360</v>
      </c>
      <c r="K716" s="935" t="s">
        <v>2360</v>
      </c>
      <c r="L716" s="936" t="s">
        <v>2360</v>
      </c>
    </row>
    <row r="717" spans="3:12" ht="13.2" x14ac:dyDescent="0.25">
      <c r="C717" s="930" t="s">
        <v>2295</v>
      </c>
      <c r="D717" s="930" t="s">
        <v>2109</v>
      </c>
      <c r="E717" s="931">
        <v>2378</v>
      </c>
      <c r="F717" s="932">
        <v>1</v>
      </c>
      <c r="G717" s="932" t="s">
        <v>2360</v>
      </c>
      <c r="H717" s="931" t="s">
        <v>2360</v>
      </c>
      <c r="I717" s="933" t="s">
        <v>2360</v>
      </c>
      <c r="J717" s="934" t="s">
        <v>2360</v>
      </c>
      <c r="K717" s="935" t="s">
        <v>2360</v>
      </c>
      <c r="L717" s="936" t="s">
        <v>2360</v>
      </c>
    </row>
    <row r="718" spans="3:12" ht="13.2" x14ac:dyDescent="0.25">
      <c r="C718" s="930" t="s">
        <v>2295</v>
      </c>
      <c r="D718" s="930" t="s">
        <v>2114</v>
      </c>
      <c r="E718" s="931">
        <v>2227</v>
      </c>
      <c r="F718" s="932">
        <v>1</v>
      </c>
      <c r="G718" s="932" t="s">
        <v>2360</v>
      </c>
      <c r="H718" s="931" t="s">
        <v>2360</v>
      </c>
      <c r="I718" s="933" t="s">
        <v>2360</v>
      </c>
      <c r="J718" s="934" t="s">
        <v>2360</v>
      </c>
      <c r="K718" s="935" t="s">
        <v>2360</v>
      </c>
      <c r="L718" s="936" t="s">
        <v>2360</v>
      </c>
    </row>
    <row r="719" spans="3:12" ht="13.2" x14ac:dyDescent="0.25">
      <c r="C719" s="930" t="s">
        <v>2295</v>
      </c>
      <c r="D719" s="930" t="s">
        <v>2116</v>
      </c>
      <c r="E719" s="931">
        <v>2741</v>
      </c>
      <c r="F719" s="932">
        <v>1</v>
      </c>
      <c r="G719" s="932" t="s">
        <v>2360</v>
      </c>
      <c r="H719" s="931" t="s">
        <v>2360</v>
      </c>
      <c r="I719" s="933" t="s">
        <v>2360</v>
      </c>
      <c r="J719" s="934" t="s">
        <v>2360</v>
      </c>
      <c r="K719" s="935" t="s">
        <v>2360</v>
      </c>
      <c r="L719" s="936" t="s">
        <v>2360</v>
      </c>
    </row>
    <row r="720" spans="3:12" ht="13.2" x14ac:dyDescent="0.25">
      <c r="C720" s="930" t="s">
        <v>2295</v>
      </c>
      <c r="D720" s="930" t="s">
        <v>2200</v>
      </c>
      <c r="E720" s="931">
        <v>343</v>
      </c>
      <c r="F720" s="932">
        <v>1</v>
      </c>
      <c r="G720" s="932" t="s">
        <v>2360</v>
      </c>
      <c r="H720" s="931" t="s">
        <v>2360</v>
      </c>
      <c r="I720" s="933" t="s">
        <v>2360</v>
      </c>
      <c r="J720" s="934" t="s">
        <v>2360</v>
      </c>
      <c r="K720" s="935" t="s">
        <v>2360</v>
      </c>
      <c r="L720" s="936" t="s">
        <v>2360</v>
      </c>
    </row>
    <row r="721" spans="3:12" ht="13.2" x14ac:dyDescent="0.25">
      <c r="C721" s="930" t="s">
        <v>2295</v>
      </c>
      <c r="D721" s="930" t="s">
        <v>2144</v>
      </c>
      <c r="E721" s="931">
        <v>1591</v>
      </c>
      <c r="F721" s="932">
        <v>1</v>
      </c>
      <c r="G721" s="932" t="s">
        <v>2360</v>
      </c>
      <c r="H721" s="931" t="s">
        <v>2360</v>
      </c>
      <c r="I721" s="933" t="s">
        <v>2360</v>
      </c>
      <c r="J721" s="934" t="s">
        <v>2360</v>
      </c>
      <c r="K721" s="935" t="s">
        <v>2360</v>
      </c>
      <c r="L721" s="936" t="s">
        <v>2360</v>
      </c>
    </row>
    <row r="722" spans="3:12" ht="13.2" x14ac:dyDescent="0.25">
      <c r="C722" s="930" t="s">
        <v>2295</v>
      </c>
      <c r="D722" s="930" t="s">
        <v>2126</v>
      </c>
      <c r="E722" s="931">
        <v>1798</v>
      </c>
      <c r="F722" s="932">
        <v>1</v>
      </c>
      <c r="G722" s="932" t="s">
        <v>2360</v>
      </c>
      <c r="H722" s="931" t="s">
        <v>2360</v>
      </c>
      <c r="I722" s="933" t="s">
        <v>2360</v>
      </c>
      <c r="J722" s="934" t="s">
        <v>2360</v>
      </c>
      <c r="K722" s="935" t="s">
        <v>2360</v>
      </c>
      <c r="L722" s="936" t="s">
        <v>2360</v>
      </c>
    </row>
    <row r="723" spans="3:12" ht="13.2" x14ac:dyDescent="0.25">
      <c r="C723" s="930" t="s">
        <v>2237</v>
      </c>
      <c r="D723" s="930" t="s">
        <v>2134</v>
      </c>
      <c r="E723" s="931">
        <v>4248</v>
      </c>
      <c r="F723" s="932">
        <v>1</v>
      </c>
      <c r="G723" s="932" t="s">
        <v>2360</v>
      </c>
      <c r="H723" s="931" t="s">
        <v>2360</v>
      </c>
      <c r="I723" s="933" t="s">
        <v>2360</v>
      </c>
      <c r="J723" s="934" t="s">
        <v>2360</v>
      </c>
      <c r="K723" s="935" t="s">
        <v>2360</v>
      </c>
      <c r="L723" s="936" t="s">
        <v>2360</v>
      </c>
    </row>
    <row r="724" spans="3:12" ht="13.2" x14ac:dyDescent="0.25">
      <c r="C724" s="930" t="s">
        <v>2237</v>
      </c>
      <c r="D724" s="930" t="s">
        <v>2136</v>
      </c>
      <c r="E724" s="931">
        <v>2136</v>
      </c>
      <c r="F724" s="932">
        <v>1</v>
      </c>
      <c r="G724" s="932" t="s">
        <v>2360</v>
      </c>
      <c r="H724" s="931" t="s">
        <v>2360</v>
      </c>
      <c r="I724" s="933" t="s">
        <v>2360</v>
      </c>
      <c r="J724" s="934" t="s">
        <v>2360</v>
      </c>
      <c r="K724" s="935" t="s">
        <v>2360</v>
      </c>
      <c r="L724" s="936" t="s">
        <v>2360</v>
      </c>
    </row>
    <row r="725" spans="3:12" ht="13.2" x14ac:dyDescent="0.25">
      <c r="C725" s="930" t="s">
        <v>2237</v>
      </c>
      <c r="D725" s="930" t="s">
        <v>2175</v>
      </c>
      <c r="E725" s="931">
        <v>1239</v>
      </c>
      <c r="F725" s="932">
        <v>1</v>
      </c>
      <c r="G725" s="932" t="s">
        <v>2360</v>
      </c>
      <c r="H725" s="931" t="s">
        <v>2360</v>
      </c>
      <c r="I725" s="933" t="s">
        <v>2360</v>
      </c>
      <c r="J725" s="934" t="s">
        <v>2360</v>
      </c>
      <c r="K725" s="935" t="s">
        <v>2360</v>
      </c>
      <c r="L725" s="936" t="s">
        <v>2360</v>
      </c>
    </row>
    <row r="726" spans="3:12" ht="13.2" x14ac:dyDescent="0.25">
      <c r="C726" s="930" t="s">
        <v>2237</v>
      </c>
      <c r="D726" s="930" t="s">
        <v>2109</v>
      </c>
      <c r="E726" s="931">
        <v>1902</v>
      </c>
      <c r="F726" s="932">
        <v>1</v>
      </c>
      <c r="G726" s="932" t="s">
        <v>2360</v>
      </c>
      <c r="H726" s="931" t="s">
        <v>2360</v>
      </c>
      <c r="I726" s="933" t="s">
        <v>2360</v>
      </c>
      <c r="J726" s="934" t="s">
        <v>2360</v>
      </c>
      <c r="K726" s="935" t="s">
        <v>2360</v>
      </c>
      <c r="L726" s="936" t="s">
        <v>2360</v>
      </c>
    </row>
    <row r="727" spans="3:12" ht="13.2" x14ac:dyDescent="0.25">
      <c r="C727" s="930" t="s">
        <v>2237</v>
      </c>
      <c r="D727" s="930" t="s">
        <v>2184</v>
      </c>
      <c r="E727" s="931">
        <v>3009</v>
      </c>
      <c r="F727" s="932">
        <v>1</v>
      </c>
      <c r="G727" s="932" t="s">
        <v>2360</v>
      </c>
      <c r="H727" s="931" t="s">
        <v>2360</v>
      </c>
      <c r="I727" s="933" t="s">
        <v>2360</v>
      </c>
      <c r="J727" s="934" t="s">
        <v>2360</v>
      </c>
      <c r="K727" s="935" t="s">
        <v>2360</v>
      </c>
      <c r="L727" s="936" t="s">
        <v>2360</v>
      </c>
    </row>
    <row r="728" spans="3:12" ht="13.2" x14ac:dyDescent="0.25">
      <c r="C728" s="930" t="s">
        <v>2237</v>
      </c>
      <c r="D728" s="930" t="s">
        <v>2114</v>
      </c>
      <c r="E728" s="931">
        <v>1895</v>
      </c>
      <c r="F728" s="932">
        <v>1</v>
      </c>
      <c r="G728" s="932" t="s">
        <v>2360</v>
      </c>
      <c r="H728" s="931" t="s">
        <v>2360</v>
      </c>
      <c r="I728" s="933" t="s">
        <v>2360</v>
      </c>
      <c r="J728" s="934" t="s">
        <v>2360</v>
      </c>
      <c r="K728" s="935" t="s">
        <v>2360</v>
      </c>
      <c r="L728" s="936" t="s">
        <v>2360</v>
      </c>
    </row>
    <row r="729" spans="3:12" ht="13.2" x14ac:dyDescent="0.25">
      <c r="C729" s="930" t="s">
        <v>2237</v>
      </c>
      <c r="D729" s="930" t="s">
        <v>2115</v>
      </c>
      <c r="E729" s="931">
        <v>2342</v>
      </c>
      <c r="F729" s="932">
        <v>1</v>
      </c>
      <c r="G729" s="932" t="s">
        <v>2360</v>
      </c>
      <c r="H729" s="931" t="s">
        <v>2360</v>
      </c>
      <c r="I729" s="933" t="s">
        <v>2360</v>
      </c>
      <c r="J729" s="934" t="s">
        <v>2360</v>
      </c>
      <c r="K729" s="935" t="s">
        <v>2360</v>
      </c>
      <c r="L729" s="936" t="s">
        <v>2360</v>
      </c>
    </row>
    <row r="730" spans="3:12" ht="13.2" x14ac:dyDescent="0.25">
      <c r="C730" s="930" t="s">
        <v>2237</v>
      </c>
      <c r="D730" s="930" t="s">
        <v>2142</v>
      </c>
      <c r="E730" s="931">
        <v>633</v>
      </c>
      <c r="F730" s="932">
        <v>2</v>
      </c>
      <c r="G730" s="932" t="s">
        <v>2360</v>
      </c>
      <c r="H730" s="931" t="s">
        <v>2360</v>
      </c>
      <c r="I730" s="933" t="s">
        <v>2360</v>
      </c>
      <c r="J730" s="934" t="s">
        <v>2360</v>
      </c>
      <c r="K730" s="935" t="s">
        <v>2360</v>
      </c>
      <c r="L730" s="936" t="s">
        <v>2360</v>
      </c>
    </row>
    <row r="731" spans="3:12" ht="13.2" x14ac:dyDescent="0.25">
      <c r="C731" s="930" t="s">
        <v>2237</v>
      </c>
      <c r="D731" s="930" t="s">
        <v>2200</v>
      </c>
      <c r="E731" s="931">
        <v>606</v>
      </c>
      <c r="F731" s="932">
        <v>1</v>
      </c>
      <c r="G731" s="932" t="s">
        <v>2360</v>
      </c>
      <c r="H731" s="931" t="s">
        <v>2360</v>
      </c>
      <c r="I731" s="933" t="s">
        <v>2360</v>
      </c>
      <c r="J731" s="934" t="s">
        <v>2360</v>
      </c>
      <c r="K731" s="935" t="s">
        <v>2360</v>
      </c>
      <c r="L731" s="936" t="s">
        <v>2360</v>
      </c>
    </row>
    <row r="732" spans="3:12" ht="13.2" x14ac:dyDescent="0.25">
      <c r="C732" s="930" t="s">
        <v>2237</v>
      </c>
      <c r="D732" s="930" t="s">
        <v>2117</v>
      </c>
      <c r="E732" s="931">
        <v>1142</v>
      </c>
      <c r="F732" s="932">
        <v>1</v>
      </c>
      <c r="G732" s="932" t="s">
        <v>2360</v>
      </c>
      <c r="H732" s="931" t="s">
        <v>2360</v>
      </c>
      <c r="I732" s="933" t="s">
        <v>2360</v>
      </c>
      <c r="J732" s="934" t="s">
        <v>2360</v>
      </c>
      <c r="K732" s="935" t="s">
        <v>2360</v>
      </c>
      <c r="L732" s="936" t="s">
        <v>2360</v>
      </c>
    </row>
    <row r="733" spans="3:12" ht="13.2" x14ac:dyDescent="0.25">
      <c r="C733" s="930" t="s">
        <v>2237</v>
      </c>
      <c r="D733" s="930" t="s">
        <v>2226</v>
      </c>
      <c r="E733" s="931">
        <v>1520</v>
      </c>
      <c r="F733" s="932">
        <v>1</v>
      </c>
      <c r="G733" s="932" t="s">
        <v>2360</v>
      </c>
      <c r="H733" s="931" t="s">
        <v>2360</v>
      </c>
      <c r="I733" s="933" t="s">
        <v>2360</v>
      </c>
      <c r="J733" s="934" t="s">
        <v>2360</v>
      </c>
      <c r="K733" s="935" t="s">
        <v>2360</v>
      </c>
      <c r="L733" s="936" t="s">
        <v>2360</v>
      </c>
    </row>
    <row r="734" spans="3:12" ht="13.2" x14ac:dyDescent="0.25">
      <c r="C734" s="930" t="s">
        <v>2237</v>
      </c>
      <c r="D734" s="930" t="s">
        <v>2202</v>
      </c>
      <c r="E734" s="931">
        <v>1452</v>
      </c>
      <c r="F734" s="932">
        <v>1</v>
      </c>
      <c r="G734" s="932" t="s">
        <v>2360</v>
      </c>
      <c r="H734" s="931" t="s">
        <v>2360</v>
      </c>
      <c r="I734" s="933" t="s">
        <v>2360</v>
      </c>
      <c r="J734" s="934" t="s">
        <v>2360</v>
      </c>
      <c r="K734" s="935" t="s">
        <v>2360</v>
      </c>
      <c r="L734" s="936" t="s">
        <v>2360</v>
      </c>
    </row>
    <row r="735" spans="3:12" ht="13.2" x14ac:dyDescent="0.25">
      <c r="C735" s="930" t="s">
        <v>2237</v>
      </c>
      <c r="D735" s="930" t="s">
        <v>2132</v>
      </c>
      <c r="E735" s="931">
        <v>1468</v>
      </c>
      <c r="F735" s="932">
        <v>2</v>
      </c>
      <c r="G735" s="932" t="s">
        <v>2360</v>
      </c>
      <c r="H735" s="931" t="s">
        <v>2360</v>
      </c>
      <c r="I735" s="933" t="s">
        <v>2360</v>
      </c>
      <c r="J735" s="934" t="s">
        <v>2360</v>
      </c>
      <c r="K735" s="935" t="s">
        <v>2360</v>
      </c>
      <c r="L735" s="936" t="s">
        <v>2360</v>
      </c>
    </row>
    <row r="736" spans="3:12" ht="13.2" x14ac:dyDescent="0.25">
      <c r="C736" s="930" t="s">
        <v>2237</v>
      </c>
      <c r="D736" s="930" t="s">
        <v>2195</v>
      </c>
      <c r="E736" s="931">
        <v>3325</v>
      </c>
      <c r="F736" s="932">
        <v>1</v>
      </c>
      <c r="G736" s="932" t="s">
        <v>2360</v>
      </c>
      <c r="H736" s="931" t="s">
        <v>2360</v>
      </c>
      <c r="I736" s="933" t="s">
        <v>2360</v>
      </c>
      <c r="J736" s="934" t="s">
        <v>2360</v>
      </c>
      <c r="K736" s="935" t="s">
        <v>2360</v>
      </c>
      <c r="L736" s="936" t="s">
        <v>2360</v>
      </c>
    </row>
    <row r="737" spans="3:12" ht="13.2" x14ac:dyDescent="0.25">
      <c r="C737" s="930" t="s">
        <v>2240</v>
      </c>
      <c r="D737" s="930" t="s">
        <v>2142</v>
      </c>
      <c r="E737" s="931">
        <v>379</v>
      </c>
      <c r="F737" s="932">
        <v>2</v>
      </c>
      <c r="G737" s="932" t="s">
        <v>2360</v>
      </c>
      <c r="H737" s="931" t="s">
        <v>2360</v>
      </c>
      <c r="I737" s="933" t="s">
        <v>2360</v>
      </c>
      <c r="J737" s="934" t="s">
        <v>2360</v>
      </c>
      <c r="K737" s="935" t="s">
        <v>2360</v>
      </c>
      <c r="L737" s="936" t="s">
        <v>2360</v>
      </c>
    </row>
    <row r="738" spans="3:12" ht="13.2" x14ac:dyDescent="0.25">
      <c r="C738" s="930" t="s">
        <v>2240</v>
      </c>
      <c r="D738" s="930" t="s">
        <v>2201</v>
      </c>
      <c r="E738" s="931">
        <v>532</v>
      </c>
      <c r="F738" s="932">
        <v>2</v>
      </c>
      <c r="G738" s="932" t="s">
        <v>2360</v>
      </c>
      <c r="H738" s="931" t="s">
        <v>2360</v>
      </c>
      <c r="I738" s="933" t="s">
        <v>2360</v>
      </c>
      <c r="J738" s="934" t="s">
        <v>2360</v>
      </c>
      <c r="K738" s="935" t="s">
        <v>2360</v>
      </c>
      <c r="L738" s="936" t="s">
        <v>2360</v>
      </c>
    </row>
    <row r="739" spans="3:12" ht="13.2" x14ac:dyDescent="0.25">
      <c r="C739" s="930" t="s">
        <v>2240</v>
      </c>
      <c r="D739" s="930" t="s">
        <v>2126</v>
      </c>
      <c r="E739" s="931">
        <v>1482</v>
      </c>
      <c r="F739" s="932">
        <v>1</v>
      </c>
      <c r="G739" s="932" t="s">
        <v>2360</v>
      </c>
      <c r="H739" s="931" t="s">
        <v>2360</v>
      </c>
      <c r="I739" s="933" t="s">
        <v>2360</v>
      </c>
      <c r="J739" s="934" t="s">
        <v>2360</v>
      </c>
      <c r="K739" s="935" t="s">
        <v>2360</v>
      </c>
      <c r="L739" s="936" t="s">
        <v>2360</v>
      </c>
    </row>
    <row r="740" spans="3:12" ht="13.2" x14ac:dyDescent="0.25">
      <c r="C740" s="930" t="s">
        <v>2294</v>
      </c>
      <c r="D740" s="930" t="s">
        <v>2103</v>
      </c>
      <c r="E740" s="931">
        <v>2207</v>
      </c>
      <c r="F740" s="932">
        <v>1</v>
      </c>
      <c r="G740" s="932" t="s">
        <v>2360</v>
      </c>
      <c r="H740" s="931" t="s">
        <v>2360</v>
      </c>
      <c r="I740" s="933" t="s">
        <v>2360</v>
      </c>
      <c r="J740" s="934" t="s">
        <v>2360</v>
      </c>
      <c r="K740" s="935" t="s">
        <v>2360</v>
      </c>
      <c r="L740" s="936" t="s">
        <v>2360</v>
      </c>
    </row>
    <row r="741" spans="3:12" ht="13.2" x14ac:dyDescent="0.25">
      <c r="C741" s="930" t="s">
        <v>2245</v>
      </c>
      <c r="D741" s="930" t="s">
        <v>2160</v>
      </c>
      <c r="E741" s="931">
        <v>3358</v>
      </c>
      <c r="F741" s="932">
        <v>1</v>
      </c>
      <c r="G741" s="932" t="s">
        <v>2360</v>
      </c>
      <c r="H741" s="931" t="s">
        <v>2360</v>
      </c>
      <c r="I741" s="933" t="s">
        <v>2360</v>
      </c>
      <c r="J741" s="934" t="s">
        <v>2360</v>
      </c>
      <c r="K741" s="935" t="s">
        <v>2360</v>
      </c>
      <c r="L741" s="936" t="s">
        <v>2360</v>
      </c>
    </row>
    <row r="742" spans="3:12" ht="13.2" x14ac:dyDescent="0.25">
      <c r="C742" s="930" t="s">
        <v>2245</v>
      </c>
      <c r="D742" s="930" t="s">
        <v>2200</v>
      </c>
      <c r="E742" s="931">
        <v>196</v>
      </c>
      <c r="F742" s="932">
        <v>1</v>
      </c>
      <c r="G742" s="932" t="s">
        <v>2360</v>
      </c>
      <c r="H742" s="931" t="s">
        <v>2360</v>
      </c>
      <c r="I742" s="933" t="s">
        <v>2360</v>
      </c>
      <c r="J742" s="934" t="s">
        <v>2360</v>
      </c>
      <c r="K742" s="935" t="s">
        <v>2360</v>
      </c>
      <c r="L742" s="936" t="s">
        <v>2360</v>
      </c>
    </row>
    <row r="743" spans="3:12" ht="13.2" x14ac:dyDescent="0.25">
      <c r="C743" s="930" t="s">
        <v>2245</v>
      </c>
      <c r="D743" s="930" t="s">
        <v>2117</v>
      </c>
      <c r="E743" s="931">
        <v>1420</v>
      </c>
      <c r="F743" s="932">
        <v>1</v>
      </c>
      <c r="G743" s="932" t="s">
        <v>2360</v>
      </c>
      <c r="H743" s="931" t="s">
        <v>2360</v>
      </c>
      <c r="I743" s="933" t="s">
        <v>2360</v>
      </c>
      <c r="J743" s="934" t="s">
        <v>2360</v>
      </c>
      <c r="K743" s="935" t="s">
        <v>2360</v>
      </c>
      <c r="L743" s="936" t="s">
        <v>2360</v>
      </c>
    </row>
    <row r="744" spans="3:12" ht="13.2" x14ac:dyDescent="0.25">
      <c r="C744" s="930" t="s">
        <v>2245</v>
      </c>
      <c r="D744" s="930" t="s">
        <v>2224</v>
      </c>
      <c r="E744" s="931">
        <v>1382</v>
      </c>
      <c r="F744" s="932">
        <v>1</v>
      </c>
      <c r="G744" s="932" t="s">
        <v>2360</v>
      </c>
      <c r="H744" s="931" t="s">
        <v>2360</v>
      </c>
      <c r="I744" s="933" t="s">
        <v>2360</v>
      </c>
      <c r="J744" s="934" t="s">
        <v>2360</v>
      </c>
      <c r="K744" s="935" t="s">
        <v>2360</v>
      </c>
      <c r="L744" s="936" t="s">
        <v>2360</v>
      </c>
    </row>
    <row r="745" spans="3:12" ht="13.2" x14ac:dyDescent="0.25">
      <c r="C745" s="930" t="s">
        <v>2245</v>
      </c>
      <c r="D745" s="930" t="s">
        <v>2118</v>
      </c>
      <c r="E745" s="931">
        <v>1925</v>
      </c>
      <c r="F745" s="932">
        <v>1</v>
      </c>
      <c r="G745" s="932" t="s">
        <v>2360</v>
      </c>
      <c r="H745" s="931" t="s">
        <v>2360</v>
      </c>
      <c r="I745" s="933" t="s">
        <v>2360</v>
      </c>
      <c r="J745" s="934" t="s">
        <v>2360</v>
      </c>
      <c r="K745" s="935" t="s">
        <v>2360</v>
      </c>
      <c r="L745" s="936" t="s">
        <v>2360</v>
      </c>
    </row>
    <row r="746" spans="3:12" ht="13.2" x14ac:dyDescent="0.25">
      <c r="C746" s="930" t="s">
        <v>2245</v>
      </c>
      <c r="D746" s="930" t="s">
        <v>2349</v>
      </c>
      <c r="E746" s="931">
        <v>1466</v>
      </c>
      <c r="F746" s="932">
        <v>1</v>
      </c>
      <c r="G746" s="932" t="s">
        <v>2360</v>
      </c>
      <c r="H746" s="931" t="s">
        <v>2360</v>
      </c>
      <c r="I746" s="933" t="s">
        <v>2360</v>
      </c>
      <c r="J746" s="934" t="s">
        <v>2360</v>
      </c>
      <c r="K746" s="935" t="s">
        <v>2360</v>
      </c>
      <c r="L746" s="936" t="s">
        <v>2360</v>
      </c>
    </row>
    <row r="747" spans="3:12" ht="13.2" x14ac:dyDescent="0.25">
      <c r="C747" s="930" t="s">
        <v>2293</v>
      </c>
      <c r="D747" s="930" t="s">
        <v>2103</v>
      </c>
      <c r="E747" s="931">
        <v>1845</v>
      </c>
      <c r="F747" s="932">
        <v>1</v>
      </c>
      <c r="G747" s="932" t="s">
        <v>2360</v>
      </c>
      <c r="H747" s="931" t="s">
        <v>2360</v>
      </c>
      <c r="I747" s="933" t="s">
        <v>2360</v>
      </c>
      <c r="J747" s="934" t="s">
        <v>2360</v>
      </c>
      <c r="K747" s="935" t="s">
        <v>2360</v>
      </c>
      <c r="L747" s="936" t="s">
        <v>2360</v>
      </c>
    </row>
    <row r="748" spans="3:12" ht="13.2" x14ac:dyDescent="0.25">
      <c r="C748" s="930" t="s">
        <v>2293</v>
      </c>
      <c r="D748" s="930" t="s">
        <v>2157</v>
      </c>
      <c r="E748" s="931">
        <v>2100</v>
      </c>
      <c r="F748" s="932">
        <v>1</v>
      </c>
      <c r="G748" s="932" t="s">
        <v>2360</v>
      </c>
      <c r="H748" s="931" t="s">
        <v>2360</v>
      </c>
      <c r="I748" s="933" t="s">
        <v>2360</v>
      </c>
      <c r="J748" s="934" t="s">
        <v>2360</v>
      </c>
      <c r="K748" s="935" t="s">
        <v>2360</v>
      </c>
      <c r="L748" s="936" t="s">
        <v>2360</v>
      </c>
    </row>
    <row r="749" spans="3:12" ht="13.2" x14ac:dyDescent="0.25">
      <c r="C749" s="930" t="s">
        <v>2246</v>
      </c>
      <c r="D749" s="930" t="s">
        <v>2109</v>
      </c>
      <c r="E749" s="931">
        <v>1869</v>
      </c>
      <c r="F749" s="932">
        <v>2</v>
      </c>
      <c r="G749" s="932" t="s">
        <v>2360</v>
      </c>
      <c r="H749" s="931" t="s">
        <v>2360</v>
      </c>
      <c r="I749" s="933" t="s">
        <v>2360</v>
      </c>
      <c r="J749" s="934" t="s">
        <v>2360</v>
      </c>
      <c r="K749" s="935" t="s">
        <v>2360</v>
      </c>
      <c r="L749" s="936" t="s">
        <v>2360</v>
      </c>
    </row>
    <row r="750" spans="3:12" ht="13.2" x14ac:dyDescent="0.25">
      <c r="C750" s="930" t="s">
        <v>2246</v>
      </c>
      <c r="D750" s="930" t="s">
        <v>2310</v>
      </c>
      <c r="E750" s="931">
        <v>4445</v>
      </c>
      <c r="F750" s="932">
        <v>1</v>
      </c>
      <c r="G750" s="932" t="s">
        <v>2360</v>
      </c>
      <c r="H750" s="931" t="s">
        <v>2360</v>
      </c>
      <c r="I750" s="933" t="s">
        <v>2360</v>
      </c>
      <c r="J750" s="934" t="s">
        <v>2360</v>
      </c>
      <c r="K750" s="935" t="s">
        <v>2360</v>
      </c>
      <c r="L750" s="936" t="s">
        <v>2360</v>
      </c>
    </row>
    <row r="751" spans="3:12" ht="13.2" x14ac:dyDescent="0.25">
      <c r="C751" s="930" t="s">
        <v>2246</v>
      </c>
      <c r="D751" s="930" t="s">
        <v>2112</v>
      </c>
      <c r="E751" s="931">
        <v>2303</v>
      </c>
      <c r="F751" s="932">
        <v>1</v>
      </c>
      <c r="G751" s="932" t="s">
        <v>2360</v>
      </c>
      <c r="H751" s="931" t="s">
        <v>2360</v>
      </c>
      <c r="I751" s="933" t="s">
        <v>2360</v>
      </c>
      <c r="J751" s="934" t="s">
        <v>2360</v>
      </c>
      <c r="K751" s="935" t="s">
        <v>2360</v>
      </c>
      <c r="L751" s="936" t="s">
        <v>2360</v>
      </c>
    </row>
    <row r="752" spans="3:12" ht="13.2" x14ac:dyDescent="0.25">
      <c r="C752" s="930" t="s">
        <v>2246</v>
      </c>
      <c r="D752" s="930" t="s">
        <v>2114</v>
      </c>
      <c r="E752" s="931">
        <v>1881</v>
      </c>
      <c r="F752" s="932">
        <v>4</v>
      </c>
      <c r="G752" s="932" t="s">
        <v>2360</v>
      </c>
      <c r="H752" s="931" t="s">
        <v>2360</v>
      </c>
      <c r="I752" s="933" t="s">
        <v>2360</v>
      </c>
      <c r="J752" s="934" t="s">
        <v>2360</v>
      </c>
      <c r="K752" s="935" t="s">
        <v>2360</v>
      </c>
      <c r="L752" s="936" t="s">
        <v>2360</v>
      </c>
    </row>
    <row r="753" spans="3:12" ht="13.2" x14ac:dyDescent="0.25">
      <c r="C753" s="930" t="s">
        <v>2246</v>
      </c>
      <c r="D753" s="930" t="s">
        <v>2222</v>
      </c>
      <c r="E753" s="931">
        <v>613</v>
      </c>
      <c r="F753" s="932">
        <v>1</v>
      </c>
      <c r="G753" s="932" t="s">
        <v>2360</v>
      </c>
      <c r="H753" s="931" t="s">
        <v>2360</v>
      </c>
      <c r="I753" s="933" t="s">
        <v>2360</v>
      </c>
      <c r="J753" s="934" t="s">
        <v>2360</v>
      </c>
      <c r="K753" s="935" t="s">
        <v>2360</v>
      </c>
      <c r="L753" s="936" t="s">
        <v>2360</v>
      </c>
    </row>
    <row r="754" spans="3:12" ht="13.2" x14ac:dyDescent="0.25">
      <c r="C754" s="930" t="s">
        <v>2246</v>
      </c>
      <c r="D754" s="930" t="s">
        <v>2200</v>
      </c>
      <c r="E754" s="931">
        <v>639</v>
      </c>
      <c r="F754" s="932">
        <v>3</v>
      </c>
      <c r="G754" s="932" t="s">
        <v>2360</v>
      </c>
      <c r="H754" s="931" t="s">
        <v>2360</v>
      </c>
      <c r="I754" s="933" t="s">
        <v>2360</v>
      </c>
      <c r="J754" s="934" t="s">
        <v>2360</v>
      </c>
      <c r="K754" s="935" t="s">
        <v>2360</v>
      </c>
      <c r="L754" s="936" t="s">
        <v>2360</v>
      </c>
    </row>
    <row r="755" spans="3:12" ht="13.2" x14ac:dyDescent="0.25">
      <c r="C755" s="930" t="s">
        <v>2246</v>
      </c>
      <c r="D755" s="930" t="s">
        <v>2117</v>
      </c>
      <c r="E755" s="931">
        <v>1114</v>
      </c>
      <c r="F755" s="932">
        <v>1</v>
      </c>
      <c r="G755" s="932" t="s">
        <v>2360</v>
      </c>
      <c r="H755" s="931" t="s">
        <v>2360</v>
      </c>
      <c r="I755" s="933" t="s">
        <v>2360</v>
      </c>
      <c r="J755" s="934" t="s">
        <v>2360</v>
      </c>
      <c r="K755" s="935" t="s">
        <v>2360</v>
      </c>
      <c r="L755" s="936" t="s">
        <v>2360</v>
      </c>
    </row>
    <row r="756" spans="3:12" ht="13.2" x14ac:dyDescent="0.25">
      <c r="C756" s="930" t="s">
        <v>2246</v>
      </c>
      <c r="D756" s="930" t="s">
        <v>2118</v>
      </c>
      <c r="E756" s="931">
        <v>1782</v>
      </c>
      <c r="F756" s="932">
        <v>2</v>
      </c>
      <c r="G756" s="932" t="s">
        <v>2360</v>
      </c>
      <c r="H756" s="931" t="s">
        <v>2360</v>
      </c>
      <c r="I756" s="933" t="s">
        <v>2360</v>
      </c>
      <c r="J756" s="934" t="s">
        <v>2360</v>
      </c>
      <c r="K756" s="935" t="s">
        <v>2360</v>
      </c>
      <c r="L756" s="936" t="s">
        <v>2360</v>
      </c>
    </row>
    <row r="757" spans="3:12" ht="13.2" x14ac:dyDescent="0.25">
      <c r="C757" s="930" t="s">
        <v>2246</v>
      </c>
      <c r="D757" s="930" t="s">
        <v>2120</v>
      </c>
      <c r="E757" s="931">
        <v>1736</v>
      </c>
      <c r="F757" s="932">
        <v>1</v>
      </c>
      <c r="G757" s="932" t="s">
        <v>2360</v>
      </c>
      <c r="H757" s="931" t="s">
        <v>2360</v>
      </c>
      <c r="I757" s="933" t="s">
        <v>2360</v>
      </c>
      <c r="J757" s="934" t="s">
        <v>2360</v>
      </c>
      <c r="K757" s="935" t="s">
        <v>2360</v>
      </c>
      <c r="L757" s="936" t="s">
        <v>2360</v>
      </c>
    </row>
    <row r="758" spans="3:12" ht="13.2" x14ac:dyDescent="0.25">
      <c r="C758" s="930" t="s">
        <v>2246</v>
      </c>
      <c r="D758" s="930" t="s">
        <v>2186</v>
      </c>
      <c r="E758" s="931">
        <v>1625</v>
      </c>
      <c r="F758" s="932">
        <v>2</v>
      </c>
      <c r="G758" s="932" t="s">
        <v>2360</v>
      </c>
      <c r="H758" s="931" t="s">
        <v>2360</v>
      </c>
      <c r="I758" s="933" t="s">
        <v>2360</v>
      </c>
      <c r="J758" s="934" t="s">
        <v>2360</v>
      </c>
      <c r="K758" s="935" t="s">
        <v>2360</v>
      </c>
      <c r="L758" s="936" t="s">
        <v>2360</v>
      </c>
    </row>
    <row r="759" spans="3:12" ht="13.2" x14ac:dyDescent="0.25">
      <c r="C759" s="930" t="s">
        <v>2246</v>
      </c>
      <c r="D759" s="930" t="s">
        <v>2123</v>
      </c>
      <c r="E759" s="931">
        <v>1561</v>
      </c>
      <c r="F759" s="932">
        <v>1</v>
      </c>
      <c r="G759" s="932" t="s">
        <v>2360</v>
      </c>
      <c r="H759" s="931" t="s">
        <v>2360</v>
      </c>
      <c r="I759" s="933" t="s">
        <v>2360</v>
      </c>
      <c r="J759" s="934" t="s">
        <v>2360</v>
      </c>
      <c r="K759" s="935" t="s">
        <v>2360</v>
      </c>
      <c r="L759" s="936" t="s">
        <v>2360</v>
      </c>
    </row>
    <row r="760" spans="3:12" ht="13.2" x14ac:dyDescent="0.25">
      <c r="C760" s="930" t="s">
        <v>2246</v>
      </c>
      <c r="D760" s="930" t="s">
        <v>2196</v>
      </c>
      <c r="E760" s="931">
        <v>1286</v>
      </c>
      <c r="F760" s="932">
        <v>1</v>
      </c>
      <c r="G760" s="932" t="s">
        <v>2360</v>
      </c>
      <c r="H760" s="931" t="s">
        <v>2360</v>
      </c>
      <c r="I760" s="933" t="s">
        <v>2360</v>
      </c>
      <c r="J760" s="934" t="s">
        <v>2360</v>
      </c>
      <c r="K760" s="935" t="s">
        <v>2360</v>
      </c>
      <c r="L760" s="936" t="s">
        <v>2360</v>
      </c>
    </row>
    <row r="761" spans="3:12" ht="13.2" x14ac:dyDescent="0.25">
      <c r="C761" s="930" t="s">
        <v>2305</v>
      </c>
      <c r="D761" s="930" t="s">
        <v>2109</v>
      </c>
      <c r="E761" s="931">
        <v>1258</v>
      </c>
      <c r="F761" s="932">
        <v>2</v>
      </c>
      <c r="G761" s="932" t="s">
        <v>2360</v>
      </c>
      <c r="H761" s="931" t="s">
        <v>2360</v>
      </c>
      <c r="I761" s="933" t="s">
        <v>2360</v>
      </c>
      <c r="J761" s="934" t="s">
        <v>2360</v>
      </c>
      <c r="K761" s="935" t="s">
        <v>2360</v>
      </c>
      <c r="L761" s="936" t="s">
        <v>2360</v>
      </c>
    </row>
    <row r="762" spans="3:12" ht="13.2" x14ac:dyDescent="0.25">
      <c r="C762" s="930" t="s">
        <v>2305</v>
      </c>
      <c r="D762" s="930" t="s">
        <v>2110</v>
      </c>
      <c r="E762" s="931">
        <v>1490</v>
      </c>
      <c r="F762" s="932">
        <v>1</v>
      </c>
      <c r="G762" s="932" t="s">
        <v>2360</v>
      </c>
      <c r="H762" s="931" t="s">
        <v>2360</v>
      </c>
      <c r="I762" s="933" t="s">
        <v>2360</v>
      </c>
      <c r="J762" s="934" t="s">
        <v>2360</v>
      </c>
      <c r="K762" s="935" t="s">
        <v>2360</v>
      </c>
      <c r="L762" s="936" t="s">
        <v>2360</v>
      </c>
    </row>
    <row r="763" spans="3:12" ht="13.2" x14ac:dyDescent="0.25">
      <c r="C763" s="930" t="s">
        <v>2305</v>
      </c>
      <c r="D763" s="930" t="s">
        <v>2183</v>
      </c>
      <c r="E763" s="931">
        <v>2789</v>
      </c>
      <c r="F763" s="932">
        <v>1</v>
      </c>
      <c r="G763" s="932" t="s">
        <v>2360</v>
      </c>
      <c r="H763" s="931" t="s">
        <v>2360</v>
      </c>
      <c r="I763" s="933" t="s">
        <v>2360</v>
      </c>
      <c r="J763" s="934" t="s">
        <v>2360</v>
      </c>
      <c r="K763" s="935" t="s">
        <v>2360</v>
      </c>
      <c r="L763" s="936" t="s">
        <v>2360</v>
      </c>
    </row>
    <row r="764" spans="3:12" ht="13.2" x14ac:dyDescent="0.25">
      <c r="C764" s="930" t="s">
        <v>2305</v>
      </c>
      <c r="D764" s="930" t="s">
        <v>2123</v>
      </c>
      <c r="E764" s="931">
        <v>1523</v>
      </c>
      <c r="F764" s="932">
        <v>1</v>
      </c>
      <c r="G764" s="932" t="s">
        <v>2360</v>
      </c>
      <c r="H764" s="931" t="s">
        <v>2360</v>
      </c>
      <c r="I764" s="933" t="s">
        <v>2360</v>
      </c>
      <c r="J764" s="934" t="s">
        <v>2360</v>
      </c>
      <c r="K764" s="935" t="s">
        <v>2360</v>
      </c>
      <c r="L764" s="936" t="s">
        <v>2360</v>
      </c>
    </row>
    <row r="765" spans="3:12" ht="13.2" x14ac:dyDescent="0.25">
      <c r="C765" s="930" t="s">
        <v>2305</v>
      </c>
      <c r="D765" s="930" t="s">
        <v>2126</v>
      </c>
      <c r="E765" s="931">
        <v>1034</v>
      </c>
      <c r="F765" s="932">
        <v>1</v>
      </c>
      <c r="G765" s="932" t="s">
        <v>2360</v>
      </c>
      <c r="H765" s="931" t="s">
        <v>2360</v>
      </c>
      <c r="I765" s="933" t="s">
        <v>2360</v>
      </c>
      <c r="J765" s="934" t="s">
        <v>2360</v>
      </c>
      <c r="K765" s="935" t="s">
        <v>2360</v>
      </c>
      <c r="L765" s="936" t="s">
        <v>2360</v>
      </c>
    </row>
    <row r="766" spans="3:12" ht="13.2" x14ac:dyDescent="0.25">
      <c r="C766" s="930" t="s">
        <v>2249</v>
      </c>
      <c r="D766" s="930" t="s">
        <v>2103</v>
      </c>
      <c r="E766" s="931">
        <v>1072</v>
      </c>
      <c r="F766" s="932">
        <v>2</v>
      </c>
      <c r="G766" s="932" t="s">
        <v>2360</v>
      </c>
      <c r="H766" s="931" t="s">
        <v>2360</v>
      </c>
      <c r="I766" s="933" t="s">
        <v>2360</v>
      </c>
      <c r="J766" s="934" t="s">
        <v>2360</v>
      </c>
      <c r="K766" s="935" t="s">
        <v>2360</v>
      </c>
      <c r="L766" s="936" t="s">
        <v>2360</v>
      </c>
    </row>
    <row r="767" spans="3:12" ht="13.2" x14ac:dyDescent="0.25">
      <c r="C767" s="930" t="s">
        <v>2249</v>
      </c>
      <c r="D767" s="930" t="s">
        <v>2141</v>
      </c>
      <c r="E767" s="931">
        <v>1043</v>
      </c>
      <c r="F767" s="932">
        <v>1</v>
      </c>
      <c r="G767" s="932" t="s">
        <v>2360</v>
      </c>
      <c r="H767" s="931" t="s">
        <v>2360</v>
      </c>
      <c r="I767" s="933" t="s">
        <v>2360</v>
      </c>
      <c r="J767" s="934" t="s">
        <v>2360</v>
      </c>
      <c r="K767" s="935" t="s">
        <v>2360</v>
      </c>
      <c r="L767" s="936" t="s">
        <v>2360</v>
      </c>
    </row>
    <row r="768" spans="3:12" ht="13.2" x14ac:dyDescent="0.25">
      <c r="C768" s="930" t="s">
        <v>2249</v>
      </c>
      <c r="D768" s="930" t="s">
        <v>2130</v>
      </c>
      <c r="E768" s="931">
        <v>1248</v>
      </c>
      <c r="F768" s="932">
        <v>1</v>
      </c>
      <c r="G768" s="932" t="s">
        <v>2360</v>
      </c>
      <c r="H768" s="931" t="s">
        <v>2360</v>
      </c>
      <c r="I768" s="933" t="s">
        <v>2360</v>
      </c>
      <c r="J768" s="934" t="s">
        <v>2360</v>
      </c>
      <c r="K768" s="935" t="s">
        <v>2360</v>
      </c>
      <c r="L768" s="936" t="s">
        <v>2360</v>
      </c>
    </row>
    <row r="769" spans="3:12" ht="13.2" x14ac:dyDescent="0.25">
      <c r="C769" s="930" t="s">
        <v>2249</v>
      </c>
      <c r="D769" s="930" t="s">
        <v>2109</v>
      </c>
      <c r="E769" s="931">
        <v>1466</v>
      </c>
      <c r="F769" s="932">
        <v>1</v>
      </c>
      <c r="G769" s="932" t="s">
        <v>2360</v>
      </c>
      <c r="H769" s="931" t="s">
        <v>2360</v>
      </c>
      <c r="I769" s="933" t="s">
        <v>2360</v>
      </c>
      <c r="J769" s="934" t="s">
        <v>2360</v>
      </c>
      <c r="K769" s="935" t="s">
        <v>2360</v>
      </c>
      <c r="L769" s="936" t="s">
        <v>2360</v>
      </c>
    </row>
    <row r="770" spans="3:12" ht="13.2" x14ac:dyDescent="0.25">
      <c r="C770" s="930" t="s">
        <v>2249</v>
      </c>
      <c r="D770" s="930" t="s">
        <v>2197</v>
      </c>
      <c r="E770" s="931">
        <v>439</v>
      </c>
      <c r="F770" s="932">
        <v>1</v>
      </c>
      <c r="G770" s="932" t="s">
        <v>2360</v>
      </c>
      <c r="H770" s="931" t="s">
        <v>2360</v>
      </c>
      <c r="I770" s="933" t="s">
        <v>2360</v>
      </c>
      <c r="J770" s="934" t="s">
        <v>2360</v>
      </c>
      <c r="K770" s="935" t="s">
        <v>2360</v>
      </c>
      <c r="L770" s="936" t="s">
        <v>2360</v>
      </c>
    </row>
    <row r="771" spans="3:12" ht="13.2" x14ac:dyDescent="0.25">
      <c r="C771" s="930" t="s">
        <v>2249</v>
      </c>
      <c r="D771" s="930" t="s">
        <v>2110</v>
      </c>
      <c r="E771" s="931">
        <v>1678</v>
      </c>
      <c r="F771" s="932">
        <v>1</v>
      </c>
      <c r="G771" s="932" t="s">
        <v>2360</v>
      </c>
      <c r="H771" s="931" t="s">
        <v>2360</v>
      </c>
      <c r="I771" s="933" t="s">
        <v>2360</v>
      </c>
      <c r="J771" s="934" t="s">
        <v>2360</v>
      </c>
      <c r="K771" s="935" t="s">
        <v>2360</v>
      </c>
      <c r="L771" s="936" t="s">
        <v>2360</v>
      </c>
    </row>
    <row r="772" spans="3:12" ht="13.2" x14ac:dyDescent="0.25">
      <c r="C772" s="930" t="s">
        <v>2249</v>
      </c>
      <c r="D772" s="930" t="s">
        <v>2357</v>
      </c>
      <c r="E772" s="931">
        <v>443</v>
      </c>
      <c r="F772" s="932">
        <v>1</v>
      </c>
      <c r="G772" s="932" t="s">
        <v>2360</v>
      </c>
      <c r="H772" s="931" t="s">
        <v>2360</v>
      </c>
      <c r="I772" s="933" t="s">
        <v>2360</v>
      </c>
      <c r="J772" s="934" t="s">
        <v>2360</v>
      </c>
      <c r="K772" s="935" t="s">
        <v>2360</v>
      </c>
      <c r="L772" s="936" t="s">
        <v>2360</v>
      </c>
    </row>
    <row r="773" spans="3:12" ht="13.2" x14ac:dyDescent="0.25">
      <c r="C773" s="930" t="s">
        <v>2249</v>
      </c>
      <c r="D773" s="930" t="s">
        <v>2117</v>
      </c>
      <c r="E773" s="931">
        <v>397</v>
      </c>
      <c r="F773" s="932">
        <v>2</v>
      </c>
      <c r="G773" s="932" t="s">
        <v>2360</v>
      </c>
      <c r="H773" s="931" t="s">
        <v>2360</v>
      </c>
      <c r="I773" s="933" t="s">
        <v>2360</v>
      </c>
      <c r="J773" s="934" t="s">
        <v>2360</v>
      </c>
      <c r="K773" s="935" t="s">
        <v>2360</v>
      </c>
      <c r="L773" s="936" t="s">
        <v>2360</v>
      </c>
    </row>
    <row r="774" spans="3:12" ht="13.2" x14ac:dyDescent="0.25">
      <c r="C774" s="930" t="s">
        <v>2249</v>
      </c>
      <c r="D774" s="930" t="s">
        <v>2118</v>
      </c>
      <c r="E774" s="931">
        <v>1008</v>
      </c>
      <c r="F774" s="932">
        <v>10</v>
      </c>
      <c r="G774" s="932" t="s">
        <v>2360</v>
      </c>
      <c r="H774" s="931" t="s">
        <v>2360</v>
      </c>
      <c r="I774" s="933" t="s">
        <v>2360</v>
      </c>
      <c r="J774" s="934" t="s">
        <v>2360</v>
      </c>
      <c r="K774" s="935" t="s">
        <v>2360</v>
      </c>
      <c r="L774" s="936" t="s">
        <v>2360</v>
      </c>
    </row>
    <row r="775" spans="3:12" ht="13.2" x14ac:dyDescent="0.25">
      <c r="C775" s="930" t="s">
        <v>2249</v>
      </c>
      <c r="D775" s="930" t="s">
        <v>2165</v>
      </c>
      <c r="E775" s="931">
        <v>1006</v>
      </c>
      <c r="F775" s="932">
        <v>1</v>
      </c>
      <c r="G775" s="932" t="s">
        <v>2360</v>
      </c>
      <c r="H775" s="931" t="s">
        <v>2360</v>
      </c>
      <c r="I775" s="933" t="s">
        <v>2360</v>
      </c>
      <c r="J775" s="934" t="s">
        <v>2360</v>
      </c>
      <c r="K775" s="935" t="s">
        <v>2360</v>
      </c>
      <c r="L775" s="936" t="s">
        <v>2360</v>
      </c>
    </row>
    <row r="776" spans="3:12" ht="13.2" x14ac:dyDescent="0.25">
      <c r="C776" s="930" t="s">
        <v>2249</v>
      </c>
      <c r="D776" s="930" t="s">
        <v>2120</v>
      </c>
      <c r="E776" s="931">
        <v>965</v>
      </c>
      <c r="F776" s="932">
        <v>1</v>
      </c>
      <c r="G776" s="932" t="s">
        <v>2360</v>
      </c>
      <c r="H776" s="931" t="s">
        <v>2360</v>
      </c>
      <c r="I776" s="933" t="s">
        <v>2360</v>
      </c>
      <c r="J776" s="934" t="s">
        <v>2360</v>
      </c>
      <c r="K776" s="935" t="s">
        <v>2360</v>
      </c>
      <c r="L776" s="936" t="s">
        <v>2360</v>
      </c>
    </row>
    <row r="777" spans="3:12" ht="13.2" x14ac:dyDescent="0.25">
      <c r="C777" s="930" t="s">
        <v>2249</v>
      </c>
      <c r="D777" s="930" t="s">
        <v>2186</v>
      </c>
      <c r="E777" s="931">
        <v>896</v>
      </c>
      <c r="F777" s="932">
        <v>3</v>
      </c>
      <c r="G777" s="932" t="s">
        <v>2360</v>
      </c>
      <c r="H777" s="931" t="s">
        <v>2360</v>
      </c>
      <c r="I777" s="933" t="s">
        <v>2360</v>
      </c>
      <c r="J777" s="934" t="s">
        <v>2360</v>
      </c>
      <c r="K777" s="935" t="s">
        <v>2360</v>
      </c>
      <c r="L777" s="936" t="s">
        <v>2360</v>
      </c>
    </row>
    <row r="778" spans="3:12" ht="13.2" x14ac:dyDescent="0.25">
      <c r="C778" s="930" t="s">
        <v>2249</v>
      </c>
      <c r="D778" s="930" t="s">
        <v>2123</v>
      </c>
      <c r="E778" s="931">
        <v>830</v>
      </c>
      <c r="F778" s="932">
        <v>2</v>
      </c>
      <c r="G778" s="932" t="s">
        <v>2360</v>
      </c>
      <c r="H778" s="931" t="s">
        <v>2360</v>
      </c>
      <c r="I778" s="933" t="s">
        <v>2360</v>
      </c>
      <c r="J778" s="934" t="s">
        <v>2360</v>
      </c>
      <c r="K778" s="935" t="s">
        <v>2360</v>
      </c>
      <c r="L778" s="936" t="s">
        <v>2360</v>
      </c>
    </row>
    <row r="779" spans="3:12" ht="13.2" x14ac:dyDescent="0.25">
      <c r="C779" s="930" t="s">
        <v>2249</v>
      </c>
      <c r="D779" s="930" t="s">
        <v>2126</v>
      </c>
      <c r="E779" s="931">
        <v>560</v>
      </c>
      <c r="F779" s="932">
        <v>1</v>
      </c>
      <c r="G779" s="932" t="s">
        <v>2360</v>
      </c>
      <c r="H779" s="931" t="s">
        <v>2360</v>
      </c>
      <c r="I779" s="933" t="s">
        <v>2360</v>
      </c>
      <c r="J779" s="934" t="s">
        <v>2360</v>
      </c>
      <c r="K779" s="935" t="s">
        <v>2360</v>
      </c>
      <c r="L779" s="936" t="s">
        <v>2360</v>
      </c>
    </row>
    <row r="780" spans="3:12" ht="13.2" x14ac:dyDescent="0.25">
      <c r="C780" s="930" t="s">
        <v>2322</v>
      </c>
      <c r="D780" s="930" t="s">
        <v>2104</v>
      </c>
      <c r="E780" s="931">
        <v>1247</v>
      </c>
      <c r="F780" s="932">
        <v>1</v>
      </c>
      <c r="G780" s="932" t="s">
        <v>2360</v>
      </c>
      <c r="H780" s="931" t="s">
        <v>2360</v>
      </c>
      <c r="I780" s="933" t="s">
        <v>2360</v>
      </c>
      <c r="J780" s="934" t="s">
        <v>2360</v>
      </c>
      <c r="K780" s="935" t="s">
        <v>2360</v>
      </c>
      <c r="L780" s="936" t="s">
        <v>2360</v>
      </c>
    </row>
    <row r="781" spans="3:12" ht="13.2" x14ac:dyDescent="0.25">
      <c r="C781" s="930" t="s">
        <v>2322</v>
      </c>
      <c r="D781" s="930" t="s">
        <v>2109</v>
      </c>
      <c r="E781" s="931">
        <v>1752</v>
      </c>
      <c r="F781" s="932">
        <v>1</v>
      </c>
      <c r="G781" s="932" t="s">
        <v>2360</v>
      </c>
      <c r="H781" s="931" t="s">
        <v>2360</v>
      </c>
      <c r="I781" s="933" t="s">
        <v>2360</v>
      </c>
      <c r="J781" s="934" t="s">
        <v>2360</v>
      </c>
      <c r="K781" s="935" t="s">
        <v>2360</v>
      </c>
      <c r="L781" s="936" t="s">
        <v>2360</v>
      </c>
    </row>
    <row r="782" spans="3:12" ht="13.2" x14ac:dyDescent="0.25">
      <c r="C782" s="930" t="s">
        <v>2322</v>
      </c>
      <c r="D782" s="930" t="s">
        <v>2146</v>
      </c>
      <c r="E782" s="931">
        <v>1545</v>
      </c>
      <c r="F782" s="932">
        <v>1</v>
      </c>
      <c r="G782" s="932" t="s">
        <v>2360</v>
      </c>
      <c r="H782" s="931" t="s">
        <v>2360</v>
      </c>
      <c r="I782" s="933" t="s">
        <v>2360</v>
      </c>
      <c r="J782" s="934" t="s">
        <v>2360</v>
      </c>
      <c r="K782" s="935" t="s">
        <v>2360</v>
      </c>
      <c r="L782" s="936" t="s">
        <v>2360</v>
      </c>
    </row>
    <row r="783" spans="3:12" ht="13.2" x14ac:dyDescent="0.25">
      <c r="C783" s="930" t="s">
        <v>2322</v>
      </c>
      <c r="D783" s="930" t="s">
        <v>2110</v>
      </c>
      <c r="E783" s="931">
        <v>1635</v>
      </c>
      <c r="F783" s="932">
        <v>1</v>
      </c>
      <c r="G783" s="932" t="s">
        <v>2360</v>
      </c>
      <c r="H783" s="931" t="s">
        <v>2360</v>
      </c>
      <c r="I783" s="933" t="s">
        <v>2360</v>
      </c>
      <c r="J783" s="934" t="s">
        <v>2360</v>
      </c>
      <c r="K783" s="935" t="s">
        <v>2360</v>
      </c>
      <c r="L783" s="936" t="s">
        <v>2360</v>
      </c>
    </row>
    <row r="784" spans="3:12" ht="13.2" x14ac:dyDescent="0.25">
      <c r="C784" s="930" t="s">
        <v>2322</v>
      </c>
      <c r="D784" s="930" t="s">
        <v>2356</v>
      </c>
      <c r="E784" s="931">
        <v>571</v>
      </c>
      <c r="F784" s="932">
        <v>1</v>
      </c>
      <c r="G784" s="932" t="s">
        <v>2360</v>
      </c>
      <c r="H784" s="931" t="s">
        <v>2360</v>
      </c>
      <c r="I784" s="933" t="s">
        <v>2360</v>
      </c>
      <c r="J784" s="934" t="s">
        <v>2360</v>
      </c>
      <c r="K784" s="935" t="s">
        <v>2360</v>
      </c>
      <c r="L784" s="936" t="s">
        <v>2360</v>
      </c>
    </row>
    <row r="785" spans="3:12" ht="13.2" x14ac:dyDescent="0.25">
      <c r="C785" s="930" t="s">
        <v>2322</v>
      </c>
      <c r="D785" s="930" t="s">
        <v>2114</v>
      </c>
      <c r="E785" s="931">
        <v>1042</v>
      </c>
      <c r="F785" s="932">
        <v>1</v>
      </c>
      <c r="G785" s="932" t="s">
        <v>2360</v>
      </c>
      <c r="H785" s="931" t="s">
        <v>2360</v>
      </c>
      <c r="I785" s="933" t="s">
        <v>2360</v>
      </c>
      <c r="J785" s="934" t="s">
        <v>2360</v>
      </c>
      <c r="K785" s="935" t="s">
        <v>2360</v>
      </c>
      <c r="L785" s="936" t="s">
        <v>2360</v>
      </c>
    </row>
    <row r="786" spans="3:12" ht="13.2" x14ac:dyDescent="0.25">
      <c r="C786" s="930" t="s">
        <v>2322</v>
      </c>
      <c r="D786" s="930" t="s">
        <v>2219</v>
      </c>
      <c r="E786" s="931">
        <v>1127</v>
      </c>
      <c r="F786" s="932">
        <v>1</v>
      </c>
      <c r="G786" s="932" t="s">
        <v>2360</v>
      </c>
      <c r="H786" s="931" t="s">
        <v>2360</v>
      </c>
      <c r="I786" s="933" t="s">
        <v>2360</v>
      </c>
      <c r="J786" s="934" t="s">
        <v>2360</v>
      </c>
      <c r="K786" s="935" t="s">
        <v>2360</v>
      </c>
      <c r="L786" s="936" t="s">
        <v>2360</v>
      </c>
    </row>
    <row r="787" spans="3:12" ht="13.2" x14ac:dyDescent="0.25">
      <c r="C787" s="930" t="s">
        <v>2322</v>
      </c>
      <c r="D787" s="930" t="s">
        <v>2223</v>
      </c>
      <c r="E787" s="931">
        <v>422</v>
      </c>
      <c r="F787" s="932">
        <v>2</v>
      </c>
      <c r="G787" s="932" t="s">
        <v>2360</v>
      </c>
      <c r="H787" s="931" t="s">
        <v>2360</v>
      </c>
      <c r="I787" s="933" t="s">
        <v>2360</v>
      </c>
      <c r="J787" s="934" t="s">
        <v>2360</v>
      </c>
      <c r="K787" s="935" t="s">
        <v>2360</v>
      </c>
      <c r="L787" s="936" t="s">
        <v>2360</v>
      </c>
    </row>
    <row r="788" spans="3:12" ht="13.2" x14ac:dyDescent="0.25">
      <c r="C788" s="930" t="s">
        <v>2322</v>
      </c>
      <c r="D788" s="930" t="s">
        <v>2118</v>
      </c>
      <c r="E788" s="931">
        <v>972</v>
      </c>
      <c r="F788" s="932">
        <v>1</v>
      </c>
      <c r="G788" s="932" t="s">
        <v>2360</v>
      </c>
      <c r="H788" s="931" t="s">
        <v>2360</v>
      </c>
      <c r="I788" s="933" t="s">
        <v>2360</v>
      </c>
      <c r="J788" s="934" t="s">
        <v>2360</v>
      </c>
      <c r="K788" s="935" t="s">
        <v>2360</v>
      </c>
      <c r="L788" s="936" t="s">
        <v>2360</v>
      </c>
    </row>
    <row r="789" spans="3:12" ht="13.2" x14ac:dyDescent="0.25">
      <c r="C789" s="930" t="s">
        <v>2322</v>
      </c>
      <c r="D789" s="930" t="s">
        <v>2229</v>
      </c>
      <c r="E789" s="931">
        <v>470</v>
      </c>
      <c r="F789" s="932">
        <v>1</v>
      </c>
      <c r="G789" s="932" t="s">
        <v>2360</v>
      </c>
      <c r="H789" s="931" t="s">
        <v>2360</v>
      </c>
      <c r="I789" s="933" t="s">
        <v>2360</v>
      </c>
      <c r="J789" s="934" t="s">
        <v>2360</v>
      </c>
      <c r="K789" s="935" t="s">
        <v>2360</v>
      </c>
      <c r="L789" s="936" t="s">
        <v>2360</v>
      </c>
    </row>
    <row r="790" spans="3:12" ht="13.2" x14ac:dyDescent="0.25">
      <c r="C790" s="930" t="s">
        <v>2322</v>
      </c>
      <c r="D790" s="930" t="s">
        <v>2215</v>
      </c>
      <c r="E790" s="931">
        <v>724</v>
      </c>
      <c r="F790" s="932">
        <v>1</v>
      </c>
      <c r="G790" s="932" t="s">
        <v>2360</v>
      </c>
      <c r="H790" s="931" t="s">
        <v>2360</v>
      </c>
      <c r="I790" s="933" t="s">
        <v>2360</v>
      </c>
      <c r="J790" s="934" t="s">
        <v>2360</v>
      </c>
      <c r="K790" s="935" t="s">
        <v>2360</v>
      </c>
      <c r="L790" s="936" t="s">
        <v>2360</v>
      </c>
    </row>
    <row r="791" spans="3:12" ht="13.2" x14ac:dyDescent="0.25">
      <c r="C791" s="930" t="s">
        <v>2196</v>
      </c>
      <c r="D791" s="930" t="s">
        <v>2104</v>
      </c>
      <c r="E791" s="931">
        <v>759</v>
      </c>
      <c r="F791" s="932">
        <v>1</v>
      </c>
      <c r="G791" s="932" t="s">
        <v>2360</v>
      </c>
      <c r="H791" s="931" t="s">
        <v>2360</v>
      </c>
      <c r="I791" s="933" t="s">
        <v>2360</v>
      </c>
      <c r="J791" s="934" t="s">
        <v>2360</v>
      </c>
      <c r="K791" s="935" t="s">
        <v>2360</v>
      </c>
      <c r="L791" s="936" t="s">
        <v>2360</v>
      </c>
    </row>
    <row r="792" spans="3:12" ht="13.2" x14ac:dyDescent="0.25">
      <c r="C792" s="930" t="s">
        <v>2196</v>
      </c>
      <c r="D792" s="930" t="s">
        <v>2149</v>
      </c>
      <c r="E792" s="931">
        <v>1441</v>
      </c>
      <c r="F792" s="932">
        <v>1</v>
      </c>
      <c r="G792" s="932" t="s">
        <v>2360</v>
      </c>
      <c r="H792" s="931" t="s">
        <v>2360</v>
      </c>
      <c r="I792" s="933" t="s">
        <v>2360</v>
      </c>
      <c r="J792" s="934" t="s">
        <v>2360</v>
      </c>
      <c r="K792" s="935" t="s">
        <v>2360</v>
      </c>
      <c r="L792" s="936" t="s">
        <v>2360</v>
      </c>
    </row>
    <row r="793" spans="3:12" ht="13.2" x14ac:dyDescent="0.25">
      <c r="C793" s="930" t="s">
        <v>2349</v>
      </c>
      <c r="D793" s="930" t="s">
        <v>2278</v>
      </c>
      <c r="E793" s="931">
        <v>1870</v>
      </c>
      <c r="F793" s="932">
        <v>1</v>
      </c>
      <c r="G793" s="932" t="s">
        <v>2360</v>
      </c>
      <c r="H793" s="931" t="s">
        <v>2360</v>
      </c>
      <c r="I793" s="933" t="s">
        <v>2360</v>
      </c>
      <c r="J793" s="934" t="s">
        <v>2360</v>
      </c>
      <c r="K793" s="935" t="s">
        <v>2360</v>
      </c>
      <c r="L793" s="936" t="s">
        <v>2360</v>
      </c>
    </row>
    <row r="794" spans="3:12" ht="13.2" x14ac:dyDescent="0.25">
      <c r="C794" s="930" t="s">
        <v>2298</v>
      </c>
      <c r="D794" s="930" t="s">
        <v>2110</v>
      </c>
      <c r="E794" s="931">
        <v>1654</v>
      </c>
      <c r="F794" s="932">
        <v>1</v>
      </c>
      <c r="G794" s="932" t="s">
        <v>2360</v>
      </c>
      <c r="H794" s="931" t="s">
        <v>2360</v>
      </c>
      <c r="I794" s="933" t="s">
        <v>2360</v>
      </c>
      <c r="J794" s="934" t="s">
        <v>2360</v>
      </c>
      <c r="K794" s="935" t="s">
        <v>2360</v>
      </c>
      <c r="L794" s="936" t="s">
        <v>2360</v>
      </c>
    </row>
    <row r="795" spans="3:12" ht="13.2" x14ac:dyDescent="0.25">
      <c r="C795" s="930" t="s">
        <v>2298</v>
      </c>
      <c r="D795" s="930" t="s">
        <v>2184</v>
      </c>
      <c r="E795" s="931">
        <v>4609</v>
      </c>
      <c r="F795" s="932">
        <v>1</v>
      </c>
      <c r="G795" s="932" t="s">
        <v>2360</v>
      </c>
      <c r="H795" s="931" t="s">
        <v>2360</v>
      </c>
      <c r="I795" s="933" t="s">
        <v>2360</v>
      </c>
      <c r="J795" s="934" t="s">
        <v>2360</v>
      </c>
      <c r="K795" s="935" t="s">
        <v>2360</v>
      </c>
      <c r="L795" s="936" t="s">
        <v>2360</v>
      </c>
    </row>
    <row r="796" spans="3:12" ht="13.2" x14ac:dyDescent="0.25">
      <c r="C796" s="930" t="s">
        <v>2298</v>
      </c>
      <c r="D796" s="930" t="s">
        <v>2114</v>
      </c>
      <c r="E796" s="931">
        <v>3916</v>
      </c>
      <c r="F796" s="932">
        <v>1</v>
      </c>
      <c r="G796" s="932" t="s">
        <v>2360</v>
      </c>
      <c r="H796" s="931" t="s">
        <v>2360</v>
      </c>
      <c r="I796" s="933" t="s">
        <v>2360</v>
      </c>
      <c r="J796" s="934" t="s">
        <v>2360</v>
      </c>
      <c r="K796" s="935" t="s">
        <v>2360</v>
      </c>
      <c r="L796" s="936" t="s">
        <v>2360</v>
      </c>
    </row>
    <row r="797" spans="3:12" ht="13.2" x14ac:dyDescent="0.25">
      <c r="C797" s="930" t="s">
        <v>2298</v>
      </c>
      <c r="D797" s="930" t="s">
        <v>2222</v>
      </c>
      <c r="E797" s="931">
        <v>2136</v>
      </c>
      <c r="F797" s="932">
        <v>1</v>
      </c>
      <c r="G797" s="932" t="s">
        <v>2360</v>
      </c>
      <c r="H797" s="931" t="s">
        <v>2360</v>
      </c>
      <c r="I797" s="933" t="s">
        <v>2360</v>
      </c>
      <c r="J797" s="934" t="s">
        <v>2360</v>
      </c>
      <c r="K797" s="935" t="s">
        <v>2360</v>
      </c>
      <c r="L797" s="936" t="s">
        <v>2360</v>
      </c>
    </row>
    <row r="798" spans="3:12" ht="13.2" x14ac:dyDescent="0.25">
      <c r="C798" s="930" t="s">
        <v>2298</v>
      </c>
      <c r="D798" s="930" t="s">
        <v>2132</v>
      </c>
      <c r="E798" s="931">
        <v>2958</v>
      </c>
      <c r="F798" s="932">
        <v>1</v>
      </c>
      <c r="G798" s="932" t="s">
        <v>2360</v>
      </c>
      <c r="H798" s="931" t="s">
        <v>2360</v>
      </c>
      <c r="I798" s="933" t="s">
        <v>2360</v>
      </c>
      <c r="J798" s="934" t="s">
        <v>2360</v>
      </c>
      <c r="K798" s="935" t="s">
        <v>2360</v>
      </c>
      <c r="L798" s="936" t="s">
        <v>2360</v>
      </c>
    </row>
    <row r="799" spans="3:12" ht="13.2" x14ac:dyDescent="0.25">
      <c r="C799" s="930" t="s">
        <v>2331</v>
      </c>
      <c r="D799" s="930" t="s">
        <v>2115</v>
      </c>
      <c r="E799" s="931">
        <v>3745</v>
      </c>
      <c r="F799" s="932">
        <v>1</v>
      </c>
      <c r="G799" s="932" t="s">
        <v>2360</v>
      </c>
      <c r="H799" s="931" t="s">
        <v>2360</v>
      </c>
      <c r="I799" s="933" t="s">
        <v>2360</v>
      </c>
      <c r="J799" s="934" t="s">
        <v>2360</v>
      </c>
      <c r="K799" s="935" t="s">
        <v>2360</v>
      </c>
      <c r="L799" s="936" t="s">
        <v>2360</v>
      </c>
    </row>
    <row r="800" spans="3:12" ht="13.2" x14ac:dyDescent="0.25">
      <c r="C800" s="930" t="s">
        <v>2273</v>
      </c>
      <c r="D800" s="930" t="s">
        <v>2145</v>
      </c>
      <c r="E800" s="931">
        <v>4216</v>
      </c>
      <c r="F800" s="932">
        <v>1</v>
      </c>
      <c r="G800" s="932" t="s">
        <v>2360</v>
      </c>
      <c r="H800" s="931" t="s">
        <v>2360</v>
      </c>
      <c r="I800" s="933" t="s">
        <v>2360</v>
      </c>
      <c r="J800" s="934" t="s">
        <v>2360</v>
      </c>
      <c r="K800" s="935" t="s">
        <v>2360</v>
      </c>
      <c r="L800" s="936" t="s">
        <v>2360</v>
      </c>
    </row>
    <row r="801" spans="3:12" ht="13.2" x14ac:dyDescent="0.25">
      <c r="C801" s="930" t="s">
        <v>2273</v>
      </c>
      <c r="D801" s="930" t="s">
        <v>2123</v>
      </c>
      <c r="E801" s="931">
        <v>3927</v>
      </c>
      <c r="F801" s="932">
        <v>1</v>
      </c>
      <c r="G801" s="932" t="s">
        <v>2360</v>
      </c>
      <c r="H801" s="931" t="s">
        <v>2360</v>
      </c>
      <c r="I801" s="933" t="s">
        <v>2360</v>
      </c>
      <c r="J801" s="934" t="s">
        <v>2360</v>
      </c>
      <c r="K801" s="935" t="s">
        <v>2360</v>
      </c>
      <c r="L801" s="936" t="s">
        <v>2360</v>
      </c>
    </row>
    <row r="802" spans="3:12" ht="13.2" x14ac:dyDescent="0.25">
      <c r="C802" s="930" t="s">
        <v>2273</v>
      </c>
      <c r="D802" s="930" t="s">
        <v>2126</v>
      </c>
      <c r="E802" s="931">
        <v>3777</v>
      </c>
      <c r="F802" s="932">
        <v>1</v>
      </c>
      <c r="G802" s="932" t="s">
        <v>2360</v>
      </c>
      <c r="H802" s="931" t="s">
        <v>2360</v>
      </c>
      <c r="I802" s="933" t="s">
        <v>2360</v>
      </c>
      <c r="J802" s="934" t="s">
        <v>2360</v>
      </c>
      <c r="K802" s="935" t="s">
        <v>2360</v>
      </c>
      <c r="L802" s="936" t="s">
        <v>2360</v>
      </c>
    </row>
    <row r="803" spans="3:12" ht="13.2" x14ac:dyDescent="0.25">
      <c r="C803" s="930" t="s">
        <v>2312</v>
      </c>
      <c r="D803" s="930" t="s">
        <v>2211</v>
      </c>
      <c r="E803" s="931">
        <v>3154</v>
      </c>
      <c r="F803" s="932">
        <v>1</v>
      </c>
      <c r="G803" s="932" t="s">
        <v>2360</v>
      </c>
      <c r="H803" s="931" t="s">
        <v>2360</v>
      </c>
      <c r="I803" s="933" t="s">
        <v>2360</v>
      </c>
      <c r="J803" s="934" t="s">
        <v>2360</v>
      </c>
      <c r="K803" s="935" t="s">
        <v>2360</v>
      </c>
      <c r="L803" s="936" t="s">
        <v>2360</v>
      </c>
    </row>
    <row r="804" spans="3:12" ht="13.2" x14ac:dyDescent="0.25">
      <c r="C804" s="930" t="s">
        <v>2312</v>
      </c>
      <c r="D804" s="930" t="s">
        <v>2142</v>
      </c>
      <c r="E804" s="931">
        <v>1377</v>
      </c>
      <c r="F804" s="932">
        <v>1</v>
      </c>
      <c r="G804" s="932" t="s">
        <v>2360</v>
      </c>
      <c r="H804" s="931" t="s">
        <v>2360</v>
      </c>
      <c r="I804" s="933" t="s">
        <v>2360</v>
      </c>
      <c r="J804" s="934" t="s">
        <v>2360</v>
      </c>
      <c r="K804" s="935" t="s">
        <v>2360</v>
      </c>
      <c r="L804" s="936" t="s">
        <v>2360</v>
      </c>
    </row>
    <row r="805" spans="3:12" ht="13.2" x14ac:dyDescent="0.25">
      <c r="C805" s="930" t="s">
        <v>2328</v>
      </c>
      <c r="D805" s="930" t="s">
        <v>2106</v>
      </c>
      <c r="E805" s="931">
        <v>3836</v>
      </c>
      <c r="F805" s="932">
        <v>1</v>
      </c>
      <c r="G805" s="932" t="s">
        <v>2360</v>
      </c>
      <c r="H805" s="931" t="s">
        <v>2360</v>
      </c>
      <c r="I805" s="933" t="s">
        <v>2360</v>
      </c>
      <c r="J805" s="934" t="s">
        <v>2360</v>
      </c>
      <c r="K805" s="935" t="s">
        <v>2360</v>
      </c>
      <c r="L805" s="936" t="s">
        <v>2360</v>
      </c>
    </row>
    <row r="806" spans="3:12" ht="13.2" x14ac:dyDescent="0.25">
      <c r="C806" s="930" t="s">
        <v>2333</v>
      </c>
      <c r="D806" s="930" t="s">
        <v>2110</v>
      </c>
      <c r="E806" s="931">
        <v>303</v>
      </c>
      <c r="F806" s="932">
        <v>1</v>
      </c>
      <c r="G806" s="932" t="s">
        <v>2360</v>
      </c>
      <c r="H806" s="931" t="s">
        <v>2360</v>
      </c>
      <c r="I806" s="933" t="s">
        <v>2360</v>
      </c>
      <c r="J806" s="934" t="s">
        <v>2360</v>
      </c>
      <c r="K806" s="935" t="s">
        <v>2360</v>
      </c>
      <c r="L806" s="936" t="s">
        <v>2360</v>
      </c>
    </row>
    <row r="807" spans="3:12" ht="13.2" x14ac:dyDescent="0.25">
      <c r="C807" s="930" t="s">
        <v>2244</v>
      </c>
      <c r="D807" s="930" t="s">
        <v>2175</v>
      </c>
      <c r="E807" s="931">
        <v>4087</v>
      </c>
      <c r="F807" s="932">
        <v>1</v>
      </c>
      <c r="G807" s="932" t="s">
        <v>2360</v>
      </c>
      <c r="H807" s="931" t="s">
        <v>2360</v>
      </c>
      <c r="I807" s="933" t="s">
        <v>2360</v>
      </c>
      <c r="J807" s="934" t="s">
        <v>2360</v>
      </c>
      <c r="K807" s="935" t="s">
        <v>2360</v>
      </c>
      <c r="L807" s="936" t="s">
        <v>2360</v>
      </c>
    </row>
    <row r="808" spans="3:12" ht="13.2" x14ac:dyDescent="0.25">
      <c r="C808" s="930" t="s">
        <v>2243</v>
      </c>
      <c r="D808" s="930" t="s">
        <v>2177</v>
      </c>
      <c r="E808" s="931">
        <v>4252</v>
      </c>
      <c r="F808" s="932">
        <v>1</v>
      </c>
      <c r="G808" s="932" t="s">
        <v>2360</v>
      </c>
      <c r="H808" s="931" t="s">
        <v>2360</v>
      </c>
      <c r="I808" s="933" t="s">
        <v>2360</v>
      </c>
      <c r="J808" s="934" t="s">
        <v>2360</v>
      </c>
      <c r="K808" s="935" t="s">
        <v>2360</v>
      </c>
      <c r="L808" s="936" t="s">
        <v>2360</v>
      </c>
    </row>
    <row r="809" spans="3:12" ht="13.2" x14ac:dyDescent="0.25">
      <c r="C809" s="930" t="s">
        <v>2243</v>
      </c>
      <c r="D809" s="930" t="s">
        <v>2110</v>
      </c>
      <c r="E809" s="931">
        <v>2439</v>
      </c>
      <c r="F809" s="932">
        <v>1</v>
      </c>
      <c r="G809" s="932" t="s">
        <v>2360</v>
      </c>
      <c r="H809" s="931" t="s">
        <v>2360</v>
      </c>
      <c r="I809" s="933" t="s">
        <v>2360</v>
      </c>
      <c r="J809" s="934" t="s">
        <v>2360</v>
      </c>
      <c r="K809" s="935" t="s">
        <v>2360</v>
      </c>
      <c r="L809" s="936" t="s">
        <v>2360</v>
      </c>
    </row>
    <row r="810" spans="3:12" ht="13.2" x14ac:dyDescent="0.25">
      <c r="C810" s="930" t="s">
        <v>2243</v>
      </c>
      <c r="D810" s="930" t="s">
        <v>2132</v>
      </c>
      <c r="E810" s="931">
        <v>4158</v>
      </c>
      <c r="F810" s="932">
        <v>1</v>
      </c>
      <c r="G810" s="932" t="s">
        <v>2360</v>
      </c>
      <c r="H810" s="931" t="s">
        <v>2360</v>
      </c>
      <c r="I810" s="933" t="s">
        <v>2360</v>
      </c>
      <c r="J810" s="934" t="s">
        <v>2360</v>
      </c>
      <c r="K810" s="935" t="s">
        <v>2360</v>
      </c>
      <c r="L810" s="936" t="s">
        <v>2360</v>
      </c>
    </row>
    <row r="811" spans="3:12" ht="13.2" x14ac:dyDescent="0.25">
      <c r="C811" s="930" t="s">
        <v>2233</v>
      </c>
      <c r="D811" s="930" t="s">
        <v>2105</v>
      </c>
      <c r="E811" s="931">
        <v>5001</v>
      </c>
      <c r="F811" s="932">
        <v>1</v>
      </c>
      <c r="G811" s="932" t="s">
        <v>2360</v>
      </c>
      <c r="H811" s="931" t="s">
        <v>2360</v>
      </c>
      <c r="I811" s="933" t="s">
        <v>2360</v>
      </c>
      <c r="J811" s="934" t="s">
        <v>2360</v>
      </c>
      <c r="K811" s="935" t="s">
        <v>2360</v>
      </c>
      <c r="L811" s="936" t="s">
        <v>2360</v>
      </c>
    </row>
    <row r="812" spans="3:12" ht="13.2" x14ac:dyDescent="0.25">
      <c r="C812" s="930" t="s">
        <v>2233</v>
      </c>
      <c r="D812" s="930" t="s">
        <v>2149</v>
      </c>
      <c r="E812" s="931">
        <v>4593</v>
      </c>
      <c r="F812" s="932">
        <v>1</v>
      </c>
      <c r="G812" s="932" t="s">
        <v>2360</v>
      </c>
      <c r="H812" s="931" t="s">
        <v>2360</v>
      </c>
      <c r="I812" s="933" t="s">
        <v>2360</v>
      </c>
      <c r="J812" s="934" t="s">
        <v>2360</v>
      </c>
      <c r="K812" s="935" t="s">
        <v>2360</v>
      </c>
      <c r="L812" s="936" t="s">
        <v>2360</v>
      </c>
    </row>
    <row r="813" spans="3:12" ht="13.2" x14ac:dyDescent="0.25">
      <c r="C813" s="930" t="s">
        <v>2233</v>
      </c>
      <c r="D813" s="930" t="s">
        <v>2150</v>
      </c>
      <c r="E813" s="931">
        <v>4659</v>
      </c>
      <c r="F813" s="932">
        <v>1</v>
      </c>
      <c r="G813" s="932" t="s">
        <v>2360</v>
      </c>
      <c r="H813" s="931" t="s">
        <v>2360</v>
      </c>
      <c r="I813" s="933" t="s">
        <v>2360</v>
      </c>
      <c r="J813" s="934" t="s">
        <v>2360</v>
      </c>
      <c r="K813" s="935" t="s">
        <v>2360</v>
      </c>
      <c r="L813" s="936" t="s">
        <v>2360</v>
      </c>
    </row>
    <row r="814" spans="3:12" ht="13.2" x14ac:dyDescent="0.25">
      <c r="C814" s="930" t="s">
        <v>2233</v>
      </c>
      <c r="D814" s="930" t="s">
        <v>2109</v>
      </c>
      <c r="E814" s="931">
        <v>4439</v>
      </c>
      <c r="F814" s="932">
        <v>2</v>
      </c>
      <c r="G814" s="932" t="s">
        <v>2360</v>
      </c>
      <c r="H814" s="931" t="s">
        <v>2360</v>
      </c>
      <c r="I814" s="933" t="s">
        <v>2360</v>
      </c>
      <c r="J814" s="934" t="s">
        <v>2360</v>
      </c>
      <c r="K814" s="935" t="s">
        <v>2360</v>
      </c>
      <c r="L814" s="936" t="s">
        <v>2360</v>
      </c>
    </row>
    <row r="815" spans="3:12" ht="13.2" x14ac:dyDescent="0.25">
      <c r="C815" s="930" t="s">
        <v>2233</v>
      </c>
      <c r="D815" s="930" t="s">
        <v>2182</v>
      </c>
      <c r="E815" s="931">
        <v>4209</v>
      </c>
      <c r="F815" s="932">
        <v>1</v>
      </c>
      <c r="G815" s="932" t="s">
        <v>2360</v>
      </c>
      <c r="H815" s="931" t="s">
        <v>2360</v>
      </c>
      <c r="I815" s="933" t="s">
        <v>2360</v>
      </c>
      <c r="J815" s="934" t="s">
        <v>2360</v>
      </c>
      <c r="K815" s="935" t="s">
        <v>2360</v>
      </c>
      <c r="L815" s="936" t="s">
        <v>2360</v>
      </c>
    </row>
    <row r="816" spans="3:12" ht="13.2" x14ac:dyDescent="0.25">
      <c r="C816" s="930" t="s">
        <v>2233</v>
      </c>
      <c r="D816" s="930" t="s">
        <v>2197</v>
      </c>
      <c r="E816" s="931">
        <v>3603</v>
      </c>
      <c r="F816" s="932">
        <v>1</v>
      </c>
      <c r="G816" s="932" t="s">
        <v>2360</v>
      </c>
      <c r="H816" s="931" t="s">
        <v>2360</v>
      </c>
      <c r="I816" s="933" t="s">
        <v>2360</v>
      </c>
      <c r="J816" s="934" t="s">
        <v>2360</v>
      </c>
      <c r="K816" s="935" t="s">
        <v>2360</v>
      </c>
      <c r="L816" s="936" t="s">
        <v>2360</v>
      </c>
    </row>
    <row r="817" spans="3:12" ht="13.2" x14ac:dyDescent="0.25">
      <c r="C817" s="930" t="s">
        <v>2233</v>
      </c>
      <c r="D817" s="930" t="s">
        <v>2110</v>
      </c>
      <c r="E817" s="931">
        <v>2443</v>
      </c>
      <c r="F817" s="932">
        <v>3</v>
      </c>
      <c r="G817" s="932" t="s">
        <v>2360</v>
      </c>
      <c r="H817" s="931" t="s">
        <v>2360</v>
      </c>
      <c r="I817" s="933" t="s">
        <v>2360</v>
      </c>
      <c r="J817" s="934" t="s">
        <v>2360</v>
      </c>
      <c r="K817" s="935" t="s">
        <v>2360</v>
      </c>
      <c r="L817" s="936" t="s">
        <v>2360</v>
      </c>
    </row>
    <row r="818" spans="3:12" ht="13.2" x14ac:dyDescent="0.25">
      <c r="C818" s="930" t="s">
        <v>2233</v>
      </c>
      <c r="D818" s="930" t="s">
        <v>2151</v>
      </c>
      <c r="E818" s="931">
        <v>2535</v>
      </c>
      <c r="F818" s="932">
        <v>1</v>
      </c>
      <c r="G818" s="932" t="s">
        <v>2360</v>
      </c>
      <c r="H818" s="931" t="s">
        <v>2360</v>
      </c>
      <c r="I818" s="933" t="s">
        <v>2360</v>
      </c>
      <c r="J818" s="934" t="s">
        <v>2360</v>
      </c>
      <c r="K818" s="935" t="s">
        <v>2360</v>
      </c>
      <c r="L818" s="936" t="s">
        <v>2360</v>
      </c>
    </row>
    <row r="819" spans="3:12" ht="13.2" x14ac:dyDescent="0.25">
      <c r="C819" s="930" t="s">
        <v>2233</v>
      </c>
      <c r="D819" s="930" t="s">
        <v>2184</v>
      </c>
      <c r="E819" s="931">
        <v>5861</v>
      </c>
      <c r="F819" s="932">
        <v>1</v>
      </c>
      <c r="G819" s="932" t="s">
        <v>2360</v>
      </c>
      <c r="H819" s="931" t="s">
        <v>2360</v>
      </c>
      <c r="I819" s="933" t="s">
        <v>2360</v>
      </c>
      <c r="J819" s="934" t="s">
        <v>2360</v>
      </c>
      <c r="K819" s="935" t="s">
        <v>2360</v>
      </c>
      <c r="L819" s="936" t="s">
        <v>2360</v>
      </c>
    </row>
    <row r="820" spans="3:12" ht="13.2" x14ac:dyDescent="0.25">
      <c r="C820" s="930" t="s">
        <v>2233</v>
      </c>
      <c r="D820" s="930" t="s">
        <v>2211</v>
      </c>
      <c r="E820" s="931">
        <v>5099</v>
      </c>
      <c r="F820" s="932">
        <v>4</v>
      </c>
      <c r="G820" s="932" t="s">
        <v>2360</v>
      </c>
      <c r="H820" s="931" t="s">
        <v>2360</v>
      </c>
      <c r="I820" s="933" t="s">
        <v>2360</v>
      </c>
      <c r="J820" s="934" t="s">
        <v>2360</v>
      </c>
      <c r="K820" s="935" t="s">
        <v>2360</v>
      </c>
      <c r="L820" s="936" t="s">
        <v>2360</v>
      </c>
    </row>
    <row r="821" spans="3:12" ht="13.2" x14ac:dyDescent="0.25">
      <c r="C821" s="930" t="s">
        <v>2233</v>
      </c>
      <c r="D821" s="930" t="s">
        <v>2115</v>
      </c>
      <c r="E821" s="931">
        <v>5359</v>
      </c>
      <c r="F821" s="932">
        <v>1</v>
      </c>
      <c r="G821" s="932" t="s">
        <v>2360</v>
      </c>
      <c r="H821" s="931" t="s">
        <v>2360</v>
      </c>
      <c r="I821" s="933" t="s">
        <v>2360</v>
      </c>
      <c r="J821" s="934" t="s">
        <v>2360</v>
      </c>
      <c r="K821" s="935" t="s">
        <v>2360</v>
      </c>
      <c r="L821" s="936" t="s">
        <v>2360</v>
      </c>
    </row>
    <row r="822" spans="3:12" ht="13.2" x14ac:dyDescent="0.25">
      <c r="C822" s="930" t="s">
        <v>2233</v>
      </c>
      <c r="D822" s="930" t="s">
        <v>2185</v>
      </c>
      <c r="E822" s="931">
        <v>4691</v>
      </c>
      <c r="F822" s="932">
        <v>1</v>
      </c>
      <c r="G822" s="932" t="s">
        <v>2360</v>
      </c>
      <c r="H822" s="931" t="s">
        <v>2360</v>
      </c>
      <c r="I822" s="933" t="s">
        <v>2360</v>
      </c>
      <c r="J822" s="934" t="s">
        <v>2360</v>
      </c>
      <c r="K822" s="935" t="s">
        <v>2360</v>
      </c>
      <c r="L822" s="936" t="s">
        <v>2360</v>
      </c>
    </row>
    <row r="823" spans="3:12" ht="13.2" x14ac:dyDescent="0.25">
      <c r="C823" s="930" t="s">
        <v>2233</v>
      </c>
      <c r="D823" s="930" t="s">
        <v>2122</v>
      </c>
      <c r="E823" s="931">
        <v>4648</v>
      </c>
      <c r="F823" s="932">
        <v>1</v>
      </c>
      <c r="G823" s="932" t="s">
        <v>2360</v>
      </c>
      <c r="H823" s="931" t="s">
        <v>2360</v>
      </c>
      <c r="I823" s="933" t="s">
        <v>2360</v>
      </c>
      <c r="J823" s="934" t="s">
        <v>2360</v>
      </c>
      <c r="K823" s="935" t="s">
        <v>2360</v>
      </c>
      <c r="L823" s="936" t="s">
        <v>2360</v>
      </c>
    </row>
    <row r="824" spans="3:12" ht="13.2" x14ac:dyDescent="0.25">
      <c r="C824" s="930" t="s">
        <v>2233</v>
      </c>
      <c r="D824" s="930" t="s">
        <v>2186</v>
      </c>
      <c r="E824" s="931">
        <v>4642</v>
      </c>
      <c r="F824" s="932">
        <v>1</v>
      </c>
      <c r="G824" s="932" t="s">
        <v>2360</v>
      </c>
      <c r="H824" s="931" t="s">
        <v>2360</v>
      </c>
      <c r="I824" s="933" t="s">
        <v>2360</v>
      </c>
      <c r="J824" s="934" t="s">
        <v>2360</v>
      </c>
      <c r="K824" s="935" t="s">
        <v>2360</v>
      </c>
      <c r="L824" s="936" t="s">
        <v>2360</v>
      </c>
    </row>
    <row r="825" spans="3:12" ht="13.2" x14ac:dyDescent="0.25">
      <c r="C825" s="930" t="s">
        <v>2233</v>
      </c>
      <c r="D825" s="930" t="s">
        <v>2132</v>
      </c>
      <c r="E825" s="931">
        <v>4158</v>
      </c>
      <c r="F825" s="932">
        <v>4</v>
      </c>
      <c r="G825" s="932" t="s">
        <v>2360</v>
      </c>
      <c r="H825" s="931" t="s">
        <v>2360</v>
      </c>
      <c r="I825" s="933" t="s">
        <v>2360</v>
      </c>
      <c r="J825" s="934" t="s">
        <v>2360</v>
      </c>
      <c r="K825" s="935" t="s">
        <v>2360</v>
      </c>
      <c r="L825" s="936" t="s">
        <v>2360</v>
      </c>
    </row>
    <row r="826" spans="3:12" ht="13.2" x14ac:dyDescent="0.25">
      <c r="C826" s="930" t="s">
        <v>2233</v>
      </c>
      <c r="D826" s="930" t="s">
        <v>2126</v>
      </c>
      <c r="E826" s="931">
        <v>4335</v>
      </c>
      <c r="F826" s="932">
        <v>1</v>
      </c>
      <c r="G826" s="932" t="s">
        <v>2360</v>
      </c>
      <c r="H826" s="931" t="s">
        <v>2360</v>
      </c>
      <c r="I826" s="933" t="s">
        <v>2360</v>
      </c>
      <c r="J826" s="934" t="s">
        <v>2360</v>
      </c>
      <c r="K826" s="935" t="s">
        <v>2360</v>
      </c>
      <c r="L826" s="936" t="s">
        <v>2360</v>
      </c>
    </row>
    <row r="827" spans="3:12" ht="13.2" x14ac:dyDescent="0.25">
      <c r="C827" s="930" t="s">
        <v>2233</v>
      </c>
      <c r="D827" s="930" t="s">
        <v>2231</v>
      </c>
      <c r="E827" s="931">
        <v>3505</v>
      </c>
      <c r="F827" s="932">
        <v>2</v>
      </c>
      <c r="G827" s="932" t="s">
        <v>2360</v>
      </c>
      <c r="H827" s="931" t="s">
        <v>2360</v>
      </c>
      <c r="I827" s="933" t="s">
        <v>2360</v>
      </c>
      <c r="J827" s="934" t="s">
        <v>2360</v>
      </c>
      <c r="K827" s="935" t="s">
        <v>2360</v>
      </c>
      <c r="L827" s="936" t="s">
        <v>2360</v>
      </c>
    </row>
    <row r="828" spans="3:12" ht="13.2" x14ac:dyDescent="0.25">
      <c r="C828" s="930" t="s">
        <v>2299</v>
      </c>
      <c r="D828" s="930" t="s">
        <v>2110</v>
      </c>
      <c r="E828" s="931">
        <v>2448</v>
      </c>
      <c r="F828" s="932">
        <v>1</v>
      </c>
      <c r="G828" s="932" t="s">
        <v>2360</v>
      </c>
      <c r="H828" s="931" t="s">
        <v>2360</v>
      </c>
      <c r="I828" s="933" t="s">
        <v>2360</v>
      </c>
      <c r="J828" s="934" t="s">
        <v>2360</v>
      </c>
      <c r="K828" s="935" t="s">
        <v>2360</v>
      </c>
      <c r="L828" s="936" t="s">
        <v>2360</v>
      </c>
    </row>
    <row r="829" spans="3:12" ht="13.2" x14ac:dyDescent="0.25">
      <c r="C829" s="930" t="s">
        <v>2299</v>
      </c>
      <c r="D829" s="930" t="s">
        <v>2132</v>
      </c>
      <c r="E829" s="931">
        <v>4168</v>
      </c>
      <c r="F829" s="932">
        <v>1</v>
      </c>
      <c r="G829" s="932" t="s">
        <v>2360</v>
      </c>
      <c r="H829" s="931" t="s">
        <v>2360</v>
      </c>
      <c r="I829" s="933" t="s">
        <v>2360</v>
      </c>
      <c r="J829" s="934" t="s">
        <v>2360</v>
      </c>
      <c r="K829" s="935" t="s">
        <v>2360</v>
      </c>
      <c r="L829" s="936" t="s">
        <v>2360</v>
      </c>
    </row>
    <row r="830" spans="3:12" ht="13.2" x14ac:dyDescent="0.25">
      <c r="C830" s="930" t="s">
        <v>2316</v>
      </c>
      <c r="D830" s="930" t="s">
        <v>2188</v>
      </c>
      <c r="E830" s="931">
        <v>4286</v>
      </c>
      <c r="F830" s="932">
        <v>1</v>
      </c>
      <c r="G830" s="932" t="s">
        <v>2360</v>
      </c>
      <c r="H830" s="931" t="s">
        <v>2360</v>
      </c>
      <c r="I830" s="933" t="s">
        <v>2360</v>
      </c>
      <c r="J830" s="934" t="s">
        <v>2360</v>
      </c>
      <c r="K830" s="935" t="s">
        <v>2360</v>
      </c>
      <c r="L830" s="936" t="s">
        <v>2360</v>
      </c>
    </row>
    <row r="831" spans="3:12" ht="13.2" x14ac:dyDescent="0.25">
      <c r="C831" s="930" t="s">
        <v>2235</v>
      </c>
      <c r="D831" s="930" t="s">
        <v>2106</v>
      </c>
      <c r="E831" s="931">
        <v>5039</v>
      </c>
      <c r="F831" s="932">
        <v>1</v>
      </c>
      <c r="G831" s="932" t="s">
        <v>2360</v>
      </c>
      <c r="H831" s="931" t="s">
        <v>2360</v>
      </c>
      <c r="I831" s="933" t="s">
        <v>2360</v>
      </c>
      <c r="J831" s="934" t="s">
        <v>2360</v>
      </c>
      <c r="K831" s="935" t="s">
        <v>2360</v>
      </c>
      <c r="L831" s="936" t="s">
        <v>2360</v>
      </c>
    </row>
    <row r="832" spans="3:12" ht="13.2" x14ac:dyDescent="0.25">
      <c r="C832" s="930" t="s">
        <v>2235</v>
      </c>
      <c r="D832" s="930" t="s">
        <v>2179</v>
      </c>
      <c r="E832" s="931">
        <v>4528</v>
      </c>
      <c r="F832" s="932">
        <v>1</v>
      </c>
      <c r="G832" s="932" t="s">
        <v>2360</v>
      </c>
      <c r="H832" s="931" t="s">
        <v>2360</v>
      </c>
      <c r="I832" s="933" t="s">
        <v>2360</v>
      </c>
      <c r="J832" s="934" t="s">
        <v>2360</v>
      </c>
      <c r="K832" s="935" t="s">
        <v>2360</v>
      </c>
      <c r="L832" s="936" t="s">
        <v>2360</v>
      </c>
    </row>
    <row r="833" spans="3:12" ht="13.2" x14ac:dyDescent="0.25">
      <c r="C833" s="930" t="s">
        <v>2235</v>
      </c>
      <c r="D833" s="930" t="s">
        <v>2115</v>
      </c>
      <c r="E833" s="931">
        <v>5655</v>
      </c>
      <c r="F833" s="932">
        <v>1</v>
      </c>
      <c r="G833" s="932" t="s">
        <v>2360</v>
      </c>
      <c r="H833" s="931" t="s">
        <v>2360</v>
      </c>
      <c r="I833" s="933" t="s">
        <v>2360</v>
      </c>
      <c r="J833" s="934" t="s">
        <v>2360</v>
      </c>
      <c r="K833" s="935" t="s">
        <v>2360</v>
      </c>
      <c r="L833" s="936" t="s">
        <v>2360</v>
      </c>
    </row>
    <row r="834" spans="3:12" ht="13.2" x14ac:dyDescent="0.25">
      <c r="C834" s="930" t="s">
        <v>2235</v>
      </c>
      <c r="D834" s="930" t="s">
        <v>2202</v>
      </c>
      <c r="E834" s="931">
        <v>5252</v>
      </c>
      <c r="F834" s="932">
        <v>1</v>
      </c>
      <c r="G834" s="932" t="s">
        <v>2360</v>
      </c>
      <c r="H834" s="931" t="s">
        <v>2360</v>
      </c>
      <c r="I834" s="933" t="s">
        <v>2360</v>
      </c>
      <c r="J834" s="934" t="s">
        <v>2360</v>
      </c>
      <c r="K834" s="935" t="s">
        <v>2360</v>
      </c>
      <c r="L834" s="936" t="s">
        <v>2360</v>
      </c>
    </row>
    <row r="835" spans="3:12" ht="13.2" x14ac:dyDescent="0.25">
      <c r="C835" s="930" t="s">
        <v>2235</v>
      </c>
      <c r="D835" s="930" t="s">
        <v>2187</v>
      </c>
      <c r="E835" s="931">
        <v>5111</v>
      </c>
      <c r="F835" s="932">
        <v>1</v>
      </c>
      <c r="G835" s="932" t="s">
        <v>2360</v>
      </c>
      <c r="H835" s="931" t="s">
        <v>2360</v>
      </c>
      <c r="I835" s="933" t="s">
        <v>2360</v>
      </c>
      <c r="J835" s="934" t="s">
        <v>2360</v>
      </c>
      <c r="K835" s="935" t="s">
        <v>2360</v>
      </c>
      <c r="L835" s="936" t="s">
        <v>2360</v>
      </c>
    </row>
    <row r="836" spans="3:12" ht="13.2" x14ac:dyDescent="0.25">
      <c r="C836" s="930" t="s">
        <v>2235</v>
      </c>
      <c r="D836" s="930" t="s">
        <v>2126</v>
      </c>
      <c r="E836" s="931">
        <v>4709</v>
      </c>
      <c r="F836" s="932">
        <v>6</v>
      </c>
      <c r="G836" s="932" t="s">
        <v>2360</v>
      </c>
      <c r="H836" s="931" t="s">
        <v>2360</v>
      </c>
      <c r="I836" s="933" t="s">
        <v>2360</v>
      </c>
      <c r="J836" s="934" t="s">
        <v>2360</v>
      </c>
      <c r="K836" s="935" t="s">
        <v>2360</v>
      </c>
      <c r="L836" s="936" t="s">
        <v>2360</v>
      </c>
    </row>
    <row r="837" spans="3:12" ht="13.2" x14ac:dyDescent="0.25">
      <c r="C837" s="930" t="s">
        <v>2261</v>
      </c>
      <c r="D837" s="930" t="s">
        <v>2106</v>
      </c>
      <c r="E837" s="931">
        <v>4292</v>
      </c>
      <c r="F837" s="932">
        <v>1</v>
      </c>
      <c r="G837" s="932" t="s">
        <v>2360</v>
      </c>
      <c r="H837" s="931" t="s">
        <v>2360</v>
      </c>
      <c r="I837" s="933" t="s">
        <v>2360</v>
      </c>
      <c r="J837" s="934" t="s">
        <v>2360</v>
      </c>
      <c r="K837" s="935" t="s">
        <v>2360</v>
      </c>
      <c r="L837" s="936" t="s">
        <v>2360</v>
      </c>
    </row>
    <row r="838" spans="3:12" ht="13.2" x14ac:dyDescent="0.25">
      <c r="C838" s="930" t="s">
        <v>2261</v>
      </c>
      <c r="D838" s="930" t="s">
        <v>2109</v>
      </c>
      <c r="E838" s="931">
        <v>3213</v>
      </c>
      <c r="F838" s="932">
        <v>1</v>
      </c>
      <c r="G838" s="932" t="s">
        <v>2360</v>
      </c>
      <c r="H838" s="931" t="s">
        <v>2360</v>
      </c>
      <c r="I838" s="933" t="s">
        <v>2360</v>
      </c>
      <c r="J838" s="934" t="s">
        <v>2360</v>
      </c>
      <c r="K838" s="935" t="s">
        <v>2360</v>
      </c>
      <c r="L838" s="936" t="s">
        <v>2360</v>
      </c>
    </row>
    <row r="839" spans="3:12" ht="13.2" x14ac:dyDescent="0.25">
      <c r="C839" s="930" t="s">
        <v>2261</v>
      </c>
      <c r="D839" s="930" t="s">
        <v>2110</v>
      </c>
      <c r="E839" s="931">
        <v>3610</v>
      </c>
      <c r="F839" s="932">
        <v>1</v>
      </c>
      <c r="G839" s="932" t="s">
        <v>2360</v>
      </c>
      <c r="H839" s="931" t="s">
        <v>2360</v>
      </c>
      <c r="I839" s="933" t="s">
        <v>2360</v>
      </c>
      <c r="J839" s="934" t="s">
        <v>2360</v>
      </c>
      <c r="K839" s="935" t="s">
        <v>2360</v>
      </c>
      <c r="L839" s="936" t="s">
        <v>2360</v>
      </c>
    </row>
    <row r="840" spans="3:12" ht="13.2" x14ac:dyDescent="0.25">
      <c r="C840" s="930" t="s">
        <v>2261</v>
      </c>
      <c r="D840" s="930" t="s">
        <v>2120</v>
      </c>
      <c r="E840" s="931">
        <v>4617</v>
      </c>
      <c r="F840" s="932">
        <v>1</v>
      </c>
      <c r="G840" s="932" t="s">
        <v>2360</v>
      </c>
      <c r="H840" s="931" t="s">
        <v>2360</v>
      </c>
      <c r="I840" s="933" t="s">
        <v>2360</v>
      </c>
      <c r="J840" s="934" t="s">
        <v>2360</v>
      </c>
      <c r="K840" s="935" t="s">
        <v>2360</v>
      </c>
      <c r="L840" s="936" t="s">
        <v>2360</v>
      </c>
    </row>
    <row r="841" spans="3:12" ht="13.2" x14ac:dyDescent="0.25">
      <c r="C841" s="930" t="s">
        <v>2261</v>
      </c>
      <c r="D841" s="930" t="s">
        <v>2229</v>
      </c>
      <c r="E841" s="931">
        <v>4522</v>
      </c>
      <c r="F841" s="932">
        <v>1</v>
      </c>
      <c r="G841" s="932" t="s">
        <v>2360</v>
      </c>
      <c r="H841" s="931" t="s">
        <v>2360</v>
      </c>
      <c r="I841" s="933" t="s">
        <v>2360</v>
      </c>
      <c r="J841" s="934" t="s">
        <v>2360</v>
      </c>
      <c r="K841" s="935" t="s">
        <v>2360</v>
      </c>
      <c r="L841" s="936" t="s">
        <v>2360</v>
      </c>
    </row>
    <row r="842" spans="3:12" ht="13.2" x14ac:dyDescent="0.25">
      <c r="C842" s="930" t="s">
        <v>2261</v>
      </c>
      <c r="D842" s="930" t="s">
        <v>2231</v>
      </c>
      <c r="E842" s="931">
        <v>3513</v>
      </c>
      <c r="F842" s="932">
        <v>1</v>
      </c>
      <c r="G842" s="932" t="s">
        <v>2360</v>
      </c>
      <c r="H842" s="931" t="s">
        <v>2360</v>
      </c>
      <c r="I842" s="933" t="s">
        <v>2360</v>
      </c>
      <c r="J842" s="934" t="s">
        <v>2360</v>
      </c>
      <c r="K842" s="935" t="s">
        <v>2360</v>
      </c>
      <c r="L842" s="936" t="s">
        <v>2360</v>
      </c>
    </row>
    <row r="843" spans="3:12" ht="13.2" x14ac:dyDescent="0.25">
      <c r="C843" s="930" t="s">
        <v>2239</v>
      </c>
      <c r="D843" s="930" t="s">
        <v>2103</v>
      </c>
      <c r="E843" s="931">
        <v>2695</v>
      </c>
      <c r="F843" s="932">
        <v>5</v>
      </c>
      <c r="G843" s="932" t="s">
        <v>2360</v>
      </c>
      <c r="H843" s="931" t="s">
        <v>2360</v>
      </c>
      <c r="I843" s="933" t="s">
        <v>2360</v>
      </c>
      <c r="J843" s="934" t="s">
        <v>2360</v>
      </c>
      <c r="K843" s="935" t="s">
        <v>2360</v>
      </c>
      <c r="L843" s="936" t="s">
        <v>2360</v>
      </c>
    </row>
    <row r="844" spans="3:12" ht="13.2" x14ac:dyDescent="0.25">
      <c r="C844" s="930" t="s">
        <v>2239</v>
      </c>
      <c r="D844" s="930" t="s">
        <v>2109</v>
      </c>
      <c r="E844" s="931">
        <v>1997</v>
      </c>
      <c r="F844" s="932">
        <v>2</v>
      </c>
      <c r="G844" s="932" t="s">
        <v>2360</v>
      </c>
      <c r="H844" s="931" t="s">
        <v>2360</v>
      </c>
      <c r="I844" s="933" t="s">
        <v>2360</v>
      </c>
      <c r="J844" s="934" t="s">
        <v>2360</v>
      </c>
      <c r="K844" s="935" t="s">
        <v>2360</v>
      </c>
      <c r="L844" s="936" t="s">
        <v>2360</v>
      </c>
    </row>
    <row r="845" spans="3:12" ht="13.2" x14ac:dyDescent="0.25">
      <c r="C845" s="930" t="s">
        <v>2239</v>
      </c>
      <c r="D845" s="930" t="s">
        <v>2114</v>
      </c>
      <c r="E845" s="931">
        <v>3487</v>
      </c>
      <c r="F845" s="932">
        <v>1</v>
      </c>
      <c r="G845" s="932" t="s">
        <v>2360</v>
      </c>
      <c r="H845" s="931" t="s">
        <v>2360</v>
      </c>
      <c r="I845" s="933" t="s">
        <v>2360</v>
      </c>
      <c r="J845" s="934" t="s">
        <v>2360</v>
      </c>
      <c r="K845" s="935" t="s">
        <v>2360</v>
      </c>
      <c r="L845" s="936" t="s">
        <v>2360</v>
      </c>
    </row>
    <row r="846" spans="3:12" ht="13.2" x14ac:dyDescent="0.25">
      <c r="C846" s="930" t="s">
        <v>2239</v>
      </c>
      <c r="D846" s="930" t="s">
        <v>2117</v>
      </c>
      <c r="E846" s="931">
        <v>2459</v>
      </c>
      <c r="F846" s="932">
        <v>1</v>
      </c>
      <c r="G846" s="932" t="s">
        <v>2360</v>
      </c>
      <c r="H846" s="931" t="s">
        <v>2360</v>
      </c>
      <c r="I846" s="933" t="s">
        <v>2360</v>
      </c>
      <c r="J846" s="934" t="s">
        <v>2360</v>
      </c>
      <c r="K846" s="935" t="s">
        <v>2360</v>
      </c>
      <c r="L846" s="936" t="s">
        <v>2360</v>
      </c>
    </row>
    <row r="847" spans="3:12" ht="13.2" x14ac:dyDescent="0.25">
      <c r="C847" s="930" t="s">
        <v>2239</v>
      </c>
      <c r="D847" s="930" t="s">
        <v>2118</v>
      </c>
      <c r="E847" s="931">
        <v>3278</v>
      </c>
      <c r="F847" s="932">
        <v>1</v>
      </c>
      <c r="G847" s="932" t="s">
        <v>2360</v>
      </c>
      <c r="H847" s="931" t="s">
        <v>2360</v>
      </c>
      <c r="I847" s="933" t="s">
        <v>2360</v>
      </c>
      <c r="J847" s="934" t="s">
        <v>2360</v>
      </c>
      <c r="K847" s="935" t="s">
        <v>2360</v>
      </c>
      <c r="L847" s="936" t="s">
        <v>2360</v>
      </c>
    </row>
    <row r="848" spans="3:12" ht="13.2" x14ac:dyDescent="0.25">
      <c r="C848" s="930" t="s">
        <v>2239</v>
      </c>
      <c r="D848" s="930" t="s">
        <v>2121</v>
      </c>
      <c r="E848" s="931">
        <v>3155</v>
      </c>
      <c r="F848" s="932">
        <v>1</v>
      </c>
      <c r="G848" s="932" t="s">
        <v>2360</v>
      </c>
      <c r="H848" s="931" t="s">
        <v>2360</v>
      </c>
      <c r="I848" s="933" t="s">
        <v>2360</v>
      </c>
      <c r="J848" s="934" t="s">
        <v>2360</v>
      </c>
      <c r="K848" s="935" t="s">
        <v>2360</v>
      </c>
      <c r="L848" s="936" t="s">
        <v>2360</v>
      </c>
    </row>
    <row r="849" spans="3:12" ht="13.2" x14ac:dyDescent="0.25">
      <c r="C849" s="930" t="s">
        <v>2239</v>
      </c>
      <c r="D849" s="930" t="s">
        <v>2123</v>
      </c>
      <c r="E849" s="931">
        <v>3200</v>
      </c>
      <c r="F849" s="932">
        <v>3</v>
      </c>
      <c r="G849" s="932" t="s">
        <v>2360</v>
      </c>
      <c r="H849" s="931" t="s">
        <v>2360</v>
      </c>
      <c r="I849" s="933" t="s">
        <v>2360</v>
      </c>
      <c r="J849" s="934" t="s">
        <v>2360</v>
      </c>
      <c r="K849" s="935" t="s">
        <v>2360</v>
      </c>
      <c r="L849" s="936" t="s">
        <v>2360</v>
      </c>
    </row>
    <row r="850" spans="3:12" ht="13.2" x14ac:dyDescent="0.25">
      <c r="C850" s="930" t="s">
        <v>2239</v>
      </c>
      <c r="D850" s="930" t="s">
        <v>2126</v>
      </c>
      <c r="E850" s="931">
        <v>2620</v>
      </c>
      <c r="F850" s="932">
        <v>1</v>
      </c>
      <c r="G850" s="932" t="s">
        <v>2360</v>
      </c>
      <c r="H850" s="931" t="s">
        <v>2360</v>
      </c>
      <c r="I850" s="933" t="s">
        <v>2360</v>
      </c>
      <c r="J850" s="934" t="s">
        <v>2360</v>
      </c>
      <c r="K850" s="935" t="s">
        <v>2360</v>
      </c>
      <c r="L850" s="936" t="s">
        <v>2360</v>
      </c>
    </row>
    <row r="851" spans="3:12" ht="13.2" x14ac:dyDescent="0.25">
      <c r="C851" s="930" t="s">
        <v>2345</v>
      </c>
      <c r="D851" s="930" t="s">
        <v>2110</v>
      </c>
      <c r="E851" s="931">
        <v>1894</v>
      </c>
      <c r="F851" s="932">
        <v>1</v>
      </c>
      <c r="G851" s="932" t="s">
        <v>2360</v>
      </c>
      <c r="H851" s="931" t="s">
        <v>2360</v>
      </c>
      <c r="I851" s="933" t="s">
        <v>2360</v>
      </c>
      <c r="J851" s="934" t="s">
        <v>2360</v>
      </c>
      <c r="K851" s="935" t="s">
        <v>2360</v>
      </c>
      <c r="L851" s="936" t="s">
        <v>2360</v>
      </c>
    </row>
    <row r="852" spans="3:12" ht="13.2" x14ac:dyDescent="0.25">
      <c r="C852" s="930" t="s">
        <v>2300</v>
      </c>
      <c r="D852" s="930" t="s">
        <v>2109</v>
      </c>
      <c r="E852" s="931">
        <v>2274</v>
      </c>
      <c r="F852" s="932">
        <v>1</v>
      </c>
      <c r="G852" s="932" t="s">
        <v>2360</v>
      </c>
      <c r="H852" s="931" t="s">
        <v>2360</v>
      </c>
      <c r="I852" s="933" t="s">
        <v>2360</v>
      </c>
      <c r="J852" s="934" t="s">
        <v>2360</v>
      </c>
      <c r="K852" s="935" t="s">
        <v>2360</v>
      </c>
      <c r="L852" s="936" t="s">
        <v>2360</v>
      </c>
    </row>
    <row r="853" spans="3:12" ht="13.2" x14ac:dyDescent="0.25">
      <c r="C853" s="930" t="s">
        <v>2247</v>
      </c>
      <c r="D853" s="930" t="s">
        <v>2140</v>
      </c>
      <c r="E853" s="931">
        <v>3287</v>
      </c>
      <c r="F853" s="932">
        <v>1</v>
      </c>
      <c r="G853" s="932" t="s">
        <v>2360</v>
      </c>
      <c r="H853" s="931" t="s">
        <v>2360</v>
      </c>
      <c r="I853" s="933" t="s">
        <v>2360</v>
      </c>
      <c r="J853" s="934" t="s">
        <v>2360</v>
      </c>
      <c r="K853" s="935" t="s">
        <v>2360</v>
      </c>
      <c r="L853" s="936" t="s">
        <v>2360</v>
      </c>
    </row>
    <row r="854" spans="3:12" ht="13.2" x14ac:dyDescent="0.25">
      <c r="C854" s="930" t="s">
        <v>2247</v>
      </c>
      <c r="D854" s="930" t="s">
        <v>2109</v>
      </c>
      <c r="E854" s="931">
        <v>2717</v>
      </c>
      <c r="F854" s="932">
        <v>1</v>
      </c>
      <c r="G854" s="932" t="s">
        <v>2360</v>
      </c>
      <c r="H854" s="931" t="s">
        <v>2360</v>
      </c>
      <c r="I854" s="933" t="s">
        <v>2360</v>
      </c>
      <c r="J854" s="934" t="s">
        <v>2360</v>
      </c>
      <c r="K854" s="935" t="s">
        <v>2360</v>
      </c>
      <c r="L854" s="936" t="s">
        <v>2360</v>
      </c>
    </row>
    <row r="855" spans="3:12" ht="13.2" x14ac:dyDescent="0.25">
      <c r="C855" s="930" t="s">
        <v>2247</v>
      </c>
      <c r="D855" s="930" t="s">
        <v>2110</v>
      </c>
      <c r="E855" s="931">
        <v>1668</v>
      </c>
      <c r="F855" s="932">
        <v>1</v>
      </c>
      <c r="G855" s="932" t="s">
        <v>2360</v>
      </c>
      <c r="H855" s="931" t="s">
        <v>2360</v>
      </c>
      <c r="I855" s="933" t="s">
        <v>2360</v>
      </c>
      <c r="J855" s="934" t="s">
        <v>2360</v>
      </c>
      <c r="K855" s="935" t="s">
        <v>2360</v>
      </c>
      <c r="L855" s="936" t="s">
        <v>2360</v>
      </c>
    </row>
    <row r="856" spans="3:12" ht="13.2" x14ac:dyDescent="0.25">
      <c r="C856" s="930" t="s">
        <v>2247</v>
      </c>
      <c r="D856" s="930" t="s">
        <v>2211</v>
      </c>
      <c r="E856" s="931">
        <v>3753</v>
      </c>
      <c r="F856" s="932">
        <v>1</v>
      </c>
      <c r="G856" s="932" t="s">
        <v>2360</v>
      </c>
      <c r="H856" s="931" t="s">
        <v>2360</v>
      </c>
      <c r="I856" s="933" t="s">
        <v>2360</v>
      </c>
      <c r="J856" s="934" t="s">
        <v>2360</v>
      </c>
      <c r="K856" s="935" t="s">
        <v>2360</v>
      </c>
      <c r="L856" s="936" t="s">
        <v>2360</v>
      </c>
    </row>
    <row r="857" spans="3:12" ht="13.2" x14ac:dyDescent="0.25">
      <c r="C857" s="930" t="s">
        <v>2247</v>
      </c>
      <c r="D857" s="930" t="s">
        <v>2114</v>
      </c>
      <c r="E857" s="931">
        <v>3618</v>
      </c>
      <c r="F857" s="932">
        <v>3</v>
      </c>
      <c r="G857" s="932" t="s">
        <v>2360</v>
      </c>
      <c r="H857" s="931" t="s">
        <v>2360</v>
      </c>
      <c r="I857" s="933" t="s">
        <v>2360</v>
      </c>
      <c r="J857" s="934" t="s">
        <v>2360</v>
      </c>
      <c r="K857" s="935" t="s">
        <v>2360</v>
      </c>
      <c r="L857" s="936" t="s">
        <v>2360</v>
      </c>
    </row>
    <row r="858" spans="3:12" ht="13.2" x14ac:dyDescent="0.25">
      <c r="C858" s="930" t="s">
        <v>2247</v>
      </c>
      <c r="D858" s="930" t="s">
        <v>2214</v>
      </c>
      <c r="E858" s="931">
        <v>3491</v>
      </c>
      <c r="F858" s="932">
        <v>1</v>
      </c>
      <c r="G858" s="932" t="s">
        <v>2360</v>
      </c>
      <c r="H858" s="931" t="s">
        <v>2360</v>
      </c>
      <c r="I858" s="933" t="s">
        <v>2360</v>
      </c>
      <c r="J858" s="934" t="s">
        <v>2360</v>
      </c>
      <c r="K858" s="935" t="s">
        <v>2360</v>
      </c>
      <c r="L858" s="936" t="s">
        <v>2360</v>
      </c>
    </row>
    <row r="859" spans="3:12" ht="13.2" x14ac:dyDescent="0.25">
      <c r="C859" s="930" t="s">
        <v>2341</v>
      </c>
      <c r="D859" s="930" t="s">
        <v>2201</v>
      </c>
      <c r="E859" s="931">
        <v>2065</v>
      </c>
      <c r="F859" s="932">
        <v>1</v>
      </c>
      <c r="G859" s="932" t="s">
        <v>2360</v>
      </c>
      <c r="H859" s="931" t="s">
        <v>2360</v>
      </c>
      <c r="I859" s="933" t="s">
        <v>2360</v>
      </c>
      <c r="J859" s="934" t="s">
        <v>2360</v>
      </c>
      <c r="K859" s="935" t="s">
        <v>2360</v>
      </c>
      <c r="L859" s="936" t="s">
        <v>2360</v>
      </c>
    </row>
    <row r="860" spans="3:12" ht="13.2" x14ac:dyDescent="0.25">
      <c r="C860" s="930" t="s">
        <v>2241</v>
      </c>
      <c r="D860" s="930" t="s">
        <v>2103</v>
      </c>
      <c r="E860" s="931">
        <v>4643</v>
      </c>
      <c r="F860" s="932">
        <v>2</v>
      </c>
      <c r="G860" s="932" t="s">
        <v>2360</v>
      </c>
      <c r="H860" s="931" t="s">
        <v>2360</v>
      </c>
      <c r="I860" s="933" t="s">
        <v>2360</v>
      </c>
      <c r="J860" s="934" t="s">
        <v>2360</v>
      </c>
      <c r="K860" s="935" t="s">
        <v>2360</v>
      </c>
      <c r="L860" s="936" t="s">
        <v>2360</v>
      </c>
    </row>
    <row r="861" spans="3:12" ht="13.2" x14ac:dyDescent="0.25">
      <c r="C861" s="930" t="s">
        <v>2241</v>
      </c>
      <c r="D861" s="930" t="s">
        <v>2109</v>
      </c>
      <c r="E861" s="931">
        <v>3923</v>
      </c>
      <c r="F861" s="932">
        <v>3</v>
      </c>
      <c r="G861" s="932" t="s">
        <v>2360</v>
      </c>
      <c r="H861" s="931" t="s">
        <v>2360</v>
      </c>
      <c r="I861" s="933" t="s">
        <v>2360</v>
      </c>
      <c r="J861" s="934" t="s">
        <v>2360</v>
      </c>
      <c r="K861" s="935" t="s">
        <v>2360</v>
      </c>
      <c r="L861" s="936" t="s">
        <v>2360</v>
      </c>
    </row>
    <row r="862" spans="3:12" ht="13.2" x14ac:dyDescent="0.25">
      <c r="C862" s="930" t="s">
        <v>2241</v>
      </c>
      <c r="D862" s="930" t="s">
        <v>2110</v>
      </c>
      <c r="E862" s="931">
        <v>3711</v>
      </c>
      <c r="F862" s="932">
        <v>1</v>
      </c>
      <c r="G862" s="932" t="s">
        <v>2360</v>
      </c>
      <c r="H862" s="931" t="s">
        <v>2360</v>
      </c>
      <c r="I862" s="933" t="s">
        <v>2360</v>
      </c>
      <c r="J862" s="934" t="s">
        <v>2360</v>
      </c>
      <c r="K862" s="935" t="s">
        <v>2360</v>
      </c>
      <c r="L862" s="936" t="s">
        <v>2360</v>
      </c>
    </row>
    <row r="863" spans="3:12" ht="13.2" x14ac:dyDescent="0.25">
      <c r="C863" s="930" t="s">
        <v>2241</v>
      </c>
      <c r="D863" s="930" t="s">
        <v>2115</v>
      </c>
      <c r="E863" s="931">
        <v>5500</v>
      </c>
      <c r="F863" s="932">
        <v>1</v>
      </c>
      <c r="G863" s="932" t="s">
        <v>2360</v>
      </c>
      <c r="H863" s="931" t="s">
        <v>2360</v>
      </c>
      <c r="I863" s="933" t="s">
        <v>2360</v>
      </c>
      <c r="J863" s="934" t="s">
        <v>2360</v>
      </c>
      <c r="K863" s="935" t="s">
        <v>2360</v>
      </c>
      <c r="L863" s="936" t="s">
        <v>2360</v>
      </c>
    </row>
    <row r="864" spans="3:12" ht="13.2" x14ac:dyDescent="0.25">
      <c r="C864" s="930" t="s">
        <v>2241</v>
      </c>
      <c r="D864" s="930" t="s">
        <v>2126</v>
      </c>
      <c r="E864" s="931">
        <v>4541</v>
      </c>
      <c r="F864" s="932">
        <v>1</v>
      </c>
      <c r="G864" s="932" t="s">
        <v>2360</v>
      </c>
      <c r="H864" s="931" t="s">
        <v>2360</v>
      </c>
      <c r="I864" s="933" t="s">
        <v>2360</v>
      </c>
      <c r="J864" s="934" t="s">
        <v>2360</v>
      </c>
      <c r="K864" s="935" t="s">
        <v>2360</v>
      </c>
      <c r="L864" s="936" t="s">
        <v>2360</v>
      </c>
    </row>
    <row r="865" spans="3:12" ht="13.2" x14ac:dyDescent="0.25">
      <c r="C865" s="930" t="s">
        <v>2319</v>
      </c>
      <c r="D865" s="930" t="s">
        <v>2109</v>
      </c>
      <c r="E865" s="931">
        <v>2475</v>
      </c>
      <c r="F865" s="932">
        <v>1</v>
      </c>
      <c r="G865" s="932" t="s">
        <v>2360</v>
      </c>
      <c r="H865" s="931" t="s">
        <v>2360</v>
      </c>
      <c r="I865" s="933" t="s">
        <v>2360</v>
      </c>
      <c r="J865" s="934" t="s">
        <v>2360</v>
      </c>
      <c r="K865" s="935" t="s">
        <v>2360</v>
      </c>
      <c r="L865" s="936" t="s">
        <v>2360</v>
      </c>
    </row>
    <row r="866" spans="3:12" ht="13.2" x14ac:dyDescent="0.25">
      <c r="C866" s="930" t="s">
        <v>2278</v>
      </c>
      <c r="D866" s="930" t="s">
        <v>2103</v>
      </c>
      <c r="E866" s="931">
        <v>2522</v>
      </c>
      <c r="F866" s="932">
        <v>1</v>
      </c>
      <c r="G866" s="932" t="s">
        <v>2360</v>
      </c>
      <c r="H866" s="931" t="s">
        <v>2360</v>
      </c>
      <c r="I866" s="933" t="s">
        <v>2360</v>
      </c>
      <c r="J866" s="934" t="s">
        <v>2360</v>
      </c>
      <c r="K866" s="935" t="s">
        <v>2360</v>
      </c>
      <c r="L866" s="936" t="s">
        <v>2360</v>
      </c>
    </row>
    <row r="867" spans="3:12" ht="13.2" x14ac:dyDescent="0.25">
      <c r="C867" s="930" t="s">
        <v>2278</v>
      </c>
      <c r="D867" s="930" t="s">
        <v>2133</v>
      </c>
      <c r="E867" s="931">
        <v>2914</v>
      </c>
      <c r="F867" s="932">
        <v>1</v>
      </c>
      <c r="G867" s="932" t="s">
        <v>2360</v>
      </c>
      <c r="H867" s="931" t="s">
        <v>2360</v>
      </c>
      <c r="I867" s="933" t="s">
        <v>2360</v>
      </c>
      <c r="J867" s="934" t="s">
        <v>2360</v>
      </c>
      <c r="K867" s="935" t="s">
        <v>2360</v>
      </c>
      <c r="L867" s="936" t="s">
        <v>2360</v>
      </c>
    </row>
    <row r="868" spans="3:12" ht="13.2" x14ac:dyDescent="0.25">
      <c r="C868" s="930" t="s">
        <v>2278</v>
      </c>
      <c r="D868" s="930" t="s">
        <v>2130</v>
      </c>
      <c r="E868" s="931">
        <v>2774</v>
      </c>
      <c r="F868" s="932">
        <v>1</v>
      </c>
      <c r="G868" s="932" t="s">
        <v>2360</v>
      </c>
      <c r="H868" s="931" t="s">
        <v>2360</v>
      </c>
      <c r="I868" s="933" t="s">
        <v>2360</v>
      </c>
      <c r="J868" s="934" t="s">
        <v>2360</v>
      </c>
      <c r="K868" s="935" t="s">
        <v>2360</v>
      </c>
      <c r="L868" s="936" t="s">
        <v>2360</v>
      </c>
    </row>
    <row r="869" spans="3:12" ht="13.2" x14ac:dyDescent="0.25">
      <c r="C869" s="930" t="s">
        <v>2278</v>
      </c>
      <c r="D869" s="930" t="s">
        <v>2147</v>
      </c>
      <c r="E869" s="931">
        <v>2822</v>
      </c>
      <c r="F869" s="932">
        <v>1</v>
      </c>
      <c r="G869" s="932" t="s">
        <v>2360</v>
      </c>
      <c r="H869" s="931" t="s">
        <v>2360</v>
      </c>
      <c r="I869" s="933" t="s">
        <v>2360</v>
      </c>
      <c r="J869" s="934" t="s">
        <v>2360</v>
      </c>
      <c r="K869" s="935" t="s">
        <v>2360</v>
      </c>
      <c r="L869" s="936" t="s">
        <v>2360</v>
      </c>
    </row>
    <row r="870" spans="3:12" ht="13.2" x14ac:dyDescent="0.25">
      <c r="C870" s="930" t="s">
        <v>2278</v>
      </c>
      <c r="D870" s="930" t="s">
        <v>2109</v>
      </c>
      <c r="E870" s="931">
        <v>2214</v>
      </c>
      <c r="F870" s="932">
        <v>1</v>
      </c>
      <c r="G870" s="932" t="s">
        <v>2360</v>
      </c>
      <c r="H870" s="931" t="s">
        <v>2360</v>
      </c>
      <c r="I870" s="933" t="s">
        <v>2360</v>
      </c>
      <c r="J870" s="934" t="s">
        <v>2360</v>
      </c>
      <c r="K870" s="935" t="s">
        <v>2360</v>
      </c>
      <c r="L870" s="936" t="s">
        <v>2360</v>
      </c>
    </row>
    <row r="871" spans="3:12" ht="13.2" x14ac:dyDescent="0.25">
      <c r="C871" s="930" t="s">
        <v>2278</v>
      </c>
      <c r="D871" s="930" t="s">
        <v>2110</v>
      </c>
      <c r="E871" s="931">
        <v>1116</v>
      </c>
      <c r="F871" s="932">
        <v>1</v>
      </c>
      <c r="G871" s="932" t="s">
        <v>2360</v>
      </c>
      <c r="H871" s="931" t="s">
        <v>2360</v>
      </c>
      <c r="I871" s="933" t="s">
        <v>2360</v>
      </c>
      <c r="J871" s="934" t="s">
        <v>2360</v>
      </c>
      <c r="K871" s="935" t="s">
        <v>2360</v>
      </c>
      <c r="L871" s="936" t="s">
        <v>2360</v>
      </c>
    </row>
    <row r="872" spans="3:12" ht="13.2" x14ac:dyDescent="0.25">
      <c r="C872" s="930" t="s">
        <v>2276</v>
      </c>
      <c r="D872" s="930" t="s">
        <v>2103</v>
      </c>
      <c r="E872" s="931">
        <v>2737</v>
      </c>
      <c r="F872" s="932">
        <v>2</v>
      </c>
      <c r="G872" s="932" t="s">
        <v>2360</v>
      </c>
      <c r="H872" s="931" t="s">
        <v>2360</v>
      </c>
      <c r="I872" s="933" t="s">
        <v>2360</v>
      </c>
      <c r="J872" s="934" t="s">
        <v>2360</v>
      </c>
      <c r="K872" s="935" t="s">
        <v>2360</v>
      </c>
      <c r="L872" s="936" t="s">
        <v>2360</v>
      </c>
    </row>
    <row r="873" spans="3:12" ht="13.2" x14ac:dyDescent="0.25">
      <c r="C873" s="930" t="s">
        <v>2276</v>
      </c>
      <c r="D873" s="930" t="s">
        <v>2109</v>
      </c>
      <c r="E873" s="931">
        <v>2358</v>
      </c>
      <c r="F873" s="932">
        <v>1</v>
      </c>
      <c r="G873" s="932" t="s">
        <v>2360</v>
      </c>
      <c r="H873" s="931" t="s">
        <v>2360</v>
      </c>
      <c r="I873" s="933" t="s">
        <v>2360</v>
      </c>
      <c r="J873" s="934" t="s">
        <v>2360</v>
      </c>
      <c r="K873" s="935" t="s">
        <v>2360</v>
      </c>
      <c r="L873" s="936" t="s">
        <v>2360</v>
      </c>
    </row>
    <row r="874" spans="3:12" ht="13.2" x14ac:dyDescent="0.25">
      <c r="C874" s="930" t="s">
        <v>2276</v>
      </c>
      <c r="D874" s="930" t="s">
        <v>2110</v>
      </c>
      <c r="E874" s="931">
        <v>1338</v>
      </c>
      <c r="F874" s="932">
        <v>1</v>
      </c>
      <c r="G874" s="932" t="s">
        <v>2360</v>
      </c>
      <c r="H874" s="931" t="s">
        <v>2360</v>
      </c>
      <c r="I874" s="933" t="s">
        <v>2360</v>
      </c>
      <c r="J874" s="934" t="s">
        <v>2360</v>
      </c>
      <c r="K874" s="935" t="s">
        <v>2360</v>
      </c>
      <c r="L874" s="936" t="s">
        <v>2360</v>
      </c>
    </row>
    <row r="875" spans="3:12" ht="13.2" x14ac:dyDescent="0.25">
      <c r="C875" s="930" t="s">
        <v>2276</v>
      </c>
      <c r="D875" s="930" t="s">
        <v>2120</v>
      </c>
      <c r="E875" s="931">
        <v>2984</v>
      </c>
      <c r="F875" s="932">
        <v>1</v>
      </c>
      <c r="G875" s="932" t="s">
        <v>2360</v>
      </c>
      <c r="H875" s="931" t="s">
        <v>2360</v>
      </c>
      <c r="I875" s="933" t="s">
        <v>2360</v>
      </c>
      <c r="J875" s="934" t="s">
        <v>2360</v>
      </c>
      <c r="K875" s="935" t="s">
        <v>2360</v>
      </c>
      <c r="L875" s="936" t="s">
        <v>2360</v>
      </c>
    </row>
    <row r="876" spans="3:12" ht="13.2" x14ac:dyDescent="0.25">
      <c r="C876" s="930" t="s">
        <v>2276</v>
      </c>
      <c r="D876" s="930" t="s">
        <v>2229</v>
      </c>
      <c r="E876" s="931">
        <v>2607</v>
      </c>
      <c r="F876" s="932">
        <v>1</v>
      </c>
      <c r="G876" s="932" t="s">
        <v>2360</v>
      </c>
      <c r="H876" s="931" t="s">
        <v>2360</v>
      </c>
      <c r="I876" s="933" t="s">
        <v>2360</v>
      </c>
      <c r="J876" s="934" t="s">
        <v>2360</v>
      </c>
      <c r="K876" s="935" t="s">
        <v>2360</v>
      </c>
      <c r="L876" s="936" t="s">
        <v>2360</v>
      </c>
    </row>
    <row r="877" spans="3:12" ht="13.2" x14ac:dyDescent="0.25">
      <c r="C877" s="930" t="s">
        <v>2276</v>
      </c>
      <c r="D877" s="930" t="s">
        <v>2123</v>
      </c>
      <c r="E877" s="931">
        <v>2850</v>
      </c>
      <c r="F877" s="932">
        <v>2</v>
      </c>
      <c r="G877" s="932" t="s">
        <v>2360</v>
      </c>
      <c r="H877" s="931" t="s">
        <v>2360</v>
      </c>
      <c r="I877" s="933" t="s">
        <v>2360</v>
      </c>
      <c r="J877" s="934" t="s">
        <v>2360</v>
      </c>
      <c r="K877" s="935" t="s">
        <v>2360</v>
      </c>
      <c r="L877" s="936" t="s">
        <v>2360</v>
      </c>
    </row>
    <row r="878" spans="3:12" ht="13.2" x14ac:dyDescent="0.25">
      <c r="C878" s="930" t="s">
        <v>2276</v>
      </c>
      <c r="D878" s="930" t="s">
        <v>2215</v>
      </c>
      <c r="E878" s="931">
        <v>2877</v>
      </c>
      <c r="F878" s="932">
        <v>1</v>
      </c>
      <c r="G878" s="932" t="s">
        <v>2360</v>
      </c>
      <c r="H878" s="931" t="s">
        <v>2360</v>
      </c>
      <c r="I878" s="933" t="s">
        <v>2360</v>
      </c>
      <c r="J878" s="934" t="s">
        <v>2360</v>
      </c>
      <c r="K878" s="935" t="s">
        <v>2360</v>
      </c>
      <c r="L878" s="936" t="s">
        <v>2360</v>
      </c>
    </row>
    <row r="879" spans="3:12" ht="13.2" x14ac:dyDescent="0.25">
      <c r="C879" s="930" t="s">
        <v>2269</v>
      </c>
      <c r="D879" s="930" t="s">
        <v>2103</v>
      </c>
      <c r="E879" s="931">
        <v>4410</v>
      </c>
      <c r="F879" s="932">
        <v>1</v>
      </c>
      <c r="G879" s="932" t="s">
        <v>2360</v>
      </c>
      <c r="H879" s="931" t="s">
        <v>2360</v>
      </c>
      <c r="I879" s="933" t="s">
        <v>2360</v>
      </c>
      <c r="J879" s="934" t="s">
        <v>2360</v>
      </c>
      <c r="K879" s="935" t="s">
        <v>2360</v>
      </c>
      <c r="L879" s="936" t="s">
        <v>2360</v>
      </c>
    </row>
    <row r="880" spans="3:12" ht="13.2" x14ac:dyDescent="0.25">
      <c r="C880" s="930" t="s">
        <v>2269</v>
      </c>
      <c r="D880" s="930" t="s">
        <v>2121</v>
      </c>
      <c r="E880" s="931">
        <v>4745</v>
      </c>
      <c r="F880" s="932">
        <v>1</v>
      </c>
      <c r="G880" s="932" t="s">
        <v>2360</v>
      </c>
      <c r="H880" s="931" t="s">
        <v>2360</v>
      </c>
      <c r="I880" s="933" t="s">
        <v>2360</v>
      </c>
      <c r="J880" s="934" t="s">
        <v>2360</v>
      </c>
      <c r="K880" s="935" t="s">
        <v>2360</v>
      </c>
      <c r="L880" s="936" t="s">
        <v>2360</v>
      </c>
    </row>
    <row r="881" spans="3:12" ht="13.2" x14ac:dyDescent="0.25">
      <c r="C881" s="930" t="s">
        <v>2267</v>
      </c>
      <c r="D881" s="930" t="s">
        <v>2121</v>
      </c>
      <c r="E881" s="931">
        <v>7601</v>
      </c>
      <c r="F881" s="932">
        <v>1</v>
      </c>
      <c r="G881" s="932" t="s">
        <v>2360</v>
      </c>
      <c r="H881" s="931" t="s">
        <v>2360</v>
      </c>
      <c r="I881" s="933" t="s">
        <v>2360</v>
      </c>
      <c r="J881" s="934" t="s">
        <v>2360</v>
      </c>
      <c r="K881" s="935" t="s">
        <v>2360</v>
      </c>
      <c r="L881" s="936" t="s">
        <v>2360</v>
      </c>
    </row>
    <row r="882" spans="3:12" ht="12.75" customHeight="1" x14ac:dyDescent="0.25">
      <c r="C882" s="937" t="s">
        <v>73</v>
      </c>
      <c r="D882" s="937" t="s">
        <v>73</v>
      </c>
      <c r="E882" s="937" t="s">
        <v>73</v>
      </c>
      <c r="F882" s="937" t="s">
        <v>73</v>
      </c>
      <c r="G882" s="937" t="s">
        <v>73</v>
      </c>
      <c r="H882" s="937" t="s">
        <v>73</v>
      </c>
      <c r="I882" s="937" t="s">
        <v>73</v>
      </c>
      <c r="J882" s="937" t="s">
        <v>73</v>
      </c>
      <c r="K882" s="937" t="s">
        <v>73</v>
      </c>
      <c r="L882" s="937" t="s">
        <v>73</v>
      </c>
    </row>
    <row r="883" spans="3:12" ht="12.75" customHeight="1" x14ac:dyDescent="0.25">
      <c r="E883" s="938"/>
      <c r="F883" s="938"/>
      <c r="G883" s="938"/>
      <c r="H883" s="938"/>
      <c r="I883" s="938"/>
      <c r="J883" s="938"/>
      <c r="K883" s="938"/>
      <c r="L883" s="938"/>
    </row>
    <row r="884" spans="3:12" ht="12.75" customHeight="1" x14ac:dyDescent="0.25">
      <c r="E884" s="938"/>
      <c r="F884" s="938"/>
      <c r="G884" s="938"/>
      <c r="H884" s="938"/>
      <c r="I884" s="938"/>
      <c r="J884" s="938"/>
      <c r="K884" s="938"/>
      <c r="L884" s="938"/>
    </row>
    <row r="885" spans="3:12" ht="15.75" customHeight="1" x14ac:dyDescent="0.25">
      <c r="C885" s="924" t="s">
        <v>1386</v>
      </c>
      <c r="D885" s="924"/>
      <c r="E885" s="924"/>
      <c r="F885" s="924"/>
      <c r="G885" s="924"/>
      <c r="H885" s="924"/>
      <c r="I885" s="924"/>
      <c r="J885" s="924"/>
      <c r="K885" s="924"/>
      <c r="L885" s="924"/>
    </row>
    <row r="886" spans="3:12" ht="12.75" customHeight="1" x14ac:dyDescent="0.25">
      <c r="C886" s="1354"/>
      <c r="D886" s="1355"/>
      <c r="E886" s="1356"/>
      <c r="F886" s="1348" t="s">
        <v>1387</v>
      </c>
      <c r="G886" s="1349" t="s">
        <v>2031</v>
      </c>
      <c r="H886" s="1357" t="s">
        <v>2032</v>
      </c>
      <c r="I886" s="1348" t="s">
        <v>2033</v>
      </c>
      <c r="J886" s="1349" t="s">
        <v>2034</v>
      </c>
      <c r="K886" s="1348" t="s">
        <v>2035</v>
      </c>
      <c r="L886" s="1348" t="s">
        <v>2036</v>
      </c>
    </row>
    <row r="887" spans="3:12" ht="23.25" customHeight="1" x14ac:dyDescent="0.25">
      <c r="C887" s="939"/>
      <c r="D887" s="940"/>
      <c r="E887" s="1356"/>
      <c r="F887" s="1348"/>
      <c r="G887" s="1350"/>
      <c r="H887" s="1358"/>
      <c r="I887" s="1348"/>
      <c r="J887" s="1350"/>
      <c r="K887" s="1348"/>
      <c r="L887" s="1348"/>
    </row>
    <row r="888" spans="3:12" ht="12.75" customHeight="1" x14ac:dyDescent="0.25">
      <c r="C888" s="1351" t="s">
        <v>2039</v>
      </c>
      <c r="D888" s="1352"/>
      <c r="E888" s="1353"/>
      <c r="F888" s="941">
        <f t="shared" ref="F888:L888" si="0">SUM(F8:F882)</f>
        <v>1174</v>
      </c>
      <c r="G888" s="941">
        <f t="shared" si="0"/>
        <v>0</v>
      </c>
      <c r="H888" s="941">
        <f t="shared" si="0"/>
        <v>0</v>
      </c>
      <c r="I888" s="941">
        <f t="shared" si="0"/>
        <v>0</v>
      </c>
      <c r="J888" s="941">
        <f t="shared" si="0"/>
        <v>0</v>
      </c>
      <c r="K888" s="941">
        <f t="shared" si="0"/>
        <v>0</v>
      </c>
      <c r="L888" s="942">
        <f t="shared" si="0"/>
        <v>0</v>
      </c>
    </row>
  </sheetData>
  <mergeCells count="21">
    <mergeCell ref="L6:L7"/>
    <mergeCell ref="C4:L4"/>
    <mergeCell ref="C5:L5"/>
    <mergeCell ref="C6:D6"/>
    <mergeCell ref="E6:E7"/>
    <mergeCell ref="F6:F7"/>
    <mergeCell ref="G6:G7"/>
    <mergeCell ref="H6:H7"/>
    <mergeCell ref="I6:I7"/>
    <mergeCell ref="J6:J7"/>
    <mergeCell ref="K6:K7"/>
    <mergeCell ref="I886:I887"/>
    <mergeCell ref="J886:J887"/>
    <mergeCell ref="K886:K887"/>
    <mergeCell ref="L886:L887"/>
    <mergeCell ref="C888:E888"/>
    <mergeCell ref="C886:D886"/>
    <mergeCell ref="E886:E887"/>
    <mergeCell ref="F886:F887"/>
    <mergeCell ref="G886:G887"/>
    <mergeCell ref="H886:H887"/>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1073-921C-4FDC-852A-220C97E8FC27}">
  <sheetPr codeName="Sheet8">
    <pageSetUpPr fitToPage="1"/>
  </sheetPr>
  <dimension ref="A1:M892"/>
  <sheetViews>
    <sheetView showGridLines="0" workbookViewId="0">
      <selection activeCell="L13" sqref="L13"/>
    </sheetView>
  </sheetViews>
  <sheetFormatPr defaultColWidth="9.109375" defaultRowHeight="12.75" customHeight="1" x14ac:dyDescent="0.25"/>
  <cols>
    <col min="1" max="1" width="4" style="923" customWidth="1"/>
    <col min="2" max="2" width="4.5546875" style="923" customWidth="1"/>
    <col min="3" max="6" width="17.6640625" style="923" customWidth="1"/>
    <col min="7" max="7" width="15.6640625" style="923" customWidth="1"/>
    <col min="8" max="8" width="4" style="923" customWidth="1"/>
    <col min="9" max="14" width="11.44140625" style="923" customWidth="1"/>
    <col min="15" max="16384" width="9.109375" style="923"/>
  </cols>
  <sheetData>
    <row r="1" spans="1:13" ht="13.2" x14ac:dyDescent="0.25">
      <c r="B1" s="943"/>
      <c r="E1" s="944"/>
      <c r="F1" s="944"/>
    </row>
    <row r="2" spans="1:13" ht="22.5" customHeight="1" x14ac:dyDescent="0.25">
      <c r="B2" s="1365" t="str">
        <f>Translations!$B$1246</f>
        <v>Annex: Emissions per aerodrome pair – EU ETS and CH ETS</v>
      </c>
      <c r="C2" s="1365"/>
      <c r="D2" s="1365"/>
      <c r="E2" s="1365"/>
      <c r="F2" s="1365"/>
      <c r="G2" s="1365"/>
    </row>
    <row r="3" spans="1:13" ht="13.2" x14ac:dyDescent="0.25">
      <c r="B3" s="943"/>
      <c r="E3" s="944"/>
      <c r="F3" s="944"/>
    </row>
    <row r="4" spans="1:13" ht="15.75" customHeight="1" x14ac:dyDescent="0.3">
      <c r="A4" s="945"/>
      <c r="B4" s="946">
        <v>11</v>
      </c>
      <c r="C4" s="946" t="str">
        <f>Translations!$B$1291</f>
        <v>Additional emissions data – EU ETS and CH ETS</v>
      </c>
      <c r="D4" s="946"/>
      <c r="E4" s="946"/>
      <c r="F4" s="946"/>
      <c r="G4" s="946"/>
      <c r="H4" s="945"/>
    </row>
    <row r="5" spans="1:13" s="922" customFormat="1" ht="25.5" customHeight="1" x14ac:dyDescent="0.25">
      <c r="A5" s="947"/>
      <c r="B5" s="925"/>
      <c r="C5" s="1366" t="str">
        <f>Translations!$B$1292</f>
        <v>For reducing administrative burden, this Annex should include both flights covered by the EU ETS and CH ETS</v>
      </c>
      <c r="D5" s="1367"/>
      <c r="E5" s="1367"/>
      <c r="F5" s="1367"/>
      <c r="G5" s="1367"/>
      <c r="H5" s="947"/>
      <c r="I5" s="948"/>
    </row>
    <row r="6" spans="1:13" ht="13.2" x14ac:dyDescent="0.25">
      <c r="A6" s="945"/>
      <c r="B6" s="925" t="s">
        <v>25</v>
      </c>
      <c r="C6" s="949" t="str">
        <f>Translations!$B$1015</f>
        <v>Please indicate if the data in this annex is considered confidential:</v>
      </c>
      <c r="D6" s="950"/>
      <c r="E6" s="950"/>
      <c r="F6" s="950"/>
      <c r="G6" s="951"/>
      <c r="H6" s="945"/>
    </row>
    <row r="7" spans="1:13" s="922" customFormat="1" ht="13.2" x14ac:dyDescent="0.25">
      <c r="A7" s="947"/>
      <c r="B7" s="952"/>
      <c r="F7" s="953"/>
      <c r="G7" s="953"/>
      <c r="H7" s="947"/>
    </row>
    <row r="8" spans="1:13" s="922" customFormat="1" ht="30" customHeight="1" x14ac:dyDescent="0.25">
      <c r="A8" s="947"/>
      <c r="B8" s="925" t="s">
        <v>26</v>
      </c>
      <c r="C8" s="1359" t="str">
        <f>Translations!$B$1016</f>
        <v>Please provide the data (totals during the reporting period, related to the reduced scope) in the table below per aerodrome pair.</v>
      </c>
      <c r="D8" s="1360"/>
      <c r="E8" s="1360"/>
      <c r="F8" s="1360"/>
      <c r="G8" s="1360"/>
      <c r="H8" s="947"/>
      <c r="J8" s="1368" t="s">
        <v>2040</v>
      </c>
      <c r="K8" s="1368"/>
      <c r="L8" s="1368"/>
      <c r="M8" s="1368"/>
    </row>
    <row r="9" spans="1:13" s="922" customFormat="1" ht="25.5" customHeight="1" x14ac:dyDescent="0.25">
      <c r="A9" s="947"/>
      <c r="B9" s="925"/>
      <c r="C9" s="1361" t="str">
        <f>Translations!$B$1017</f>
        <v xml:space="preserve">Please fill in the table below. If you need additional rows, please insert them above the "end of list" row. In that case the formula for the totals will work correctly. </v>
      </c>
      <c r="D9" s="1360"/>
      <c r="E9" s="1360"/>
      <c r="F9" s="1360"/>
      <c r="G9" s="1360"/>
      <c r="H9" s="947"/>
      <c r="J9" s="1368"/>
      <c r="K9" s="1368"/>
      <c r="L9" s="1368"/>
      <c r="M9" s="1368"/>
    </row>
    <row r="10" spans="1:13" s="922" customFormat="1" ht="38.25" customHeight="1" x14ac:dyDescent="0.25">
      <c r="A10" s="947"/>
      <c r="B10" s="925"/>
      <c r="C10" s="1361"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10" s="1360"/>
      <c r="E10" s="1360"/>
      <c r="F10" s="1360"/>
      <c r="G10" s="1360"/>
      <c r="H10" s="947"/>
      <c r="J10" s="1368"/>
      <c r="K10" s="1368"/>
      <c r="L10" s="1368"/>
      <c r="M10" s="1368"/>
    </row>
    <row r="11" spans="1:13" s="101" customFormat="1" ht="24.75" customHeight="1" x14ac:dyDescent="0.25">
      <c r="A11" s="954"/>
      <c r="C11" s="1348" t="str">
        <f>Translations!$B$1019</f>
        <v>Aerodrome Pair (use 4-letter ICAO designator)</v>
      </c>
      <c r="D11" s="1364"/>
      <c r="E11" s="1348" t="str">
        <f>Translations!$B$1020</f>
        <v>Total number of flights per aerodrome pair</v>
      </c>
      <c r="F11" s="1348" t="str">
        <f>Translations!$B$1021</f>
        <v>Total emissions
[t CO2]</v>
      </c>
      <c r="G11" s="955"/>
      <c r="H11" s="954"/>
    </row>
    <row r="12" spans="1:13" s="101" customFormat="1" ht="25.5" customHeight="1" x14ac:dyDescent="0.25">
      <c r="A12" s="954"/>
      <c r="C12" s="927" t="str">
        <f>Translations!$B$1022</f>
        <v>Aerodrome of departure</v>
      </c>
      <c r="D12" s="928" t="str">
        <f>Translations!$B$1023</f>
        <v>Aerodrome of arrival</v>
      </c>
      <c r="E12" s="1364"/>
      <c r="F12" s="1364"/>
      <c r="H12" s="954"/>
    </row>
    <row r="13" spans="1:13" ht="13.2" x14ac:dyDescent="0.25">
      <c r="A13" s="956"/>
      <c r="B13"/>
      <c r="C13" s="958" t="s">
        <v>2134</v>
      </c>
      <c r="D13" s="958" t="s">
        <v>2311</v>
      </c>
      <c r="E13" s="958">
        <v>1</v>
      </c>
      <c r="F13" s="958">
        <v>6.6360000000000001</v>
      </c>
      <c r="G13"/>
      <c r="H13" s="956"/>
    </row>
    <row r="14" spans="1:13" ht="13.2" x14ac:dyDescent="0.25">
      <c r="A14" s="956"/>
      <c r="B14"/>
      <c r="C14" s="958" t="s">
        <v>2134</v>
      </c>
      <c r="D14" s="958" t="s">
        <v>2287</v>
      </c>
      <c r="E14" s="958">
        <v>2</v>
      </c>
      <c r="F14" s="958">
        <v>37.913679999999999</v>
      </c>
      <c r="G14"/>
      <c r="H14" s="956"/>
    </row>
    <row r="15" spans="1:13" ht="13.2" x14ac:dyDescent="0.25">
      <c r="A15" s="956"/>
      <c r="B15"/>
      <c r="C15" s="958" t="s">
        <v>2134</v>
      </c>
      <c r="D15" s="958" t="s">
        <v>2237</v>
      </c>
      <c r="E15" s="958">
        <v>1</v>
      </c>
      <c r="F15" s="958">
        <v>19.08324</v>
      </c>
      <c r="G15"/>
      <c r="H15" s="956"/>
    </row>
    <row r="16" spans="1:13" ht="13.2" x14ac:dyDescent="0.25">
      <c r="A16" s="956"/>
      <c r="B16"/>
      <c r="C16" s="958" t="s">
        <v>2311</v>
      </c>
      <c r="D16" s="958" t="s">
        <v>2109</v>
      </c>
      <c r="E16" s="958">
        <v>1</v>
      </c>
      <c r="F16" s="958">
        <v>22.502359999999999</v>
      </c>
      <c r="G16"/>
      <c r="H16" s="956"/>
    </row>
    <row r="17" spans="1:8" ht="13.2" x14ac:dyDescent="0.25">
      <c r="A17" s="956"/>
      <c r="B17"/>
      <c r="C17" s="958" t="s">
        <v>2180</v>
      </c>
      <c r="D17" s="958" t="s">
        <v>2245</v>
      </c>
      <c r="E17" s="958">
        <v>1</v>
      </c>
      <c r="F17" s="958">
        <v>15.907439999999999</v>
      </c>
      <c r="G17"/>
      <c r="H17" s="956"/>
    </row>
    <row r="18" spans="1:8" ht="13.2" x14ac:dyDescent="0.25">
      <c r="A18" s="956"/>
      <c r="B18"/>
      <c r="C18" s="958" t="s">
        <v>2100</v>
      </c>
      <c r="D18" s="958" t="s">
        <v>2101</v>
      </c>
      <c r="E18" s="958">
        <v>1</v>
      </c>
      <c r="F18" s="958">
        <v>3.2706</v>
      </c>
      <c r="G18"/>
      <c r="H18" s="956"/>
    </row>
    <row r="19" spans="1:8" ht="13.2" x14ac:dyDescent="0.25">
      <c r="A19" s="956"/>
      <c r="B19"/>
      <c r="C19" s="958" t="s">
        <v>2100</v>
      </c>
      <c r="D19" s="958" t="s">
        <v>2102</v>
      </c>
      <c r="E19" s="958">
        <v>1</v>
      </c>
      <c r="F19" s="958">
        <v>6.6486400000000003</v>
      </c>
      <c r="G19"/>
      <c r="H19" s="956"/>
    </row>
    <row r="20" spans="1:8" ht="13.2" x14ac:dyDescent="0.25">
      <c r="A20" s="956"/>
      <c r="B20"/>
      <c r="C20" s="958" t="s">
        <v>2103</v>
      </c>
      <c r="D20" s="958" t="s">
        <v>2104</v>
      </c>
      <c r="E20" s="958">
        <v>1</v>
      </c>
      <c r="F20" s="958">
        <v>4.6578400000000002</v>
      </c>
      <c r="G20"/>
      <c r="H20" s="956"/>
    </row>
    <row r="21" spans="1:8" ht="13.2" x14ac:dyDescent="0.25">
      <c r="A21" s="956"/>
      <c r="B21"/>
      <c r="C21" s="958" t="s">
        <v>2103</v>
      </c>
      <c r="D21" s="958" t="s">
        <v>2105</v>
      </c>
      <c r="E21" s="958">
        <v>1</v>
      </c>
      <c r="F21" s="958">
        <v>4.0700799999999999</v>
      </c>
      <c r="G21"/>
      <c r="H21" s="956"/>
    </row>
    <row r="22" spans="1:8" ht="13.2" x14ac:dyDescent="0.25">
      <c r="A22" s="956"/>
      <c r="B22"/>
      <c r="C22" s="958" t="s">
        <v>2103</v>
      </c>
      <c r="D22" s="958" t="s">
        <v>2106</v>
      </c>
      <c r="E22" s="958">
        <v>1</v>
      </c>
      <c r="F22" s="958">
        <v>5.0370400000000002</v>
      </c>
      <c r="G22"/>
      <c r="H22" s="956"/>
    </row>
    <row r="23" spans="1:8" ht="13.2" x14ac:dyDescent="0.25">
      <c r="A23" s="956"/>
      <c r="B23"/>
      <c r="C23" s="958" t="s">
        <v>2103</v>
      </c>
      <c r="D23" s="958" t="s">
        <v>2101</v>
      </c>
      <c r="E23" s="958">
        <v>2</v>
      </c>
      <c r="F23" s="958">
        <v>20.141839999999998</v>
      </c>
      <c r="G23"/>
      <c r="H23" s="956"/>
    </row>
    <row r="24" spans="1:8" ht="13.2" x14ac:dyDescent="0.25">
      <c r="A24" s="956"/>
      <c r="B24"/>
      <c r="C24" s="958" t="s">
        <v>2103</v>
      </c>
      <c r="D24" s="958" t="s">
        <v>2107</v>
      </c>
      <c r="E24" s="958">
        <v>1</v>
      </c>
      <c r="F24" s="958">
        <v>4.4492799999999999</v>
      </c>
      <c r="G24"/>
      <c r="H24" s="956"/>
    </row>
    <row r="25" spans="1:8" ht="13.2" x14ac:dyDescent="0.25">
      <c r="A25" s="956"/>
      <c r="B25"/>
      <c r="C25" s="958" t="s">
        <v>2103</v>
      </c>
      <c r="D25" s="958" t="s">
        <v>2108</v>
      </c>
      <c r="E25" s="958">
        <v>2</v>
      </c>
      <c r="F25" s="958">
        <v>9.62852</v>
      </c>
      <c r="G25"/>
      <c r="H25" s="956"/>
    </row>
    <row r="26" spans="1:8" ht="13.2" x14ac:dyDescent="0.25">
      <c r="A26" s="956"/>
      <c r="B26"/>
      <c r="C26" s="958" t="s">
        <v>2103</v>
      </c>
      <c r="D26" s="958" t="s">
        <v>2109</v>
      </c>
      <c r="E26" s="958">
        <v>8</v>
      </c>
      <c r="F26" s="958">
        <v>58.384160000000001</v>
      </c>
      <c r="G26"/>
      <c r="H26" s="956"/>
    </row>
    <row r="27" spans="1:8" ht="13.2" x14ac:dyDescent="0.25">
      <c r="A27" s="956"/>
      <c r="B27"/>
      <c r="C27" s="958" t="s">
        <v>2103</v>
      </c>
      <c r="D27" s="958" t="s">
        <v>2110</v>
      </c>
      <c r="E27" s="958">
        <v>1</v>
      </c>
      <c r="F27" s="958">
        <v>12.69688</v>
      </c>
      <c r="G27"/>
      <c r="H27" s="956"/>
    </row>
    <row r="28" spans="1:8" ht="13.2" x14ac:dyDescent="0.25">
      <c r="A28" s="956"/>
      <c r="B28"/>
      <c r="C28" s="958" t="s">
        <v>2103</v>
      </c>
      <c r="D28" s="958" t="s">
        <v>2111</v>
      </c>
      <c r="E28" s="958">
        <v>1</v>
      </c>
      <c r="F28" s="958">
        <v>11.568759999999999</v>
      </c>
      <c r="G28"/>
      <c r="H28" s="956"/>
    </row>
    <row r="29" spans="1:8" ht="13.2" x14ac:dyDescent="0.25">
      <c r="A29" s="956"/>
      <c r="B29"/>
      <c r="C29" s="958" t="s">
        <v>2103</v>
      </c>
      <c r="D29" s="958" t="s">
        <v>2112</v>
      </c>
      <c r="E29" s="958">
        <v>1</v>
      </c>
      <c r="F29" s="958">
        <v>12.071199999999999</v>
      </c>
      <c r="G29"/>
      <c r="H29" s="956"/>
    </row>
    <row r="30" spans="1:8" ht="13.2" x14ac:dyDescent="0.25">
      <c r="A30" s="956"/>
      <c r="B30"/>
      <c r="C30" s="958" t="s">
        <v>2103</v>
      </c>
      <c r="D30" s="958" t="s">
        <v>2113</v>
      </c>
      <c r="E30" s="958">
        <v>2</v>
      </c>
      <c r="F30" s="958">
        <v>15.167999999999999</v>
      </c>
      <c r="G30"/>
      <c r="H30" s="956"/>
    </row>
    <row r="31" spans="1:8" ht="13.2" x14ac:dyDescent="0.25">
      <c r="A31" s="956"/>
      <c r="B31"/>
      <c r="C31" s="958" t="s">
        <v>2103</v>
      </c>
      <c r="D31" s="958" t="s">
        <v>2114</v>
      </c>
      <c r="E31" s="958">
        <v>3</v>
      </c>
      <c r="F31" s="958">
        <v>30.879519999999999</v>
      </c>
      <c r="G31"/>
      <c r="H31" s="956"/>
    </row>
    <row r="32" spans="1:8" ht="13.2" x14ac:dyDescent="0.25">
      <c r="A32" s="956"/>
      <c r="B32"/>
      <c r="C32" s="958" t="s">
        <v>2103</v>
      </c>
      <c r="D32" s="958" t="s">
        <v>2115</v>
      </c>
      <c r="E32" s="958">
        <v>2</v>
      </c>
      <c r="F32" s="958">
        <v>13.066599999999999</v>
      </c>
      <c r="G32"/>
      <c r="H32" s="956"/>
    </row>
    <row r="33" spans="1:8" ht="13.2" x14ac:dyDescent="0.25">
      <c r="A33" s="956"/>
      <c r="B33"/>
      <c r="C33" s="958" t="s">
        <v>2103</v>
      </c>
      <c r="D33" s="958" t="s">
        <v>2116</v>
      </c>
      <c r="E33" s="958">
        <v>1</v>
      </c>
      <c r="F33" s="958">
        <v>6.9836</v>
      </c>
      <c r="G33"/>
      <c r="H33" s="956"/>
    </row>
    <row r="34" spans="1:8" ht="13.2" x14ac:dyDescent="0.25">
      <c r="A34" s="956"/>
      <c r="B34"/>
      <c r="C34" s="958" t="s">
        <v>2103</v>
      </c>
      <c r="D34" s="958" t="s">
        <v>2117</v>
      </c>
      <c r="E34" s="958">
        <v>1</v>
      </c>
      <c r="F34" s="958">
        <v>4.7621200000000004</v>
      </c>
      <c r="G34"/>
      <c r="H34" s="956"/>
    </row>
    <row r="35" spans="1:8" ht="13.2" x14ac:dyDescent="0.25">
      <c r="A35" s="956"/>
      <c r="B35"/>
      <c r="C35" s="958" t="s">
        <v>2103</v>
      </c>
      <c r="D35" s="958" t="s">
        <v>2118</v>
      </c>
      <c r="E35" s="958">
        <v>2</v>
      </c>
      <c r="F35" s="958">
        <v>10.91464</v>
      </c>
      <c r="G35"/>
      <c r="H35" s="956"/>
    </row>
    <row r="36" spans="1:8" ht="13.2" x14ac:dyDescent="0.25">
      <c r="A36" s="956"/>
      <c r="B36"/>
      <c r="C36" s="958" t="s">
        <v>2103</v>
      </c>
      <c r="D36" s="958" t="s">
        <v>2119</v>
      </c>
      <c r="E36" s="958">
        <v>1</v>
      </c>
      <c r="F36" s="958">
        <v>7.6029600000000004</v>
      </c>
      <c r="G36"/>
      <c r="H36" s="956"/>
    </row>
    <row r="37" spans="1:8" ht="13.2" x14ac:dyDescent="0.25">
      <c r="A37" s="956"/>
      <c r="B37"/>
      <c r="C37" s="958" t="s">
        <v>2103</v>
      </c>
      <c r="D37" s="958" t="s">
        <v>2120</v>
      </c>
      <c r="E37" s="958">
        <v>2</v>
      </c>
      <c r="F37" s="958">
        <v>13.12032</v>
      </c>
      <c r="G37"/>
      <c r="H37" s="956"/>
    </row>
    <row r="38" spans="1:8" ht="13.2" x14ac:dyDescent="0.25">
      <c r="A38" s="956"/>
      <c r="B38"/>
      <c r="C38" s="958" t="s">
        <v>2103</v>
      </c>
      <c r="D38" s="958" t="s">
        <v>2121</v>
      </c>
      <c r="E38" s="958">
        <v>3</v>
      </c>
      <c r="F38" s="958">
        <v>26.660920000000001</v>
      </c>
      <c r="G38"/>
      <c r="H38" s="956"/>
    </row>
    <row r="39" spans="1:8" ht="13.2" x14ac:dyDescent="0.25">
      <c r="A39" s="956"/>
      <c r="B39"/>
      <c r="C39" s="958" t="s">
        <v>2103</v>
      </c>
      <c r="D39" s="958" t="s">
        <v>2122</v>
      </c>
      <c r="E39" s="958">
        <v>1</v>
      </c>
      <c r="F39" s="958">
        <v>7.3027600000000001</v>
      </c>
      <c r="G39"/>
      <c r="H39" s="956"/>
    </row>
    <row r="40" spans="1:8" ht="13.2" x14ac:dyDescent="0.25">
      <c r="A40" s="956"/>
      <c r="B40"/>
      <c r="C40" s="958" t="s">
        <v>2103</v>
      </c>
      <c r="D40" s="958" t="s">
        <v>2123</v>
      </c>
      <c r="E40" s="958">
        <v>5</v>
      </c>
      <c r="F40" s="958">
        <v>40.1004</v>
      </c>
      <c r="G40"/>
      <c r="H40" s="956"/>
    </row>
    <row r="41" spans="1:8" ht="13.2" x14ac:dyDescent="0.25">
      <c r="A41" s="956"/>
      <c r="B41"/>
      <c r="C41" s="958" t="s">
        <v>2103</v>
      </c>
      <c r="D41" s="958" t="s">
        <v>2124</v>
      </c>
      <c r="E41" s="958">
        <v>1</v>
      </c>
      <c r="F41" s="958">
        <v>3.6656</v>
      </c>
      <c r="G41"/>
      <c r="H41" s="956"/>
    </row>
    <row r="42" spans="1:8" ht="13.2" x14ac:dyDescent="0.25">
      <c r="A42" s="956"/>
      <c r="B42"/>
      <c r="C42" s="958" t="s">
        <v>2103</v>
      </c>
      <c r="D42" s="958" t="s">
        <v>2125</v>
      </c>
      <c r="E42" s="958">
        <v>1</v>
      </c>
      <c r="F42" s="958">
        <v>5.1760799999999998</v>
      </c>
      <c r="G42"/>
      <c r="H42" s="956"/>
    </row>
    <row r="43" spans="1:8" ht="13.2" x14ac:dyDescent="0.25">
      <c r="A43" s="956"/>
      <c r="B43"/>
      <c r="C43" s="958" t="s">
        <v>2103</v>
      </c>
      <c r="D43" s="958" t="s">
        <v>2126</v>
      </c>
      <c r="E43" s="958">
        <v>3</v>
      </c>
      <c r="F43" s="958">
        <v>16.346679999999999</v>
      </c>
      <c r="G43"/>
      <c r="H43" s="956"/>
    </row>
    <row r="44" spans="1:8" ht="13.2" x14ac:dyDescent="0.25">
      <c r="A44" s="956"/>
      <c r="B44"/>
      <c r="C44" s="958" t="s">
        <v>2103</v>
      </c>
      <c r="D44" s="958" t="s">
        <v>2127</v>
      </c>
      <c r="E44" s="958">
        <v>5</v>
      </c>
      <c r="F44" s="958">
        <v>37.951599999999999</v>
      </c>
      <c r="G44"/>
      <c r="H44" s="956"/>
    </row>
    <row r="45" spans="1:8" ht="13.2" x14ac:dyDescent="0.25">
      <c r="A45" s="956"/>
      <c r="B45"/>
      <c r="C45" s="958" t="s">
        <v>2103</v>
      </c>
      <c r="D45" s="958" t="s">
        <v>2307</v>
      </c>
      <c r="E45" s="958">
        <v>1</v>
      </c>
      <c r="F45" s="958">
        <v>20.887599999999999</v>
      </c>
      <c r="G45"/>
      <c r="H45" s="956"/>
    </row>
    <row r="46" spans="1:8" ht="13.2" x14ac:dyDescent="0.25">
      <c r="A46" s="956"/>
      <c r="B46"/>
      <c r="C46" s="958" t="s">
        <v>2103</v>
      </c>
      <c r="D46" s="958" t="s">
        <v>2245</v>
      </c>
      <c r="E46" s="958">
        <v>1</v>
      </c>
      <c r="F46" s="958">
        <v>10.55756</v>
      </c>
      <c r="G46"/>
      <c r="H46" s="956"/>
    </row>
    <row r="47" spans="1:8" ht="13.2" x14ac:dyDescent="0.25">
      <c r="A47" s="956"/>
      <c r="B47"/>
      <c r="C47" s="958" t="s">
        <v>2103</v>
      </c>
      <c r="D47" s="958" t="s">
        <v>2246</v>
      </c>
      <c r="E47" s="958">
        <v>1</v>
      </c>
      <c r="F47" s="958">
        <v>8.9807199999999998</v>
      </c>
      <c r="G47"/>
      <c r="H47" s="956"/>
    </row>
    <row r="48" spans="1:8" ht="13.2" x14ac:dyDescent="0.25">
      <c r="A48" s="956"/>
      <c r="B48"/>
      <c r="C48" s="958" t="s">
        <v>2103</v>
      </c>
      <c r="D48" s="958" t="s">
        <v>2249</v>
      </c>
      <c r="E48" s="958">
        <v>1</v>
      </c>
      <c r="F48" s="958">
        <v>6.0830000000000002</v>
      </c>
      <c r="G48"/>
      <c r="H48" s="956"/>
    </row>
    <row r="49" spans="1:8" ht="13.2" x14ac:dyDescent="0.25">
      <c r="A49" s="956"/>
      <c r="B49"/>
      <c r="C49" s="958" t="s">
        <v>2103</v>
      </c>
      <c r="D49" s="958" t="s">
        <v>2298</v>
      </c>
      <c r="E49" s="958">
        <v>1</v>
      </c>
      <c r="F49" s="958">
        <v>19.09272</v>
      </c>
      <c r="G49"/>
      <c r="H49" s="956"/>
    </row>
    <row r="50" spans="1:8" ht="13.2" x14ac:dyDescent="0.25">
      <c r="A50" s="956"/>
      <c r="B50"/>
      <c r="C50" s="958" t="s">
        <v>2103</v>
      </c>
      <c r="D50" s="958" t="s">
        <v>2243</v>
      </c>
      <c r="E50" s="958">
        <v>2</v>
      </c>
      <c r="F50" s="958">
        <v>56.870519999999999</v>
      </c>
      <c r="G50"/>
      <c r="H50" s="956"/>
    </row>
    <row r="51" spans="1:8" ht="13.2" x14ac:dyDescent="0.25">
      <c r="A51" s="956"/>
      <c r="B51"/>
      <c r="C51" s="958" t="s">
        <v>2103</v>
      </c>
      <c r="D51" s="958" t="s">
        <v>2233</v>
      </c>
      <c r="E51" s="958">
        <v>1</v>
      </c>
      <c r="F51" s="958">
        <v>28.932960000000001</v>
      </c>
      <c r="G51"/>
      <c r="H51" s="956"/>
    </row>
    <row r="52" spans="1:8" ht="13.2" x14ac:dyDescent="0.25">
      <c r="A52" s="956"/>
      <c r="B52"/>
      <c r="C52" s="958" t="s">
        <v>2103</v>
      </c>
      <c r="D52" s="958" t="s">
        <v>2239</v>
      </c>
      <c r="E52" s="958">
        <v>3</v>
      </c>
      <c r="F52" s="958">
        <v>87.844840000000005</v>
      </c>
      <c r="G52"/>
      <c r="H52" s="956"/>
    </row>
    <row r="53" spans="1:8" ht="13.2" x14ac:dyDescent="0.25">
      <c r="A53" s="956"/>
      <c r="B53"/>
      <c r="C53" s="958" t="s">
        <v>2103</v>
      </c>
      <c r="D53" s="958" t="s">
        <v>2276</v>
      </c>
      <c r="E53" s="958">
        <v>2</v>
      </c>
      <c r="F53" s="958">
        <v>42.002719999999997</v>
      </c>
      <c r="G53"/>
      <c r="H53" s="956"/>
    </row>
    <row r="54" spans="1:8" ht="13.2" x14ac:dyDescent="0.25">
      <c r="A54" s="956"/>
      <c r="B54"/>
      <c r="C54" s="958" t="s">
        <v>2104</v>
      </c>
      <c r="D54" s="958" t="s">
        <v>2101</v>
      </c>
      <c r="E54" s="958">
        <v>1</v>
      </c>
      <c r="F54" s="958">
        <v>4.7115600000000004</v>
      </c>
      <c r="G54"/>
      <c r="H54" s="956"/>
    </row>
    <row r="55" spans="1:8" ht="13.2" x14ac:dyDescent="0.25">
      <c r="A55" s="956"/>
      <c r="B55"/>
      <c r="C55" s="958" t="s">
        <v>2104</v>
      </c>
      <c r="D55" s="958" t="s">
        <v>2109</v>
      </c>
      <c r="E55" s="958">
        <v>4</v>
      </c>
      <c r="F55" s="958">
        <v>28.797080000000001</v>
      </c>
      <c r="G55"/>
      <c r="H55" s="956"/>
    </row>
    <row r="56" spans="1:8" ht="13.2" x14ac:dyDescent="0.25">
      <c r="A56" s="956"/>
      <c r="B56"/>
      <c r="C56" s="958" t="s">
        <v>2104</v>
      </c>
      <c r="D56" s="958" t="s">
        <v>2128</v>
      </c>
      <c r="E56" s="958">
        <v>1</v>
      </c>
      <c r="F56" s="958">
        <v>5.6406000000000001</v>
      </c>
      <c r="G56"/>
      <c r="H56" s="956"/>
    </row>
    <row r="57" spans="1:8" ht="13.2" x14ac:dyDescent="0.25">
      <c r="A57" s="956"/>
      <c r="B57"/>
      <c r="C57" s="958" t="s">
        <v>2104</v>
      </c>
      <c r="D57" s="958" t="s">
        <v>2114</v>
      </c>
      <c r="E57" s="958">
        <v>1</v>
      </c>
      <c r="F57" s="958">
        <v>4.7336799999999997</v>
      </c>
      <c r="G57"/>
      <c r="H57" s="956"/>
    </row>
    <row r="58" spans="1:8" ht="13.2" x14ac:dyDescent="0.25">
      <c r="A58" s="956"/>
      <c r="B58"/>
      <c r="C58" s="958" t="s">
        <v>2104</v>
      </c>
      <c r="D58" s="958" t="s">
        <v>2235</v>
      </c>
      <c r="E58" s="958">
        <v>1</v>
      </c>
      <c r="F58" s="958">
        <v>33.938400000000001</v>
      </c>
      <c r="G58"/>
      <c r="H58" s="956"/>
    </row>
    <row r="59" spans="1:8" ht="13.2" x14ac:dyDescent="0.25">
      <c r="A59" s="956"/>
      <c r="B59"/>
      <c r="C59" s="958" t="s">
        <v>2129</v>
      </c>
      <c r="D59" s="958" t="s">
        <v>2110</v>
      </c>
      <c r="E59" s="958">
        <v>1</v>
      </c>
      <c r="F59" s="958">
        <v>13.53744</v>
      </c>
      <c r="G59"/>
      <c r="H59" s="956"/>
    </row>
    <row r="60" spans="1:8" ht="13.2" x14ac:dyDescent="0.25">
      <c r="A60" s="956"/>
      <c r="B60"/>
      <c r="C60" s="958" t="s">
        <v>2105</v>
      </c>
      <c r="D60" s="958" t="s">
        <v>2103</v>
      </c>
      <c r="E60" s="958">
        <v>1</v>
      </c>
      <c r="F60" s="958">
        <v>3.81412</v>
      </c>
      <c r="G60"/>
      <c r="H60" s="956"/>
    </row>
    <row r="61" spans="1:8" ht="13.2" x14ac:dyDescent="0.25">
      <c r="A61" s="956"/>
      <c r="B61"/>
      <c r="C61" s="958" t="s">
        <v>2105</v>
      </c>
      <c r="D61" s="958" t="s">
        <v>2130</v>
      </c>
      <c r="E61" s="958">
        <v>1</v>
      </c>
      <c r="F61" s="958">
        <v>2.7555200000000002</v>
      </c>
      <c r="G61"/>
      <c r="H61" s="956"/>
    </row>
    <row r="62" spans="1:8" ht="13.2" x14ac:dyDescent="0.25">
      <c r="A62" s="956"/>
      <c r="B62"/>
      <c r="C62" s="958" t="s">
        <v>2105</v>
      </c>
      <c r="D62" s="958" t="s">
        <v>2131</v>
      </c>
      <c r="E62" s="958">
        <v>1</v>
      </c>
      <c r="F62" s="958">
        <v>5.0180800000000003</v>
      </c>
      <c r="G62"/>
      <c r="H62" s="956"/>
    </row>
    <row r="63" spans="1:8" ht="13.2" x14ac:dyDescent="0.25">
      <c r="A63" s="956"/>
      <c r="B63"/>
      <c r="C63" s="958" t="s">
        <v>2105</v>
      </c>
      <c r="D63" s="958" t="s">
        <v>2132</v>
      </c>
      <c r="E63" s="958">
        <v>1</v>
      </c>
      <c r="F63" s="958">
        <v>9.9034399999999998</v>
      </c>
      <c r="G63"/>
      <c r="H63" s="956"/>
    </row>
    <row r="64" spans="1:8" ht="13.2" x14ac:dyDescent="0.25">
      <c r="A64" s="956"/>
      <c r="B64"/>
      <c r="C64" s="958" t="s">
        <v>2133</v>
      </c>
      <c r="D64" s="958" t="s">
        <v>2134</v>
      </c>
      <c r="E64" s="958">
        <v>1</v>
      </c>
      <c r="F64" s="958">
        <v>6.3357999999999999</v>
      </c>
      <c r="G64"/>
      <c r="H64" s="956"/>
    </row>
    <row r="65" spans="1:8" ht="13.2" x14ac:dyDescent="0.25">
      <c r="A65" s="956"/>
      <c r="B65"/>
      <c r="C65" s="958" t="s">
        <v>2133</v>
      </c>
      <c r="D65" s="958" t="s">
        <v>2135</v>
      </c>
      <c r="E65" s="958">
        <v>1</v>
      </c>
      <c r="F65" s="958">
        <v>2.7270799999999999</v>
      </c>
      <c r="G65"/>
      <c r="H65" s="956"/>
    </row>
    <row r="66" spans="1:8" ht="13.2" x14ac:dyDescent="0.25">
      <c r="A66" s="956"/>
      <c r="B66"/>
      <c r="C66" s="958" t="s">
        <v>2133</v>
      </c>
      <c r="D66" s="958" t="s">
        <v>2109</v>
      </c>
      <c r="E66" s="958">
        <v>1</v>
      </c>
      <c r="F66" s="958">
        <v>6.2568000000000001</v>
      </c>
      <c r="G66"/>
      <c r="H66" s="956"/>
    </row>
    <row r="67" spans="1:8" ht="13.2" x14ac:dyDescent="0.25">
      <c r="A67" s="956"/>
      <c r="B67"/>
      <c r="C67" s="958" t="s">
        <v>2133</v>
      </c>
      <c r="D67" s="958" t="s">
        <v>2102</v>
      </c>
      <c r="E67" s="958">
        <v>1</v>
      </c>
      <c r="F67" s="958">
        <v>5.7101199999999999</v>
      </c>
      <c r="G67"/>
      <c r="H67" s="956"/>
    </row>
    <row r="68" spans="1:8" ht="13.2" x14ac:dyDescent="0.25">
      <c r="A68" s="956"/>
      <c r="B68"/>
      <c r="C68" s="958" t="s">
        <v>2133</v>
      </c>
      <c r="D68" s="958" t="s">
        <v>2115</v>
      </c>
      <c r="E68" s="958">
        <v>1</v>
      </c>
      <c r="F68" s="958">
        <v>2.0318800000000001</v>
      </c>
      <c r="G68"/>
      <c r="H68" s="956"/>
    </row>
    <row r="69" spans="1:8" ht="13.2" x14ac:dyDescent="0.25">
      <c r="A69" s="956"/>
      <c r="B69"/>
      <c r="C69" s="958" t="s">
        <v>2133</v>
      </c>
      <c r="D69" s="958" t="s">
        <v>2126</v>
      </c>
      <c r="E69" s="958">
        <v>1</v>
      </c>
      <c r="F69" s="958">
        <v>2.61964</v>
      </c>
      <c r="G69"/>
      <c r="H69" s="956"/>
    </row>
    <row r="70" spans="1:8" ht="13.2" x14ac:dyDescent="0.25">
      <c r="A70" s="956"/>
      <c r="B70"/>
      <c r="C70" s="958" t="s">
        <v>2133</v>
      </c>
      <c r="D70" s="958" t="s">
        <v>2276</v>
      </c>
      <c r="E70" s="958">
        <v>1</v>
      </c>
      <c r="F70" s="958">
        <v>26.730440000000002</v>
      </c>
      <c r="G70"/>
      <c r="H70" s="956"/>
    </row>
    <row r="71" spans="1:8" ht="13.2" x14ac:dyDescent="0.25">
      <c r="A71" s="956"/>
      <c r="B71"/>
      <c r="C71" s="958" t="s">
        <v>2136</v>
      </c>
      <c r="D71" s="958" t="s">
        <v>2104</v>
      </c>
      <c r="E71" s="958">
        <v>1</v>
      </c>
      <c r="F71" s="958">
        <v>2.4174000000000002</v>
      </c>
      <c r="G71"/>
      <c r="H71" s="956"/>
    </row>
    <row r="72" spans="1:8" ht="13.2" x14ac:dyDescent="0.25">
      <c r="A72" s="956"/>
      <c r="B72"/>
      <c r="C72" s="958" t="s">
        <v>2136</v>
      </c>
      <c r="D72" s="958" t="s">
        <v>2106</v>
      </c>
      <c r="E72" s="958">
        <v>1</v>
      </c>
      <c r="F72" s="958">
        <v>3.8172799999999998</v>
      </c>
      <c r="G72"/>
      <c r="H72" s="956"/>
    </row>
    <row r="73" spans="1:8" ht="13.2" x14ac:dyDescent="0.25">
      <c r="A73" s="956"/>
      <c r="B73"/>
      <c r="C73" s="958" t="s">
        <v>2136</v>
      </c>
      <c r="D73" s="958" t="s">
        <v>2110</v>
      </c>
      <c r="E73" s="958">
        <v>1</v>
      </c>
      <c r="F73" s="958">
        <v>13.461600000000001</v>
      </c>
      <c r="G73"/>
      <c r="H73" s="956"/>
    </row>
    <row r="74" spans="1:8" ht="13.2" x14ac:dyDescent="0.25">
      <c r="A74" s="956"/>
      <c r="B74"/>
      <c r="C74" s="958" t="s">
        <v>2136</v>
      </c>
      <c r="D74" s="958" t="s">
        <v>2114</v>
      </c>
      <c r="E74" s="958">
        <v>1</v>
      </c>
      <c r="F74" s="958">
        <v>5.6943200000000003</v>
      </c>
      <c r="G74"/>
      <c r="H74" s="956"/>
    </row>
    <row r="75" spans="1:8" ht="13.2" x14ac:dyDescent="0.25">
      <c r="A75" s="956"/>
      <c r="B75"/>
      <c r="C75" s="958" t="s">
        <v>2136</v>
      </c>
      <c r="D75" s="958" t="s">
        <v>2123</v>
      </c>
      <c r="E75" s="958">
        <v>1</v>
      </c>
      <c r="F75" s="958">
        <v>7.7641200000000001</v>
      </c>
      <c r="G75"/>
      <c r="H75" s="956"/>
    </row>
    <row r="76" spans="1:8" ht="13.2" x14ac:dyDescent="0.25">
      <c r="A76" s="956"/>
      <c r="B76"/>
      <c r="C76" s="958" t="s">
        <v>2136</v>
      </c>
      <c r="D76" s="958" t="s">
        <v>2246</v>
      </c>
      <c r="E76" s="958">
        <v>1</v>
      </c>
      <c r="F76" s="958">
        <v>11.780480000000001</v>
      </c>
      <c r="G76"/>
      <c r="H76" s="956"/>
    </row>
    <row r="77" spans="1:8" ht="13.2" x14ac:dyDescent="0.25">
      <c r="A77" s="956"/>
      <c r="B77"/>
      <c r="C77" s="958" t="s">
        <v>2106</v>
      </c>
      <c r="D77" s="958" t="s">
        <v>2136</v>
      </c>
      <c r="E77" s="958">
        <v>2</v>
      </c>
      <c r="F77" s="958">
        <v>7.5239599999999998</v>
      </c>
      <c r="G77"/>
      <c r="H77" s="956"/>
    </row>
    <row r="78" spans="1:8" ht="13.2" x14ac:dyDescent="0.25">
      <c r="A78" s="956"/>
      <c r="B78"/>
      <c r="C78" s="958" t="s">
        <v>2106</v>
      </c>
      <c r="D78" s="958" t="s">
        <v>2137</v>
      </c>
      <c r="E78" s="958">
        <v>1</v>
      </c>
      <c r="F78" s="958">
        <v>2.9798800000000001</v>
      </c>
      <c r="G78"/>
      <c r="H78" s="956"/>
    </row>
    <row r="79" spans="1:8" ht="13.2" x14ac:dyDescent="0.25">
      <c r="A79" s="956"/>
      <c r="B79"/>
      <c r="C79" s="958" t="s">
        <v>2106</v>
      </c>
      <c r="D79" s="958" t="s">
        <v>2138</v>
      </c>
      <c r="E79" s="958">
        <v>1</v>
      </c>
      <c r="F79" s="958">
        <v>5.1381600000000001</v>
      </c>
      <c r="G79"/>
      <c r="H79" s="956"/>
    </row>
    <row r="80" spans="1:8" ht="13.2" x14ac:dyDescent="0.25">
      <c r="A80" s="956"/>
      <c r="B80"/>
      <c r="C80" s="958" t="s">
        <v>2106</v>
      </c>
      <c r="D80" s="958" t="s">
        <v>2109</v>
      </c>
      <c r="E80" s="958">
        <v>1</v>
      </c>
      <c r="F80" s="958">
        <v>7.1953199999999997</v>
      </c>
      <c r="G80"/>
      <c r="H80" s="956"/>
    </row>
    <row r="81" spans="1:8" ht="13.2" x14ac:dyDescent="0.25">
      <c r="A81" s="956"/>
      <c r="B81"/>
      <c r="C81" s="958" t="s">
        <v>2106</v>
      </c>
      <c r="D81" s="958" t="s">
        <v>2110</v>
      </c>
      <c r="E81" s="958">
        <v>1</v>
      </c>
      <c r="F81" s="958">
        <v>11.48028</v>
      </c>
      <c r="G81"/>
      <c r="H81" s="956"/>
    </row>
    <row r="82" spans="1:8" ht="13.2" x14ac:dyDescent="0.25">
      <c r="A82" s="956"/>
      <c r="B82"/>
      <c r="C82" s="958" t="s">
        <v>2106</v>
      </c>
      <c r="D82" s="958" t="s">
        <v>2114</v>
      </c>
      <c r="E82" s="958">
        <v>1</v>
      </c>
      <c r="F82" s="958">
        <v>8.0738000000000003</v>
      </c>
      <c r="G82"/>
      <c r="H82" s="956"/>
    </row>
    <row r="83" spans="1:8" ht="13.2" x14ac:dyDescent="0.25">
      <c r="A83" s="956"/>
      <c r="B83"/>
      <c r="C83" s="958" t="s">
        <v>2106</v>
      </c>
      <c r="D83" s="958" t="s">
        <v>2115</v>
      </c>
      <c r="E83" s="958">
        <v>1</v>
      </c>
      <c r="F83" s="958">
        <v>4.7336799999999997</v>
      </c>
      <c r="G83"/>
      <c r="H83" s="956"/>
    </row>
    <row r="84" spans="1:8" ht="13.2" x14ac:dyDescent="0.25">
      <c r="A84" s="956"/>
      <c r="B84"/>
      <c r="C84" s="958" t="s">
        <v>2106</v>
      </c>
      <c r="D84" s="958" t="s">
        <v>2123</v>
      </c>
      <c r="E84" s="958">
        <v>1</v>
      </c>
      <c r="F84" s="958">
        <v>5.5773999999999999</v>
      </c>
      <c r="G84"/>
      <c r="H84" s="956"/>
    </row>
    <row r="85" spans="1:8" ht="13.2" x14ac:dyDescent="0.25">
      <c r="A85" s="956"/>
      <c r="B85"/>
      <c r="C85" s="958" t="s">
        <v>2106</v>
      </c>
      <c r="D85" s="958" t="s">
        <v>2139</v>
      </c>
      <c r="E85" s="958">
        <v>1</v>
      </c>
      <c r="F85" s="958">
        <v>4.9043200000000002</v>
      </c>
      <c r="G85"/>
      <c r="H85" s="956"/>
    </row>
    <row r="86" spans="1:8" ht="13.2" x14ac:dyDescent="0.25">
      <c r="A86" s="956"/>
      <c r="B86"/>
      <c r="C86" s="958" t="s">
        <v>2106</v>
      </c>
      <c r="D86" s="958" t="s">
        <v>2237</v>
      </c>
      <c r="E86" s="958">
        <v>1</v>
      </c>
      <c r="F86" s="958">
        <v>7.1510800000000003</v>
      </c>
      <c r="G86"/>
      <c r="H86" s="956"/>
    </row>
    <row r="87" spans="1:8" ht="13.2" x14ac:dyDescent="0.25">
      <c r="A87" s="956"/>
      <c r="B87"/>
      <c r="C87" s="958" t="s">
        <v>2106</v>
      </c>
      <c r="D87" s="958" t="s">
        <v>2233</v>
      </c>
      <c r="E87" s="958">
        <v>1</v>
      </c>
      <c r="F87" s="958">
        <v>21.794519999999999</v>
      </c>
      <c r="G87"/>
      <c r="H87" s="956"/>
    </row>
    <row r="88" spans="1:8" ht="13.2" x14ac:dyDescent="0.25">
      <c r="A88" s="956"/>
      <c r="B88"/>
      <c r="C88" s="958" t="s">
        <v>2106</v>
      </c>
      <c r="D88" s="958" t="s">
        <v>2300</v>
      </c>
      <c r="E88" s="958">
        <v>1</v>
      </c>
      <c r="F88" s="958">
        <v>24.499479999999998</v>
      </c>
      <c r="G88"/>
      <c r="H88" s="956"/>
    </row>
    <row r="89" spans="1:8" ht="13.2" x14ac:dyDescent="0.25">
      <c r="A89" s="956"/>
      <c r="B89"/>
      <c r="C89" s="958" t="s">
        <v>2106</v>
      </c>
      <c r="D89" s="958" t="s">
        <v>2269</v>
      </c>
      <c r="E89" s="958">
        <v>1</v>
      </c>
      <c r="F89" s="958">
        <v>40.2742</v>
      </c>
      <c r="G89"/>
      <c r="H89" s="956"/>
    </row>
    <row r="90" spans="1:8" ht="13.2" x14ac:dyDescent="0.25">
      <c r="A90" s="956"/>
      <c r="B90"/>
      <c r="C90" s="958" t="s">
        <v>2140</v>
      </c>
      <c r="D90" s="958" t="s">
        <v>2104</v>
      </c>
      <c r="E90" s="958">
        <v>1</v>
      </c>
      <c r="F90" s="958">
        <v>2.9135200000000001</v>
      </c>
      <c r="G90"/>
      <c r="H90" s="956"/>
    </row>
    <row r="91" spans="1:8" ht="13.2" x14ac:dyDescent="0.25">
      <c r="A91" s="956"/>
      <c r="B91"/>
      <c r="C91" s="958" t="s">
        <v>2141</v>
      </c>
      <c r="D91" s="958" t="s">
        <v>2101</v>
      </c>
      <c r="E91" s="958">
        <v>1</v>
      </c>
      <c r="F91" s="958">
        <v>5.4920799999999996</v>
      </c>
      <c r="G91"/>
      <c r="H91" s="956"/>
    </row>
    <row r="92" spans="1:8" ht="13.2" x14ac:dyDescent="0.25">
      <c r="A92" s="956"/>
      <c r="B92"/>
      <c r="C92" s="958" t="s">
        <v>2141</v>
      </c>
      <c r="D92" s="958" t="s">
        <v>2142</v>
      </c>
      <c r="E92" s="958">
        <v>1</v>
      </c>
      <c r="F92" s="958">
        <v>9.0502400000000005</v>
      </c>
      <c r="G92"/>
      <c r="H92" s="956"/>
    </row>
    <row r="93" spans="1:8" ht="13.2" x14ac:dyDescent="0.25">
      <c r="A93" s="956"/>
      <c r="B93"/>
      <c r="C93" s="958" t="s">
        <v>2141</v>
      </c>
      <c r="D93" s="958" t="s">
        <v>2249</v>
      </c>
      <c r="E93" s="958">
        <v>1</v>
      </c>
      <c r="F93" s="958">
        <v>5.7164400000000004</v>
      </c>
      <c r="G93"/>
      <c r="H93" s="956"/>
    </row>
    <row r="94" spans="1:8" ht="13.2" x14ac:dyDescent="0.25">
      <c r="A94" s="956"/>
      <c r="B94"/>
      <c r="C94" s="958" t="s">
        <v>2137</v>
      </c>
      <c r="D94" s="958" t="s">
        <v>2106</v>
      </c>
      <c r="E94" s="958">
        <v>1</v>
      </c>
      <c r="F94" s="958">
        <v>3.0367600000000001</v>
      </c>
      <c r="G94"/>
      <c r="H94" s="956"/>
    </row>
    <row r="95" spans="1:8" ht="13.2" x14ac:dyDescent="0.25">
      <c r="A95" s="956"/>
      <c r="B95"/>
      <c r="C95" s="958" t="s">
        <v>2143</v>
      </c>
      <c r="D95" s="958" t="s">
        <v>2133</v>
      </c>
      <c r="E95" s="958">
        <v>1</v>
      </c>
      <c r="F95" s="958">
        <v>2.94828</v>
      </c>
      <c r="G95"/>
      <c r="H95" s="956"/>
    </row>
    <row r="96" spans="1:8" ht="13.2" x14ac:dyDescent="0.25">
      <c r="A96" s="956"/>
      <c r="B96"/>
      <c r="C96" s="958" t="s">
        <v>2130</v>
      </c>
      <c r="D96" s="958" t="s">
        <v>2118</v>
      </c>
      <c r="E96" s="958">
        <v>1</v>
      </c>
      <c r="F96" s="958">
        <v>6.9741200000000001</v>
      </c>
      <c r="G96"/>
      <c r="H96" s="956"/>
    </row>
    <row r="97" spans="1:8" ht="13.2" x14ac:dyDescent="0.25">
      <c r="A97" s="956"/>
      <c r="B97"/>
      <c r="C97" s="958" t="s">
        <v>2130</v>
      </c>
      <c r="D97" s="958" t="s">
        <v>2144</v>
      </c>
      <c r="E97" s="958">
        <v>1</v>
      </c>
      <c r="F97" s="958">
        <v>6.5411999999999999</v>
      </c>
      <c r="G97"/>
      <c r="H97" s="956"/>
    </row>
    <row r="98" spans="1:8" ht="13.2" x14ac:dyDescent="0.25">
      <c r="A98" s="956"/>
      <c r="B98"/>
      <c r="C98" s="958" t="s">
        <v>2130</v>
      </c>
      <c r="D98" s="958" t="s">
        <v>2123</v>
      </c>
      <c r="E98" s="958">
        <v>1</v>
      </c>
      <c r="F98" s="958">
        <v>8.1022400000000001</v>
      </c>
      <c r="G98"/>
      <c r="H98" s="956"/>
    </row>
    <row r="99" spans="1:8" ht="13.2" x14ac:dyDescent="0.25">
      <c r="A99" s="956"/>
      <c r="B99"/>
      <c r="C99" s="958" t="s">
        <v>2130</v>
      </c>
      <c r="D99" s="958" t="s">
        <v>2233</v>
      </c>
      <c r="E99" s="958">
        <v>1</v>
      </c>
      <c r="F99" s="958">
        <v>20.88128</v>
      </c>
      <c r="G99"/>
      <c r="H99" s="956"/>
    </row>
    <row r="100" spans="1:8" ht="13.2" x14ac:dyDescent="0.25">
      <c r="A100" s="956"/>
      <c r="B100"/>
      <c r="C100" s="958" t="s">
        <v>2130</v>
      </c>
      <c r="D100" s="958" t="s">
        <v>2235</v>
      </c>
      <c r="E100" s="958">
        <v>1</v>
      </c>
      <c r="F100" s="958">
        <v>33.868879999999997</v>
      </c>
      <c r="G100"/>
      <c r="H100" s="956"/>
    </row>
    <row r="101" spans="1:8" ht="13.2" x14ac:dyDescent="0.25">
      <c r="A101" s="956"/>
      <c r="B101"/>
      <c r="C101" s="958" t="s">
        <v>2130</v>
      </c>
      <c r="D101" s="958" t="s">
        <v>2276</v>
      </c>
      <c r="E101" s="958">
        <v>1</v>
      </c>
      <c r="F101" s="958">
        <v>19.231760000000001</v>
      </c>
      <c r="G101"/>
      <c r="H101" s="956"/>
    </row>
    <row r="102" spans="1:8" ht="13.2" x14ac:dyDescent="0.25">
      <c r="A102" s="956"/>
      <c r="B102"/>
      <c r="C102" s="958" t="s">
        <v>2145</v>
      </c>
      <c r="D102" s="958" t="s">
        <v>2101</v>
      </c>
      <c r="E102" s="958">
        <v>1</v>
      </c>
      <c r="F102" s="958">
        <v>9.5210799999999995</v>
      </c>
      <c r="G102"/>
      <c r="H102" s="956"/>
    </row>
    <row r="103" spans="1:8" ht="13.2" x14ac:dyDescent="0.25">
      <c r="A103" s="956"/>
      <c r="B103"/>
      <c r="C103" s="958" t="s">
        <v>2145</v>
      </c>
      <c r="D103" s="958" t="s">
        <v>2146</v>
      </c>
      <c r="E103" s="958">
        <v>1</v>
      </c>
      <c r="F103" s="958">
        <v>7.5397600000000002</v>
      </c>
      <c r="G103"/>
      <c r="H103" s="956"/>
    </row>
    <row r="104" spans="1:8" ht="13.2" x14ac:dyDescent="0.25">
      <c r="A104" s="956"/>
      <c r="B104"/>
      <c r="C104" s="958" t="s">
        <v>2147</v>
      </c>
      <c r="D104" s="958" t="s">
        <v>2144</v>
      </c>
      <c r="E104" s="958">
        <v>1</v>
      </c>
      <c r="F104" s="958">
        <v>5.0433599999999998</v>
      </c>
      <c r="G104"/>
      <c r="H104" s="956"/>
    </row>
    <row r="105" spans="1:8" ht="13.2" x14ac:dyDescent="0.25">
      <c r="A105" s="956"/>
      <c r="B105"/>
      <c r="C105" s="958" t="s">
        <v>2147</v>
      </c>
      <c r="D105" s="958" t="s">
        <v>2246</v>
      </c>
      <c r="E105" s="958">
        <v>1</v>
      </c>
      <c r="F105" s="958">
        <v>8.9080399999999997</v>
      </c>
      <c r="G105"/>
      <c r="H105" s="956"/>
    </row>
    <row r="106" spans="1:8" ht="13.2" x14ac:dyDescent="0.25">
      <c r="A106" s="956"/>
      <c r="B106"/>
      <c r="C106" s="958" t="s">
        <v>2147</v>
      </c>
      <c r="D106" s="958" t="s">
        <v>2261</v>
      </c>
      <c r="E106" s="958">
        <v>1</v>
      </c>
      <c r="F106" s="958">
        <v>24.477360000000001</v>
      </c>
      <c r="G106"/>
      <c r="H106" s="956"/>
    </row>
    <row r="107" spans="1:8" ht="13.2" x14ac:dyDescent="0.25">
      <c r="A107" s="956"/>
      <c r="B107"/>
      <c r="C107" s="958" t="s">
        <v>2148</v>
      </c>
      <c r="D107" s="958" t="s">
        <v>2109</v>
      </c>
      <c r="E107" s="958">
        <v>1</v>
      </c>
      <c r="F107" s="958">
        <v>7.8020399999999999</v>
      </c>
      <c r="G107"/>
      <c r="H107" s="956"/>
    </row>
    <row r="108" spans="1:8" ht="13.2" x14ac:dyDescent="0.25">
      <c r="A108" s="956"/>
      <c r="B108"/>
      <c r="C108" s="958" t="s">
        <v>2149</v>
      </c>
      <c r="D108" s="958" t="s">
        <v>2148</v>
      </c>
      <c r="E108" s="958">
        <v>1</v>
      </c>
      <c r="F108" s="958">
        <v>8.4846000000000004</v>
      </c>
      <c r="G108"/>
      <c r="H108" s="956"/>
    </row>
    <row r="109" spans="1:8" ht="13.2" x14ac:dyDescent="0.25">
      <c r="A109" s="956"/>
      <c r="B109"/>
      <c r="C109" s="958" t="s">
        <v>2149</v>
      </c>
      <c r="D109" s="958" t="s">
        <v>2150</v>
      </c>
      <c r="E109" s="958">
        <v>1</v>
      </c>
      <c r="F109" s="958">
        <v>1.71272</v>
      </c>
      <c r="G109"/>
      <c r="H109" s="956"/>
    </row>
    <row r="110" spans="1:8" ht="13.2" x14ac:dyDescent="0.25">
      <c r="A110" s="956"/>
      <c r="B110"/>
      <c r="C110" s="958" t="s">
        <v>2149</v>
      </c>
      <c r="D110" s="958" t="s">
        <v>2109</v>
      </c>
      <c r="E110" s="958">
        <v>4</v>
      </c>
      <c r="F110" s="958">
        <v>10.664999999999999</v>
      </c>
      <c r="G110"/>
      <c r="H110" s="956"/>
    </row>
    <row r="111" spans="1:8" ht="13.2" x14ac:dyDescent="0.25">
      <c r="A111" s="956"/>
      <c r="B111"/>
      <c r="C111" s="958" t="s">
        <v>2149</v>
      </c>
      <c r="D111" s="958" t="s">
        <v>2151</v>
      </c>
      <c r="E111" s="958">
        <v>3</v>
      </c>
      <c r="F111" s="958">
        <v>43.219320000000003</v>
      </c>
      <c r="G111"/>
      <c r="H111" s="956"/>
    </row>
    <row r="112" spans="1:8" ht="13.2" x14ac:dyDescent="0.25">
      <c r="A112" s="956"/>
      <c r="B112"/>
      <c r="C112" s="958" t="s">
        <v>2149</v>
      </c>
      <c r="D112" s="958" t="s">
        <v>2152</v>
      </c>
      <c r="E112" s="958">
        <v>1</v>
      </c>
      <c r="F112" s="958">
        <v>14.16628</v>
      </c>
      <c r="G112"/>
      <c r="H112" s="956"/>
    </row>
    <row r="113" spans="1:8" ht="13.2" x14ac:dyDescent="0.25">
      <c r="A113" s="956"/>
      <c r="B113"/>
      <c r="C113" s="958" t="s">
        <v>2149</v>
      </c>
      <c r="D113" s="958" t="s">
        <v>2305</v>
      </c>
      <c r="E113" s="958">
        <v>1</v>
      </c>
      <c r="F113" s="958">
        <v>4.9927999999999999</v>
      </c>
      <c r="G113"/>
      <c r="H113" s="956"/>
    </row>
    <row r="114" spans="1:8" ht="13.2" x14ac:dyDescent="0.25">
      <c r="A114" s="956"/>
      <c r="B114"/>
      <c r="C114" s="958" t="s">
        <v>2149</v>
      </c>
      <c r="D114" s="958" t="s">
        <v>2322</v>
      </c>
      <c r="E114" s="958">
        <v>1</v>
      </c>
      <c r="F114" s="958">
        <v>9.7454400000000003</v>
      </c>
      <c r="G114"/>
      <c r="H114" s="956"/>
    </row>
    <row r="115" spans="1:8" ht="13.2" x14ac:dyDescent="0.25">
      <c r="A115" s="956"/>
      <c r="B115"/>
      <c r="C115" s="958" t="s">
        <v>2153</v>
      </c>
      <c r="D115" s="958" t="s">
        <v>2109</v>
      </c>
      <c r="E115" s="958">
        <v>1</v>
      </c>
      <c r="F115" s="958">
        <v>3.43492</v>
      </c>
      <c r="G115"/>
      <c r="H115" s="956"/>
    </row>
    <row r="116" spans="1:8" ht="13.2" x14ac:dyDescent="0.25">
      <c r="A116" s="956"/>
      <c r="B116"/>
      <c r="C116" s="958" t="s">
        <v>2150</v>
      </c>
      <c r="D116" s="958" t="s">
        <v>2109</v>
      </c>
      <c r="E116" s="958">
        <v>1</v>
      </c>
      <c r="F116" s="958">
        <v>4.4966799999999996</v>
      </c>
      <c r="G116"/>
      <c r="H116" s="956"/>
    </row>
    <row r="117" spans="1:8" ht="13.2" x14ac:dyDescent="0.25">
      <c r="A117" s="956"/>
      <c r="B117"/>
      <c r="C117" s="958" t="s">
        <v>2150</v>
      </c>
      <c r="D117" s="958" t="s">
        <v>2294</v>
      </c>
      <c r="E117" s="958">
        <v>1</v>
      </c>
      <c r="F117" s="958">
        <v>12.95284</v>
      </c>
      <c r="G117"/>
      <c r="H117" s="956"/>
    </row>
    <row r="118" spans="1:8" ht="13.2" x14ac:dyDescent="0.25">
      <c r="A118" s="956"/>
      <c r="B118"/>
      <c r="C118" s="958" t="s">
        <v>2150</v>
      </c>
      <c r="D118" s="958" t="s">
        <v>2233</v>
      </c>
      <c r="E118" s="958">
        <v>1</v>
      </c>
      <c r="F118" s="958">
        <v>31.539960000000001</v>
      </c>
      <c r="G118"/>
      <c r="H118" s="956"/>
    </row>
    <row r="119" spans="1:8" ht="13.2" x14ac:dyDescent="0.25">
      <c r="A119" s="956"/>
      <c r="B119"/>
      <c r="C119" s="958" t="s">
        <v>2150</v>
      </c>
      <c r="D119" s="958" t="s">
        <v>2276</v>
      </c>
      <c r="E119" s="958">
        <v>1</v>
      </c>
      <c r="F119" s="958">
        <v>15.62936</v>
      </c>
      <c r="G119"/>
      <c r="H119" s="956"/>
    </row>
    <row r="120" spans="1:8" ht="13.2" x14ac:dyDescent="0.25">
      <c r="A120" s="956"/>
      <c r="B120"/>
      <c r="C120" s="958" t="s">
        <v>2154</v>
      </c>
      <c r="D120" s="958" t="s">
        <v>2155</v>
      </c>
      <c r="E120" s="958">
        <v>1</v>
      </c>
      <c r="F120" s="958">
        <v>1.8328</v>
      </c>
      <c r="G120"/>
      <c r="H120" s="956"/>
    </row>
    <row r="121" spans="1:8" ht="13.2" x14ac:dyDescent="0.25">
      <c r="A121" s="956"/>
      <c r="B121"/>
      <c r="C121" s="958" t="s">
        <v>2154</v>
      </c>
      <c r="D121" s="958" t="s">
        <v>2115</v>
      </c>
      <c r="E121" s="958">
        <v>1</v>
      </c>
      <c r="F121" s="958">
        <v>12.216559999999999</v>
      </c>
      <c r="G121"/>
      <c r="H121" s="956"/>
    </row>
    <row r="122" spans="1:8" ht="13.2" x14ac:dyDescent="0.25">
      <c r="A122" s="956"/>
      <c r="B122"/>
      <c r="C122" s="958" t="s">
        <v>2156</v>
      </c>
      <c r="D122" s="958" t="s">
        <v>2157</v>
      </c>
      <c r="E122" s="958">
        <v>1</v>
      </c>
      <c r="F122" s="958">
        <v>12.8612</v>
      </c>
      <c r="G122"/>
      <c r="H122" s="956"/>
    </row>
    <row r="123" spans="1:8" ht="13.2" x14ac:dyDescent="0.25">
      <c r="A123" s="956"/>
      <c r="B123"/>
      <c r="C123" s="958" t="s">
        <v>2155</v>
      </c>
      <c r="D123" s="958" t="s">
        <v>2154</v>
      </c>
      <c r="E123" s="958">
        <v>2</v>
      </c>
      <c r="F123" s="958">
        <v>3.7793600000000001</v>
      </c>
      <c r="G123"/>
      <c r="H123" s="956"/>
    </row>
    <row r="124" spans="1:8" ht="13.2" x14ac:dyDescent="0.25">
      <c r="A124" s="956"/>
      <c r="B124"/>
      <c r="C124" s="958" t="s">
        <v>2155</v>
      </c>
      <c r="D124" s="958" t="s">
        <v>2158</v>
      </c>
      <c r="E124" s="958">
        <v>1</v>
      </c>
      <c r="F124" s="958">
        <v>11.5024</v>
      </c>
      <c r="G124"/>
      <c r="H124" s="956"/>
    </row>
    <row r="125" spans="1:8" ht="13.2" x14ac:dyDescent="0.25">
      <c r="A125" s="956"/>
      <c r="B125"/>
      <c r="C125" s="958" t="s">
        <v>2159</v>
      </c>
      <c r="D125" s="958" t="s">
        <v>2109</v>
      </c>
      <c r="E125" s="958">
        <v>1</v>
      </c>
      <c r="F125" s="958">
        <v>5.2203200000000001</v>
      </c>
      <c r="G125"/>
      <c r="H125" s="956"/>
    </row>
    <row r="126" spans="1:8" ht="13.2" x14ac:dyDescent="0.25">
      <c r="A126" s="956"/>
      <c r="B126"/>
      <c r="C126" s="958" t="s">
        <v>2160</v>
      </c>
      <c r="D126" s="958" t="s">
        <v>2109</v>
      </c>
      <c r="E126" s="958">
        <v>1</v>
      </c>
      <c r="F126" s="958">
        <v>5.9724000000000004</v>
      </c>
      <c r="G126"/>
      <c r="H126" s="956"/>
    </row>
    <row r="127" spans="1:8" ht="13.2" x14ac:dyDescent="0.25">
      <c r="A127" s="956"/>
      <c r="B127"/>
      <c r="C127" s="958" t="s">
        <v>2160</v>
      </c>
      <c r="D127" s="958" t="s">
        <v>2161</v>
      </c>
      <c r="E127" s="958">
        <v>1</v>
      </c>
      <c r="F127" s="958">
        <v>11.458159999999999</v>
      </c>
      <c r="G127"/>
      <c r="H127" s="956"/>
    </row>
    <row r="128" spans="1:8" ht="13.2" x14ac:dyDescent="0.25">
      <c r="A128" s="956"/>
      <c r="B128"/>
      <c r="C128" s="958" t="s">
        <v>2336</v>
      </c>
      <c r="D128" s="958" t="s">
        <v>2208</v>
      </c>
      <c r="E128" s="958">
        <v>1</v>
      </c>
      <c r="F128" s="958">
        <v>14.712960000000001</v>
      </c>
      <c r="G128"/>
      <c r="H128" s="956"/>
    </row>
    <row r="129" spans="1:8" ht="13.2" x14ac:dyDescent="0.25">
      <c r="A129" s="956"/>
      <c r="B129"/>
      <c r="C129" s="958" t="s">
        <v>2336</v>
      </c>
      <c r="D129" s="958" t="s">
        <v>2183</v>
      </c>
      <c r="E129" s="958">
        <v>1</v>
      </c>
      <c r="F129" s="958">
        <v>4.1395999999999997</v>
      </c>
      <c r="G129"/>
      <c r="H129" s="956"/>
    </row>
    <row r="130" spans="1:8" ht="13.2" x14ac:dyDescent="0.25">
      <c r="A130" s="956"/>
      <c r="B130"/>
      <c r="C130" s="958" t="s">
        <v>2336</v>
      </c>
      <c r="D130" s="958" t="s">
        <v>2115</v>
      </c>
      <c r="E130" s="958">
        <v>3</v>
      </c>
      <c r="F130" s="958">
        <v>6.2568000000000001</v>
      </c>
      <c r="G130"/>
      <c r="H130" s="956"/>
    </row>
    <row r="131" spans="1:8" ht="13.2" x14ac:dyDescent="0.25">
      <c r="A131" s="956"/>
      <c r="B131"/>
      <c r="C131" s="958" t="s">
        <v>2181</v>
      </c>
      <c r="D131" s="958" t="s">
        <v>2118</v>
      </c>
      <c r="E131" s="958">
        <v>1</v>
      </c>
      <c r="F131" s="958">
        <v>9.6917200000000001</v>
      </c>
      <c r="G131"/>
      <c r="H131" s="956"/>
    </row>
    <row r="132" spans="1:8" ht="13.2" x14ac:dyDescent="0.25">
      <c r="A132" s="956"/>
      <c r="B132"/>
      <c r="C132" s="958" t="s">
        <v>2101</v>
      </c>
      <c r="D132" s="958" t="s">
        <v>2133</v>
      </c>
      <c r="E132" s="958">
        <v>1</v>
      </c>
      <c r="F132" s="958">
        <v>2.1266799999999999</v>
      </c>
      <c r="G132"/>
      <c r="H132" s="956"/>
    </row>
    <row r="133" spans="1:8" ht="13.2" x14ac:dyDescent="0.25">
      <c r="A133" s="956"/>
      <c r="B133"/>
      <c r="C133" s="958" t="s">
        <v>2101</v>
      </c>
      <c r="D133" s="958" t="s">
        <v>2166</v>
      </c>
      <c r="E133" s="958">
        <v>1</v>
      </c>
      <c r="F133" s="958">
        <v>5.6563999999999997</v>
      </c>
      <c r="G133"/>
      <c r="H133" s="956"/>
    </row>
    <row r="134" spans="1:8" ht="13.2" x14ac:dyDescent="0.25">
      <c r="A134" s="956"/>
      <c r="B134"/>
      <c r="C134" s="958" t="s">
        <v>2101</v>
      </c>
      <c r="D134" s="958" t="s">
        <v>2168</v>
      </c>
      <c r="E134" s="958">
        <v>1</v>
      </c>
      <c r="F134" s="958">
        <v>5.6121600000000003</v>
      </c>
      <c r="G134"/>
      <c r="H134" s="956"/>
    </row>
    <row r="135" spans="1:8" ht="13.2" x14ac:dyDescent="0.25">
      <c r="A135" s="956"/>
      <c r="B135"/>
      <c r="C135" s="958" t="s">
        <v>2101</v>
      </c>
      <c r="D135" s="958" t="s">
        <v>2182</v>
      </c>
      <c r="E135" s="958">
        <v>1</v>
      </c>
      <c r="F135" s="958">
        <v>8.9428000000000001</v>
      </c>
      <c r="G135"/>
      <c r="H135" s="956"/>
    </row>
    <row r="136" spans="1:8" ht="13.2" x14ac:dyDescent="0.25">
      <c r="A136" s="956"/>
      <c r="B136"/>
      <c r="C136" s="958" t="s">
        <v>2101</v>
      </c>
      <c r="D136" s="958" t="s">
        <v>2151</v>
      </c>
      <c r="E136" s="958">
        <v>1</v>
      </c>
      <c r="F136" s="958">
        <v>15.398680000000001</v>
      </c>
      <c r="G136"/>
      <c r="H136" s="956"/>
    </row>
    <row r="137" spans="1:8" ht="13.2" x14ac:dyDescent="0.25">
      <c r="A137" s="956"/>
      <c r="B137"/>
      <c r="C137" s="958" t="s">
        <v>2101</v>
      </c>
      <c r="D137" s="958" t="s">
        <v>2184</v>
      </c>
      <c r="E137" s="958">
        <v>1</v>
      </c>
      <c r="F137" s="958">
        <v>11.998519999999999</v>
      </c>
      <c r="G137"/>
      <c r="H137" s="956"/>
    </row>
    <row r="138" spans="1:8" ht="13.2" x14ac:dyDescent="0.25">
      <c r="A138" s="956"/>
      <c r="B138"/>
      <c r="C138" s="958" t="s">
        <v>2101</v>
      </c>
      <c r="D138" s="958" t="s">
        <v>2114</v>
      </c>
      <c r="E138" s="958">
        <v>2</v>
      </c>
      <c r="F138" s="958">
        <v>18.07836</v>
      </c>
      <c r="G138"/>
      <c r="H138" s="956"/>
    </row>
    <row r="139" spans="1:8" ht="13.2" x14ac:dyDescent="0.25">
      <c r="A139" s="956"/>
      <c r="B139"/>
      <c r="C139" s="958" t="s">
        <v>2101</v>
      </c>
      <c r="D139" s="958" t="s">
        <v>2115</v>
      </c>
      <c r="E139" s="958">
        <v>1</v>
      </c>
      <c r="F139" s="958">
        <v>3.5771199999999999</v>
      </c>
      <c r="G139"/>
      <c r="H139" s="956"/>
    </row>
    <row r="140" spans="1:8" ht="13.2" x14ac:dyDescent="0.25">
      <c r="A140" s="956"/>
      <c r="B140"/>
      <c r="C140" s="958" t="s">
        <v>2101</v>
      </c>
      <c r="D140" s="958" t="s">
        <v>2142</v>
      </c>
      <c r="E140" s="958">
        <v>1</v>
      </c>
      <c r="F140" s="958">
        <v>11.84052</v>
      </c>
      <c r="G140"/>
      <c r="H140" s="956"/>
    </row>
    <row r="141" spans="1:8" ht="13.2" x14ac:dyDescent="0.25">
      <c r="A141" s="956"/>
      <c r="B141"/>
      <c r="C141" s="958" t="s">
        <v>2101</v>
      </c>
      <c r="D141" s="958" t="s">
        <v>2120</v>
      </c>
      <c r="E141" s="958">
        <v>1</v>
      </c>
      <c r="F141" s="958">
        <v>11.16112</v>
      </c>
      <c r="G141"/>
      <c r="H141" s="956"/>
    </row>
    <row r="142" spans="1:8" ht="13.2" x14ac:dyDescent="0.25">
      <c r="A142" s="956"/>
      <c r="B142"/>
      <c r="C142" s="958" t="s">
        <v>2101</v>
      </c>
      <c r="D142" s="958" t="s">
        <v>2186</v>
      </c>
      <c r="E142" s="958">
        <v>1</v>
      </c>
      <c r="F142" s="958">
        <v>9.7327999999999992</v>
      </c>
      <c r="G142"/>
      <c r="H142" s="956"/>
    </row>
    <row r="143" spans="1:8" ht="13.2" x14ac:dyDescent="0.25">
      <c r="A143" s="956"/>
      <c r="B143"/>
      <c r="C143" s="958" t="s">
        <v>2101</v>
      </c>
      <c r="D143" s="958" t="s">
        <v>2123</v>
      </c>
      <c r="E143" s="958">
        <v>1</v>
      </c>
      <c r="F143" s="958">
        <v>9.7517600000000009</v>
      </c>
      <c r="G143"/>
      <c r="H143" s="956"/>
    </row>
    <row r="144" spans="1:8" ht="13.2" x14ac:dyDescent="0.25">
      <c r="A144" s="956"/>
      <c r="B144"/>
      <c r="C144" s="958" t="s">
        <v>2190</v>
      </c>
      <c r="D144" s="958" t="s">
        <v>2103</v>
      </c>
      <c r="E144" s="958">
        <v>1</v>
      </c>
      <c r="F144" s="958">
        <v>7.7925599999999999</v>
      </c>
      <c r="G144"/>
      <c r="H144" s="956"/>
    </row>
    <row r="145" spans="1:8" ht="13.2" x14ac:dyDescent="0.25">
      <c r="A145" s="956"/>
      <c r="B145"/>
      <c r="C145" s="958" t="s">
        <v>2190</v>
      </c>
      <c r="D145" s="958" t="s">
        <v>2135</v>
      </c>
      <c r="E145" s="958">
        <v>1</v>
      </c>
      <c r="F145" s="958">
        <v>3.3243200000000002</v>
      </c>
      <c r="G145"/>
      <c r="H145" s="956"/>
    </row>
    <row r="146" spans="1:8" ht="13.2" x14ac:dyDescent="0.25">
      <c r="A146" s="956"/>
      <c r="B146"/>
      <c r="C146" s="958" t="s">
        <v>2190</v>
      </c>
      <c r="D146" s="958" t="s">
        <v>2162</v>
      </c>
      <c r="E146" s="958">
        <v>1</v>
      </c>
      <c r="F146" s="958">
        <v>4.0890399999999998</v>
      </c>
      <c r="G146"/>
      <c r="H146" s="956"/>
    </row>
    <row r="147" spans="1:8" ht="13.2" x14ac:dyDescent="0.25">
      <c r="A147" s="956"/>
      <c r="B147"/>
      <c r="C147" s="958" t="s">
        <v>2190</v>
      </c>
      <c r="D147" s="958" t="s">
        <v>2110</v>
      </c>
      <c r="E147" s="958">
        <v>1</v>
      </c>
      <c r="F147" s="958">
        <v>15.1206</v>
      </c>
      <c r="G147"/>
      <c r="H147" s="956"/>
    </row>
    <row r="148" spans="1:8" ht="13.2" x14ac:dyDescent="0.25">
      <c r="A148" s="956"/>
      <c r="B148"/>
      <c r="C148" s="958" t="s">
        <v>2190</v>
      </c>
      <c r="D148" s="958" t="s">
        <v>2126</v>
      </c>
      <c r="E148" s="958">
        <v>1</v>
      </c>
      <c r="F148" s="958">
        <v>6.7149999999999999</v>
      </c>
      <c r="G148"/>
      <c r="H148" s="956"/>
    </row>
    <row r="149" spans="1:8" ht="13.2" x14ac:dyDescent="0.25">
      <c r="A149" s="956"/>
      <c r="B149"/>
      <c r="C149" s="958" t="s">
        <v>2174</v>
      </c>
      <c r="D149" s="958" t="s">
        <v>2103</v>
      </c>
      <c r="E149" s="958">
        <v>1</v>
      </c>
      <c r="F149" s="958">
        <v>5.9123599999999996</v>
      </c>
      <c r="G149"/>
      <c r="H149" s="956"/>
    </row>
    <row r="150" spans="1:8" ht="13.2" x14ac:dyDescent="0.25">
      <c r="A150" s="956"/>
      <c r="B150"/>
      <c r="C150" s="958" t="s">
        <v>2174</v>
      </c>
      <c r="D150" s="958" t="s">
        <v>2173</v>
      </c>
      <c r="E150" s="958">
        <v>1</v>
      </c>
      <c r="F150" s="958">
        <v>10.630240000000001</v>
      </c>
      <c r="G150"/>
      <c r="H150" s="956"/>
    </row>
    <row r="151" spans="1:8" ht="13.2" x14ac:dyDescent="0.25">
      <c r="A151" s="956"/>
      <c r="B151"/>
      <c r="C151" s="958" t="s">
        <v>2174</v>
      </c>
      <c r="D151" s="958" t="s">
        <v>2110</v>
      </c>
      <c r="E151" s="958">
        <v>3</v>
      </c>
      <c r="F151" s="958">
        <v>51.786079999999998</v>
      </c>
      <c r="G151"/>
      <c r="H151" s="956"/>
    </row>
    <row r="152" spans="1:8" ht="13.2" x14ac:dyDescent="0.25">
      <c r="A152" s="956"/>
      <c r="B152"/>
      <c r="C152" s="958" t="s">
        <v>2174</v>
      </c>
      <c r="D152" s="958" t="s">
        <v>2115</v>
      </c>
      <c r="E152" s="958">
        <v>1</v>
      </c>
      <c r="F152" s="958">
        <v>3.3590800000000001</v>
      </c>
      <c r="G152"/>
      <c r="H152" s="956"/>
    </row>
    <row r="153" spans="1:8" ht="13.2" x14ac:dyDescent="0.25">
      <c r="A153" s="956"/>
      <c r="B153"/>
      <c r="C153" s="958" t="s">
        <v>2174</v>
      </c>
      <c r="D153" s="958" t="s">
        <v>2219</v>
      </c>
      <c r="E153" s="958">
        <v>1</v>
      </c>
      <c r="F153" s="958">
        <v>6.2884000000000002</v>
      </c>
      <c r="G153"/>
      <c r="H153" s="956"/>
    </row>
    <row r="154" spans="1:8" ht="13.2" x14ac:dyDescent="0.25">
      <c r="A154" s="956"/>
      <c r="B154"/>
      <c r="C154" s="958" t="s">
        <v>2174</v>
      </c>
      <c r="D154" s="958" t="s">
        <v>2118</v>
      </c>
      <c r="E154" s="958">
        <v>4</v>
      </c>
      <c r="F154" s="958">
        <v>25.011399999999998</v>
      </c>
      <c r="G154"/>
      <c r="H154" s="956"/>
    </row>
    <row r="155" spans="1:8" ht="13.2" x14ac:dyDescent="0.25">
      <c r="A155" s="956"/>
      <c r="B155"/>
      <c r="C155" s="958" t="s">
        <v>2174</v>
      </c>
      <c r="D155" s="958" t="s">
        <v>2120</v>
      </c>
      <c r="E155" s="958">
        <v>2</v>
      </c>
      <c r="F155" s="958">
        <v>12.393520000000001</v>
      </c>
      <c r="G155"/>
      <c r="H155" s="956"/>
    </row>
    <row r="156" spans="1:8" ht="13.2" x14ac:dyDescent="0.25">
      <c r="A156" s="956"/>
      <c r="B156"/>
      <c r="C156" s="958" t="s">
        <v>2163</v>
      </c>
      <c r="D156" s="958" t="s">
        <v>2110</v>
      </c>
      <c r="E156" s="958">
        <v>2</v>
      </c>
      <c r="F156" s="958">
        <v>34.314439999999998</v>
      </c>
      <c r="G156"/>
      <c r="H156" s="956"/>
    </row>
    <row r="157" spans="1:8" ht="13.2" x14ac:dyDescent="0.25">
      <c r="A157" s="956"/>
      <c r="B157"/>
      <c r="C157" s="958" t="s">
        <v>2164</v>
      </c>
      <c r="D157" s="958" t="s">
        <v>2109</v>
      </c>
      <c r="E157" s="958">
        <v>1</v>
      </c>
      <c r="F157" s="958">
        <v>8.7500400000000003</v>
      </c>
      <c r="G157"/>
      <c r="H157" s="956"/>
    </row>
    <row r="158" spans="1:8" ht="13.2" x14ac:dyDescent="0.25">
      <c r="A158" s="956"/>
      <c r="B158"/>
      <c r="C158" s="958" t="s">
        <v>2230</v>
      </c>
      <c r="D158" s="958" t="s">
        <v>2162</v>
      </c>
      <c r="E158" s="958">
        <v>1</v>
      </c>
      <c r="F158" s="958">
        <v>3.9247200000000002</v>
      </c>
      <c r="G158"/>
      <c r="H158" s="956"/>
    </row>
    <row r="159" spans="1:8" ht="13.2" x14ac:dyDescent="0.25">
      <c r="A159" s="956"/>
      <c r="B159"/>
      <c r="C159" s="958" t="s">
        <v>2230</v>
      </c>
      <c r="D159" s="958" t="s">
        <v>2118</v>
      </c>
      <c r="E159" s="958">
        <v>1</v>
      </c>
      <c r="F159" s="958">
        <v>6.2884000000000002</v>
      </c>
      <c r="G159"/>
      <c r="H159" s="956"/>
    </row>
    <row r="160" spans="1:8" ht="13.2" x14ac:dyDescent="0.25">
      <c r="A160" s="956"/>
      <c r="B160"/>
      <c r="C160" s="958" t="s">
        <v>2230</v>
      </c>
      <c r="D160" s="958" t="s">
        <v>2144</v>
      </c>
      <c r="E160" s="958">
        <v>1</v>
      </c>
      <c r="F160" s="958">
        <v>15.196440000000001</v>
      </c>
      <c r="G160"/>
      <c r="H160" s="956"/>
    </row>
    <row r="161" spans="1:8" ht="13.2" x14ac:dyDescent="0.25">
      <c r="A161" s="956"/>
      <c r="B161"/>
      <c r="C161" s="958" t="s">
        <v>2230</v>
      </c>
      <c r="D161" s="958" t="s">
        <v>2218</v>
      </c>
      <c r="E161" s="958">
        <v>1</v>
      </c>
      <c r="F161" s="958">
        <v>5.9502800000000002</v>
      </c>
      <c r="G161"/>
      <c r="H161" s="956"/>
    </row>
    <row r="162" spans="1:8" ht="13.2" x14ac:dyDescent="0.25">
      <c r="A162" s="956"/>
      <c r="B162"/>
      <c r="C162" s="958" t="s">
        <v>2212</v>
      </c>
      <c r="D162" s="958" t="s">
        <v>2133</v>
      </c>
      <c r="E162" s="958">
        <v>2</v>
      </c>
      <c r="F162" s="958">
        <v>5.1097200000000003</v>
      </c>
      <c r="G162"/>
      <c r="H162" s="956"/>
    </row>
    <row r="163" spans="1:8" ht="13.2" x14ac:dyDescent="0.25">
      <c r="A163" s="956"/>
      <c r="B163"/>
      <c r="C163" s="958" t="s">
        <v>2135</v>
      </c>
      <c r="D163" s="958" t="s">
        <v>2146</v>
      </c>
      <c r="E163" s="958">
        <v>2</v>
      </c>
      <c r="F163" s="958">
        <v>14.374840000000001</v>
      </c>
      <c r="G163"/>
      <c r="H163" s="956"/>
    </row>
    <row r="164" spans="1:8" ht="13.2" x14ac:dyDescent="0.25">
      <c r="A164" s="956"/>
      <c r="B164"/>
      <c r="C164" s="958" t="s">
        <v>2135</v>
      </c>
      <c r="D164" s="958" t="s">
        <v>2110</v>
      </c>
      <c r="E164" s="958">
        <v>1</v>
      </c>
      <c r="F164" s="958">
        <v>14.384320000000001</v>
      </c>
      <c r="G164"/>
      <c r="H164" s="956"/>
    </row>
    <row r="165" spans="1:8" ht="13.2" x14ac:dyDescent="0.25">
      <c r="A165" s="956"/>
      <c r="B165"/>
      <c r="C165" s="958" t="s">
        <v>2162</v>
      </c>
      <c r="D165" s="958" t="s">
        <v>2163</v>
      </c>
      <c r="E165" s="958">
        <v>1</v>
      </c>
      <c r="F165" s="958">
        <v>2.8692799999999998</v>
      </c>
      <c r="G165"/>
      <c r="H165" s="956"/>
    </row>
    <row r="166" spans="1:8" ht="13.2" x14ac:dyDescent="0.25">
      <c r="A166" s="956"/>
      <c r="B166"/>
      <c r="C166" s="958" t="s">
        <v>2162</v>
      </c>
      <c r="D166" s="958" t="s">
        <v>2164</v>
      </c>
      <c r="E166" s="958">
        <v>1</v>
      </c>
      <c r="F166" s="958">
        <v>3.2168800000000002</v>
      </c>
      <c r="G166"/>
      <c r="H166" s="956"/>
    </row>
    <row r="167" spans="1:8" ht="13.2" x14ac:dyDescent="0.25">
      <c r="A167" s="956"/>
      <c r="B167"/>
      <c r="C167" s="958" t="s">
        <v>2162</v>
      </c>
      <c r="D167" s="958" t="s">
        <v>2165</v>
      </c>
      <c r="E167" s="958">
        <v>1</v>
      </c>
      <c r="F167" s="958">
        <v>8.1496399999999998</v>
      </c>
      <c r="G167"/>
      <c r="H167" s="956"/>
    </row>
    <row r="168" spans="1:8" ht="13.2" x14ac:dyDescent="0.25">
      <c r="A168" s="956"/>
      <c r="B168"/>
      <c r="C168" s="958" t="s">
        <v>2166</v>
      </c>
      <c r="D168" s="958" t="s">
        <v>2101</v>
      </c>
      <c r="E168" s="958">
        <v>1</v>
      </c>
      <c r="F168" s="958">
        <v>6.0039999999999996</v>
      </c>
      <c r="G168"/>
      <c r="H168" s="956"/>
    </row>
    <row r="169" spans="1:8" ht="13.2" x14ac:dyDescent="0.25">
      <c r="A169" s="956"/>
      <c r="B169"/>
      <c r="C169" s="958" t="s">
        <v>2167</v>
      </c>
      <c r="D169" s="958" t="s">
        <v>2149</v>
      </c>
      <c r="E169" s="958">
        <v>1</v>
      </c>
      <c r="F169" s="958">
        <v>2.9356399999999998</v>
      </c>
      <c r="G169"/>
      <c r="H169" s="956"/>
    </row>
    <row r="170" spans="1:8" ht="13.2" x14ac:dyDescent="0.25">
      <c r="A170" s="956"/>
      <c r="B170"/>
      <c r="C170" s="958" t="s">
        <v>2168</v>
      </c>
      <c r="D170" s="958" t="s">
        <v>2138</v>
      </c>
      <c r="E170" s="958">
        <v>1</v>
      </c>
      <c r="F170" s="958">
        <v>3.6845599999999998</v>
      </c>
      <c r="G170"/>
      <c r="H170" s="956"/>
    </row>
    <row r="171" spans="1:8" ht="13.2" x14ac:dyDescent="0.25">
      <c r="A171" s="956"/>
      <c r="B171"/>
      <c r="C171" s="958" t="s">
        <v>2107</v>
      </c>
      <c r="D171" s="958" t="s">
        <v>2233</v>
      </c>
      <c r="E171" s="958">
        <v>1</v>
      </c>
      <c r="F171" s="958">
        <v>23.194400000000002</v>
      </c>
      <c r="G171"/>
      <c r="H171" s="956"/>
    </row>
    <row r="172" spans="1:8" ht="13.2" x14ac:dyDescent="0.25">
      <c r="A172" s="956"/>
      <c r="B172"/>
      <c r="C172" s="958" t="s">
        <v>2169</v>
      </c>
      <c r="D172" s="958" t="s">
        <v>2109</v>
      </c>
      <c r="E172" s="958">
        <v>1</v>
      </c>
      <c r="F172" s="958">
        <v>6.65496</v>
      </c>
      <c r="G172"/>
      <c r="H172" s="956"/>
    </row>
    <row r="173" spans="1:8" ht="13.2" x14ac:dyDescent="0.25">
      <c r="A173" s="956"/>
      <c r="B173"/>
      <c r="C173" s="958" t="s">
        <v>2170</v>
      </c>
      <c r="D173" s="958" t="s">
        <v>2109</v>
      </c>
      <c r="E173" s="958">
        <v>1</v>
      </c>
      <c r="F173" s="958">
        <v>6.3452799999999998</v>
      </c>
      <c r="G173"/>
      <c r="H173" s="956"/>
    </row>
    <row r="174" spans="1:8" ht="13.2" x14ac:dyDescent="0.25">
      <c r="A174" s="956"/>
      <c r="B174"/>
      <c r="C174" s="958" t="s">
        <v>2171</v>
      </c>
      <c r="D174" s="958" t="s">
        <v>2170</v>
      </c>
      <c r="E174" s="958">
        <v>1</v>
      </c>
      <c r="F174" s="958">
        <v>1.26084</v>
      </c>
      <c r="G174"/>
      <c r="H174" s="956"/>
    </row>
    <row r="175" spans="1:8" ht="13.2" x14ac:dyDescent="0.25">
      <c r="A175" s="956"/>
      <c r="B175"/>
      <c r="C175" s="958" t="s">
        <v>2172</v>
      </c>
      <c r="D175" s="958" t="s">
        <v>2110</v>
      </c>
      <c r="E175" s="958">
        <v>1</v>
      </c>
      <c r="F175" s="958">
        <v>15.75892</v>
      </c>
      <c r="G175"/>
      <c r="H175" s="956"/>
    </row>
    <row r="176" spans="1:8" ht="13.2" x14ac:dyDescent="0.25">
      <c r="A176" s="956"/>
      <c r="B176"/>
      <c r="C176" s="958" t="s">
        <v>2108</v>
      </c>
      <c r="D176" s="958" t="s">
        <v>2103</v>
      </c>
      <c r="E176" s="958">
        <v>2</v>
      </c>
      <c r="F176" s="958">
        <v>10.592320000000001</v>
      </c>
      <c r="G176"/>
      <c r="H176" s="956"/>
    </row>
    <row r="177" spans="1:8" ht="13.2" x14ac:dyDescent="0.25">
      <c r="A177" s="956"/>
      <c r="B177"/>
      <c r="C177" s="958" t="s">
        <v>2138</v>
      </c>
      <c r="D177" s="958" t="s">
        <v>2141</v>
      </c>
      <c r="E177" s="958">
        <v>1</v>
      </c>
      <c r="F177" s="958">
        <v>3.96896</v>
      </c>
      <c r="G177"/>
      <c r="H177" s="956"/>
    </row>
    <row r="178" spans="1:8" ht="13.2" x14ac:dyDescent="0.25">
      <c r="A178" s="956"/>
      <c r="B178"/>
      <c r="C178" s="958" t="s">
        <v>2138</v>
      </c>
      <c r="D178" s="958" t="s">
        <v>2233</v>
      </c>
      <c r="E178" s="958">
        <v>1</v>
      </c>
      <c r="F178" s="958">
        <v>21.32368</v>
      </c>
      <c r="G178"/>
      <c r="H178" s="956"/>
    </row>
    <row r="179" spans="1:8" ht="13.2" x14ac:dyDescent="0.25">
      <c r="A179" s="956"/>
      <c r="B179"/>
      <c r="C179" s="958" t="s">
        <v>2173</v>
      </c>
      <c r="D179" s="958" t="s">
        <v>2174</v>
      </c>
      <c r="E179" s="958">
        <v>1</v>
      </c>
      <c r="F179" s="958">
        <v>10.601800000000001</v>
      </c>
      <c r="G179"/>
      <c r="H179" s="956"/>
    </row>
    <row r="180" spans="1:8" ht="13.2" x14ac:dyDescent="0.25">
      <c r="A180" s="956"/>
      <c r="B180"/>
      <c r="C180" s="958" t="s">
        <v>2175</v>
      </c>
      <c r="D180" s="958" t="s">
        <v>2101</v>
      </c>
      <c r="E180" s="958">
        <v>1</v>
      </c>
      <c r="F180" s="958">
        <v>8.1496399999999998</v>
      </c>
      <c r="G180"/>
      <c r="H180" s="956"/>
    </row>
    <row r="181" spans="1:8" ht="13.2" x14ac:dyDescent="0.25">
      <c r="A181" s="956"/>
      <c r="B181"/>
      <c r="C181" s="958" t="s">
        <v>2175</v>
      </c>
      <c r="D181" s="958" t="s">
        <v>2117</v>
      </c>
      <c r="E181" s="958">
        <v>1</v>
      </c>
      <c r="F181" s="958">
        <v>3.2263600000000001</v>
      </c>
      <c r="G181"/>
      <c r="H181" s="956"/>
    </row>
    <row r="182" spans="1:8" ht="13.2" x14ac:dyDescent="0.25">
      <c r="A182" s="956"/>
      <c r="B182"/>
      <c r="C182" s="958" t="s">
        <v>2176</v>
      </c>
      <c r="D182" s="958" t="s">
        <v>2109</v>
      </c>
      <c r="E182" s="958">
        <v>1</v>
      </c>
      <c r="F182" s="958">
        <v>4.7779199999999999</v>
      </c>
      <c r="G182"/>
      <c r="H182" s="956"/>
    </row>
    <row r="183" spans="1:8" ht="13.2" x14ac:dyDescent="0.25">
      <c r="A183" s="956"/>
      <c r="B183"/>
      <c r="C183" s="958" t="s">
        <v>2177</v>
      </c>
      <c r="D183" s="958" t="s">
        <v>2109</v>
      </c>
      <c r="E183" s="958">
        <v>1</v>
      </c>
      <c r="F183" s="958">
        <v>4.2976000000000001</v>
      </c>
      <c r="G183"/>
      <c r="H183" s="956"/>
    </row>
    <row r="184" spans="1:8" ht="13.2" x14ac:dyDescent="0.25">
      <c r="A184" s="956"/>
      <c r="B184"/>
      <c r="C184" s="958" t="s">
        <v>2178</v>
      </c>
      <c r="D184" s="958" t="s">
        <v>2109</v>
      </c>
      <c r="E184" s="958">
        <v>1</v>
      </c>
      <c r="F184" s="958">
        <v>4.4998399999999998</v>
      </c>
      <c r="G184"/>
      <c r="H184" s="956"/>
    </row>
    <row r="185" spans="1:8" ht="13.2" x14ac:dyDescent="0.25">
      <c r="A185" s="956"/>
      <c r="B185"/>
      <c r="C185" s="958" t="s">
        <v>2179</v>
      </c>
      <c r="D185" s="958" t="s">
        <v>2150</v>
      </c>
      <c r="E185" s="958">
        <v>1</v>
      </c>
      <c r="F185" s="958">
        <v>6.3136799999999997</v>
      </c>
      <c r="G185"/>
      <c r="H185" s="956"/>
    </row>
    <row r="186" spans="1:8" ht="13.2" x14ac:dyDescent="0.25">
      <c r="A186" s="956"/>
      <c r="B186"/>
      <c r="C186" s="958" t="s">
        <v>2109</v>
      </c>
      <c r="D186" s="958" t="s">
        <v>2180</v>
      </c>
      <c r="E186" s="958">
        <v>1</v>
      </c>
      <c r="F186" s="958">
        <v>10.31108</v>
      </c>
      <c r="G186"/>
      <c r="H186" s="956"/>
    </row>
    <row r="187" spans="1:8" ht="13.2" x14ac:dyDescent="0.25">
      <c r="A187" s="956"/>
      <c r="B187"/>
      <c r="C187" s="958" t="s">
        <v>2109</v>
      </c>
      <c r="D187" s="958" t="s">
        <v>2103</v>
      </c>
      <c r="E187" s="958">
        <v>12</v>
      </c>
      <c r="F187" s="958">
        <v>85.929879999999997</v>
      </c>
      <c r="G187"/>
      <c r="H187" s="956"/>
    </row>
    <row r="188" spans="1:8" ht="13.2" x14ac:dyDescent="0.25">
      <c r="A188" s="956"/>
      <c r="B188"/>
      <c r="C188" s="958" t="s">
        <v>2109</v>
      </c>
      <c r="D188" s="958" t="s">
        <v>2104</v>
      </c>
      <c r="E188" s="958">
        <v>2</v>
      </c>
      <c r="F188" s="958">
        <v>14.381159999999999</v>
      </c>
      <c r="G188"/>
      <c r="H188" s="956"/>
    </row>
    <row r="189" spans="1:8" ht="13.2" x14ac:dyDescent="0.25">
      <c r="A189" s="956"/>
      <c r="B189"/>
      <c r="C189" s="958" t="s">
        <v>2109</v>
      </c>
      <c r="D189" s="958" t="s">
        <v>2106</v>
      </c>
      <c r="E189" s="958">
        <v>1</v>
      </c>
      <c r="F189" s="958">
        <v>7.0088800000000004</v>
      </c>
      <c r="G189"/>
      <c r="H189" s="956"/>
    </row>
    <row r="190" spans="1:8" ht="13.2" x14ac:dyDescent="0.25">
      <c r="A190" s="956"/>
      <c r="B190"/>
      <c r="C190" s="958" t="s">
        <v>2109</v>
      </c>
      <c r="D190" s="958" t="s">
        <v>2149</v>
      </c>
      <c r="E190" s="958">
        <v>5</v>
      </c>
      <c r="F190" s="958">
        <v>13.815519999999999</v>
      </c>
      <c r="G190"/>
      <c r="H190" s="956"/>
    </row>
    <row r="191" spans="1:8" ht="13.2" x14ac:dyDescent="0.25">
      <c r="A191" s="956"/>
      <c r="B191"/>
      <c r="C191" s="958" t="s">
        <v>2109</v>
      </c>
      <c r="D191" s="958" t="s">
        <v>2153</v>
      </c>
      <c r="E191" s="958">
        <v>1</v>
      </c>
      <c r="F191" s="958">
        <v>3.4191199999999999</v>
      </c>
      <c r="G191"/>
      <c r="H191" s="956"/>
    </row>
    <row r="192" spans="1:8" ht="13.2" x14ac:dyDescent="0.25">
      <c r="A192" s="956"/>
      <c r="B192"/>
      <c r="C192" s="958" t="s">
        <v>2109</v>
      </c>
      <c r="D192" s="958" t="s">
        <v>2150</v>
      </c>
      <c r="E192" s="958">
        <v>1</v>
      </c>
      <c r="F192" s="958">
        <v>3.3464399999999999</v>
      </c>
      <c r="G192"/>
      <c r="H192" s="956"/>
    </row>
    <row r="193" spans="1:8" ht="13.2" x14ac:dyDescent="0.25">
      <c r="A193" s="956"/>
      <c r="B193"/>
      <c r="C193" s="958" t="s">
        <v>2109</v>
      </c>
      <c r="D193" s="958" t="s">
        <v>2156</v>
      </c>
      <c r="E193" s="958">
        <v>1</v>
      </c>
      <c r="F193" s="958">
        <v>5.9882</v>
      </c>
      <c r="G193"/>
      <c r="H193" s="956"/>
    </row>
    <row r="194" spans="1:8" ht="13.2" x14ac:dyDescent="0.25">
      <c r="A194" s="956"/>
      <c r="B194"/>
      <c r="C194" s="958" t="s">
        <v>2109</v>
      </c>
      <c r="D194" s="958" t="s">
        <v>2159</v>
      </c>
      <c r="E194" s="958">
        <v>1</v>
      </c>
      <c r="F194" s="958">
        <v>5.3719999999999999</v>
      </c>
      <c r="G194"/>
      <c r="H194" s="956"/>
    </row>
    <row r="195" spans="1:8" ht="13.2" x14ac:dyDescent="0.25">
      <c r="A195" s="956"/>
      <c r="B195"/>
      <c r="C195" s="958" t="s">
        <v>2109</v>
      </c>
      <c r="D195" s="958" t="s">
        <v>2160</v>
      </c>
      <c r="E195" s="958">
        <v>1</v>
      </c>
      <c r="F195" s="958">
        <v>6.2884000000000002</v>
      </c>
      <c r="G195"/>
      <c r="H195" s="956"/>
    </row>
    <row r="196" spans="1:8" ht="13.2" x14ac:dyDescent="0.25">
      <c r="A196" s="956"/>
      <c r="B196"/>
      <c r="C196" s="958" t="s">
        <v>2109</v>
      </c>
      <c r="D196" s="958" t="s">
        <v>2181</v>
      </c>
      <c r="E196" s="958">
        <v>1</v>
      </c>
      <c r="F196" s="958">
        <v>16.024360000000001</v>
      </c>
      <c r="G196"/>
      <c r="H196" s="956"/>
    </row>
    <row r="197" spans="1:8" ht="13.2" x14ac:dyDescent="0.25">
      <c r="A197" s="956"/>
      <c r="B197"/>
      <c r="C197" s="958" t="s">
        <v>2109</v>
      </c>
      <c r="D197" s="958" t="s">
        <v>2171</v>
      </c>
      <c r="E197" s="958">
        <v>1</v>
      </c>
      <c r="F197" s="958">
        <v>6.4938000000000002</v>
      </c>
      <c r="G197"/>
      <c r="H197" s="956"/>
    </row>
    <row r="198" spans="1:8" ht="13.2" x14ac:dyDescent="0.25">
      <c r="A198" s="956"/>
      <c r="B198"/>
      <c r="C198" s="958" t="s">
        <v>2109</v>
      </c>
      <c r="D198" s="958" t="s">
        <v>2172</v>
      </c>
      <c r="E198" s="958">
        <v>1</v>
      </c>
      <c r="F198" s="958">
        <v>6.1746400000000001</v>
      </c>
      <c r="G198"/>
      <c r="H198" s="956"/>
    </row>
    <row r="199" spans="1:8" ht="13.2" x14ac:dyDescent="0.25">
      <c r="A199" s="956"/>
      <c r="B199"/>
      <c r="C199" s="958" t="s">
        <v>2109</v>
      </c>
      <c r="D199" s="958" t="s">
        <v>2178</v>
      </c>
      <c r="E199" s="958">
        <v>1</v>
      </c>
      <c r="F199" s="958">
        <v>4.7020799999999996</v>
      </c>
      <c r="G199"/>
      <c r="H199" s="956"/>
    </row>
    <row r="200" spans="1:8" ht="13.2" x14ac:dyDescent="0.25">
      <c r="A200" s="956"/>
      <c r="B200"/>
      <c r="C200" s="958" t="s">
        <v>2109</v>
      </c>
      <c r="D200" s="958" t="s">
        <v>2146</v>
      </c>
      <c r="E200" s="958">
        <v>13</v>
      </c>
      <c r="F200" s="958">
        <v>30.038959999999999</v>
      </c>
      <c r="G200"/>
      <c r="H200" s="956"/>
    </row>
    <row r="201" spans="1:8" ht="13.2" x14ac:dyDescent="0.25">
      <c r="A201" s="956"/>
      <c r="B201"/>
      <c r="C201" s="958" t="s">
        <v>2109</v>
      </c>
      <c r="D201" s="958" t="s">
        <v>2182</v>
      </c>
      <c r="E201" s="958">
        <v>1</v>
      </c>
      <c r="F201" s="958">
        <v>2.5185200000000001</v>
      </c>
      <c r="G201"/>
      <c r="H201" s="956"/>
    </row>
    <row r="202" spans="1:8" ht="13.2" x14ac:dyDescent="0.25">
      <c r="A202" s="956"/>
      <c r="B202"/>
      <c r="C202" s="958" t="s">
        <v>2109</v>
      </c>
      <c r="D202" s="958" t="s">
        <v>2304</v>
      </c>
      <c r="E202" s="958">
        <v>1</v>
      </c>
      <c r="F202" s="958">
        <v>23.409279999999999</v>
      </c>
      <c r="G202"/>
      <c r="H202" s="956"/>
    </row>
    <row r="203" spans="1:8" ht="13.2" x14ac:dyDescent="0.25">
      <c r="A203" s="956"/>
      <c r="B203"/>
      <c r="C203" s="958" t="s">
        <v>2109</v>
      </c>
      <c r="D203" s="958" t="s">
        <v>2110</v>
      </c>
      <c r="E203" s="958">
        <v>2</v>
      </c>
      <c r="F203" s="958">
        <v>32.421599999999998</v>
      </c>
      <c r="G203"/>
      <c r="H203" s="956"/>
    </row>
    <row r="204" spans="1:8" ht="13.2" x14ac:dyDescent="0.25">
      <c r="A204" s="956"/>
      <c r="B204"/>
      <c r="C204" s="958" t="s">
        <v>2109</v>
      </c>
      <c r="D204" s="958" t="s">
        <v>2151</v>
      </c>
      <c r="E204" s="958">
        <v>2</v>
      </c>
      <c r="F204" s="958">
        <v>27.74164</v>
      </c>
      <c r="G204"/>
      <c r="H204" s="956"/>
    </row>
    <row r="205" spans="1:8" ht="13.2" x14ac:dyDescent="0.25">
      <c r="A205" s="956"/>
      <c r="B205"/>
      <c r="C205" s="958" t="s">
        <v>2109</v>
      </c>
      <c r="D205" s="958" t="s">
        <v>2128</v>
      </c>
      <c r="E205" s="958">
        <v>1</v>
      </c>
      <c r="F205" s="958">
        <v>8.0738000000000003</v>
      </c>
      <c r="G205"/>
      <c r="H205" s="956"/>
    </row>
    <row r="206" spans="1:8" ht="13.2" x14ac:dyDescent="0.25">
      <c r="A206" s="956"/>
      <c r="B206"/>
      <c r="C206" s="958" t="s">
        <v>2109</v>
      </c>
      <c r="D206" s="958" t="s">
        <v>2102</v>
      </c>
      <c r="E206" s="958">
        <v>1</v>
      </c>
      <c r="F206" s="958">
        <v>8.2981599999999993</v>
      </c>
      <c r="G206"/>
      <c r="H206" s="956"/>
    </row>
    <row r="207" spans="1:8" ht="13.2" x14ac:dyDescent="0.25">
      <c r="A207" s="956"/>
      <c r="B207"/>
      <c r="C207" s="958" t="s">
        <v>2109</v>
      </c>
      <c r="D207" s="958" t="s">
        <v>2183</v>
      </c>
      <c r="E207" s="958">
        <v>1</v>
      </c>
      <c r="F207" s="958">
        <v>13.057119999999999</v>
      </c>
      <c r="G207"/>
      <c r="H207" s="956"/>
    </row>
    <row r="208" spans="1:8" ht="13.2" x14ac:dyDescent="0.25">
      <c r="A208" s="956"/>
      <c r="B208"/>
      <c r="C208" s="958" t="s">
        <v>2109</v>
      </c>
      <c r="D208" s="958" t="s">
        <v>2184</v>
      </c>
      <c r="E208" s="958">
        <v>1</v>
      </c>
      <c r="F208" s="958">
        <v>14.60868</v>
      </c>
      <c r="G208"/>
      <c r="H208" s="956"/>
    </row>
    <row r="209" spans="1:8" ht="13.2" x14ac:dyDescent="0.25">
      <c r="A209" s="956"/>
      <c r="B209"/>
      <c r="C209" s="958" t="s">
        <v>2109</v>
      </c>
      <c r="D209" s="958" t="s">
        <v>2114</v>
      </c>
      <c r="E209" s="958">
        <v>2</v>
      </c>
      <c r="F209" s="958">
        <v>27.447759999999999</v>
      </c>
      <c r="G209"/>
      <c r="H209" s="956"/>
    </row>
    <row r="210" spans="1:8" ht="13.2" x14ac:dyDescent="0.25">
      <c r="A210" s="956"/>
      <c r="B210"/>
      <c r="C210" s="958" t="s">
        <v>2109</v>
      </c>
      <c r="D210" s="958" t="s">
        <v>2118</v>
      </c>
      <c r="E210" s="958">
        <v>1</v>
      </c>
      <c r="F210" s="958">
        <v>9.2967200000000005</v>
      </c>
      <c r="G210"/>
      <c r="H210" s="956"/>
    </row>
    <row r="211" spans="1:8" ht="13.2" x14ac:dyDescent="0.25">
      <c r="A211" s="956"/>
      <c r="B211"/>
      <c r="C211" s="958" t="s">
        <v>2109</v>
      </c>
      <c r="D211" s="958" t="s">
        <v>2165</v>
      </c>
      <c r="E211" s="958">
        <v>1</v>
      </c>
      <c r="F211" s="958">
        <v>12.229200000000001</v>
      </c>
      <c r="G211"/>
      <c r="H211" s="956"/>
    </row>
    <row r="212" spans="1:8" ht="13.2" x14ac:dyDescent="0.25">
      <c r="A212" s="956"/>
      <c r="B212"/>
      <c r="C212" s="958" t="s">
        <v>2109</v>
      </c>
      <c r="D212" s="958" t="s">
        <v>2120</v>
      </c>
      <c r="E212" s="958">
        <v>1</v>
      </c>
      <c r="F212" s="958">
        <v>12.090159999999999</v>
      </c>
      <c r="G212"/>
      <c r="H212" s="956"/>
    </row>
    <row r="213" spans="1:8" ht="13.2" x14ac:dyDescent="0.25">
      <c r="A213" s="956"/>
      <c r="B213"/>
      <c r="C213" s="958" t="s">
        <v>2109</v>
      </c>
      <c r="D213" s="958" t="s">
        <v>2121</v>
      </c>
      <c r="E213" s="958">
        <v>1</v>
      </c>
      <c r="F213" s="958">
        <v>11.74888</v>
      </c>
      <c r="G213"/>
      <c r="H213" s="956"/>
    </row>
    <row r="214" spans="1:8" ht="13.2" x14ac:dyDescent="0.25">
      <c r="A214" s="956"/>
      <c r="B214"/>
      <c r="C214" s="958" t="s">
        <v>2109</v>
      </c>
      <c r="D214" s="958" t="s">
        <v>2185</v>
      </c>
      <c r="E214" s="958">
        <v>2</v>
      </c>
      <c r="F214" s="958">
        <v>19.762640000000001</v>
      </c>
      <c r="G214"/>
      <c r="H214" s="956"/>
    </row>
    <row r="215" spans="1:8" ht="13.2" x14ac:dyDescent="0.25">
      <c r="A215" s="956"/>
      <c r="B215"/>
      <c r="C215" s="958" t="s">
        <v>2109</v>
      </c>
      <c r="D215" s="958" t="s">
        <v>2186</v>
      </c>
      <c r="E215" s="958">
        <v>2</v>
      </c>
      <c r="F215" s="958">
        <v>19.086400000000001</v>
      </c>
      <c r="G215"/>
      <c r="H215" s="956"/>
    </row>
    <row r="216" spans="1:8" ht="13.2" x14ac:dyDescent="0.25">
      <c r="A216" s="956"/>
      <c r="B216"/>
      <c r="C216" s="958" t="s">
        <v>2109</v>
      </c>
      <c r="D216" s="958" t="s">
        <v>2123</v>
      </c>
      <c r="E216" s="958">
        <v>1</v>
      </c>
      <c r="F216" s="958">
        <v>9.0628799999999998</v>
      </c>
      <c r="G216"/>
      <c r="H216" s="956"/>
    </row>
    <row r="217" spans="1:8" ht="13.2" x14ac:dyDescent="0.25">
      <c r="A217" s="956"/>
      <c r="B217"/>
      <c r="C217" s="958" t="s">
        <v>2109</v>
      </c>
      <c r="D217" s="958" t="s">
        <v>2187</v>
      </c>
      <c r="E217" s="958">
        <v>1</v>
      </c>
      <c r="F217" s="958">
        <v>7.4797200000000004</v>
      </c>
      <c r="G217"/>
      <c r="H217" s="956"/>
    </row>
    <row r="218" spans="1:8" ht="13.2" x14ac:dyDescent="0.25">
      <c r="A218" s="956"/>
      <c r="B218"/>
      <c r="C218" s="958" t="s">
        <v>2109</v>
      </c>
      <c r="D218" s="958" t="s">
        <v>2139</v>
      </c>
      <c r="E218" s="958">
        <v>1</v>
      </c>
      <c r="F218" s="958">
        <v>7.2490399999999999</v>
      </c>
      <c r="G218"/>
      <c r="H218" s="956"/>
    </row>
    <row r="219" spans="1:8" ht="13.2" x14ac:dyDescent="0.25">
      <c r="A219" s="956"/>
      <c r="B219"/>
      <c r="C219" s="958" t="s">
        <v>2109</v>
      </c>
      <c r="D219" s="958" t="s">
        <v>2126</v>
      </c>
      <c r="E219" s="958">
        <v>1</v>
      </c>
      <c r="F219" s="958">
        <v>11.214840000000001</v>
      </c>
      <c r="G219"/>
      <c r="H219" s="956"/>
    </row>
    <row r="220" spans="1:8" ht="13.2" x14ac:dyDescent="0.25">
      <c r="A220" s="956"/>
      <c r="B220"/>
      <c r="C220" s="958" t="s">
        <v>2109</v>
      </c>
      <c r="D220" s="958" t="s">
        <v>2188</v>
      </c>
      <c r="E220" s="958">
        <v>1</v>
      </c>
      <c r="F220" s="958">
        <v>19.076920000000001</v>
      </c>
      <c r="G220"/>
      <c r="H220" s="956"/>
    </row>
    <row r="221" spans="1:8" ht="13.2" x14ac:dyDescent="0.25">
      <c r="A221" s="956"/>
      <c r="B221"/>
      <c r="C221" s="958" t="s">
        <v>2109</v>
      </c>
      <c r="D221" s="958" t="s">
        <v>2282</v>
      </c>
      <c r="E221" s="958">
        <v>1</v>
      </c>
      <c r="F221" s="958">
        <v>13.95772</v>
      </c>
      <c r="G221"/>
      <c r="H221" s="956"/>
    </row>
    <row r="222" spans="1:8" ht="13.2" x14ac:dyDescent="0.25">
      <c r="A222" s="956"/>
      <c r="B222"/>
      <c r="C222" s="958" t="s">
        <v>2109</v>
      </c>
      <c r="D222" s="958" t="s">
        <v>2158</v>
      </c>
      <c r="E222" s="958">
        <v>1</v>
      </c>
      <c r="F222" s="958">
        <v>7.9221199999999996</v>
      </c>
      <c r="G222"/>
      <c r="H222" s="956"/>
    </row>
    <row r="223" spans="1:8" ht="13.2" x14ac:dyDescent="0.25">
      <c r="A223" s="956"/>
      <c r="B223"/>
      <c r="C223" s="958" t="s">
        <v>2109</v>
      </c>
      <c r="D223" s="958" t="s">
        <v>2237</v>
      </c>
      <c r="E223" s="958">
        <v>1</v>
      </c>
      <c r="F223" s="958">
        <v>11.031560000000001</v>
      </c>
      <c r="G223"/>
      <c r="H223" s="956"/>
    </row>
    <row r="224" spans="1:8" ht="13.2" x14ac:dyDescent="0.25">
      <c r="A224" s="956"/>
      <c r="B224"/>
      <c r="C224" s="958" t="s">
        <v>2109</v>
      </c>
      <c r="D224" s="958" t="s">
        <v>2294</v>
      </c>
      <c r="E224" s="958">
        <v>1</v>
      </c>
      <c r="F224" s="958">
        <v>11.36652</v>
      </c>
      <c r="G224"/>
      <c r="H224" s="956"/>
    </row>
    <row r="225" spans="1:8" ht="13.2" x14ac:dyDescent="0.25">
      <c r="A225" s="956"/>
      <c r="B225"/>
      <c r="C225" s="958" t="s">
        <v>2109</v>
      </c>
      <c r="D225" s="958" t="s">
        <v>2305</v>
      </c>
      <c r="E225" s="958">
        <v>1</v>
      </c>
      <c r="F225" s="958">
        <v>7.8336399999999999</v>
      </c>
      <c r="G225"/>
      <c r="H225" s="956"/>
    </row>
    <row r="226" spans="1:8" ht="13.2" x14ac:dyDescent="0.25">
      <c r="A226" s="956"/>
      <c r="B226"/>
      <c r="C226" s="958" t="s">
        <v>2109</v>
      </c>
      <c r="D226" s="958" t="s">
        <v>2249</v>
      </c>
      <c r="E226" s="958">
        <v>2</v>
      </c>
      <c r="F226" s="958">
        <v>13.65752</v>
      </c>
      <c r="G226"/>
      <c r="H226" s="956"/>
    </row>
    <row r="227" spans="1:8" ht="13.2" x14ac:dyDescent="0.25">
      <c r="A227" s="956"/>
      <c r="B227"/>
      <c r="C227" s="958" t="s">
        <v>2109</v>
      </c>
      <c r="D227" s="958" t="s">
        <v>2322</v>
      </c>
      <c r="E227" s="958">
        <v>1</v>
      </c>
      <c r="F227" s="958">
        <v>8.7563600000000008</v>
      </c>
      <c r="G227"/>
      <c r="H227" s="956"/>
    </row>
    <row r="228" spans="1:8" ht="13.2" x14ac:dyDescent="0.25">
      <c r="A228" s="956"/>
      <c r="B228"/>
      <c r="C228" s="958" t="s">
        <v>2109</v>
      </c>
      <c r="D228" s="958" t="s">
        <v>2233</v>
      </c>
      <c r="E228" s="958">
        <v>5</v>
      </c>
      <c r="F228" s="958">
        <v>118.1524</v>
      </c>
      <c r="G228"/>
      <c r="H228" s="956"/>
    </row>
    <row r="229" spans="1:8" ht="13.2" x14ac:dyDescent="0.25">
      <c r="A229" s="956"/>
      <c r="B229"/>
      <c r="C229" s="958" t="s">
        <v>2109</v>
      </c>
      <c r="D229" s="958" t="s">
        <v>2235</v>
      </c>
      <c r="E229" s="958">
        <v>1</v>
      </c>
      <c r="F229" s="958">
        <v>33.698239999999998</v>
      </c>
      <c r="G229"/>
      <c r="H229" s="956"/>
    </row>
    <row r="230" spans="1:8" ht="13.2" x14ac:dyDescent="0.25">
      <c r="A230" s="956"/>
      <c r="B230"/>
      <c r="C230" s="958" t="s">
        <v>2109</v>
      </c>
      <c r="D230" s="958" t="s">
        <v>2247</v>
      </c>
      <c r="E230" s="958">
        <v>2</v>
      </c>
      <c r="F230" s="958">
        <v>32.920879999999997</v>
      </c>
      <c r="G230"/>
      <c r="H230" s="956"/>
    </row>
    <row r="231" spans="1:8" ht="13.2" x14ac:dyDescent="0.25">
      <c r="A231" s="956"/>
      <c r="B231"/>
      <c r="C231" s="958" t="s">
        <v>2109</v>
      </c>
      <c r="D231" s="958" t="s">
        <v>2241</v>
      </c>
      <c r="E231" s="958">
        <v>4</v>
      </c>
      <c r="F231" s="958">
        <v>96.771839999999997</v>
      </c>
      <c r="G231"/>
      <c r="H231" s="956"/>
    </row>
    <row r="232" spans="1:8" ht="13.2" x14ac:dyDescent="0.25">
      <c r="A232" s="956"/>
      <c r="B232"/>
      <c r="C232" s="958" t="s">
        <v>2109</v>
      </c>
      <c r="D232" s="958" t="s">
        <v>2276</v>
      </c>
      <c r="E232" s="958">
        <v>1</v>
      </c>
      <c r="F232" s="958">
        <v>19.023199999999999</v>
      </c>
      <c r="G232"/>
      <c r="H232" s="956"/>
    </row>
    <row r="233" spans="1:8" ht="13.2" x14ac:dyDescent="0.25">
      <c r="A233" s="956"/>
      <c r="B233"/>
      <c r="C233" s="958" t="s">
        <v>2146</v>
      </c>
      <c r="D233" s="958" t="s">
        <v>2103</v>
      </c>
      <c r="E233" s="958">
        <v>1</v>
      </c>
      <c r="F233" s="958">
        <v>4.8379599999999998</v>
      </c>
      <c r="G233"/>
      <c r="H233" s="956"/>
    </row>
    <row r="234" spans="1:8" ht="13.2" x14ac:dyDescent="0.25">
      <c r="A234" s="956"/>
      <c r="B234"/>
      <c r="C234" s="958" t="s">
        <v>2146</v>
      </c>
      <c r="D234" s="958" t="s">
        <v>2105</v>
      </c>
      <c r="E234" s="958">
        <v>1</v>
      </c>
      <c r="F234" s="958">
        <v>5.5805600000000002</v>
      </c>
      <c r="G234"/>
      <c r="H234" s="956"/>
    </row>
    <row r="235" spans="1:8" ht="13.2" x14ac:dyDescent="0.25">
      <c r="A235" s="956"/>
      <c r="B235"/>
      <c r="C235" s="958" t="s">
        <v>2146</v>
      </c>
      <c r="D235" s="958" t="s">
        <v>2145</v>
      </c>
      <c r="E235" s="958">
        <v>1</v>
      </c>
      <c r="F235" s="958">
        <v>7.2332400000000003</v>
      </c>
      <c r="G235"/>
      <c r="H235" s="956"/>
    </row>
    <row r="236" spans="1:8" ht="13.2" x14ac:dyDescent="0.25">
      <c r="A236" s="956"/>
      <c r="B236"/>
      <c r="C236" s="958" t="s">
        <v>2146</v>
      </c>
      <c r="D236" s="958" t="s">
        <v>2189</v>
      </c>
      <c r="E236" s="958">
        <v>1</v>
      </c>
      <c r="F236" s="958">
        <v>9.2904</v>
      </c>
      <c r="G236"/>
      <c r="H236" s="956"/>
    </row>
    <row r="237" spans="1:8" ht="13.2" x14ac:dyDescent="0.25">
      <c r="A237" s="956"/>
      <c r="B237"/>
      <c r="C237" s="958" t="s">
        <v>2146</v>
      </c>
      <c r="D237" s="958" t="s">
        <v>2101</v>
      </c>
      <c r="E237" s="958">
        <v>2</v>
      </c>
      <c r="F237" s="958">
        <v>17.617000000000001</v>
      </c>
      <c r="G237"/>
      <c r="H237" s="956"/>
    </row>
    <row r="238" spans="1:8" ht="13.2" x14ac:dyDescent="0.25">
      <c r="A238" s="956"/>
      <c r="B238"/>
      <c r="C238" s="958" t="s">
        <v>2146</v>
      </c>
      <c r="D238" s="958" t="s">
        <v>2190</v>
      </c>
      <c r="E238" s="958">
        <v>1</v>
      </c>
      <c r="F238" s="958">
        <v>8.5225200000000001</v>
      </c>
      <c r="G238"/>
      <c r="H238" s="956"/>
    </row>
    <row r="239" spans="1:8" ht="13.2" x14ac:dyDescent="0.25">
      <c r="A239" s="956"/>
      <c r="B239"/>
      <c r="C239" s="958" t="s">
        <v>2146</v>
      </c>
      <c r="D239" s="958" t="s">
        <v>2109</v>
      </c>
      <c r="E239" s="958">
        <v>8</v>
      </c>
      <c r="F239" s="958">
        <v>18.836760000000002</v>
      </c>
      <c r="G239"/>
      <c r="H239" s="956"/>
    </row>
    <row r="240" spans="1:8" ht="13.2" x14ac:dyDescent="0.25">
      <c r="A240" s="956"/>
      <c r="B240"/>
      <c r="C240" s="958" t="s">
        <v>2146</v>
      </c>
      <c r="D240" s="958" t="s">
        <v>2182</v>
      </c>
      <c r="E240" s="958">
        <v>1</v>
      </c>
      <c r="F240" s="958">
        <v>1.49152</v>
      </c>
      <c r="G240"/>
      <c r="H240" s="956"/>
    </row>
    <row r="241" spans="1:8" ht="13.2" x14ac:dyDescent="0.25">
      <c r="A241" s="956"/>
      <c r="B241"/>
      <c r="C241" s="958" t="s">
        <v>2146</v>
      </c>
      <c r="D241" s="958" t="s">
        <v>2110</v>
      </c>
      <c r="E241" s="958">
        <v>1</v>
      </c>
      <c r="F241" s="958">
        <v>12.3872</v>
      </c>
      <c r="G241"/>
      <c r="H241" s="956"/>
    </row>
    <row r="242" spans="1:8" ht="13.2" x14ac:dyDescent="0.25">
      <c r="A242" s="956"/>
      <c r="B242"/>
      <c r="C242" s="958" t="s">
        <v>2146</v>
      </c>
      <c r="D242" s="958" t="s">
        <v>2191</v>
      </c>
      <c r="E242" s="958">
        <v>1</v>
      </c>
      <c r="F242" s="958">
        <v>7.5839999999999996</v>
      </c>
      <c r="G242"/>
      <c r="H242" s="956"/>
    </row>
    <row r="243" spans="1:8" ht="13.2" x14ac:dyDescent="0.25">
      <c r="A243" s="956"/>
      <c r="B243"/>
      <c r="C243" s="958" t="s">
        <v>2146</v>
      </c>
      <c r="D243" s="958" t="s">
        <v>2128</v>
      </c>
      <c r="E243" s="958">
        <v>2</v>
      </c>
      <c r="F243" s="958">
        <v>14.50756</v>
      </c>
      <c r="G243"/>
      <c r="H243" s="956"/>
    </row>
    <row r="244" spans="1:8" ht="13.2" x14ac:dyDescent="0.25">
      <c r="A244" s="956"/>
      <c r="B244"/>
      <c r="C244" s="958" t="s">
        <v>2146</v>
      </c>
      <c r="D244" s="958" t="s">
        <v>2192</v>
      </c>
      <c r="E244" s="958">
        <v>1</v>
      </c>
      <c r="F244" s="958">
        <v>12.8612</v>
      </c>
      <c r="G244"/>
      <c r="H244" s="956"/>
    </row>
    <row r="245" spans="1:8" ht="13.2" x14ac:dyDescent="0.25">
      <c r="A245" s="956"/>
      <c r="B245"/>
      <c r="C245" s="958" t="s">
        <v>2146</v>
      </c>
      <c r="D245" s="958" t="s">
        <v>2184</v>
      </c>
      <c r="E245" s="958">
        <v>1</v>
      </c>
      <c r="F245" s="958">
        <v>14.08412</v>
      </c>
      <c r="G245"/>
      <c r="H245" s="956"/>
    </row>
    <row r="246" spans="1:8" ht="13.2" x14ac:dyDescent="0.25">
      <c r="A246" s="956"/>
      <c r="B246"/>
      <c r="C246" s="958" t="s">
        <v>2146</v>
      </c>
      <c r="D246" s="958" t="s">
        <v>2193</v>
      </c>
      <c r="E246" s="958">
        <v>1</v>
      </c>
      <c r="F246" s="958">
        <v>11.0442</v>
      </c>
      <c r="G246"/>
      <c r="H246" s="956"/>
    </row>
    <row r="247" spans="1:8" ht="13.2" x14ac:dyDescent="0.25">
      <c r="A247" s="956"/>
      <c r="B247"/>
      <c r="C247" s="958" t="s">
        <v>2146</v>
      </c>
      <c r="D247" s="958" t="s">
        <v>2115</v>
      </c>
      <c r="E247" s="958">
        <v>1</v>
      </c>
      <c r="F247" s="958">
        <v>8.4245599999999996</v>
      </c>
      <c r="G247"/>
      <c r="H247" s="956"/>
    </row>
    <row r="248" spans="1:8" ht="13.2" x14ac:dyDescent="0.25">
      <c r="A248" s="956"/>
      <c r="B248"/>
      <c r="C248" s="958" t="s">
        <v>2146</v>
      </c>
      <c r="D248" s="958" t="s">
        <v>2126</v>
      </c>
      <c r="E248" s="958">
        <v>2</v>
      </c>
      <c r="F248" s="958">
        <v>11.16428</v>
      </c>
      <c r="G248"/>
      <c r="H248" s="956"/>
    </row>
    <row r="249" spans="1:8" ht="13.2" x14ac:dyDescent="0.25">
      <c r="A249" s="956"/>
      <c r="B249"/>
      <c r="C249" s="958" t="s">
        <v>2146</v>
      </c>
      <c r="D249" s="958" t="s">
        <v>2194</v>
      </c>
      <c r="E249" s="958">
        <v>1</v>
      </c>
      <c r="F249" s="958">
        <v>15.224880000000001</v>
      </c>
      <c r="G249"/>
      <c r="H249" s="956"/>
    </row>
    <row r="250" spans="1:8" ht="13.2" x14ac:dyDescent="0.25">
      <c r="A250" s="956"/>
      <c r="B250"/>
      <c r="C250" s="958" t="s">
        <v>2146</v>
      </c>
      <c r="D250" s="958" t="s">
        <v>2195</v>
      </c>
      <c r="E250" s="958">
        <v>1</v>
      </c>
      <c r="F250" s="958">
        <v>14.28004</v>
      </c>
      <c r="G250"/>
      <c r="H250" s="956"/>
    </row>
    <row r="251" spans="1:8" ht="13.2" x14ac:dyDescent="0.25">
      <c r="A251" s="956"/>
      <c r="B251"/>
      <c r="C251" s="958" t="s">
        <v>2146</v>
      </c>
      <c r="D251" s="958" t="s">
        <v>2158</v>
      </c>
      <c r="E251" s="958">
        <v>2</v>
      </c>
      <c r="F251" s="958">
        <v>14.646599999999999</v>
      </c>
      <c r="G251"/>
      <c r="H251" s="956"/>
    </row>
    <row r="252" spans="1:8" ht="13.2" x14ac:dyDescent="0.25">
      <c r="A252" s="956"/>
      <c r="B252"/>
      <c r="C252" s="958" t="s">
        <v>2146</v>
      </c>
      <c r="D252" s="958" t="s">
        <v>2322</v>
      </c>
      <c r="E252" s="958">
        <v>1</v>
      </c>
      <c r="F252" s="958">
        <v>7.9695200000000002</v>
      </c>
      <c r="G252"/>
      <c r="H252" s="956"/>
    </row>
    <row r="253" spans="1:8" ht="13.2" x14ac:dyDescent="0.25">
      <c r="A253" s="956"/>
      <c r="B253"/>
      <c r="C253" s="958" t="s">
        <v>2131</v>
      </c>
      <c r="D253" s="958" t="s">
        <v>2109</v>
      </c>
      <c r="E253" s="958">
        <v>1</v>
      </c>
      <c r="F253" s="958">
        <v>2.36368</v>
      </c>
      <c r="G253"/>
      <c r="H253" s="956"/>
    </row>
    <row r="254" spans="1:8" ht="13.2" x14ac:dyDescent="0.25">
      <c r="A254" s="956"/>
      <c r="B254"/>
      <c r="C254" s="958" t="s">
        <v>2182</v>
      </c>
      <c r="D254" s="958" t="s">
        <v>2109</v>
      </c>
      <c r="E254" s="958">
        <v>3</v>
      </c>
      <c r="F254" s="958">
        <v>7.9410800000000004</v>
      </c>
      <c r="G254"/>
      <c r="H254" s="956"/>
    </row>
    <row r="255" spans="1:8" ht="13.2" x14ac:dyDescent="0.25">
      <c r="A255" s="956"/>
      <c r="B255"/>
      <c r="C255" s="958" t="s">
        <v>2182</v>
      </c>
      <c r="D255" s="958" t="s">
        <v>2158</v>
      </c>
      <c r="E255" s="958">
        <v>1</v>
      </c>
      <c r="F255" s="958">
        <v>7.7514799999999999</v>
      </c>
      <c r="G255"/>
      <c r="H255" s="956"/>
    </row>
    <row r="256" spans="1:8" ht="13.2" x14ac:dyDescent="0.25">
      <c r="A256" s="956"/>
      <c r="B256"/>
      <c r="C256" s="958" t="s">
        <v>2182</v>
      </c>
      <c r="D256" s="958" t="s">
        <v>2196</v>
      </c>
      <c r="E256" s="958">
        <v>1</v>
      </c>
      <c r="F256" s="958">
        <v>5.6722000000000001</v>
      </c>
      <c r="G256"/>
      <c r="H256" s="956"/>
    </row>
    <row r="257" spans="1:8" ht="13.2" x14ac:dyDescent="0.25">
      <c r="A257" s="956"/>
      <c r="B257"/>
      <c r="C257" s="958" t="s">
        <v>2310</v>
      </c>
      <c r="D257" s="958" t="s">
        <v>2292</v>
      </c>
      <c r="E257" s="958">
        <v>1</v>
      </c>
      <c r="F257" s="958">
        <v>22.549759999999999</v>
      </c>
      <c r="G257"/>
      <c r="H257" s="956"/>
    </row>
    <row r="258" spans="1:8" ht="13.2" x14ac:dyDescent="0.25">
      <c r="A258" s="956"/>
      <c r="B258"/>
      <c r="C258" s="958" t="s">
        <v>2288</v>
      </c>
      <c r="D258" s="958" t="s">
        <v>2184</v>
      </c>
      <c r="E258" s="958">
        <v>1</v>
      </c>
      <c r="F258" s="958">
        <v>3.5265599999999999</v>
      </c>
      <c r="G258"/>
      <c r="H258" s="956"/>
    </row>
    <row r="259" spans="1:8" ht="13.2" x14ac:dyDescent="0.25">
      <c r="A259" s="956"/>
      <c r="B259"/>
      <c r="C259" s="958" t="s">
        <v>2330</v>
      </c>
      <c r="D259" s="958" t="s">
        <v>2110</v>
      </c>
      <c r="E259" s="958">
        <v>1</v>
      </c>
      <c r="F259" s="958">
        <v>17.187239999999999</v>
      </c>
      <c r="G259"/>
      <c r="H259" s="956"/>
    </row>
    <row r="260" spans="1:8" ht="13.2" x14ac:dyDescent="0.25">
      <c r="A260" s="956"/>
      <c r="B260"/>
      <c r="C260" s="958" t="s">
        <v>2304</v>
      </c>
      <c r="D260" s="958" t="s">
        <v>2184</v>
      </c>
      <c r="E260" s="958">
        <v>1</v>
      </c>
      <c r="F260" s="958">
        <v>6.7339599999999997</v>
      </c>
      <c r="G260"/>
      <c r="H260" s="956"/>
    </row>
    <row r="261" spans="1:8" ht="13.2" x14ac:dyDescent="0.25">
      <c r="A261" s="956"/>
      <c r="B261"/>
      <c r="C261" s="958" t="s">
        <v>2296</v>
      </c>
      <c r="D261" s="958" t="s">
        <v>2111</v>
      </c>
      <c r="E261" s="958">
        <v>1</v>
      </c>
      <c r="F261" s="958">
        <v>28.65804</v>
      </c>
      <c r="G261"/>
      <c r="H261" s="956"/>
    </row>
    <row r="262" spans="1:8" ht="13.2" x14ac:dyDescent="0.25">
      <c r="A262" s="956"/>
      <c r="B262"/>
      <c r="C262" s="958" t="s">
        <v>2251</v>
      </c>
      <c r="D262" s="958" t="s">
        <v>2103</v>
      </c>
      <c r="E262" s="958">
        <v>1</v>
      </c>
      <c r="F262" s="958">
        <v>40.533320000000003</v>
      </c>
      <c r="G262"/>
      <c r="H262" s="956"/>
    </row>
    <row r="263" spans="1:8" ht="13.2" x14ac:dyDescent="0.25">
      <c r="A263" s="956"/>
      <c r="B263"/>
      <c r="C263" s="958" t="s">
        <v>2251</v>
      </c>
      <c r="D263" s="958" t="s">
        <v>2110</v>
      </c>
      <c r="E263" s="958">
        <v>1</v>
      </c>
      <c r="F263" s="958">
        <v>20.05968</v>
      </c>
      <c r="G263"/>
      <c r="H263" s="956"/>
    </row>
    <row r="264" spans="1:8" ht="13.2" x14ac:dyDescent="0.25">
      <c r="A264" s="956"/>
      <c r="B264"/>
      <c r="C264" s="958" t="s">
        <v>2342</v>
      </c>
      <c r="D264" s="958" t="s">
        <v>2109</v>
      </c>
      <c r="E264" s="958">
        <v>1</v>
      </c>
      <c r="F264" s="958">
        <v>13.012879999999999</v>
      </c>
      <c r="G264"/>
      <c r="H264" s="956"/>
    </row>
    <row r="265" spans="1:8" ht="13.2" x14ac:dyDescent="0.25">
      <c r="A265" s="956"/>
      <c r="B265"/>
      <c r="C265" s="958" t="s">
        <v>2342</v>
      </c>
      <c r="D265" s="958" t="s">
        <v>2118</v>
      </c>
      <c r="E265" s="958">
        <v>1</v>
      </c>
      <c r="F265" s="958">
        <v>7.6155999999999997</v>
      </c>
      <c r="G265"/>
      <c r="H265" s="956"/>
    </row>
    <row r="266" spans="1:8" ht="13.2" x14ac:dyDescent="0.25">
      <c r="A266" s="956"/>
      <c r="B266"/>
      <c r="C266" s="958" t="s">
        <v>2342</v>
      </c>
      <c r="D266" s="958" t="s">
        <v>2120</v>
      </c>
      <c r="E266" s="958">
        <v>1</v>
      </c>
      <c r="F266" s="958">
        <v>7.4512799999999997</v>
      </c>
      <c r="G266"/>
      <c r="H266" s="956"/>
    </row>
    <row r="267" spans="1:8" ht="13.2" x14ac:dyDescent="0.25">
      <c r="A267" s="956"/>
      <c r="B267"/>
      <c r="C267" s="958" t="s">
        <v>2342</v>
      </c>
      <c r="D267" s="958" t="s">
        <v>2132</v>
      </c>
      <c r="E267" s="958">
        <v>1</v>
      </c>
      <c r="F267" s="958">
        <v>3.1126</v>
      </c>
      <c r="G267"/>
      <c r="H267" s="956"/>
    </row>
    <row r="268" spans="1:8" ht="13.2" x14ac:dyDescent="0.25">
      <c r="A268" s="956"/>
      <c r="B268"/>
      <c r="C268" s="958" t="s">
        <v>2324</v>
      </c>
      <c r="D268" s="958" t="s">
        <v>2110</v>
      </c>
      <c r="E268" s="958">
        <v>1</v>
      </c>
      <c r="F268" s="958">
        <v>20.119720000000001</v>
      </c>
      <c r="G268"/>
      <c r="H268" s="956"/>
    </row>
    <row r="269" spans="1:8" ht="13.2" x14ac:dyDescent="0.25">
      <c r="A269" s="956"/>
      <c r="B269"/>
      <c r="C269" s="958" t="s">
        <v>2301</v>
      </c>
      <c r="D269" s="958" t="s">
        <v>2134</v>
      </c>
      <c r="E269" s="958">
        <v>1</v>
      </c>
      <c r="F269" s="958">
        <v>23.927520000000001</v>
      </c>
      <c r="G269"/>
      <c r="H269" s="956"/>
    </row>
    <row r="270" spans="1:8" ht="13.2" x14ac:dyDescent="0.25">
      <c r="A270" s="956"/>
      <c r="B270"/>
      <c r="C270" s="958" t="s">
        <v>2253</v>
      </c>
      <c r="D270" s="958" t="s">
        <v>2126</v>
      </c>
      <c r="E270" s="958">
        <v>1</v>
      </c>
      <c r="F270" s="958">
        <v>55.021920000000001</v>
      </c>
      <c r="G270"/>
      <c r="H270" s="956"/>
    </row>
    <row r="271" spans="1:8" ht="13.2" x14ac:dyDescent="0.25">
      <c r="A271" s="956"/>
      <c r="B271"/>
      <c r="C271" s="958" t="s">
        <v>2262</v>
      </c>
      <c r="D271" s="958" t="s">
        <v>2126</v>
      </c>
      <c r="E271" s="958">
        <v>1</v>
      </c>
      <c r="F271" s="958">
        <v>48.02252</v>
      </c>
      <c r="G271"/>
      <c r="H271" s="956"/>
    </row>
    <row r="272" spans="1:8" ht="13.2" x14ac:dyDescent="0.25">
      <c r="A272" s="956"/>
      <c r="B272"/>
      <c r="C272" s="958" t="s">
        <v>2287</v>
      </c>
      <c r="D272" s="958" t="s">
        <v>2206</v>
      </c>
      <c r="E272" s="958">
        <v>1</v>
      </c>
      <c r="F272" s="958">
        <v>24.170839999999998</v>
      </c>
      <c r="G272"/>
      <c r="H272" s="956"/>
    </row>
    <row r="273" spans="1:8" ht="13.2" x14ac:dyDescent="0.25">
      <c r="A273" s="956"/>
      <c r="B273"/>
      <c r="C273" s="958" t="s">
        <v>2197</v>
      </c>
      <c r="D273" s="958" t="s">
        <v>2198</v>
      </c>
      <c r="E273" s="958">
        <v>1</v>
      </c>
      <c r="F273" s="958">
        <v>5.6690399999999999</v>
      </c>
      <c r="G273"/>
      <c r="H273" s="956"/>
    </row>
    <row r="274" spans="1:8" ht="13.2" x14ac:dyDescent="0.25">
      <c r="A274" s="956"/>
      <c r="B274"/>
      <c r="C274" s="958" t="s">
        <v>2197</v>
      </c>
      <c r="D274" s="958" t="s">
        <v>2346</v>
      </c>
      <c r="E274" s="958">
        <v>1</v>
      </c>
      <c r="F274" s="958">
        <v>8.3139599999999998</v>
      </c>
      <c r="G274"/>
      <c r="H274" s="956"/>
    </row>
    <row r="275" spans="1:8" ht="13.2" x14ac:dyDescent="0.25">
      <c r="A275" s="956"/>
      <c r="B275"/>
      <c r="C275" s="958" t="s">
        <v>2197</v>
      </c>
      <c r="D275" s="958" t="s">
        <v>2245</v>
      </c>
      <c r="E275" s="958">
        <v>1</v>
      </c>
      <c r="F275" s="958">
        <v>4.5819999999999999</v>
      </c>
      <c r="G275"/>
      <c r="H275" s="956"/>
    </row>
    <row r="276" spans="1:8" ht="13.2" x14ac:dyDescent="0.25">
      <c r="A276" s="956"/>
      <c r="B276"/>
      <c r="C276" s="958" t="s">
        <v>2197</v>
      </c>
      <c r="D276" s="958" t="s">
        <v>2233</v>
      </c>
      <c r="E276" s="958">
        <v>1</v>
      </c>
      <c r="F276" s="958">
        <v>16.495200000000001</v>
      </c>
      <c r="G276"/>
      <c r="H276" s="956"/>
    </row>
    <row r="277" spans="1:8" ht="13.2" x14ac:dyDescent="0.25">
      <c r="A277" s="956"/>
      <c r="B277"/>
      <c r="C277" s="958" t="s">
        <v>2110</v>
      </c>
      <c r="D277" s="958" t="s">
        <v>2103</v>
      </c>
      <c r="E277" s="958">
        <v>1</v>
      </c>
      <c r="F277" s="958">
        <v>23.58624</v>
      </c>
      <c r="G277"/>
      <c r="H277" s="956"/>
    </row>
    <row r="278" spans="1:8" ht="13.2" x14ac:dyDescent="0.25">
      <c r="A278" s="956"/>
      <c r="B278"/>
      <c r="C278" s="958" t="s">
        <v>2110</v>
      </c>
      <c r="D278" s="958" t="s">
        <v>2136</v>
      </c>
      <c r="E278" s="958">
        <v>1</v>
      </c>
      <c r="F278" s="958">
        <v>14.055680000000001</v>
      </c>
      <c r="G278"/>
      <c r="H278" s="956"/>
    </row>
    <row r="279" spans="1:8" ht="13.2" x14ac:dyDescent="0.25">
      <c r="A279" s="956"/>
      <c r="B279"/>
      <c r="C279" s="958" t="s">
        <v>2110</v>
      </c>
      <c r="D279" s="958" t="s">
        <v>2106</v>
      </c>
      <c r="E279" s="958">
        <v>2</v>
      </c>
      <c r="F279" s="958">
        <v>31.776959999999999</v>
      </c>
      <c r="G279"/>
      <c r="H279" s="956"/>
    </row>
    <row r="280" spans="1:8" ht="13.2" x14ac:dyDescent="0.25">
      <c r="A280" s="956"/>
      <c r="B280"/>
      <c r="C280" s="958" t="s">
        <v>2110</v>
      </c>
      <c r="D280" s="958" t="s">
        <v>2190</v>
      </c>
      <c r="E280" s="958">
        <v>1</v>
      </c>
      <c r="F280" s="958">
        <v>15.186959999999999</v>
      </c>
      <c r="G280"/>
      <c r="H280" s="956"/>
    </row>
    <row r="281" spans="1:8" ht="13.2" x14ac:dyDescent="0.25">
      <c r="A281" s="956"/>
      <c r="B281"/>
      <c r="C281" s="958" t="s">
        <v>2110</v>
      </c>
      <c r="D281" s="958" t="s">
        <v>2174</v>
      </c>
      <c r="E281" s="958">
        <v>2</v>
      </c>
      <c r="F281" s="958">
        <v>37.417560000000002</v>
      </c>
      <c r="G281"/>
      <c r="H281" s="956"/>
    </row>
    <row r="282" spans="1:8" ht="13.2" x14ac:dyDescent="0.25">
      <c r="A282" s="956"/>
      <c r="B282"/>
      <c r="C282" s="958" t="s">
        <v>2110</v>
      </c>
      <c r="D282" s="958" t="s">
        <v>2135</v>
      </c>
      <c r="E282" s="958">
        <v>1</v>
      </c>
      <c r="F282" s="958">
        <v>14.12204</v>
      </c>
      <c r="G282"/>
      <c r="H282" s="956"/>
    </row>
    <row r="283" spans="1:8" ht="13.2" x14ac:dyDescent="0.25">
      <c r="A283" s="956"/>
      <c r="B283"/>
      <c r="C283" s="958" t="s">
        <v>2110</v>
      </c>
      <c r="D283" s="958" t="s">
        <v>2109</v>
      </c>
      <c r="E283" s="958">
        <v>1</v>
      </c>
      <c r="F283" s="958">
        <v>13.167719999999999</v>
      </c>
      <c r="G283"/>
      <c r="H283" s="956"/>
    </row>
    <row r="284" spans="1:8" ht="13.2" x14ac:dyDescent="0.25">
      <c r="A284" s="956"/>
      <c r="B284"/>
      <c r="C284" s="958" t="s">
        <v>2110</v>
      </c>
      <c r="D284" s="958" t="s">
        <v>2182</v>
      </c>
      <c r="E284" s="958">
        <v>1</v>
      </c>
      <c r="F284" s="958">
        <v>12.5768</v>
      </c>
      <c r="G284"/>
      <c r="H284" s="956"/>
    </row>
    <row r="285" spans="1:8" ht="13.2" x14ac:dyDescent="0.25">
      <c r="A285" s="956"/>
      <c r="B285"/>
      <c r="C285" s="958" t="s">
        <v>2110</v>
      </c>
      <c r="D285" s="958" t="s">
        <v>2330</v>
      </c>
      <c r="E285" s="958">
        <v>1</v>
      </c>
      <c r="F285" s="958">
        <v>18.179480000000002</v>
      </c>
      <c r="G285"/>
      <c r="H285" s="956"/>
    </row>
    <row r="286" spans="1:8" ht="13.2" x14ac:dyDescent="0.25">
      <c r="A286" s="956"/>
      <c r="B286"/>
      <c r="C286" s="958" t="s">
        <v>2110</v>
      </c>
      <c r="D286" s="958" t="s">
        <v>2251</v>
      </c>
      <c r="E286" s="958">
        <v>2</v>
      </c>
      <c r="F286" s="958">
        <v>38.191760000000002</v>
      </c>
      <c r="G286"/>
      <c r="H286" s="956"/>
    </row>
    <row r="287" spans="1:8" ht="13.2" x14ac:dyDescent="0.25">
      <c r="A287" s="956"/>
      <c r="B287"/>
      <c r="C287" s="958" t="s">
        <v>2110</v>
      </c>
      <c r="D287" s="958" t="s">
        <v>2342</v>
      </c>
      <c r="E287" s="958">
        <v>1</v>
      </c>
      <c r="F287" s="958">
        <v>9.5210799999999995</v>
      </c>
      <c r="G287"/>
      <c r="H287" s="956"/>
    </row>
    <row r="288" spans="1:8" ht="13.2" x14ac:dyDescent="0.25">
      <c r="A288" s="956"/>
      <c r="B288"/>
      <c r="C288" s="958" t="s">
        <v>2110</v>
      </c>
      <c r="D288" s="958" t="s">
        <v>2197</v>
      </c>
      <c r="E288" s="958">
        <v>1</v>
      </c>
      <c r="F288" s="958">
        <v>7.2332400000000003</v>
      </c>
      <c r="G288"/>
      <c r="H288" s="956"/>
    </row>
    <row r="289" spans="1:8" ht="13.2" x14ac:dyDescent="0.25">
      <c r="A289" s="956"/>
      <c r="B289"/>
      <c r="C289" s="958" t="s">
        <v>2110</v>
      </c>
      <c r="D289" s="958" t="s">
        <v>2151</v>
      </c>
      <c r="E289" s="958">
        <v>2</v>
      </c>
      <c r="F289" s="958">
        <v>2.9704000000000002</v>
      </c>
      <c r="G289"/>
      <c r="H289" s="956"/>
    </row>
    <row r="290" spans="1:8" ht="13.2" x14ac:dyDescent="0.25">
      <c r="A290" s="956"/>
      <c r="B290"/>
      <c r="C290" s="958" t="s">
        <v>2110</v>
      </c>
      <c r="D290" s="958" t="s">
        <v>2199</v>
      </c>
      <c r="E290" s="958">
        <v>1</v>
      </c>
      <c r="F290" s="958">
        <v>8.5098800000000008</v>
      </c>
      <c r="G290"/>
      <c r="H290" s="956"/>
    </row>
    <row r="291" spans="1:8" ht="13.2" x14ac:dyDescent="0.25">
      <c r="A291" s="956"/>
      <c r="B291"/>
      <c r="C291" s="958" t="s">
        <v>2110</v>
      </c>
      <c r="D291" s="958" t="s">
        <v>2128</v>
      </c>
      <c r="E291" s="958">
        <v>1</v>
      </c>
      <c r="F291" s="958">
        <v>9.1766400000000008</v>
      </c>
      <c r="G291"/>
      <c r="H291" s="956"/>
    </row>
    <row r="292" spans="1:8" ht="13.2" x14ac:dyDescent="0.25">
      <c r="A292" s="956"/>
      <c r="B292"/>
      <c r="C292" s="958" t="s">
        <v>2110</v>
      </c>
      <c r="D292" s="958" t="s">
        <v>2114</v>
      </c>
      <c r="E292" s="958">
        <v>3</v>
      </c>
      <c r="F292" s="958">
        <v>36.497999999999998</v>
      </c>
      <c r="G292"/>
      <c r="H292" s="956"/>
    </row>
    <row r="293" spans="1:8" ht="13.2" x14ac:dyDescent="0.25">
      <c r="A293" s="956"/>
      <c r="B293"/>
      <c r="C293" s="958" t="s">
        <v>2110</v>
      </c>
      <c r="D293" s="958" t="s">
        <v>2115</v>
      </c>
      <c r="E293" s="958">
        <v>2</v>
      </c>
      <c r="F293" s="958">
        <v>28.616959999999999</v>
      </c>
      <c r="G293"/>
      <c r="H293" s="956"/>
    </row>
    <row r="294" spans="1:8" ht="13.2" x14ac:dyDescent="0.25">
      <c r="A294" s="956"/>
      <c r="B294"/>
      <c r="C294" s="958" t="s">
        <v>2110</v>
      </c>
      <c r="D294" s="958" t="s">
        <v>2142</v>
      </c>
      <c r="E294" s="958">
        <v>1</v>
      </c>
      <c r="F294" s="958">
        <v>5.56792</v>
      </c>
      <c r="G294"/>
      <c r="H294" s="956"/>
    </row>
    <row r="295" spans="1:8" ht="13.2" x14ac:dyDescent="0.25">
      <c r="A295" s="956"/>
      <c r="B295"/>
      <c r="C295" s="958" t="s">
        <v>2110</v>
      </c>
      <c r="D295" s="958" t="s">
        <v>2200</v>
      </c>
      <c r="E295" s="958">
        <v>6</v>
      </c>
      <c r="F295" s="958">
        <v>23.545159999999999</v>
      </c>
      <c r="G295"/>
      <c r="H295" s="956"/>
    </row>
    <row r="296" spans="1:8" ht="13.2" x14ac:dyDescent="0.25">
      <c r="A296" s="956"/>
      <c r="B296"/>
      <c r="C296" s="958" t="s">
        <v>2110</v>
      </c>
      <c r="D296" s="958" t="s">
        <v>2201</v>
      </c>
      <c r="E296" s="958">
        <v>1</v>
      </c>
      <c r="F296" s="958">
        <v>6.6328399999999998</v>
      </c>
      <c r="G296"/>
      <c r="H296" s="956"/>
    </row>
    <row r="297" spans="1:8" ht="13.2" x14ac:dyDescent="0.25">
      <c r="A297" s="956"/>
      <c r="B297"/>
      <c r="C297" s="958" t="s">
        <v>2110</v>
      </c>
      <c r="D297" s="958" t="s">
        <v>2117</v>
      </c>
      <c r="E297" s="958">
        <v>2</v>
      </c>
      <c r="F297" s="958">
        <v>19.41188</v>
      </c>
      <c r="G297"/>
      <c r="H297" s="956"/>
    </row>
    <row r="298" spans="1:8" ht="13.2" x14ac:dyDescent="0.25">
      <c r="A298" s="956"/>
      <c r="B298"/>
      <c r="C298" s="958" t="s">
        <v>2110</v>
      </c>
      <c r="D298" s="958" t="s">
        <v>2118</v>
      </c>
      <c r="E298" s="958">
        <v>2</v>
      </c>
      <c r="F298" s="958">
        <v>22.789919999999999</v>
      </c>
      <c r="G298"/>
      <c r="H298" s="956"/>
    </row>
    <row r="299" spans="1:8" ht="13.2" x14ac:dyDescent="0.25">
      <c r="A299" s="956"/>
      <c r="B299"/>
      <c r="C299" s="958" t="s">
        <v>2110</v>
      </c>
      <c r="D299" s="958" t="s">
        <v>2120</v>
      </c>
      <c r="E299" s="958">
        <v>1</v>
      </c>
      <c r="F299" s="958">
        <v>15.69572</v>
      </c>
      <c r="G299"/>
      <c r="H299" s="956"/>
    </row>
    <row r="300" spans="1:8" ht="13.2" x14ac:dyDescent="0.25">
      <c r="A300" s="956"/>
      <c r="B300"/>
      <c r="C300" s="958" t="s">
        <v>2110</v>
      </c>
      <c r="D300" s="958" t="s">
        <v>2121</v>
      </c>
      <c r="E300" s="958">
        <v>1</v>
      </c>
      <c r="F300" s="958">
        <v>19.042159999999999</v>
      </c>
      <c r="G300"/>
      <c r="H300" s="956"/>
    </row>
    <row r="301" spans="1:8" ht="13.2" x14ac:dyDescent="0.25">
      <c r="A301" s="956"/>
      <c r="B301"/>
      <c r="C301" s="958" t="s">
        <v>2110</v>
      </c>
      <c r="D301" s="958" t="s">
        <v>2202</v>
      </c>
      <c r="E301" s="958">
        <v>1</v>
      </c>
      <c r="F301" s="958">
        <v>10.1594</v>
      </c>
      <c r="G301"/>
      <c r="H301" s="956"/>
    </row>
    <row r="302" spans="1:8" ht="13.2" x14ac:dyDescent="0.25">
      <c r="A302" s="956"/>
      <c r="B302"/>
      <c r="C302" s="958" t="s">
        <v>2110</v>
      </c>
      <c r="D302" s="958" t="s">
        <v>2132</v>
      </c>
      <c r="E302" s="958">
        <v>2</v>
      </c>
      <c r="F302" s="958">
        <v>17.639119999999998</v>
      </c>
      <c r="G302"/>
      <c r="H302" s="956"/>
    </row>
    <row r="303" spans="1:8" ht="13.2" x14ac:dyDescent="0.25">
      <c r="A303" s="956"/>
      <c r="B303"/>
      <c r="C303" s="958" t="s">
        <v>2110</v>
      </c>
      <c r="D303" s="958" t="s">
        <v>2126</v>
      </c>
      <c r="E303" s="958">
        <v>1</v>
      </c>
      <c r="F303" s="958">
        <v>10.49752</v>
      </c>
      <c r="G303"/>
      <c r="H303" s="956"/>
    </row>
    <row r="304" spans="1:8" ht="13.2" x14ac:dyDescent="0.25">
      <c r="A304" s="956"/>
      <c r="B304"/>
      <c r="C304" s="958" t="s">
        <v>2110</v>
      </c>
      <c r="D304" s="958" t="s">
        <v>2127</v>
      </c>
      <c r="E304" s="958">
        <v>1</v>
      </c>
      <c r="F304" s="958">
        <v>12.81696</v>
      </c>
      <c r="G304"/>
      <c r="H304" s="956"/>
    </row>
    <row r="305" spans="1:8" ht="13.2" x14ac:dyDescent="0.25">
      <c r="A305" s="956"/>
      <c r="B305"/>
      <c r="C305" s="958" t="s">
        <v>2110</v>
      </c>
      <c r="D305" s="958" t="s">
        <v>2158</v>
      </c>
      <c r="E305" s="958">
        <v>1</v>
      </c>
      <c r="F305" s="958">
        <v>12.23868</v>
      </c>
      <c r="G305"/>
      <c r="H305" s="956"/>
    </row>
    <row r="306" spans="1:8" ht="13.2" x14ac:dyDescent="0.25">
      <c r="A306" s="956"/>
      <c r="B306"/>
      <c r="C306" s="958" t="s">
        <v>2110</v>
      </c>
      <c r="D306" s="958" t="s">
        <v>2305</v>
      </c>
      <c r="E306" s="958">
        <v>1</v>
      </c>
      <c r="F306" s="958">
        <v>16.450959999999998</v>
      </c>
      <c r="G306"/>
      <c r="H306" s="956"/>
    </row>
    <row r="307" spans="1:8" ht="13.2" x14ac:dyDescent="0.25">
      <c r="A307" s="956"/>
      <c r="B307"/>
      <c r="C307" s="958" t="s">
        <v>2110</v>
      </c>
      <c r="D307" s="958" t="s">
        <v>2249</v>
      </c>
      <c r="E307" s="958">
        <v>1</v>
      </c>
      <c r="F307" s="958">
        <v>8.7405600000000003</v>
      </c>
      <c r="G307"/>
      <c r="H307" s="956"/>
    </row>
    <row r="308" spans="1:8" ht="13.2" x14ac:dyDescent="0.25">
      <c r="A308" s="956"/>
      <c r="B308"/>
      <c r="C308" s="958" t="s">
        <v>2110</v>
      </c>
      <c r="D308" s="958" t="s">
        <v>2322</v>
      </c>
      <c r="E308" s="958">
        <v>1</v>
      </c>
      <c r="F308" s="958">
        <v>8.1180400000000006</v>
      </c>
      <c r="G308"/>
      <c r="H308" s="956"/>
    </row>
    <row r="309" spans="1:8" ht="13.2" x14ac:dyDescent="0.25">
      <c r="A309" s="956"/>
      <c r="B309"/>
      <c r="C309" s="958" t="s">
        <v>2110</v>
      </c>
      <c r="D309" s="958" t="s">
        <v>2298</v>
      </c>
      <c r="E309" s="958">
        <v>1</v>
      </c>
      <c r="F309" s="958">
        <v>11.660399999999999</v>
      </c>
      <c r="G309"/>
      <c r="H309" s="956"/>
    </row>
    <row r="310" spans="1:8" ht="13.2" x14ac:dyDescent="0.25">
      <c r="A310" s="956"/>
      <c r="B310"/>
      <c r="C310" s="958" t="s">
        <v>2110</v>
      </c>
      <c r="D310" s="958" t="s">
        <v>2273</v>
      </c>
      <c r="E310" s="958">
        <v>1</v>
      </c>
      <c r="F310" s="958">
        <v>10.08356</v>
      </c>
      <c r="G310"/>
      <c r="H310" s="956"/>
    </row>
    <row r="311" spans="1:8" ht="13.2" x14ac:dyDescent="0.25">
      <c r="A311" s="956"/>
      <c r="B311"/>
      <c r="C311" s="958" t="s">
        <v>2110</v>
      </c>
      <c r="D311" s="958" t="s">
        <v>2233</v>
      </c>
      <c r="E311" s="958">
        <v>3</v>
      </c>
      <c r="F311" s="958">
        <v>51.245719999999999</v>
      </c>
      <c r="G311"/>
      <c r="H311" s="956"/>
    </row>
    <row r="312" spans="1:8" ht="13.2" x14ac:dyDescent="0.25">
      <c r="A312" s="956"/>
      <c r="B312"/>
      <c r="C312" s="958" t="s">
        <v>2110</v>
      </c>
      <c r="D312" s="958" t="s">
        <v>2235</v>
      </c>
      <c r="E312" s="958">
        <v>1</v>
      </c>
      <c r="F312" s="958">
        <v>18.438600000000001</v>
      </c>
      <c r="G312"/>
      <c r="H312" s="956"/>
    </row>
    <row r="313" spans="1:8" ht="13.2" x14ac:dyDescent="0.25">
      <c r="A313" s="956"/>
      <c r="B313"/>
      <c r="C313" s="958" t="s">
        <v>2110</v>
      </c>
      <c r="D313" s="958" t="s">
        <v>2239</v>
      </c>
      <c r="E313" s="958">
        <v>2</v>
      </c>
      <c r="F313" s="958">
        <v>37.256399999999999</v>
      </c>
      <c r="G313"/>
      <c r="H313" s="956"/>
    </row>
    <row r="314" spans="1:8" ht="13.2" x14ac:dyDescent="0.25">
      <c r="A314" s="956"/>
      <c r="B314"/>
      <c r="C314" s="958" t="s">
        <v>2110</v>
      </c>
      <c r="D314" s="958" t="s">
        <v>2247</v>
      </c>
      <c r="E314" s="958">
        <v>3</v>
      </c>
      <c r="F314" s="958">
        <v>26.907399999999999</v>
      </c>
      <c r="G314"/>
      <c r="H314" s="956"/>
    </row>
    <row r="315" spans="1:8" ht="13.2" x14ac:dyDescent="0.25">
      <c r="A315" s="956"/>
      <c r="B315"/>
      <c r="C315" s="958" t="s">
        <v>2110</v>
      </c>
      <c r="D315" s="958" t="s">
        <v>2278</v>
      </c>
      <c r="E315" s="958">
        <v>1</v>
      </c>
      <c r="F315" s="958">
        <v>5.39412</v>
      </c>
      <c r="G315"/>
      <c r="H315" s="956"/>
    </row>
    <row r="316" spans="1:8" ht="13.2" x14ac:dyDescent="0.25">
      <c r="A316" s="956"/>
      <c r="B316"/>
      <c r="C316" s="958" t="s">
        <v>2110</v>
      </c>
      <c r="D316" s="958" t="s">
        <v>2276</v>
      </c>
      <c r="E316" s="958">
        <v>1</v>
      </c>
      <c r="F316" s="958">
        <v>7.5839999999999996</v>
      </c>
      <c r="G316"/>
      <c r="H316" s="956"/>
    </row>
    <row r="317" spans="1:8" ht="13.2" x14ac:dyDescent="0.25">
      <c r="A317" s="956"/>
      <c r="B317"/>
      <c r="C317" s="958" t="s">
        <v>2110</v>
      </c>
      <c r="D317" s="958" t="s">
        <v>2267</v>
      </c>
      <c r="E317" s="958">
        <v>1</v>
      </c>
      <c r="F317" s="958">
        <v>46.183399999999999</v>
      </c>
      <c r="G317"/>
      <c r="H317" s="956"/>
    </row>
    <row r="318" spans="1:8" ht="13.2" x14ac:dyDescent="0.25">
      <c r="A318" s="956"/>
      <c r="B318"/>
      <c r="C318" s="958" t="s">
        <v>2151</v>
      </c>
      <c r="D318" s="958" t="s">
        <v>2149</v>
      </c>
      <c r="E318" s="958">
        <v>3</v>
      </c>
      <c r="F318" s="958">
        <v>43.260399999999997</v>
      </c>
      <c r="G318"/>
      <c r="H318" s="956"/>
    </row>
    <row r="319" spans="1:8" ht="13.2" x14ac:dyDescent="0.25">
      <c r="A319" s="956"/>
      <c r="B319"/>
      <c r="C319" s="958" t="s">
        <v>2151</v>
      </c>
      <c r="D319" s="958" t="s">
        <v>2109</v>
      </c>
      <c r="E319" s="958">
        <v>1</v>
      </c>
      <c r="F319" s="958">
        <v>13.012879999999999</v>
      </c>
      <c r="G319"/>
      <c r="H319" s="956"/>
    </row>
    <row r="320" spans="1:8" ht="13.2" x14ac:dyDescent="0.25">
      <c r="A320" s="956"/>
      <c r="B320"/>
      <c r="C320" s="958" t="s">
        <v>2151</v>
      </c>
      <c r="D320" s="958" t="s">
        <v>2110</v>
      </c>
      <c r="E320" s="958">
        <v>3</v>
      </c>
      <c r="F320" s="958">
        <v>4.8695599999999999</v>
      </c>
      <c r="G320"/>
      <c r="H320" s="956"/>
    </row>
    <row r="321" spans="1:8" ht="13.2" x14ac:dyDescent="0.25">
      <c r="A321" s="956"/>
      <c r="B321"/>
      <c r="C321" s="958" t="s">
        <v>2151</v>
      </c>
      <c r="D321" s="958" t="s">
        <v>2142</v>
      </c>
      <c r="E321" s="958">
        <v>1</v>
      </c>
      <c r="F321" s="958">
        <v>5.1697600000000001</v>
      </c>
      <c r="G321"/>
      <c r="H321" s="956"/>
    </row>
    <row r="322" spans="1:8" ht="13.2" x14ac:dyDescent="0.25">
      <c r="A322" s="956"/>
      <c r="B322"/>
      <c r="C322" s="958" t="s">
        <v>2151</v>
      </c>
      <c r="D322" s="958" t="s">
        <v>2187</v>
      </c>
      <c r="E322" s="958">
        <v>1</v>
      </c>
      <c r="F322" s="958">
        <v>11.06</v>
      </c>
      <c r="G322"/>
      <c r="H322" s="956"/>
    </row>
    <row r="323" spans="1:8" ht="13.2" x14ac:dyDescent="0.25">
      <c r="A323" s="956"/>
      <c r="B323"/>
      <c r="C323" s="958" t="s">
        <v>2151</v>
      </c>
      <c r="D323" s="958" t="s">
        <v>2203</v>
      </c>
      <c r="E323" s="958">
        <v>1</v>
      </c>
      <c r="F323" s="958">
        <v>7.57768</v>
      </c>
      <c r="G323"/>
      <c r="H323" s="956"/>
    </row>
    <row r="324" spans="1:8" ht="13.2" x14ac:dyDescent="0.25">
      <c r="A324" s="956"/>
      <c r="B324"/>
      <c r="C324" s="958" t="s">
        <v>2151</v>
      </c>
      <c r="D324" s="958" t="s">
        <v>2244</v>
      </c>
      <c r="E324" s="958">
        <v>1</v>
      </c>
      <c r="F324" s="958">
        <v>12.959160000000001</v>
      </c>
      <c r="G324"/>
      <c r="H324" s="956"/>
    </row>
    <row r="325" spans="1:8" ht="13.2" x14ac:dyDescent="0.25">
      <c r="A325" s="956"/>
      <c r="B325"/>
      <c r="C325" s="958" t="s">
        <v>2199</v>
      </c>
      <c r="D325" s="958" t="s">
        <v>2146</v>
      </c>
      <c r="E325" s="958">
        <v>1</v>
      </c>
      <c r="F325" s="958">
        <v>7.5934799999999996</v>
      </c>
      <c r="G325"/>
      <c r="H325" s="956"/>
    </row>
    <row r="326" spans="1:8" ht="13.2" x14ac:dyDescent="0.25">
      <c r="A326" s="956"/>
      <c r="B326"/>
      <c r="C326" s="958" t="s">
        <v>2199</v>
      </c>
      <c r="D326" s="958" t="s">
        <v>2165</v>
      </c>
      <c r="E326" s="958">
        <v>1</v>
      </c>
      <c r="F326" s="958">
        <v>4.94224</v>
      </c>
      <c r="G326"/>
      <c r="H326" s="956"/>
    </row>
    <row r="327" spans="1:8" ht="13.2" x14ac:dyDescent="0.25">
      <c r="A327" s="956"/>
      <c r="B327"/>
      <c r="C327" s="958" t="s">
        <v>2356</v>
      </c>
      <c r="D327" s="958" t="s">
        <v>2322</v>
      </c>
      <c r="E327" s="958">
        <v>1</v>
      </c>
      <c r="F327" s="958">
        <v>3.7193200000000002</v>
      </c>
      <c r="G327"/>
      <c r="H327" s="956"/>
    </row>
    <row r="328" spans="1:8" ht="13.2" x14ac:dyDescent="0.25">
      <c r="A328" s="956"/>
      <c r="B328"/>
      <c r="C328" s="958" t="s">
        <v>2191</v>
      </c>
      <c r="D328" s="958" t="s">
        <v>2132</v>
      </c>
      <c r="E328" s="958">
        <v>1</v>
      </c>
      <c r="F328" s="958">
        <v>5.6943200000000003</v>
      </c>
      <c r="G328"/>
      <c r="H328" s="956"/>
    </row>
    <row r="329" spans="1:8" ht="13.2" x14ac:dyDescent="0.25">
      <c r="A329" s="956"/>
      <c r="B329"/>
      <c r="C329" s="958" t="s">
        <v>2128</v>
      </c>
      <c r="D329" s="958" t="s">
        <v>2146</v>
      </c>
      <c r="E329" s="958">
        <v>2</v>
      </c>
      <c r="F329" s="958">
        <v>14.87096</v>
      </c>
      <c r="G329"/>
      <c r="H329" s="956"/>
    </row>
    <row r="330" spans="1:8" ht="13.2" x14ac:dyDescent="0.25">
      <c r="A330" s="956"/>
      <c r="B330"/>
      <c r="C330" s="958" t="s">
        <v>2128</v>
      </c>
      <c r="D330" s="958" t="s">
        <v>2102</v>
      </c>
      <c r="E330" s="958">
        <v>1</v>
      </c>
      <c r="F330" s="958">
        <v>1.47888</v>
      </c>
      <c r="G330"/>
      <c r="H330" s="956"/>
    </row>
    <row r="331" spans="1:8" ht="13.2" x14ac:dyDescent="0.25">
      <c r="A331" s="956"/>
      <c r="B331"/>
      <c r="C331" s="958" t="s">
        <v>2128</v>
      </c>
      <c r="D331" s="958" t="s">
        <v>2204</v>
      </c>
      <c r="E331" s="958">
        <v>2</v>
      </c>
      <c r="F331" s="958">
        <v>13.51848</v>
      </c>
      <c r="G331"/>
      <c r="H331" s="956"/>
    </row>
    <row r="332" spans="1:8" ht="13.2" x14ac:dyDescent="0.25">
      <c r="A332" s="956"/>
      <c r="B332"/>
      <c r="C332" s="958" t="s">
        <v>2128</v>
      </c>
      <c r="D332" s="958" t="s">
        <v>2183</v>
      </c>
      <c r="E332" s="958">
        <v>1</v>
      </c>
      <c r="F332" s="958">
        <v>7.7262000000000004</v>
      </c>
      <c r="G332"/>
      <c r="H332" s="956"/>
    </row>
    <row r="333" spans="1:8" ht="13.2" x14ac:dyDescent="0.25">
      <c r="A333" s="956"/>
      <c r="B333"/>
      <c r="C333" s="958" t="s">
        <v>2128</v>
      </c>
      <c r="D333" s="958" t="s">
        <v>2295</v>
      </c>
      <c r="E333" s="958">
        <v>1</v>
      </c>
      <c r="F333" s="958">
        <v>6.5696399999999997</v>
      </c>
      <c r="G333"/>
      <c r="H333" s="956"/>
    </row>
    <row r="334" spans="1:8" ht="13.2" x14ac:dyDescent="0.25">
      <c r="A334" s="956"/>
      <c r="B334"/>
      <c r="C334" s="958" t="s">
        <v>2357</v>
      </c>
      <c r="D334" s="958" t="s">
        <v>2249</v>
      </c>
      <c r="E334" s="958">
        <v>1</v>
      </c>
      <c r="F334" s="958">
        <v>3.0241199999999999</v>
      </c>
      <c r="G334"/>
      <c r="H334" s="956"/>
    </row>
    <row r="335" spans="1:8" ht="13.2" x14ac:dyDescent="0.25">
      <c r="A335" s="956"/>
      <c r="B335"/>
      <c r="C335" s="958" t="s">
        <v>2102</v>
      </c>
      <c r="D335" s="958" t="s">
        <v>2141</v>
      </c>
      <c r="E335" s="958">
        <v>1</v>
      </c>
      <c r="F335" s="958">
        <v>5.56792</v>
      </c>
      <c r="G335"/>
      <c r="H335" s="956"/>
    </row>
    <row r="336" spans="1:8" ht="13.2" x14ac:dyDescent="0.25">
      <c r="A336" s="956"/>
      <c r="B336"/>
      <c r="C336" s="958" t="s">
        <v>2102</v>
      </c>
      <c r="D336" s="958" t="s">
        <v>2109</v>
      </c>
      <c r="E336" s="958">
        <v>1</v>
      </c>
      <c r="F336" s="958">
        <v>7.9316000000000004</v>
      </c>
      <c r="G336"/>
      <c r="H336" s="956"/>
    </row>
    <row r="337" spans="1:8" ht="13.2" x14ac:dyDescent="0.25">
      <c r="A337" s="956"/>
      <c r="B337"/>
      <c r="C337" s="958" t="s">
        <v>2102</v>
      </c>
      <c r="D337" s="958" t="s">
        <v>2146</v>
      </c>
      <c r="E337" s="958">
        <v>1</v>
      </c>
      <c r="F337" s="958">
        <v>7.1510800000000003</v>
      </c>
      <c r="G337"/>
      <c r="H337" s="956"/>
    </row>
    <row r="338" spans="1:8" ht="13.2" x14ac:dyDescent="0.25">
      <c r="A338" s="956"/>
      <c r="B338"/>
      <c r="C338" s="958" t="s">
        <v>2102</v>
      </c>
      <c r="D338" s="958" t="s">
        <v>2110</v>
      </c>
      <c r="E338" s="958">
        <v>1</v>
      </c>
      <c r="F338" s="958">
        <v>9.4831599999999998</v>
      </c>
      <c r="G338"/>
      <c r="H338" s="956"/>
    </row>
    <row r="339" spans="1:8" ht="13.2" x14ac:dyDescent="0.25">
      <c r="A339" s="956"/>
      <c r="B339"/>
      <c r="C339" s="958" t="s">
        <v>2102</v>
      </c>
      <c r="D339" s="958" t="s">
        <v>2293</v>
      </c>
      <c r="E339" s="958">
        <v>1</v>
      </c>
      <c r="F339" s="958">
        <v>7.4417999999999997</v>
      </c>
      <c r="G339"/>
      <c r="H339" s="956"/>
    </row>
    <row r="340" spans="1:8" ht="13.2" x14ac:dyDescent="0.25">
      <c r="A340" s="956"/>
      <c r="B340"/>
      <c r="C340" s="958" t="s">
        <v>2192</v>
      </c>
      <c r="D340" s="958" t="s">
        <v>2146</v>
      </c>
      <c r="E340" s="958">
        <v>1</v>
      </c>
      <c r="F340" s="958">
        <v>12.538880000000001</v>
      </c>
      <c r="G340"/>
      <c r="H340" s="956"/>
    </row>
    <row r="341" spans="1:8" ht="13.2" x14ac:dyDescent="0.25">
      <c r="A341" s="956"/>
      <c r="B341"/>
      <c r="C341" s="958" t="s">
        <v>2192</v>
      </c>
      <c r="D341" s="958" t="s">
        <v>2205</v>
      </c>
      <c r="E341" s="958">
        <v>1</v>
      </c>
      <c r="F341" s="958">
        <v>3.8109600000000001</v>
      </c>
      <c r="G341"/>
      <c r="H341" s="956"/>
    </row>
    <row r="342" spans="1:8" ht="13.2" x14ac:dyDescent="0.25">
      <c r="A342" s="956"/>
      <c r="B342"/>
      <c r="C342" s="958" t="s">
        <v>2111</v>
      </c>
      <c r="D342" s="958" t="s">
        <v>2103</v>
      </c>
      <c r="E342" s="958">
        <v>1</v>
      </c>
      <c r="F342" s="958">
        <v>15.01632</v>
      </c>
      <c r="G342"/>
      <c r="H342" s="956"/>
    </row>
    <row r="343" spans="1:8" ht="13.2" x14ac:dyDescent="0.25">
      <c r="A343" s="956"/>
      <c r="B343"/>
      <c r="C343" s="958" t="s">
        <v>2111</v>
      </c>
      <c r="D343" s="958" t="s">
        <v>2244</v>
      </c>
      <c r="E343" s="958">
        <v>1</v>
      </c>
      <c r="F343" s="958">
        <v>34.617800000000003</v>
      </c>
      <c r="G343"/>
      <c r="H343" s="956"/>
    </row>
    <row r="344" spans="1:8" ht="13.2" x14ac:dyDescent="0.25">
      <c r="A344" s="956"/>
      <c r="B344"/>
      <c r="C344" s="958" t="s">
        <v>2205</v>
      </c>
      <c r="D344" s="958" t="s">
        <v>2183</v>
      </c>
      <c r="E344" s="958">
        <v>1</v>
      </c>
      <c r="F344" s="958">
        <v>3.6908799999999999</v>
      </c>
      <c r="G344"/>
      <c r="H344" s="956"/>
    </row>
    <row r="345" spans="1:8" ht="13.2" x14ac:dyDescent="0.25">
      <c r="A345" s="956"/>
      <c r="B345"/>
      <c r="C345" s="958" t="s">
        <v>2206</v>
      </c>
      <c r="D345" s="958" t="s">
        <v>2207</v>
      </c>
      <c r="E345" s="958">
        <v>1</v>
      </c>
      <c r="F345" s="958">
        <v>9.5811200000000003</v>
      </c>
      <c r="G345"/>
      <c r="H345" s="956"/>
    </row>
    <row r="346" spans="1:8" ht="13.2" x14ac:dyDescent="0.25">
      <c r="A346" s="956"/>
      <c r="B346"/>
      <c r="C346" s="958" t="s">
        <v>2204</v>
      </c>
      <c r="D346" s="958" t="s">
        <v>2174</v>
      </c>
      <c r="E346" s="958">
        <v>1</v>
      </c>
      <c r="F346" s="958">
        <v>6.2947199999999999</v>
      </c>
      <c r="G346"/>
      <c r="H346" s="956"/>
    </row>
    <row r="347" spans="1:8" ht="13.2" x14ac:dyDescent="0.25">
      <c r="A347" s="956"/>
      <c r="B347"/>
      <c r="C347" s="958" t="s">
        <v>2204</v>
      </c>
      <c r="D347" s="958" t="s">
        <v>2102</v>
      </c>
      <c r="E347" s="958">
        <v>1</v>
      </c>
      <c r="F347" s="958">
        <v>6.4211200000000002</v>
      </c>
      <c r="G347"/>
      <c r="H347" s="956"/>
    </row>
    <row r="348" spans="1:8" ht="13.2" x14ac:dyDescent="0.25">
      <c r="A348" s="956"/>
      <c r="B348"/>
      <c r="C348" s="958" t="s">
        <v>2204</v>
      </c>
      <c r="D348" s="958" t="s">
        <v>2201</v>
      </c>
      <c r="E348" s="958">
        <v>1</v>
      </c>
      <c r="F348" s="958">
        <v>8.8448399999999996</v>
      </c>
      <c r="G348"/>
      <c r="H348" s="956"/>
    </row>
    <row r="349" spans="1:8" ht="13.2" x14ac:dyDescent="0.25">
      <c r="A349" s="956"/>
      <c r="B349"/>
      <c r="C349" s="958" t="s">
        <v>2204</v>
      </c>
      <c r="D349" s="958" t="s">
        <v>2235</v>
      </c>
      <c r="E349" s="958">
        <v>1</v>
      </c>
      <c r="F349" s="958">
        <v>27.77956</v>
      </c>
      <c r="G349"/>
      <c r="H349" s="956"/>
    </row>
    <row r="350" spans="1:8" ht="13.2" x14ac:dyDescent="0.25">
      <c r="A350" s="956"/>
      <c r="B350"/>
      <c r="C350" s="958" t="s">
        <v>2208</v>
      </c>
      <c r="D350" s="958" t="s">
        <v>2114</v>
      </c>
      <c r="E350" s="958">
        <v>1</v>
      </c>
      <c r="F350" s="958">
        <v>8.4308800000000002</v>
      </c>
      <c r="G350"/>
      <c r="H350" s="956"/>
    </row>
    <row r="351" spans="1:8" ht="13.2" x14ac:dyDescent="0.25">
      <c r="A351" s="956"/>
      <c r="B351"/>
      <c r="C351" s="958" t="s">
        <v>2208</v>
      </c>
      <c r="D351" s="958" t="s">
        <v>2202</v>
      </c>
      <c r="E351" s="958">
        <v>1</v>
      </c>
      <c r="F351" s="958">
        <v>5.8586400000000003</v>
      </c>
      <c r="G351"/>
      <c r="H351" s="956"/>
    </row>
    <row r="352" spans="1:8" ht="13.2" x14ac:dyDescent="0.25">
      <c r="A352" s="956"/>
      <c r="B352"/>
      <c r="C352" s="958" t="s">
        <v>2183</v>
      </c>
      <c r="D352" s="958" t="s">
        <v>2103</v>
      </c>
      <c r="E352" s="958">
        <v>2</v>
      </c>
      <c r="F352" s="958">
        <v>19.253879999999999</v>
      </c>
      <c r="G352"/>
      <c r="H352" s="956"/>
    </row>
    <row r="353" spans="1:8" ht="13.2" x14ac:dyDescent="0.25">
      <c r="A353" s="956"/>
      <c r="B353"/>
      <c r="C353" s="958" t="s">
        <v>2183</v>
      </c>
      <c r="D353" s="958" t="s">
        <v>2181</v>
      </c>
      <c r="E353" s="958">
        <v>1</v>
      </c>
      <c r="F353" s="958">
        <v>7.9157999999999999</v>
      </c>
      <c r="G353"/>
      <c r="H353" s="956"/>
    </row>
    <row r="354" spans="1:8" ht="13.2" x14ac:dyDescent="0.25">
      <c r="A354" s="956"/>
      <c r="B354"/>
      <c r="C354" s="958" t="s">
        <v>2183</v>
      </c>
      <c r="D354" s="958" t="s">
        <v>2192</v>
      </c>
      <c r="E354" s="958">
        <v>1</v>
      </c>
      <c r="F354" s="958">
        <v>3.2990400000000002</v>
      </c>
      <c r="G354"/>
      <c r="H354" s="956"/>
    </row>
    <row r="355" spans="1:8" ht="13.2" x14ac:dyDescent="0.25">
      <c r="A355" s="956"/>
      <c r="B355"/>
      <c r="C355" s="958" t="s">
        <v>2183</v>
      </c>
      <c r="D355" s="958" t="s">
        <v>2209</v>
      </c>
      <c r="E355" s="958">
        <v>1</v>
      </c>
      <c r="F355" s="958">
        <v>1.4630799999999999</v>
      </c>
      <c r="G355"/>
      <c r="H355" s="956"/>
    </row>
    <row r="356" spans="1:8" ht="13.2" x14ac:dyDescent="0.25">
      <c r="A356" s="956"/>
      <c r="B356"/>
      <c r="C356" s="958" t="s">
        <v>2183</v>
      </c>
      <c r="D356" s="958" t="s">
        <v>2165</v>
      </c>
      <c r="E356" s="958">
        <v>1</v>
      </c>
      <c r="F356" s="958">
        <v>6.5728</v>
      </c>
      <c r="G356"/>
      <c r="H356" s="956"/>
    </row>
    <row r="357" spans="1:8" ht="13.2" x14ac:dyDescent="0.25">
      <c r="A357" s="956"/>
      <c r="B357"/>
      <c r="C357" s="958" t="s">
        <v>2183</v>
      </c>
      <c r="D357" s="958" t="s">
        <v>2126</v>
      </c>
      <c r="E357" s="958">
        <v>1</v>
      </c>
      <c r="F357" s="958">
        <v>5.1824000000000003</v>
      </c>
      <c r="G357"/>
      <c r="H357" s="956"/>
    </row>
    <row r="358" spans="1:8" ht="13.2" x14ac:dyDescent="0.25">
      <c r="A358" s="956"/>
      <c r="B358"/>
      <c r="C358" s="958" t="s">
        <v>2183</v>
      </c>
      <c r="D358" s="958" t="s">
        <v>2307</v>
      </c>
      <c r="E358" s="958">
        <v>1</v>
      </c>
      <c r="F358" s="958">
        <v>16.72588</v>
      </c>
      <c r="G358"/>
      <c r="H358" s="956"/>
    </row>
    <row r="359" spans="1:8" ht="13.2" x14ac:dyDescent="0.25">
      <c r="A359" s="956"/>
      <c r="B359"/>
      <c r="C359" s="958" t="s">
        <v>2183</v>
      </c>
      <c r="D359" s="958" t="s">
        <v>2298</v>
      </c>
      <c r="E359" s="958">
        <v>1</v>
      </c>
      <c r="F359" s="958">
        <v>18.779879999999999</v>
      </c>
      <c r="G359"/>
      <c r="H359" s="956"/>
    </row>
    <row r="360" spans="1:8" ht="13.2" x14ac:dyDescent="0.25">
      <c r="A360" s="956"/>
      <c r="B360"/>
      <c r="C360" s="958" t="s">
        <v>2184</v>
      </c>
      <c r="D360" s="958" t="s">
        <v>2101</v>
      </c>
      <c r="E360" s="958">
        <v>2</v>
      </c>
      <c r="F360" s="958">
        <v>23.949639999999999</v>
      </c>
      <c r="G360"/>
      <c r="H360" s="956"/>
    </row>
    <row r="361" spans="1:8" ht="13.2" x14ac:dyDescent="0.25">
      <c r="A361" s="956"/>
      <c r="B361"/>
      <c r="C361" s="958" t="s">
        <v>2184</v>
      </c>
      <c r="D361" s="958" t="s">
        <v>2146</v>
      </c>
      <c r="E361" s="958">
        <v>1</v>
      </c>
      <c r="F361" s="958">
        <v>14.22</v>
      </c>
      <c r="G361"/>
      <c r="H361" s="956"/>
    </row>
    <row r="362" spans="1:8" ht="13.2" x14ac:dyDescent="0.25">
      <c r="A362" s="956"/>
      <c r="B362"/>
      <c r="C362" s="958" t="s">
        <v>2184</v>
      </c>
      <c r="D362" s="958" t="s">
        <v>2288</v>
      </c>
      <c r="E362" s="958">
        <v>1</v>
      </c>
      <c r="F362" s="958">
        <v>4.3829200000000004</v>
      </c>
      <c r="G362"/>
      <c r="H362" s="956"/>
    </row>
    <row r="363" spans="1:8" ht="13.2" x14ac:dyDescent="0.25">
      <c r="A363" s="956"/>
      <c r="B363"/>
      <c r="C363" s="958" t="s">
        <v>2184</v>
      </c>
      <c r="D363" s="958" t="s">
        <v>2204</v>
      </c>
      <c r="E363" s="958">
        <v>1</v>
      </c>
      <c r="F363" s="958">
        <v>5.3498799999999997</v>
      </c>
      <c r="G363"/>
      <c r="H363" s="956"/>
    </row>
    <row r="364" spans="1:8" ht="13.2" x14ac:dyDescent="0.25">
      <c r="A364" s="956"/>
      <c r="B364"/>
      <c r="C364" s="958" t="s">
        <v>2184</v>
      </c>
      <c r="D364" s="958" t="s">
        <v>2183</v>
      </c>
      <c r="E364" s="958">
        <v>1</v>
      </c>
      <c r="F364" s="958">
        <v>4.1870000000000003</v>
      </c>
      <c r="G364"/>
      <c r="H364" s="956"/>
    </row>
    <row r="365" spans="1:8" ht="13.2" x14ac:dyDescent="0.25">
      <c r="A365" s="956"/>
      <c r="B365"/>
      <c r="C365" s="958" t="s">
        <v>2184</v>
      </c>
      <c r="D365" s="958" t="s">
        <v>2112</v>
      </c>
      <c r="E365" s="958">
        <v>1</v>
      </c>
      <c r="F365" s="958">
        <v>4.8474399999999997</v>
      </c>
      <c r="G365"/>
      <c r="H365" s="956"/>
    </row>
    <row r="366" spans="1:8" ht="13.2" x14ac:dyDescent="0.25">
      <c r="A366" s="956"/>
      <c r="B366"/>
      <c r="C366" s="958" t="s">
        <v>2184</v>
      </c>
      <c r="D366" s="958" t="s">
        <v>2117</v>
      </c>
      <c r="E366" s="958">
        <v>1</v>
      </c>
      <c r="F366" s="958">
        <v>15.386039999999999</v>
      </c>
      <c r="G366"/>
      <c r="H366" s="956"/>
    </row>
    <row r="367" spans="1:8" ht="13.2" x14ac:dyDescent="0.25">
      <c r="A367" s="956"/>
      <c r="B367"/>
      <c r="C367" s="958" t="s">
        <v>2184</v>
      </c>
      <c r="D367" s="958" t="s">
        <v>2120</v>
      </c>
      <c r="E367" s="958">
        <v>1</v>
      </c>
      <c r="F367" s="958">
        <v>12.91808</v>
      </c>
      <c r="G367"/>
      <c r="H367" s="956"/>
    </row>
    <row r="368" spans="1:8" ht="13.2" x14ac:dyDescent="0.25">
      <c r="A368" s="956"/>
      <c r="B368"/>
      <c r="C368" s="958" t="s">
        <v>2184</v>
      </c>
      <c r="D368" s="958" t="s">
        <v>2246</v>
      </c>
      <c r="E368" s="958">
        <v>1</v>
      </c>
      <c r="F368" s="958">
        <v>13.75548</v>
      </c>
      <c r="G368"/>
      <c r="H368" s="956"/>
    </row>
    <row r="369" spans="1:8" ht="13.2" x14ac:dyDescent="0.25">
      <c r="A369" s="956"/>
      <c r="B369"/>
      <c r="C369" s="958" t="s">
        <v>2184</v>
      </c>
      <c r="D369" s="958" t="s">
        <v>2244</v>
      </c>
      <c r="E369" s="958">
        <v>1</v>
      </c>
      <c r="F369" s="958">
        <v>35.458359999999999</v>
      </c>
      <c r="G369"/>
      <c r="H369" s="956"/>
    </row>
    <row r="370" spans="1:8" ht="13.2" x14ac:dyDescent="0.25">
      <c r="A370" s="956"/>
      <c r="B370"/>
      <c r="C370" s="958" t="s">
        <v>2112</v>
      </c>
      <c r="D370" s="958" t="s">
        <v>2184</v>
      </c>
      <c r="E370" s="958">
        <v>1</v>
      </c>
      <c r="F370" s="958">
        <v>6.5538400000000001</v>
      </c>
      <c r="G370"/>
      <c r="H370" s="956"/>
    </row>
    <row r="371" spans="1:8" ht="13.2" x14ac:dyDescent="0.25">
      <c r="A371" s="956"/>
      <c r="B371"/>
      <c r="C371" s="958" t="s">
        <v>2112</v>
      </c>
      <c r="D371" s="958" t="s">
        <v>2115</v>
      </c>
      <c r="E371" s="958">
        <v>1</v>
      </c>
      <c r="F371" s="958">
        <v>6.5791199999999996</v>
      </c>
      <c r="G371"/>
      <c r="H371" s="956"/>
    </row>
    <row r="372" spans="1:8" ht="13.2" x14ac:dyDescent="0.25">
      <c r="A372" s="956"/>
      <c r="B372"/>
      <c r="C372" s="958" t="s">
        <v>2112</v>
      </c>
      <c r="D372" s="958" t="s">
        <v>2246</v>
      </c>
      <c r="E372" s="958">
        <v>1</v>
      </c>
      <c r="F372" s="958">
        <v>11.0442</v>
      </c>
      <c r="G372"/>
      <c r="H372" s="956"/>
    </row>
    <row r="373" spans="1:8" ht="13.2" x14ac:dyDescent="0.25">
      <c r="A373" s="956"/>
      <c r="B373"/>
      <c r="C373" s="958" t="s">
        <v>2209</v>
      </c>
      <c r="D373" s="958" t="s">
        <v>2246</v>
      </c>
      <c r="E373" s="958">
        <v>1</v>
      </c>
      <c r="F373" s="958">
        <v>6.7497600000000002</v>
      </c>
      <c r="G373"/>
      <c r="H373" s="956"/>
    </row>
    <row r="374" spans="1:8" ht="13.2" x14ac:dyDescent="0.25">
      <c r="A374" s="956"/>
      <c r="B374"/>
      <c r="C374" s="958" t="s">
        <v>2210</v>
      </c>
      <c r="D374" s="958" t="s">
        <v>2174</v>
      </c>
      <c r="E374" s="958">
        <v>1</v>
      </c>
      <c r="F374" s="958">
        <v>5.7827999999999999</v>
      </c>
      <c r="G374"/>
      <c r="H374" s="956"/>
    </row>
    <row r="375" spans="1:8" ht="13.2" x14ac:dyDescent="0.25">
      <c r="A375" s="956"/>
      <c r="B375"/>
      <c r="C375" s="958" t="s">
        <v>2193</v>
      </c>
      <c r="D375" s="958" t="s">
        <v>2146</v>
      </c>
      <c r="E375" s="958">
        <v>1</v>
      </c>
      <c r="F375" s="958">
        <v>11.322279999999999</v>
      </c>
      <c r="G375"/>
      <c r="H375" s="956"/>
    </row>
    <row r="376" spans="1:8" ht="13.2" x14ac:dyDescent="0.25">
      <c r="A376" s="956"/>
      <c r="B376"/>
      <c r="C376" s="958" t="s">
        <v>2113</v>
      </c>
      <c r="D376" s="958" t="s">
        <v>2103</v>
      </c>
      <c r="E376" s="958">
        <v>2</v>
      </c>
      <c r="F376" s="958">
        <v>15.588279999999999</v>
      </c>
      <c r="G376"/>
      <c r="H376" s="956"/>
    </row>
    <row r="377" spans="1:8" ht="13.2" x14ac:dyDescent="0.25">
      <c r="A377" s="956"/>
      <c r="B377"/>
      <c r="C377" s="958" t="s">
        <v>2113</v>
      </c>
      <c r="D377" s="958" t="s">
        <v>2109</v>
      </c>
      <c r="E377" s="958">
        <v>2</v>
      </c>
      <c r="F377" s="958">
        <v>24.799679999999999</v>
      </c>
      <c r="G377"/>
      <c r="H377" s="956"/>
    </row>
    <row r="378" spans="1:8" ht="13.2" x14ac:dyDescent="0.25">
      <c r="A378" s="956"/>
      <c r="B378"/>
      <c r="C378" s="958" t="s">
        <v>2211</v>
      </c>
      <c r="D378" s="958" t="s">
        <v>2146</v>
      </c>
      <c r="E378" s="958">
        <v>1</v>
      </c>
      <c r="F378" s="958">
        <v>9.1229200000000006</v>
      </c>
      <c r="G378"/>
      <c r="H378" s="956"/>
    </row>
    <row r="379" spans="1:8" ht="13.2" x14ac:dyDescent="0.25">
      <c r="A379" s="956"/>
      <c r="B379"/>
      <c r="C379" s="958" t="s">
        <v>2211</v>
      </c>
      <c r="D379" s="958" t="s">
        <v>2114</v>
      </c>
      <c r="E379" s="958">
        <v>1</v>
      </c>
      <c r="F379" s="958">
        <v>5.2487599999999999</v>
      </c>
      <c r="G379"/>
      <c r="H379" s="956"/>
    </row>
    <row r="380" spans="1:8" ht="13.2" x14ac:dyDescent="0.25">
      <c r="A380" s="956"/>
      <c r="B380"/>
      <c r="C380" s="958" t="s">
        <v>2211</v>
      </c>
      <c r="D380" s="958" t="s">
        <v>2118</v>
      </c>
      <c r="E380" s="958">
        <v>1</v>
      </c>
      <c r="F380" s="958">
        <v>3.2864</v>
      </c>
      <c r="G380"/>
      <c r="H380" s="956"/>
    </row>
    <row r="381" spans="1:8" ht="13.2" x14ac:dyDescent="0.25">
      <c r="A381" s="956"/>
      <c r="B381"/>
      <c r="C381" s="958" t="s">
        <v>2211</v>
      </c>
      <c r="D381" s="958" t="s">
        <v>2233</v>
      </c>
      <c r="E381" s="958">
        <v>5</v>
      </c>
      <c r="F381" s="958">
        <v>134.47064</v>
      </c>
      <c r="G381"/>
      <c r="H381" s="956"/>
    </row>
    <row r="382" spans="1:8" ht="13.2" x14ac:dyDescent="0.25">
      <c r="A382" s="956"/>
      <c r="B382"/>
      <c r="C382" s="958" t="s">
        <v>2157</v>
      </c>
      <c r="D382" s="958" t="s">
        <v>2118</v>
      </c>
      <c r="E382" s="958">
        <v>1</v>
      </c>
      <c r="F382" s="958">
        <v>2.9040400000000002</v>
      </c>
      <c r="G382"/>
      <c r="H382" s="956"/>
    </row>
    <row r="383" spans="1:8" ht="13.2" x14ac:dyDescent="0.25">
      <c r="A383" s="956"/>
      <c r="B383"/>
      <c r="C383" s="958" t="s">
        <v>2157</v>
      </c>
      <c r="D383" s="958" t="s">
        <v>2120</v>
      </c>
      <c r="E383" s="958">
        <v>1</v>
      </c>
      <c r="F383" s="958">
        <v>3.081</v>
      </c>
      <c r="G383"/>
      <c r="H383" s="956"/>
    </row>
    <row r="384" spans="1:8" ht="13.2" x14ac:dyDescent="0.25">
      <c r="A384" s="956"/>
      <c r="B384"/>
      <c r="C384" s="958" t="s">
        <v>2157</v>
      </c>
      <c r="D384" s="958" t="s">
        <v>2249</v>
      </c>
      <c r="E384" s="958">
        <v>1</v>
      </c>
      <c r="F384" s="958">
        <v>6.73712</v>
      </c>
      <c r="G384"/>
      <c r="H384" s="956"/>
    </row>
    <row r="385" spans="1:8" ht="13.2" x14ac:dyDescent="0.25">
      <c r="A385" s="956"/>
      <c r="B385"/>
      <c r="C385" s="958" t="s">
        <v>2114</v>
      </c>
      <c r="D385" s="958" t="s">
        <v>2134</v>
      </c>
      <c r="E385" s="958">
        <v>1</v>
      </c>
      <c r="F385" s="958">
        <v>13.853440000000001</v>
      </c>
      <c r="G385"/>
      <c r="H385" s="956"/>
    </row>
    <row r="386" spans="1:8" ht="13.2" x14ac:dyDescent="0.25">
      <c r="A386" s="956"/>
      <c r="B386"/>
      <c r="C386" s="958" t="s">
        <v>2114</v>
      </c>
      <c r="D386" s="958" t="s">
        <v>2103</v>
      </c>
      <c r="E386" s="958">
        <v>2</v>
      </c>
      <c r="F386" s="958">
        <v>20.009119999999999</v>
      </c>
      <c r="G386"/>
      <c r="H386" s="956"/>
    </row>
    <row r="387" spans="1:8" ht="13.2" x14ac:dyDescent="0.25">
      <c r="A387" s="956"/>
      <c r="B387"/>
      <c r="C387" s="958" t="s">
        <v>2114</v>
      </c>
      <c r="D387" s="958" t="s">
        <v>2104</v>
      </c>
      <c r="E387" s="958">
        <v>1</v>
      </c>
      <c r="F387" s="958">
        <v>5.0338799999999999</v>
      </c>
      <c r="G387"/>
      <c r="H387" s="956"/>
    </row>
    <row r="388" spans="1:8" ht="13.2" x14ac:dyDescent="0.25">
      <c r="A388" s="956"/>
      <c r="B388"/>
      <c r="C388" s="958" t="s">
        <v>2114</v>
      </c>
      <c r="D388" s="958" t="s">
        <v>2136</v>
      </c>
      <c r="E388" s="958">
        <v>1</v>
      </c>
      <c r="F388" s="958">
        <v>5.3878000000000004</v>
      </c>
      <c r="G388"/>
      <c r="H388" s="956"/>
    </row>
    <row r="389" spans="1:8" ht="13.2" x14ac:dyDescent="0.25">
      <c r="A389" s="956"/>
      <c r="B389"/>
      <c r="C389" s="958" t="s">
        <v>2114</v>
      </c>
      <c r="D389" s="958" t="s">
        <v>2101</v>
      </c>
      <c r="E389" s="958">
        <v>2</v>
      </c>
      <c r="F389" s="958">
        <v>22.347519999999999</v>
      </c>
      <c r="G389"/>
      <c r="H389" s="956"/>
    </row>
    <row r="390" spans="1:8" ht="13.2" x14ac:dyDescent="0.25">
      <c r="A390" s="956"/>
      <c r="B390"/>
      <c r="C390" s="958" t="s">
        <v>2114</v>
      </c>
      <c r="D390" s="958" t="s">
        <v>2174</v>
      </c>
      <c r="E390" s="958">
        <v>1</v>
      </c>
      <c r="F390" s="958">
        <v>10.620760000000001</v>
      </c>
      <c r="G390"/>
      <c r="H390" s="956"/>
    </row>
    <row r="391" spans="1:8" ht="13.2" x14ac:dyDescent="0.25">
      <c r="A391" s="956"/>
      <c r="B391"/>
      <c r="C391" s="958" t="s">
        <v>2114</v>
      </c>
      <c r="D391" s="958" t="s">
        <v>2212</v>
      </c>
      <c r="E391" s="958">
        <v>2</v>
      </c>
      <c r="F391" s="958">
        <v>7.3248800000000003</v>
      </c>
      <c r="G391"/>
      <c r="H391" s="956"/>
    </row>
    <row r="392" spans="1:8" ht="13.2" x14ac:dyDescent="0.25">
      <c r="A392" s="956"/>
      <c r="B392"/>
      <c r="C392" s="958" t="s">
        <v>2114</v>
      </c>
      <c r="D392" s="958" t="s">
        <v>2109</v>
      </c>
      <c r="E392" s="958">
        <v>3</v>
      </c>
      <c r="F392" s="958">
        <v>37.028880000000001</v>
      </c>
      <c r="G392"/>
      <c r="H392" s="956"/>
    </row>
    <row r="393" spans="1:8" ht="13.2" x14ac:dyDescent="0.25">
      <c r="A393" s="956"/>
      <c r="B393"/>
      <c r="C393" s="958" t="s">
        <v>2114</v>
      </c>
      <c r="D393" s="958" t="s">
        <v>2286</v>
      </c>
      <c r="E393" s="958">
        <v>1</v>
      </c>
      <c r="F393" s="958">
        <v>38.324480000000001</v>
      </c>
      <c r="G393"/>
      <c r="H393" s="956"/>
    </row>
    <row r="394" spans="1:8" ht="13.2" x14ac:dyDescent="0.25">
      <c r="A394" s="956"/>
      <c r="B394"/>
      <c r="C394" s="958" t="s">
        <v>2114</v>
      </c>
      <c r="D394" s="958" t="s">
        <v>2110</v>
      </c>
      <c r="E394" s="958">
        <v>2</v>
      </c>
      <c r="F394" s="958">
        <v>33.290599999999998</v>
      </c>
      <c r="G394"/>
      <c r="H394" s="956"/>
    </row>
    <row r="395" spans="1:8" ht="13.2" x14ac:dyDescent="0.25">
      <c r="A395" s="956"/>
      <c r="B395"/>
      <c r="C395" s="958" t="s">
        <v>2114</v>
      </c>
      <c r="D395" s="958" t="s">
        <v>2204</v>
      </c>
      <c r="E395" s="958">
        <v>1</v>
      </c>
      <c r="F395" s="958">
        <v>3.5486800000000001</v>
      </c>
      <c r="G395"/>
      <c r="H395" s="956"/>
    </row>
    <row r="396" spans="1:8" ht="13.2" x14ac:dyDescent="0.25">
      <c r="A396" s="956"/>
      <c r="B396"/>
      <c r="C396" s="958" t="s">
        <v>2114</v>
      </c>
      <c r="D396" s="958" t="s">
        <v>2208</v>
      </c>
      <c r="E396" s="958">
        <v>1</v>
      </c>
      <c r="F396" s="958">
        <v>5.1539599999999997</v>
      </c>
      <c r="G396"/>
      <c r="H396" s="956"/>
    </row>
    <row r="397" spans="1:8" ht="13.2" x14ac:dyDescent="0.25">
      <c r="A397" s="956"/>
      <c r="B397"/>
      <c r="C397" s="958" t="s">
        <v>2114</v>
      </c>
      <c r="D397" s="958" t="s">
        <v>2115</v>
      </c>
      <c r="E397" s="958">
        <v>4</v>
      </c>
      <c r="F397" s="958">
        <v>22.104199999999999</v>
      </c>
      <c r="G397"/>
      <c r="H397" s="956"/>
    </row>
    <row r="398" spans="1:8" ht="13.2" x14ac:dyDescent="0.25">
      <c r="A398" s="956"/>
      <c r="B398"/>
      <c r="C398" s="958" t="s">
        <v>2114</v>
      </c>
      <c r="D398" s="958" t="s">
        <v>2142</v>
      </c>
      <c r="E398" s="958">
        <v>1</v>
      </c>
      <c r="F398" s="958">
        <v>8.5762400000000003</v>
      </c>
      <c r="G398"/>
      <c r="H398" s="956"/>
    </row>
    <row r="399" spans="1:8" ht="13.2" x14ac:dyDescent="0.25">
      <c r="A399" s="956"/>
      <c r="B399"/>
      <c r="C399" s="958" t="s">
        <v>2114</v>
      </c>
      <c r="D399" s="958" t="s">
        <v>2213</v>
      </c>
      <c r="E399" s="958">
        <v>1</v>
      </c>
      <c r="F399" s="958">
        <v>3.70668</v>
      </c>
      <c r="G399"/>
      <c r="H399" s="956"/>
    </row>
    <row r="400" spans="1:8" ht="13.2" x14ac:dyDescent="0.25">
      <c r="A400" s="956"/>
      <c r="B400"/>
      <c r="C400" s="958" t="s">
        <v>2114</v>
      </c>
      <c r="D400" s="958" t="s">
        <v>2214</v>
      </c>
      <c r="E400" s="958">
        <v>1</v>
      </c>
      <c r="F400" s="958">
        <v>5.5110400000000004</v>
      </c>
      <c r="G400"/>
      <c r="H400" s="956"/>
    </row>
    <row r="401" spans="1:8" ht="13.2" x14ac:dyDescent="0.25">
      <c r="A401" s="956"/>
      <c r="B401"/>
      <c r="C401" s="958" t="s">
        <v>2114</v>
      </c>
      <c r="D401" s="958" t="s">
        <v>2165</v>
      </c>
      <c r="E401" s="958">
        <v>1</v>
      </c>
      <c r="F401" s="958">
        <v>3.1663199999999998</v>
      </c>
      <c r="G401"/>
      <c r="H401" s="956"/>
    </row>
    <row r="402" spans="1:8" ht="13.2" x14ac:dyDescent="0.25">
      <c r="A402" s="956"/>
      <c r="B402"/>
      <c r="C402" s="958" t="s">
        <v>2114</v>
      </c>
      <c r="D402" s="958" t="s">
        <v>2120</v>
      </c>
      <c r="E402" s="958">
        <v>1</v>
      </c>
      <c r="F402" s="958">
        <v>2.59436</v>
      </c>
      <c r="G402"/>
      <c r="H402" s="956"/>
    </row>
    <row r="403" spans="1:8" ht="13.2" x14ac:dyDescent="0.25">
      <c r="A403" s="956"/>
      <c r="B403"/>
      <c r="C403" s="958" t="s">
        <v>2114</v>
      </c>
      <c r="D403" s="958" t="s">
        <v>2121</v>
      </c>
      <c r="E403" s="958">
        <v>1</v>
      </c>
      <c r="F403" s="958">
        <v>5.3024800000000001</v>
      </c>
      <c r="G403"/>
      <c r="H403" s="956"/>
    </row>
    <row r="404" spans="1:8" ht="13.2" x14ac:dyDescent="0.25">
      <c r="A404" s="956"/>
      <c r="B404"/>
      <c r="C404" s="958" t="s">
        <v>2114</v>
      </c>
      <c r="D404" s="958" t="s">
        <v>2123</v>
      </c>
      <c r="E404" s="958">
        <v>1</v>
      </c>
      <c r="F404" s="958">
        <v>5.0433599999999998</v>
      </c>
      <c r="G404"/>
      <c r="H404" s="956"/>
    </row>
    <row r="405" spans="1:8" ht="13.2" x14ac:dyDescent="0.25">
      <c r="A405" s="956"/>
      <c r="B405"/>
      <c r="C405" s="958" t="s">
        <v>2114</v>
      </c>
      <c r="D405" s="958" t="s">
        <v>2215</v>
      </c>
      <c r="E405" s="958">
        <v>2</v>
      </c>
      <c r="F405" s="958">
        <v>6.0419200000000002</v>
      </c>
      <c r="G405"/>
      <c r="H405" s="956"/>
    </row>
    <row r="406" spans="1:8" ht="13.2" x14ac:dyDescent="0.25">
      <c r="A406" s="956"/>
      <c r="B406"/>
      <c r="C406" s="958" t="s">
        <v>2114</v>
      </c>
      <c r="D406" s="958" t="s">
        <v>2126</v>
      </c>
      <c r="E406" s="958">
        <v>1</v>
      </c>
      <c r="F406" s="958">
        <v>9.2998799999999999</v>
      </c>
      <c r="G406"/>
      <c r="H406" s="956"/>
    </row>
    <row r="407" spans="1:8" ht="13.2" x14ac:dyDescent="0.25">
      <c r="A407" s="956"/>
      <c r="B407"/>
      <c r="C407" s="958" t="s">
        <v>2114</v>
      </c>
      <c r="D407" s="958" t="s">
        <v>2127</v>
      </c>
      <c r="E407" s="958">
        <v>1</v>
      </c>
      <c r="F407" s="958">
        <v>3.1884399999999999</v>
      </c>
      <c r="G407"/>
      <c r="H407" s="956"/>
    </row>
    <row r="408" spans="1:8" ht="13.2" x14ac:dyDescent="0.25">
      <c r="A408" s="956"/>
      <c r="B408"/>
      <c r="C408" s="958" t="s">
        <v>2114</v>
      </c>
      <c r="D408" s="958" t="s">
        <v>2158</v>
      </c>
      <c r="E408" s="958">
        <v>1</v>
      </c>
      <c r="F408" s="958">
        <v>3.9752800000000001</v>
      </c>
      <c r="G408"/>
      <c r="H408" s="956"/>
    </row>
    <row r="409" spans="1:8" ht="13.2" x14ac:dyDescent="0.25">
      <c r="A409" s="956"/>
      <c r="B409"/>
      <c r="C409" s="958" t="s">
        <v>2114</v>
      </c>
      <c r="D409" s="958" t="s">
        <v>2295</v>
      </c>
      <c r="E409" s="958">
        <v>2</v>
      </c>
      <c r="F409" s="958">
        <v>18.817799999999998</v>
      </c>
      <c r="G409"/>
      <c r="H409" s="956"/>
    </row>
    <row r="410" spans="1:8" ht="13.2" x14ac:dyDescent="0.25">
      <c r="A410" s="956"/>
      <c r="B410"/>
      <c r="C410" s="958" t="s">
        <v>2114</v>
      </c>
      <c r="D410" s="958" t="s">
        <v>2237</v>
      </c>
      <c r="E410" s="958">
        <v>1</v>
      </c>
      <c r="F410" s="958">
        <v>12.48832</v>
      </c>
      <c r="G410"/>
      <c r="H410" s="956"/>
    </row>
    <row r="411" spans="1:8" ht="13.2" x14ac:dyDescent="0.25">
      <c r="A411" s="956"/>
      <c r="B411"/>
      <c r="C411" s="958" t="s">
        <v>2114</v>
      </c>
      <c r="D411" s="958" t="s">
        <v>2240</v>
      </c>
      <c r="E411" s="958">
        <v>1</v>
      </c>
      <c r="F411" s="958">
        <v>16.422519999999999</v>
      </c>
      <c r="G411"/>
      <c r="H411" s="956"/>
    </row>
    <row r="412" spans="1:8" ht="13.2" x14ac:dyDescent="0.25">
      <c r="A412" s="956"/>
      <c r="B412"/>
      <c r="C412" s="958" t="s">
        <v>2114</v>
      </c>
      <c r="D412" s="958" t="s">
        <v>2298</v>
      </c>
      <c r="E412" s="958">
        <v>1</v>
      </c>
      <c r="F412" s="958">
        <v>17.481120000000001</v>
      </c>
      <c r="G412"/>
      <c r="H412" s="956"/>
    </row>
    <row r="413" spans="1:8" ht="13.2" x14ac:dyDescent="0.25">
      <c r="A413" s="956"/>
      <c r="B413"/>
      <c r="C413" s="958" t="s">
        <v>2114</v>
      </c>
      <c r="D413" s="958" t="s">
        <v>2243</v>
      </c>
      <c r="E413" s="958">
        <v>1</v>
      </c>
      <c r="F413" s="958">
        <v>39.872880000000002</v>
      </c>
      <c r="G413"/>
      <c r="H413" s="956"/>
    </row>
    <row r="414" spans="1:8" ht="13.2" x14ac:dyDescent="0.25">
      <c r="A414" s="956"/>
      <c r="B414"/>
      <c r="C414" s="958" t="s">
        <v>2114</v>
      </c>
      <c r="D414" s="958" t="s">
        <v>2233</v>
      </c>
      <c r="E414" s="958">
        <v>1</v>
      </c>
      <c r="F414" s="958">
        <v>22.29064</v>
      </c>
      <c r="G414"/>
      <c r="H414" s="956"/>
    </row>
    <row r="415" spans="1:8" ht="13.2" x14ac:dyDescent="0.25">
      <c r="A415" s="956"/>
      <c r="B415"/>
      <c r="C415" s="958" t="s">
        <v>2114</v>
      </c>
      <c r="D415" s="958" t="s">
        <v>2235</v>
      </c>
      <c r="E415" s="958">
        <v>1</v>
      </c>
      <c r="F415" s="958">
        <v>46.183399999999999</v>
      </c>
      <c r="G415"/>
      <c r="H415" s="956"/>
    </row>
    <row r="416" spans="1:8" ht="13.2" x14ac:dyDescent="0.25">
      <c r="A416" s="956"/>
      <c r="B416"/>
      <c r="C416" s="958" t="s">
        <v>2115</v>
      </c>
      <c r="D416" s="958" t="s">
        <v>2103</v>
      </c>
      <c r="E416" s="958">
        <v>1</v>
      </c>
      <c r="F416" s="958">
        <v>7.4733999999999998</v>
      </c>
      <c r="G416"/>
      <c r="H416" s="956"/>
    </row>
    <row r="417" spans="1:8" ht="13.2" x14ac:dyDescent="0.25">
      <c r="A417" s="956"/>
      <c r="B417"/>
      <c r="C417" s="958" t="s">
        <v>2115</v>
      </c>
      <c r="D417" s="958" t="s">
        <v>2106</v>
      </c>
      <c r="E417" s="958">
        <v>1</v>
      </c>
      <c r="F417" s="958">
        <v>4.5535600000000001</v>
      </c>
      <c r="G417"/>
      <c r="H417" s="956"/>
    </row>
    <row r="418" spans="1:8" ht="13.2" x14ac:dyDescent="0.25">
      <c r="A418" s="956"/>
      <c r="B418"/>
      <c r="C418" s="958" t="s">
        <v>2115</v>
      </c>
      <c r="D418" s="958" t="s">
        <v>2155</v>
      </c>
      <c r="E418" s="958">
        <v>1</v>
      </c>
      <c r="F418" s="958">
        <v>11.60036</v>
      </c>
      <c r="G418"/>
      <c r="H418" s="956"/>
    </row>
    <row r="419" spans="1:8" ht="13.2" x14ac:dyDescent="0.25">
      <c r="A419" s="956"/>
      <c r="B419"/>
      <c r="C419" s="958" t="s">
        <v>2115</v>
      </c>
      <c r="D419" s="958" t="s">
        <v>2101</v>
      </c>
      <c r="E419" s="958">
        <v>1</v>
      </c>
      <c r="F419" s="958">
        <v>3.7730399999999999</v>
      </c>
      <c r="G419"/>
      <c r="H419" s="956"/>
    </row>
    <row r="420" spans="1:8" ht="13.2" x14ac:dyDescent="0.25">
      <c r="A420" s="956"/>
      <c r="B420"/>
      <c r="C420" s="958" t="s">
        <v>2115</v>
      </c>
      <c r="D420" s="958" t="s">
        <v>2176</v>
      </c>
      <c r="E420" s="958">
        <v>1</v>
      </c>
      <c r="F420" s="958">
        <v>5.9502800000000002</v>
      </c>
      <c r="G420"/>
      <c r="H420" s="956"/>
    </row>
    <row r="421" spans="1:8" ht="13.2" x14ac:dyDescent="0.25">
      <c r="A421" s="956"/>
      <c r="B421"/>
      <c r="C421" s="958" t="s">
        <v>2115</v>
      </c>
      <c r="D421" s="958" t="s">
        <v>2109</v>
      </c>
      <c r="E421" s="958">
        <v>2</v>
      </c>
      <c r="F421" s="958">
        <v>24.28144</v>
      </c>
      <c r="G421"/>
      <c r="H421" s="956"/>
    </row>
    <row r="422" spans="1:8" ht="13.2" x14ac:dyDescent="0.25">
      <c r="A422" s="956"/>
      <c r="B422"/>
      <c r="C422" s="958" t="s">
        <v>2115</v>
      </c>
      <c r="D422" s="958" t="s">
        <v>2146</v>
      </c>
      <c r="E422" s="958">
        <v>1</v>
      </c>
      <c r="F422" s="958">
        <v>8.6584000000000003</v>
      </c>
      <c r="G422"/>
      <c r="H422" s="956"/>
    </row>
    <row r="423" spans="1:8" ht="13.2" x14ac:dyDescent="0.25">
      <c r="A423" s="956"/>
      <c r="B423"/>
      <c r="C423" s="958" t="s">
        <v>2115</v>
      </c>
      <c r="D423" s="958" t="s">
        <v>2251</v>
      </c>
      <c r="E423" s="958">
        <v>1</v>
      </c>
      <c r="F423" s="958">
        <v>55.372680000000003</v>
      </c>
      <c r="G423"/>
      <c r="H423" s="956"/>
    </row>
    <row r="424" spans="1:8" ht="13.2" x14ac:dyDescent="0.25">
      <c r="A424" s="956"/>
      <c r="B424"/>
      <c r="C424" s="958" t="s">
        <v>2115</v>
      </c>
      <c r="D424" s="958" t="s">
        <v>2113</v>
      </c>
      <c r="E424" s="958">
        <v>1</v>
      </c>
      <c r="F424" s="958">
        <v>5.0970800000000001</v>
      </c>
      <c r="G424"/>
      <c r="H424" s="956"/>
    </row>
    <row r="425" spans="1:8" ht="13.2" x14ac:dyDescent="0.25">
      <c r="A425" s="956"/>
      <c r="B425"/>
      <c r="C425" s="958" t="s">
        <v>2115</v>
      </c>
      <c r="D425" s="958" t="s">
        <v>2114</v>
      </c>
      <c r="E425" s="958">
        <v>3</v>
      </c>
      <c r="F425" s="958">
        <v>11.74888</v>
      </c>
      <c r="G425"/>
      <c r="H425" s="956"/>
    </row>
    <row r="426" spans="1:8" ht="13.2" x14ac:dyDescent="0.25">
      <c r="A426" s="956"/>
      <c r="B426"/>
      <c r="C426" s="958" t="s">
        <v>2115</v>
      </c>
      <c r="D426" s="958" t="s">
        <v>2216</v>
      </c>
      <c r="E426" s="958">
        <v>1</v>
      </c>
      <c r="F426" s="958">
        <v>11.42024</v>
      </c>
      <c r="G426"/>
      <c r="H426" s="956"/>
    </row>
    <row r="427" spans="1:8" ht="13.2" x14ac:dyDescent="0.25">
      <c r="A427" s="956"/>
      <c r="B427"/>
      <c r="C427" s="958" t="s">
        <v>2115</v>
      </c>
      <c r="D427" s="958" t="s">
        <v>2217</v>
      </c>
      <c r="E427" s="958">
        <v>1</v>
      </c>
      <c r="F427" s="958">
        <v>8.0643200000000004</v>
      </c>
      <c r="G427"/>
      <c r="H427" s="956"/>
    </row>
    <row r="428" spans="1:8" ht="13.2" x14ac:dyDescent="0.25">
      <c r="A428" s="956"/>
      <c r="B428"/>
      <c r="C428" s="958" t="s">
        <v>2115</v>
      </c>
      <c r="D428" s="958" t="s">
        <v>2120</v>
      </c>
      <c r="E428" s="958">
        <v>2</v>
      </c>
      <c r="F428" s="958">
        <v>7.40388</v>
      </c>
      <c r="G428"/>
      <c r="H428" s="956"/>
    </row>
    <row r="429" spans="1:8" ht="13.2" x14ac:dyDescent="0.25">
      <c r="A429" s="956"/>
      <c r="B429"/>
      <c r="C429" s="958" t="s">
        <v>2115</v>
      </c>
      <c r="D429" s="958" t="s">
        <v>2122</v>
      </c>
      <c r="E429" s="958">
        <v>1</v>
      </c>
      <c r="F429" s="958">
        <v>5.0939199999999998</v>
      </c>
      <c r="G429"/>
      <c r="H429" s="956"/>
    </row>
    <row r="430" spans="1:8" ht="13.2" x14ac:dyDescent="0.25">
      <c r="A430" s="956"/>
      <c r="B430"/>
      <c r="C430" s="958" t="s">
        <v>2115</v>
      </c>
      <c r="D430" s="958" t="s">
        <v>2202</v>
      </c>
      <c r="E430" s="958">
        <v>1</v>
      </c>
      <c r="F430" s="958">
        <v>6.4147999999999996</v>
      </c>
      <c r="G430"/>
      <c r="H430" s="956"/>
    </row>
    <row r="431" spans="1:8" ht="13.2" x14ac:dyDescent="0.25">
      <c r="A431" s="956"/>
      <c r="B431"/>
      <c r="C431" s="958" t="s">
        <v>2115</v>
      </c>
      <c r="D431" s="958" t="s">
        <v>2144</v>
      </c>
      <c r="E431" s="958">
        <v>1</v>
      </c>
      <c r="F431" s="958">
        <v>12.965479999999999</v>
      </c>
      <c r="G431"/>
      <c r="H431" s="956"/>
    </row>
    <row r="432" spans="1:8" ht="13.2" x14ac:dyDescent="0.25">
      <c r="A432" s="956"/>
      <c r="B432"/>
      <c r="C432" s="958" t="s">
        <v>2115</v>
      </c>
      <c r="D432" s="958" t="s">
        <v>2186</v>
      </c>
      <c r="E432" s="958">
        <v>1</v>
      </c>
      <c r="F432" s="958">
        <v>2.93248</v>
      </c>
      <c r="G432"/>
      <c r="H432" s="956"/>
    </row>
    <row r="433" spans="1:8" ht="13.2" x14ac:dyDescent="0.25">
      <c r="A433" s="956"/>
      <c r="B433"/>
      <c r="C433" s="958" t="s">
        <v>2115</v>
      </c>
      <c r="D433" s="958" t="s">
        <v>2123</v>
      </c>
      <c r="E433" s="958">
        <v>1</v>
      </c>
      <c r="F433" s="958">
        <v>5.7543600000000001</v>
      </c>
      <c r="G433"/>
      <c r="H433" s="956"/>
    </row>
    <row r="434" spans="1:8" ht="13.2" x14ac:dyDescent="0.25">
      <c r="A434" s="956"/>
      <c r="B434"/>
      <c r="C434" s="958" t="s">
        <v>2115</v>
      </c>
      <c r="D434" s="958" t="s">
        <v>2215</v>
      </c>
      <c r="E434" s="958">
        <v>1</v>
      </c>
      <c r="F434" s="958">
        <v>5.89656</v>
      </c>
      <c r="G434"/>
      <c r="H434" s="956"/>
    </row>
    <row r="435" spans="1:8" ht="13.2" x14ac:dyDescent="0.25">
      <c r="A435" s="956"/>
      <c r="B435"/>
      <c r="C435" s="958" t="s">
        <v>2115</v>
      </c>
      <c r="D435" s="958" t="s">
        <v>2218</v>
      </c>
      <c r="E435" s="958">
        <v>1</v>
      </c>
      <c r="F435" s="958">
        <v>5.36252</v>
      </c>
      <c r="G435"/>
      <c r="H435" s="956"/>
    </row>
    <row r="436" spans="1:8" ht="13.2" x14ac:dyDescent="0.25">
      <c r="A436" s="956"/>
      <c r="B436"/>
      <c r="C436" s="958" t="s">
        <v>2115</v>
      </c>
      <c r="D436" s="958" t="s">
        <v>2126</v>
      </c>
      <c r="E436" s="958">
        <v>2</v>
      </c>
      <c r="F436" s="958">
        <v>14.877280000000001</v>
      </c>
      <c r="G436"/>
      <c r="H436" s="956"/>
    </row>
    <row r="437" spans="1:8" ht="13.2" x14ac:dyDescent="0.25">
      <c r="A437" s="956"/>
      <c r="B437"/>
      <c r="C437" s="958" t="s">
        <v>2115</v>
      </c>
      <c r="D437" s="958" t="s">
        <v>2127</v>
      </c>
      <c r="E437" s="958">
        <v>1</v>
      </c>
      <c r="F437" s="958">
        <v>3.7130000000000001</v>
      </c>
      <c r="G437"/>
      <c r="H437" s="956"/>
    </row>
    <row r="438" spans="1:8" ht="13.2" x14ac:dyDescent="0.25">
      <c r="A438" s="956"/>
      <c r="B438"/>
      <c r="C438" s="958" t="s">
        <v>2115</v>
      </c>
      <c r="D438" s="958" t="s">
        <v>2158</v>
      </c>
      <c r="E438" s="958">
        <v>2</v>
      </c>
      <c r="F438" s="958">
        <v>7.28064</v>
      </c>
      <c r="G438"/>
      <c r="H438" s="956"/>
    </row>
    <row r="439" spans="1:8" ht="13.2" x14ac:dyDescent="0.25">
      <c r="A439" s="956"/>
      <c r="B439"/>
      <c r="C439" s="958" t="s">
        <v>2115</v>
      </c>
      <c r="D439" s="958" t="s">
        <v>2237</v>
      </c>
      <c r="E439" s="958">
        <v>2</v>
      </c>
      <c r="F439" s="958">
        <v>22.960560000000001</v>
      </c>
      <c r="G439"/>
      <c r="H439" s="956"/>
    </row>
    <row r="440" spans="1:8" ht="13.2" x14ac:dyDescent="0.25">
      <c r="A440" s="956"/>
      <c r="B440"/>
      <c r="C440" s="958" t="s">
        <v>2115</v>
      </c>
      <c r="D440" s="958" t="s">
        <v>2305</v>
      </c>
      <c r="E440" s="958">
        <v>1</v>
      </c>
      <c r="F440" s="958">
        <v>9.8655200000000001</v>
      </c>
      <c r="G440"/>
      <c r="H440" s="956"/>
    </row>
    <row r="441" spans="1:8" ht="13.2" x14ac:dyDescent="0.25">
      <c r="A441" s="956"/>
      <c r="B441"/>
      <c r="C441" s="958" t="s">
        <v>2115</v>
      </c>
      <c r="D441" s="958" t="s">
        <v>2322</v>
      </c>
      <c r="E441" s="958">
        <v>1</v>
      </c>
      <c r="F441" s="958">
        <v>8.0738000000000003</v>
      </c>
      <c r="G441"/>
      <c r="H441" s="956"/>
    </row>
    <row r="442" spans="1:8" ht="13.2" x14ac:dyDescent="0.25">
      <c r="A442" s="956"/>
      <c r="B442"/>
      <c r="C442" s="958" t="s">
        <v>2115</v>
      </c>
      <c r="D442" s="958" t="s">
        <v>2235</v>
      </c>
      <c r="E442" s="958">
        <v>1</v>
      </c>
      <c r="F442" s="958">
        <v>36.286279999999998</v>
      </c>
      <c r="G442"/>
      <c r="H442" s="956"/>
    </row>
    <row r="443" spans="1:8" ht="13.2" x14ac:dyDescent="0.25">
      <c r="A443" s="956"/>
      <c r="B443"/>
      <c r="C443" s="958" t="s">
        <v>2116</v>
      </c>
      <c r="D443" s="958" t="s">
        <v>2158</v>
      </c>
      <c r="E443" s="958">
        <v>1</v>
      </c>
      <c r="F443" s="958">
        <v>3.0083199999999999</v>
      </c>
      <c r="G443"/>
      <c r="H443" s="956"/>
    </row>
    <row r="444" spans="1:8" ht="13.2" x14ac:dyDescent="0.25">
      <c r="A444" s="956"/>
      <c r="B444"/>
      <c r="C444" s="958" t="s">
        <v>2116</v>
      </c>
      <c r="D444" s="958" t="s">
        <v>2269</v>
      </c>
      <c r="E444" s="958">
        <v>1</v>
      </c>
      <c r="F444" s="958">
        <v>32.361559999999997</v>
      </c>
      <c r="G444"/>
      <c r="H444" s="956"/>
    </row>
    <row r="445" spans="1:8" ht="13.2" x14ac:dyDescent="0.25">
      <c r="A445" s="956"/>
      <c r="B445"/>
      <c r="C445" s="958" t="s">
        <v>2219</v>
      </c>
      <c r="D445" s="958" t="s">
        <v>2101</v>
      </c>
      <c r="E445" s="958">
        <v>1</v>
      </c>
      <c r="F445" s="958">
        <v>6.7908400000000002</v>
      </c>
      <c r="G445"/>
      <c r="H445" s="956"/>
    </row>
    <row r="446" spans="1:8" ht="13.2" x14ac:dyDescent="0.25">
      <c r="A446" s="956"/>
      <c r="B446"/>
      <c r="C446" s="958" t="s">
        <v>2219</v>
      </c>
      <c r="D446" s="958" t="s">
        <v>2174</v>
      </c>
      <c r="E446" s="958">
        <v>1</v>
      </c>
      <c r="F446" s="958">
        <v>6.2884000000000002</v>
      </c>
      <c r="G446"/>
      <c r="H446" s="956"/>
    </row>
    <row r="447" spans="1:8" ht="13.2" x14ac:dyDescent="0.25">
      <c r="A447" s="956"/>
      <c r="B447"/>
      <c r="C447" s="958" t="s">
        <v>2219</v>
      </c>
      <c r="D447" s="958" t="s">
        <v>2115</v>
      </c>
      <c r="E447" s="958">
        <v>1</v>
      </c>
      <c r="F447" s="958">
        <v>4.8537600000000003</v>
      </c>
      <c r="G447"/>
      <c r="H447" s="956"/>
    </row>
    <row r="448" spans="1:8" ht="13.2" x14ac:dyDescent="0.25">
      <c r="A448" s="956"/>
      <c r="B448"/>
      <c r="C448" s="958" t="s">
        <v>2219</v>
      </c>
      <c r="D448" s="958" t="s">
        <v>2213</v>
      </c>
      <c r="E448" s="958">
        <v>1</v>
      </c>
      <c r="F448" s="958">
        <v>3.8330799999999998</v>
      </c>
      <c r="G448"/>
      <c r="H448" s="956"/>
    </row>
    <row r="449" spans="1:8" ht="13.2" x14ac:dyDescent="0.25">
      <c r="A449" s="956"/>
      <c r="B449"/>
      <c r="C449" s="958" t="s">
        <v>2142</v>
      </c>
      <c r="D449" s="958" t="s">
        <v>2101</v>
      </c>
      <c r="E449" s="958">
        <v>1</v>
      </c>
      <c r="F449" s="958">
        <v>11.960599999999999</v>
      </c>
      <c r="G449"/>
      <c r="H449" s="956"/>
    </row>
    <row r="450" spans="1:8" ht="13.2" x14ac:dyDescent="0.25">
      <c r="A450" s="956"/>
      <c r="B450"/>
      <c r="C450" s="958" t="s">
        <v>2142</v>
      </c>
      <c r="D450" s="958" t="s">
        <v>2342</v>
      </c>
      <c r="E450" s="958">
        <v>1</v>
      </c>
      <c r="F450" s="958">
        <v>6.5791199999999996</v>
      </c>
      <c r="G450"/>
      <c r="H450" s="956"/>
    </row>
    <row r="451" spans="1:8" ht="13.2" x14ac:dyDescent="0.25">
      <c r="A451" s="956"/>
      <c r="B451"/>
      <c r="C451" s="958" t="s">
        <v>2142</v>
      </c>
      <c r="D451" s="958" t="s">
        <v>2114</v>
      </c>
      <c r="E451" s="958">
        <v>1</v>
      </c>
      <c r="F451" s="958">
        <v>8.0358800000000006</v>
      </c>
      <c r="G451"/>
      <c r="H451" s="956"/>
    </row>
    <row r="452" spans="1:8" ht="13.2" x14ac:dyDescent="0.25">
      <c r="A452" s="956"/>
      <c r="B452"/>
      <c r="C452" s="958" t="s">
        <v>2142</v>
      </c>
      <c r="D452" s="958" t="s">
        <v>2201</v>
      </c>
      <c r="E452" s="958">
        <v>2</v>
      </c>
      <c r="F452" s="958">
        <v>5.6753600000000004</v>
      </c>
      <c r="G452"/>
      <c r="H452" s="956"/>
    </row>
    <row r="453" spans="1:8" ht="13.2" x14ac:dyDescent="0.25">
      <c r="A453" s="956"/>
      <c r="B453"/>
      <c r="C453" s="958" t="s">
        <v>2142</v>
      </c>
      <c r="D453" s="958" t="s">
        <v>2214</v>
      </c>
      <c r="E453" s="958">
        <v>1</v>
      </c>
      <c r="F453" s="958">
        <v>9.4452400000000001</v>
      </c>
      <c r="G453"/>
      <c r="H453" s="956"/>
    </row>
    <row r="454" spans="1:8" ht="13.2" x14ac:dyDescent="0.25">
      <c r="A454" s="956"/>
      <c r="B454"/>
      <c r="C454" s="958" t="s">
        <v>2142</v>
      </c>
      <c r="D454" s="958" t="s">
        <v>2120</v>
      </c>
      <c r="E454" s="958">
        <v>1</v>
      </c>
      <c r="F454" s="958">
        <v>7.82416</v>
      </c>
      <c r="G454"/>
      <c r="H454" s="956"/>
    </row>
    <row r="455" spans="1:8" ht="13.2" x14ac:dyDescent="0.25">
      <c r="A455" s="956"/>
      <c r="B455"/>
      <c r="C455" s="958" t="s">
        <v>2142</v>
      </c>
      <c r="D455" s="958" t="s">
        <v>2237</v>
      </c>
      <c r="E455" s="958">
        <v>1</v>
      </c>
      <c r="F455" s="958">
        <v>4.2091200000000004</v>
      </c>
      <c r="G455"/>
      <c r="H455" s="956"/>
    </row>
    <row r="456" spans="1:8" ht="13.2" x14ac:dyDescent="0.25">
      <c r="A456" s="956"/>
      <c r="B456"/>
      <c r="C456" s="958" t="s">
        <v>2142</v>
      </c>
      <c r="D456" s="958" t="s">
        <v>2240</v>
      </c>
      <c r="E456" s="958">
        <v>2</v>
      </c>
      <c r="F456" s="958">
        <v>6.9393599999999998</v>
      </c>
      <c r="G456"/>
      <c r="H456" s="956"/>
    </row>
    <row r="457" spans="1:8" ht="13.2" x14ac:dyDescent="0.25">
      <c r="A457" s="956"/>
      <c r="B457"/>
      <c r="C457" s="958" t="s">
        <v>2142</v>
      </c>
      <c r="D457" s="958" t="s">
        <v>2312</v>
      </c>
      <c r="E457" s="958">
        <v>1</v>
      </c>
      <c r="F457" s="958">
        <v>9.3251600000000003</v>
      </c>
      <c r="G457"/>
      <c r="H457" s="956"/>
    </row>
    <row r="458" spans="1:8" ht="13.2" x14ac:dyDescent="0.25">
      <c r="A458" s="956"/>
      <c r="B458"/>
      <c r="C458" s="958" t="s">
        <v>2142</v>
      </c>
      <c r="D458" s="958" t="s">
        <v>2233</v>
      </c>
      <c r="E458" s="958">
        <v>1</v>
      </c>
      <c r="F458" s="958">
        <v>17.26624</v>
      </c>
      <c r="G458"/>
      <c r="H458" s="956"/>
    </row>
    <row r="459" spans="1:8" ht="13.2" x14ac:dyDescent="0.25">
      <c r="A459" s="956"/>
      <c r="B459"/>
      <c r="C459" s="958" t="s">
        <v>2142</v>
      </c>
      <c r="D459" s="958" t="s">
        <v>2247</v>
      </c>
      <c r="E459" s="958">
        <v>1</v>
      </c>
      <c r="F459" s="958">
        <v>11.12636</v>
      </c>
      <c r="G459"/>
      <c r="H459" s="956"/>
    </row>
    <row r="460" spans="1:8" ht="13.2" x14ac:dyDescent="0.25">
      <c r="A460" s="956"/>
      <c r="B460"/>
      <c r="C460" s="958" t="s">
        <v>2355</v>
      </c>
      <c r="D460" s="958" t="s">
        <v>2237</v>
      </c>
      <c r="E460" s="958">
        <v>1</v>
      </c>
      <c r="F460" s="958">
        <v>4.2565200000000001</v>
      </c>
      <c r="G460"/>
      <c r="H460" s="956"/>
    </row>
    <row r="461" spans="1:8" ht="13.2" x14ac:dyDescent="0.25">
      <c r="A461" s="956"/>
      <c r="B461"/>
      <c r="C461" s="958" t="s">
        <v>2220</v>
      </c>
      <c r="D461" s="958" t="s">
        <v>2221</v>
      </c>
      <c r="E461" s="958">
        <v>1</v>
      </c>
      <c r="F461" s="958">
        <v>4.4461199999999996</v>
      </c>
      <c r="G461"/>
      <c r="H461" s="956"/>
    </row>
    <row r="462" spans="1:8" ht="13.2" x14ac:dyDescent="0.25">
      <c r="A462" s="956"/>
      <c r="B462"/>
      <c r="C462" s="958" t="s">
        <v>2220</v>
      </c>
      <c r="D462" s="958" t="s">
        <v>2235</v>
      </c>
      <c r="E462" s="958">
        <v>1</v>
      </c>
      <c r="F462" s="958">
        <v>28.063960000000002</v>
      </c>
      <c r="G462"/>
      <c r="H462" s="956"/>
    </row>
    <row r="463" spans="1:8" ht="13.2" x14ac:dyDescent="0.25">
      <c r="A463" s="956"/>
      <c r="B463"/>
      <c r="C463" s="958" t="s">
        <v>2222</v>
      </c>
      <c r="D463" s="958" t="s">
        <v>2110</v>
      </c>
      <c r="E463" s="958">
        <v>1</v>
      </c>
      <c r="F463" s="958">
        <v>4.7336799999999997</v>
      </c>
      <c r="G463"/>
      <c r="H463" s="956"/>
    </row>
    <row r="464" spans="1:8" ht="13.2" x14ac:dyDescent="0.25">
      <c r="A464" s="956"/>
      <c r="B464"/>
      <c r="C464" s="958" t="s">
        <v>2222</v>
      </c>
      <c r="D464" s="958" t="s">
        <v>2233</v>
      </c>
      <c r="E464" s="958">
        <v>1</v>
      </c>
      <c r="F464" s="958">
        <v>14.17576</v>
      </c>
      <c r="G464"/>
      <c r="H464" s="956"/>
    </row>
    <row r="465" spans="1:8" ht="13.2" x14ac:dyDescent="0.25">
      <c r="A465" s="956"/>
      <c r="B465"/>
      <c r="C465" s="958" t="s">
        <v>2223</v>
      </c>
      <c r="D465" s="958" t="s">
        <v>2114</v>
      </c>
      <c r="E465" s="958">
        <v>1</v>
      </c>
      <c r="F465" s="958">
        <v>6.5885999999999996</v>
      </c>
      <c r="G465"/>
      <c r="H465" s="956"/>
    </row>
    <row r="466" spans="1:8" ht="13.2" x14ac:dyDescent="0.25">
      <c r="A466" s="956"/>
      <c r="B466"/>
      <c r="C466" s="958" t="s">
        <v>2223</v>
      </c>
      <c r="D466" s="958" t="s">
        <v>2127</v>
      </c>
      <c r="E466" s="958">
        <v>1</v>
      </c>
      <c r="F466" s="958">
        <v>7.49552</v>
      </c>
      <c r="G466"/>
      <c r="H466" s="956"/>
    </row>
    <row r="467" spans="1:8" ht="13.2" x14ac:dyDescent="0.25">
      <c r="A467" s="956"/>
      <c r="B467"/>
      <c r="C467" s="958" t="s">
        <v>2223</v>
      </c>
      <c r="D467" s="958" t="s">
        <v>2235</v>
      </c>
      <c r="E467" s="958">
        <v>1</v>
      </c>
      <c r="F467" s="958">
        <v>21.762920000000001</v>
      </c>
      <c r="G467"/>
      <c r="H467" s="956"/>
    </row>
    <row r="468" spans="1:8" ht="13.2" x14ac:dyDescent="0.25">
      <c r="A468" s="956"/>
      <c r="B468"/>
      <c r="C468" s="958" t="s">
        <v>2216</v>
      </c>
      <c r="D468" s="958" t="s">
        <v>2246</v>
      </c>
      <c r="E468" s="958">
        <v>1</v>
      </c>
      <c r="F468" s="958">
        <v>4.0511200000000001</v>
      </c>
      <c r="G468"/>
      <c r="H468" s="956"/>
    </row>
    <row r="469" spans="1:8" ht="13.2" x14ac:dyDescent="0.25">
      <c r="A469" s="956"/>
      <c r="B469"/>
      <c r="C469" s="958" t="s">
        <v>2200</v>
      </c>
      <c r="D469" s="958" t="s">
        <v>2110</v>
      </c>
      <c r="E469" s="958">
        <v>5</v>
      </c>
      <c r="F469" s="958">
        <v>24.0002</v>
      </c>
      <c r="G469"/>
      <c r="H469" s="956"/>
    </row>
    <row r="470" spans="1:8" ht="13.2" x14ac:dyDescent="0.25">
      <c r="A470" s="956"/>
      <c r="B470"/>
      <c r="C470" s="958" t="s">
        <v>2200</v>
      </c>
      <c r="D470" s="958" t="s">
        <v>2151</v>
      </c>
      <c r="E470" s="958">
        <v>1</v>
      </c>
      <c r="F470" s="958">
        <v>3.78884</v>
      </c>
      <c r="G470"/>
      <c r="H470" s="956"/>
    </row>
    <row r="471" spans="1:8" ht="13.2" x14ac:dyDescent="0.25">
      <c r="A471" s="956"/>
      <c r="B471"/>
      <c r="C471" s="958" t="s">
        <v>2200</v>
      </c>
      <c r="D471" s="958" t="s">
        <v>2237</v>
      </c>
      <c r="E471" s="958">
        <v>2</v>
      </c>
      <c r="F471" s="958">
        <v>8.1685999999999996</v>
      </c>
      <c r="G471"/>
      <c r="H471" s="956"/>
    </row>
    <row r="472" spans="1:8" ht="13.2" x14ac:dyDescent="0.25">
      <c r="A472" s="956"/>
      <c r="B472"/>
      <c r="C472" s="958" t="s">
        <v>2200</v>
      </c>
      <c r="D472" s="958" t="s">
        <v>2294</v>
      </c>
      <c r="E472" s="958">
        <v>1</v>
      </c>
      <c r="F472" s="958">
        <v>2.3289200000000001</v>
      </c>
      <c r="G472"/>
      <c r="H472" s="956"/>
    </row>
    <row r="473" spans="1:8" ht="13.2" x14ac:dyDescent="0.25">
      <c r="A473" s="956"/>
      <c r="B473"/>
      <c r="C473" s="958" t="s">
        <v>2200</v>
      </c>
      <c r="D473" s="958" t="s">
        <v>2246</v>
      </c>
      <c r="E473" s="958">
        <v>3</v>
      </c>
      <c r="F473" s="958">
        <v>12.93388</v>
      </c>
      <c r="G473"/>
      <c r="H473" s="956"/>
    </row>
    <row r="474" spans="1:8" ht="13.2" x14ac:dyDescent="0.25">
      <c r="A474" s="956"/>
      <c r="B474"/>
      <c r="C474" s="958" t="s">
        <v>2221</v>
      </c>
      <c r="D474" s="958" t="s">
        <v>2142</v>
      </c>
      <c r="E474" s="958">
        <v>1</v>
      </c>
      <c r="F474" s="958">
        <v>2.4174000000000002</v>
      </c>
      <c r="G474"/>
      <c r="H474" s="956"/>
    </row>
    <row r="475" spans="1:8" ht="13.2" x14ac:dyDescent="0.25">
      <c r="A475" s="956"/>
      <c r="B475"/>
      <c r="C475" s="958" t="s">
        <v>2221</v>
      </c>
      <c r="D475" s="958" t="s">
        <v>2220</v>
      </c>
      <c r="E475" s="958">
        <v>1</v>
      </c>
      <c r="F475" s="958">
        <v>4.2754799999999999</v>
      </c>
      <c r="G475"/>
      <c r="H475" s="956"/>
    </row>
    <row r="476" spans="1:8" ht="13.2" x14ac:dyDescent="0.25">
      <c r="A476" s="956"/>
      <c r="B476"/>
      <c r="C476" s="958" t="s">
        <v>2201</v>
      </c>
      <c r="D476" s="958" t="s">
        <v>2110</v>
      </c>
      <c r="E476" s="958">
        <v>1</v>
      </c>
      <c r="F476" s="958">
        <v>6.6012399999999998</v>
      </c>
      <c r="G476"/>
      <c r="H476" s="956"/>
    </row>
    <row r="477" spans="1:8" ht="13.2" x14ac:dyDescent="0.25">
      <c r="A477" s="956"/>
      <c r="B477"/>
      <c r="C477" s="958" t="s">
        <v>2201</v>
      </c>
      <c r="D477" s="958" t="s">
        <v>2114</v>
      </c>
      <c r="E477" s="958">
        <v>1</v>
      </c>
      <c r="F477" s="958">
        <v>12.592599999999999</v>
      </c>
      <c r="G477"/>
      <c r="H477" s="956"/>
    </row>
    <row r="478" spans="1:8" ht="13.2" x14ac:dyDescent="0.25">
      <c r="A478" s="956"/>
      <c r="B478"/>
      <c r="C478" s="958" t="s">
        <v>2201</v>
      </c>
      <c r="D478" s="958" t="s">
        <v>2142</v>
      </c>
      <c r="E478" s="958">
        <v>1</v>
      </c>
      <c r="F478" s="958">
        <v>3.1663199999999998</v>
      </c>
      <c r="G478"/>
      <c r="H478" s="956"/>
    </row>
    <row r="479" spans="1:8" ht="13.2" x14ac:dyDescent="0.25">
      <c r="A479" s="956"/>
      <c r="B479"/>
      <c r="C479" s="958" t="s">
        <v>2201</v>
      </c>
      <c r="D479" s="958" t="s">
        <v>2221</v>
      </c>
      <c r="E479" s="958">
        <v>1</v>
      </c>
      <c r="F479" s="958">
        <v>3.8994399999999998</v>
      </c>
      <c r="G479"/>
      <c r="H479" s="956"/>
    </row>
    <row r="480" spans="1:8" ht="13.2" x14ac:dyDescent="0.25">
      <c r="A480" s="956"/>
      <c r="B480"/>
      <c r="C480" s="958" t="s">
        <v>2201</v>
      </c>
      <c r="D480" s="958" t="s">
        <v>2123</v>
      </c>
      <c r="E480" s="958">
        <v>1</v>
      </c>
      <c r="F480" s="958">
        <v>8.2634000000000007</v>
      </c>
      <c r="G480"/>
      <c r="H480" s="956"/>
    </row>
    <row r="481" spans="1:8" ht="13.2" x14ac:dyDescent="0.25">
      <c r="A481" s="956"/>
      <c r="B481"/>
      <c r="C481" s="958" t="s">
        <v>2201</v>
      </c>
      <c r="D481" s="958" t="s">
        <v>2132</v>
      </c>
      <c r="E481" s="958">
        <v>1</v>
      </c>
      <c r="F481" s="958">
        <v>5.3562000000000003</v>
      </c>
      <c r="G481"/>
      <c r="H481" s="956"/>
    </row>
    <row r="482" spans="1:8" ht="13.2" x14ac:dyDescent="0.25">
      <c r="A482" s="956"/>
      <c r="B482"/>
      <c r="C482" s="958" t="s">
        <v>2201</v>
      </c>
      <c r="D482" s="958" t="s">
        <v>2240</v>
      </c>
      <c r="E482" s="958">
        <v>1</v>
      </c>
      <c r="F482" s="958">
        <v>5.7859600000000002</v>
      </c>
      <c r="G482"/>
      <c r="H482" s="956"/>
    </row>
    <row r="483" spans="1:8" ht="13.2" x14ac:dyDescent="0.25">
      <c r="A483" s="956"/>
      <c r="B483"/>
      <c r="C483" s="958" t="s">
        <v>2201</v>
      </c>
      <c r="D483" s="958" t="s">
        <v>2246</v>
      </c>
      <c r="E483" s="958">
        <v>1</v>
      </c>
      <c r="F483" s="958">
        <v>3.8330799999999998</v>
      </c>
      <c r="G483"/>
      <c r="H483" s="956"/>
    </row>
    <row r="484" spans="1:8" ht="13.2" x14ac:dyDescent="0.25">
      <c r="A484" s="956"/>
      <c r="B484"/>
      <c r="C484" s="958" t="s">
        <v>2201</v>
      </c>
      <c r="D484" s="958" t="s">
        <v>2261</v>
      </c>
      <c r="E484" s="958">
        <v>1</v>
      </c>
      <c r="F484" s="958">
        <v>25.656040000000001</v>
      </c>
      <c r="G484"/>
      <c r="H484" s="956"/>
    </row>
    <row r="485" spans="1:8" ht="13.2" x14ac:dyDescent="0.25">
      <c r="A485" s="956"/>
      <c r="B485"/>
      <c r="C485" s="958" t="s">
        <v>2201</v>
      </c>
      <c r="D485" s="958" t="s">
        <v>2239</v>
      </c>
      <c r="E485" s="958">
        <v>1</v>
      </c>
      <c r="F485" s="958">
        <v>20.55264</v>
      </c>
      <c r="G485"/>
      <c r="H485" s="956"/>
    </row>
    <row r="486" spans="1:8" ht="13.2" x14ac:dyDescent="0.25">
      <c r="A486" s="956"/>
      <c r="B486"/>
      <c r="C486" s="958" t="s">
        <v>2117</v>
      </c>
      <c r="D486" s="958" t="s">
        <v>2103</v>
      </c>
      <c r="E486" s="958">
        <v>1</v>
      </c>
      <c r="F486" s="958">
        <v>4.5756800000000002</v>
      </c>
      <c r="G486"/>
      <c r="H486" s="956"/>
    </row>
    <row r="487" spans="1:8" ht="13.2" x14ac:dyDescent="0.25">
      <c r="A487" s="956"/>
      <c r="B487"/>
      <c r="C487" s="958" t="s">
        <v>2117</v>
      </c>
      <c r="D487" s="958" t="s">
        <v>2106</v>
      </c>
      <c r="E487" s="958">
        <v>1</v>
      </c>
      <c r="F487" s="958">
        <v>4.1711999999999998</v>
      </c>
      <c r="G487"/>
      <c r="H487" s="956"/>
    </row>
    <row r="488" spans="1:8" ht="13.2" x14ac:dyDescent="0.25">
      <c r="A488" s="956"/>
      <c r="B488"/>
      <c r="C488" s="958" t="s">
        <v>2117</v>
      </c>
      <c r="D488" s="958" t="s">
        <v>2174</v>
      </c>
      <c r="E488" s="958">
        <v>1</v>
      </c>
      <c r="F488" s="958">
        <v>8.4245599999999996</v>
      </c>
      <c r="G488"/>
      <c r="H488" s="956"/>
    </row>
    <row r="489" spans="1:8" ht="13.2" x14ac:dyDescent="0.25">
      <c r="A489" s="956"/>
      <c r="B489"/>
      <c r="C489" s="958" t="s">
        <v>2117</v>
      </c>
      <c r="D489" s="958" t="s">
        <v>2109</v>
      </c>
      <c r="E489" s="958">
        <v>2</v>
      </c>
      <c r="F489" s="958">
        <v>19.648879999999998</v>
      </c>
      <c r="G489"/>
      <c r="H489" s="956"/>
    </row>
    <row r="490" spans="1:8" ht="13.2" x14ac:dyDescent="0.25">
      <c r="A490" s="956"/>
      <c r="B490"/>
      <c r="C490" s="958" t="s">
        <v>2117</v>
      </c>
      <c r="D490" s="958" t="s">
        <v>2110</v>
      </c>
      <c r="E490" s="958">
        <v>2</v>
      </c>
      <c r="F490" s="958">
        <v>19.509840000000001</v>
      </c>
      <c r="G490"/>
      <c r="H490" s="956"/>
    </row>
    <row r="491" spans="1:8" ht="13.2" x14ac:dyDescent="0.25">
      <c r="A491" s="956"/>
      <c r="B491"/>
      <c r="C491" s="958" t="s">
        <v>2117</v>
      </c>
      <c r="D491" s="958" t="s">
        <v>2219</v>
      </c>
      <c r="E491" s="958">
        <v>1</v>
      </c>
      <c r="F491" s="958">
        <v>6.3610800000000003</v>
      </c>
      <c r="G491"/>
      <c r="H491" s="956"/>
    </row>
    <row r="492" spans="1:8" ht="13.2" x14ac:dyDescent="0.25">
      <c r="A492" s="956"/>
      <c r="B492"/>
      <c r="C492" s="958" t="s">
        <v>2117</v>
      </c>
      <c r="D492" s="958" t="s">
        <v>2118</v>
      </c>
      <c r="E492" s="958">
        <v>1</v>
      </c>
      <c r="F492" s="958">
        <v>5.2582399999999998</v>
      </c>
      <c r="G492"/>
      <c r="H492" s="956"/>
    </row>
    <row r="493" spans="1:8" ht="13.2" x14ac:dyDescent="0.25">
      <c r="A493" s="956"/>
      <c r="B493"/>
      <c r="C493" s="958" t="s">
        <v>2117</v>
      </c>
      <c r="D493" s="958" t="s">
        <v>2195</v>
      </c>
      <c r="E493" s="958">
        <v>1</v>
      </c>
      <c r="F493" s="958">
        <v>12.124919999999999</v>
      </c>
      <c r="G493"/>
      <c r="H493" s="956"/>
    </row>
    <row r="494" spans="1:8" ht="13.2" x14ac:dyDescent="0.25">
      <c r="A494" s="956"/>
      <c r="B494"/>
      <c r="C494" s="958" t="s">
        <v>2117</v>
      </c>
      <c r="D494" s="958" t="s">
        <v>2245</v>
      </c>
      <c r="E494" s="958">
        <v>1</v>
      </c>
      <c r="F494" s="958">
        <v>7.2237600000000004</v>
      </c>
      <c r="G494"/>
      <c r="H494" s="956"/>
    </row>
    <row r="495" spans="1:8" ht="13.2" x14ac:dyDescent="0.25">
      <c r="A495" s="956"/>
      <c r="B495"/>
      <c r="C495" s="958" t="s">
        <v>2117</v>
      </c>
      <c r="D495" s="958" t="s">
        <v>2305</v>
      </c>
      <c r="E495" s="958">
        <v>1</v>
      </c>
      <c r="F495" s="958">
        <v>4.6894400000000003</v>
      </c>
      <c r="G495"/>
      <c r="H495" s="956"/>
    </row>
    <row r="496" spans="1:8" ht="13.2" x14ac:dyDescent="0.25">
      <c r="A496" s="956"/>
      <c r="B496"/>
      <c r="C496" s="958" t="s">
        <v>2224</v>
      </c>
      <c r="D496" s="958" t="s">
        <v>2132</v>
      </c>
      <c r="E496" s="958">
        <v>1</v>
      </c>
      <c r="F496" s="958">
        <v>4.9517199999999999</v>
      </c>
      <c r="G496"/>
      <c r="H496" s="956"/>
    </row>
    <row r="497" spans="1:8" ht="13.2" x14ac:dyDescent="0.25">
      <c r="A497" s="956"/>
      <c r="B497"/>
      <c r="C497" s="958" t="s">
        <v>2225</v>
      </c>
      <c r="D497" s="958" t="s">
        <v>2126</v>
      </c>
      <c r="E497" s="958">
        <v>1</v>
      </c>
      <c r="F497" s="958">
        <v>6.48116</v>
      </c>
      <c r="G497"/>
      <c r="H497" s="956"/>
    </row>
    <row r="498" spans="1:8" ht="13.2" x14ac:dyDescent="0.25">
      <c r="A498" s="956"/>
      <c r="B498"/>
      <c r="C498" s="958" t="s">
        <v>2207</v>
      </c>
      <c r="D498" s="958" t="s">
        <v>2225</v>
      </c>
      <c r="E498" s="958">
        <v>1</v>
      </c>
      <c r="F498" s="958">
        <v>2.1867200000000002</v>
      </c>
      <c r="G498"/>
      <c r="H498" s="956"/>
    </row>
    <row r="499" spans="1:8" ht="13.2" x14ac:dyDescent="0.25">
      <c r="A499" s="956"/>
      <c r="B499"/>
      <c r="C499" s="958" t="s">
        <v>2217</v>
      </c>
      <c r="D499" s="958" t="s">
        <v>2114</v>
      </c>
      <c r="E499" s="958">
        <v>1</v>
      </c>
      <c r="F499" s="958">
        <v>5.1318400000000004</v>
      </c>
      <c r="G499"/>
      <c r="H499" s="956"/>
    </row>
    <row r="500" spans="1:8" ht="13.2" x14ac:dyDescent="0.25">
      <c r="A500" s="956"/>
      <c r="B500"/>
      <c r="C500" s="958" t="s">
        <v>2213</v>
      </c>
      <c r="D500" s="958" t="s">
        <v>2136</v>
      </c>
      <c r="E500" s="958">
        <v>1</v>
      </c>
      <c r="F500" s="958">
        <v>7.6756399999999996</v>
      </c>
      <c r="G500"/>
      <c r="H500" s="956"/>
    </row>
    <row r="501" spans="1:8" ht="13.2" x14ac:dyDescent="0.25">
      <c r="A501" s="956"/>
      <c r="B501"/>
      <c r="C501" s="958" t="s">
        <v>2213</v>
      </c>
      <c r="D501" s="958" t="s">
        <v>2146</v>
      </c>
      <c r="E501" s="958">
        <v>1</v>
      </c>
      <c r="F501" s="958">
        <v>10.519640000000001</v>
      </c>
      <c r="G501"/>
      <c r="H501" s="956"/>
    </row>
    <row r="502" spans="1:8" ht="13.2" x14ac:dyDescent="0.25">
      <c r="A502" s="956"/>
      <c r="B502"/>
      <c r="C502" s="958" t="s">
        <v>2213</v>
      </c>
      <c r="D502" s="958" t="s">
        <v>2118</v>
      </c>
      <c r="E502" s="958">
        <v>1</v>
      </c>
      <c r="F502" s="958">
        <v>5.0022799999999998</v>
      </c>
      <c r="G502"/>
      <c r="H502" s="956"/>
    </row>
    <row r="503" spans="1:8" ht="13.2" x14ac:dyDescent="0.25">
      <c r="A503" s="956"/>
      <c r="B503"/>
      <c r="C503" s="958" t="s">
        <v>2213</v>
      </c>
      <c r="D503" s="958" t="s">
        <v>2246</v>
      </c>
      <c r="E503" s="958">
        <v>1</v>
      </c>
      <c r="F503" s="958">
        <v>8.6647200000000009</v>
      </c>
      <c r="G503"/>
      <c r="H503" s="956"/>
    </row>
    <row r="504" spans="1:8" ht="13.2" x14ac:dyDescent="0.25">
      <c r="A504" s="956"/>
      <c r="B504"/>
      <c r="C504" s="958" t="s">
        <v>2213</v>
      </c>
      <c r="D504" s="958" t="s">
        <v>2322</v>
      </c>
      <c r="E504" s="958">
        <v>1</v>
      </c>
      <c r="F504" s="958">
        <v>5.4162400000000002</v>
      </c>
      <c r="G504"/>
      <c r="H504" s="956"/>
    </row>
    <row r="505" spans="1:8" ht="13.2" x14ac:dyDescent="0.25">
      <c r="A505" s="956"/>
      <c r="B505"/>
      <c r="C505" s="958" t="s">
        <v>2214</v>
      </c>
      <c r="D505" s="958" t="s">
        <v>2109</v>
      </c>
      <c r="E505" s="958">
        <v>1</v>
      </c>
      <c r="F505" s="958">
        <v>10.437480000000001</v>
      </c>
      <c r="G505"/>
      <c r="H505" s="956"/>
    </row>
    <row r="506" spans="1:8" ht="13.2" x14ac:dyDescent="0.25">
      <c r="A506" s="956"/>
      <c r="B506"/>
      <c r="C506" s="958" t="s">
        <v>2214</v>
      </c>
      <c r="D506" s="958" t="s">
        <v>2237</v>
      </c>
      <c r="E506" s="958">
        <v>1</v>
      </c>
      <c r="F506" s="958">
        <v>8.5446399999999993</v>
      </c>
      <c r="G506"/>
      <c r="H506" s="956"/>
    </row>
    <row r="507" spans="1:8" ht="13.2" x14ac:dyDescent="0.25">
      <c r="A507" s="956"/>
      <c r="B507"/>
      <c r="C507" s="958" t="s">
        <v>2214</v>
      </c>
      <c r="D507" s="958" t="s">
        <v>2249</v>
      </c>
      <c r="E507" s="958">
        <v>1</v>
      </c>
      <c r="F507" s="958">
        <v>5.6785199999999998</v>
      </c>
      <c r="G507"/>
      <c r="H507" s="956"/>
    </row>
    <row r="508" spans="1:8" ht="13.2" x14ac:dyDescent="0.25">
      <c r="A508" s="956"/>
      <c r="B508"/>
      <c r="C508" s="958" t="s">
        <v>2214</v>
      </c>
      <c r="D508" s="958" t="s">
        <v>2233</v>
      </c>
      <c r="E508" s="958">
        <v>1</v>
      </c>
      <c r="F508" s="958">
        <v>27.175999999999998</v>
      </c>
      <c r="G508"/>
      <c r="H508" s="956"/>
    </row>
    <row r="509" spans="1:8" ht="13.2" x14ac:dyDescent="0.25">
      <c r="A509" s="956"/>
      <c r="B509"/>
      <c r="C509" s="958" t="s">
        <v>2214</v>
      </c>
      <c r="D509" s="958" t="s">
        <v>2247</v>
      </c>
      <c r="E509" s="958">
        <v>1</v>
      </c>
      <c r="F509" s="958">
        <v>28.342040000000001</v>
      </c>
      <c r="G509"/>
      <c r="H509" s="956"/>
    </row>
    <row r="510" spans="1:8" ht="13.2" x14ac:dyDescent="0.25">
      <c r="A510" s="956"/>
      <c r="B510"/>
      <c r="C510" s="958" t="s">
        <v>2118</v>
      </c>
      <c r="D510" s="958" t="s">
        <v>2103</v>
      </c>
      <c r="E510" s="958">
        <v>3</v>
      </c>
      <c r="F510" s="958">
        <v>20.12604</v>
      </c>
      <c r="G510"/>
      <c r="H510" s="956"/>
    </row>
    <row r="511" spans="1:8" ht="13.2" x14ac:dyDescent="0.25">
      <c r="A511" s="956"/>
      <c r="B511"/>
      <c r="C511" s="958" t="s">
        <v>2118</v>
      </c>
      <c r="D511" s="958" t="s">
        <v>2181</v>
      </c>
      <c r="E511" s="958">
        <v>1</v>
      </c>
      <c r="F511" s="958">
        <v>9.0123200000000008</v>
      </c>
      <c r="G511"/>
      <c r="H511" s="956"/>
    </row>
    <row r="512" spans="1:8" ht="13.2" x14ac:dyDescent="0.25">
      <c r="A512" s="956"/>
      <c r="B512"/>
      <c r="C512" s="958" t="s">
        <v>2118</v>
      </c>
      <c r="D512" s="958" t="s">
        <v>2174</v>
      </c>
      <c r="E512" s="958">
        <v>4</v>
      </c>
      <c r="F512" s="958">
        <v>22.935279999999999</v>
      </c>
      <c r="G512"/>
      <c r="H512" s="956"/>
    </row>
    <row r="513" spans="1:8" ht="13.2" x14ac:dyDescent="0.25">
      <c r="A513" s="956"/>
      <c r="B513"/>
      <c r="C513" s="958" t="s">
        <v>2118</v>
      </c>
      <c r="D513" s="958" t="s">
        <v>2198</v>
      </c>
      <c r="E513" s="958">
        <v>1</v>
      </c>
      <c r="F513" s="958">
        <v>5.7480399999999996</v>
      </c>
      <c r="G513"/>
      <c r="H513" s="956"/>
    </row>
    <row r="514" spans="1:8" ht="13.2" x14ac:dyDescent="0.25">
      <c r="A514" s="956"/>
      <c r="B514"/>
      <c r="C514" s="958" t="s">
        <v>2118</v>
      </c>
      <c r="D514" s="958" t="s">
        <v>2110</v>
      </c>
      <c r="E514" s="958">
        <v>2</v>
      </c>
      <c r="F514" s="958">
        <v>22.303280000000001</v>
      </c>
      <c r="G514"/>
      <c r="H514" s="956"/>
    </row>
    <row r="515" spans="1:8" ht="13.2" x14ac:dyDescent="0.25">
      <c r="A515" s="956"/>
      <c r="B515"/>
      <c r="C515" s="958" t="s">
        <v>2118</v>
      </c>
      <c r="D515" s="958" t="s">
        <v>2183</v>
      </c>
      <c r="E515" s="958">
        <v>2</v>
      </c>
      <c r="F515" s="958">
        <v>13.49004</v>
      </c>
      <c r="G515"/>
      <c r="H515" s="956"/>
    </row>
    <row r="516" spans="1:8" ht="13.2" x14ac:dyDescent="0.25">
      <c r="A516" s="956"/>
      <c r="B516"/>
      <c r="C516" s="958" t="s">
        <v>2118</v>
      </c>
      <c r="D516" s="958" t="s">
        <v>2184</v>
      </c>
      <c r="E516" s="958">
        <v>1</v>
      </c>
      <c r="F516" s="958">
        <v>11.11056</v>
      </c>
      <c r="G516"/>
      <c r="H516" s="956"/>
    </row>
    <row r="517" spans="1:8" ht="13.2" x14ac:dyDescent="0.25">
      <c r="A517" s="956"/>
      <c r="B517"/>
      <c r="C517" s="958" t="s">
        <v>2118</v>
      </c>
      <c r="D517" s="958" t="s">
        <v>2157</v>
      </c>
      <c r="E517" s="958">
        <v>1</v>
      </c>
      <c r="F517" s="958">
        <v>2.7176</v>
      </c>
      <c r="G517"/>
      <c r="H517" s="956"/>
    </row>
    <row r="518" spans="1:8" ht="13.2" x14ac:dyDescent="0.25">
      <c r="A518" s="956"/>
      <c r="B518"/>
      <c r="C518" s="958" t="s">
        <v>2118</v>
      </c>
      <c r="D518" s="958" t="s">
        <v>2213</v>
      </c>
      <c r="E518" s="958">
        <v>1</v>
      </c>
      <c r="F518" s="958">
        <v>4.9201199999999998</v>
      </c>
      <c r="G518"/>
      <c r="H518" s="956"/>
    </row>
    <row r="519" spans="1:8" ht="13.2" x14ac:dyDescent="0.25">
      <c r="A519" s="956"/>
      <c r="B519"/>
      <c r="C519" s="958" t="s">
        <v>2118</v>
      </c>
      <c r="D519" s="958" t="s">
        <v>2214</v>
      </c>
      <c r="E519" s="958">
        <v>1</v>
      </c>
      <c r="F519" s="958">
        <v>4.3292000000000002</v>
      </c>
      <c r="G519"/>
      <c r="H519" s="956"/>
    </row>
    <row r="520" spans="1:8" ht="13.2" x14ac:dyDescent="0.25">
      <c r="A520" s="956"/>
      <c r="B520"/>
      <c r="C520" s="958" t="s">
        <v>2118</v>
      </c>
      <c r="D520" s="958" t="s">
        <v>2121</v>
      </c>
      <c r="E520" s="958">
        <v>1</v>
      </c>
      <c r="F520" s="958">
        <v>4.7810800000000002</v>
      </c>
      <c r="G520"/>
      <c r="H520" s="956"/>
    </row>
    <row r="521" spans="1:8" ht="13.2" x14ac:dyDescent="0.25">
      <c r="A521" s="956"/>
      <c r="B521"/>
      <c r="C521" s="958" t="s">
        <v>2118</v>
      </c>
      <c r="D521" s="958" t="s">
        <v>2226</v>
      </c>
      <c r="E521" s="958">
        <v>1</v>
      </c>
      <c r="F521" s="958">
        <v>2.9135200000000001</v>
      </c>
      <c r="G521"/>
      <c r="H521" s="956"/>
    </row>
    <row r="522" spans="1:8" ht="13.2" x14ac:dyDescent="0.25">
      <c r="A522" s="956"/>
      <c r="B522"/>
      <c r="C522" s="958" t="s">
        <v>2118</v>
      </c>
      <c r="D522" s="958" t="s">
        <v>2186</v>
      </c>
      <c r="E522" s="958">
        <v>3</v>
      </c>
      <c r="F522" s="958">
        <v>8.4466800000000006</v>
      </c>
      <c r="G522"/>
      <c r="H522" s="956"/>
    </row>
    <row r="523" spans="1:8" ht="13.2" x14ac:dyDescent="0.25">
      <c r="A523" s="956"/>
      <c r="B523"/>
      <c r="C523" s="958" t="s">
        <v>2118</v>
      </c>
      <c r="D523" s="958" t="s">
        <v>2127</v>
      </c>
      <c r="E523" s="958">
        <v>2</v>
      </c>
      <c r="F523" s="958">
        <v>4.6641599999999999</v>
      </c>
      <c r="G523"/>
      <c r="H523" s="956"/>
    </row>
    <row r="524" spans="1:8" ht="13.2" x14ac:dyDescent="0.25">
      <c r="A524" s="956"/>
      <c r="B524"/>
      <c r="C524" s="958" t="s">
        <v>2118</v>
      </c>
      <c r="D524" s="958" t="s">
        <v>2158</v>
      </c>
      <c r="E524" s="958">
        <v>1</v>
      </c>
      <c r="F524" s="958">
        <v>2.6385999999999998</v>
      </c>
      <c r="G524"/>
      <c r="H524" s="956"/>
    </row>
    <row r="525" spans="1:8" ht="13.2" x14ac:dyDescent="0.25">
      <c r="A525" s="956"/>
      <c r="B525"/>
      <c r="C525" s="958" t="s">
        <v>2118</v>
      </c>
      <c r="D525" s="958" t="s">
        <v>2295</v>
      </c>
      <c r="E525" s="958">
        <v>1</v>
      </c>
      <c r="F525" s="958">
        <v>8.9017199999999992</v>
      </c>
      <c r="G525"/>
      <c r="H525" s="956"/>
    </row>
    <row r="526" spans="1:8" ht="13.2" x14ac:dyDescent="0.25">
      <c r="A526" s="956"/>
      <c r="B526"/>
      <c r="C526" s="958" t="s">
        <v>2118</v>
      </c>
      <c r="D526" s="958" t="s">
        <v>2246</v>
      </c>
      <c r="E526" s="958">
        <v>7</v>
      </c>
      <c r="F526" s="958">
        <v>64.144840000000002</v>
      </c>
      <c r="G526"/>
      <c r="H526" s="956"/>
    </row>
    <row r="527" spans="1:8" ht="13.2" x14ac:dyDescent="0.25">
      <c r="A527" s="956"/>
      <c r="B527"/>
      <c r="C527" s="958" t="s">
        <v>2118</v>
      </c>
      <c r="D527" s="958" t="s">
        <v>2249</v>
      </c>
      <c r="E527" s="958">
        <v>6</v>
      </c>
      <c r="F527" s="958">
        <v>32.9114</v>
      </c>
      <c r="G527"/>
      <c r="H527" s="956"/>
    </row>
    <row r="528" spans="1:8" ht="13.2" x14ac:dyDescent="0.25">
      <c r="A528" s="956"/>
      <c r="B528"/>
      <c r="C528" s="958" t="s">
        <v>2118</v>
      </c>
      <c r="D528" s="958" t="s">
        <v>2247</v>
      </c>
      <c r="E528" s="958">
        <v>1</v>
      </c>
      <c r="F528" s="958">
        <v>15.67676</v>
      </c>
      <c r="G528"/>
      <c r="H528" s="956"/>
    </row>
    <row r="529" spans="1:8" ht="13.2" x14ac:dyDescent="0.25">
      <c r="A529" s="956"/>
      <c r="B529"/>
      <c r="C529" s="958" t="s">
        <v>2118</v>
      </c>
      <c r="D529" s="958" t="s">
        <v>2269</v>
      </c>
      <c r="E529" s="958">
        <v>1</v>
      </c>
      <c r="F529" s="958">
        <v>22.549759999999999</v>
      </c>
      <c r="G529"/>
      <c r="H529" s="956"/>
    </row>
    <row r="530" spans="1:8" ht="13.2" x14ac:dyDescent="0.25">
      <c r="A530" s="956"/>
      <c r="B530"/>
      <c r="C530" s="958" t="s">
        <v>2119</v>
      </c>
      <c r="D530" s="958" t="s">
        <v>2118</v>
      </c>
      <c r="E530" s="958">
        <v>1</v>
      </c>
      <c r="F530" s="958">
        <v>3.1094400000000002</v>
      </c>
      <c r="G530"/>
      <c r="H530" s="956"/>
    </row>
    <row r="531" spans="1:8" ht="13.2" x14ac:dyDescent="0.25">
      <c r="A531" s="956"/>
      <c r="B531"/>
      <c r="C531" s="958" t="s">
        <v>2165</v>
      </c>
      <c r="D531" s="958" t="s">
        <v>2109</v>
      </c>
      <c r="E531" s="958">
        <v>1</v>
      </c>
      <c r="F531" s="958">
        <v>9.5589999999999993</v>
      </c>
      <c r="G531"/>
      <c r="H531" s="956"/>
    </row>
    <row r="532" spans="1:8" ht="13.2" x14ac:dyDescent="0.25">
      <c r="A532" s="956"/>
      <c r="B532"/>
      <c r="C532" s="958" t="s">
        <v>2165</v>
      </c>
      <c r="D532" s="958" t="s">
        <v>2114</v>
      </c>
      <c r="E532" s="958">
        <v>1</v>
      </c>
      <c r="F532" s="958">
        <v>3.6339999999999999</v>
      </c>
      <c r="G532"/>
      <c r="H532" s="956"/>
    </row>
    <row r="533" spans="1:8" ht="13.2" x14ac:dyDescent="0.25">
      <c r="A533" s="956"/>
      <c r="B533"/>
      <c r="C533" s="958" t="s">
        <v>2165</v>
      </c>
      <c r="D533" s="958" t="s">
        <v>2213</v>
      </c>
      <c r="E533" s="958">
        <v>1</v>
      </c>
      <c r="F533" s="958">
        <v>4.2912800000000004</v>
      </c>
      <c r="G533"/>
      <c r="H533" s="956"/>
    </row>
    <row r="534" spans="1:8" ht="13.2" x14ac:dyDescent="0.25">
      <c r="A534" s="956"/>
      <c r="B534"/>
      <c r="C534" s="958" t="s">
        <v>2165</v>
      </c>
      <c r="D534" s="958" t="s">
        <v>2118</v>
      </c>
      <c r="E534" s="958">
        <v>1</v>
      </c>
      <c r="F534" s="958">
        <v>1.9876400000000001</v>
      </c>
      <c r="G534"/>
      <c r="H534" s="956"/>
    </row>
    <row r="535" spans="1:8" ht="13.2" x14ac:dyDescent="0.25">
      <c r="A535" s="956"/>
      <c r="B535"/>
      <c r="C535" s="958" t="s">
        <v>2165</v>
      </c>
      <c r="D535" s="958" t="s">
        <v>2246</v>
      </c>
      <c r="E535" s="958">
        <v>2</v>
      </c>
      <c r="F535" s="958">
        <v>17.939319999999999</v>
      </c>
      <c r="G535"/>
      <c r="H535" s="956"/>
    </row>
    <row r="536" spans="1:8" ht="13.2" x14ac:dyDescent="0.25">
      <c r="A536" s="956"/>
      <c r="B536"/>
      <c r="C536" s="958" t="s">
        <v>2165</v>
      </c>
      <c r="D536" s="958" t="s">
        <v>2241</v>
      </c>
      <c r="E536" s="958">
        <v>1</v>
      </c>
      <c r="F536" s="958">
        <v>32.279400000000003</v>
      </c>
      <c r="G536"/>
      <c r="H536" s="956"/>
    </row>
    <row r="537" spans="1:8" ht="13.2" x14ac:dyDescent="0.25">
      <c r="A537" s="956"/>
      <c r="B537"/>
      <c r="C537" s="958" t="s">
        <v>2120</v>
      </c>
      <c r="D537" s="958" t="s">
        <v>2100</v>
      </c>
      <c r="E537" s="958">
        <v>1</v>
      </c>
      <c r="F537" s="958">
        <v>4.7937200000000004</v>
      </c>
      <c r="G537"/>
      <c r="H537" s="956"/>
    </row>
    <row r="538" spans="1:8" ht="13.2" x14ac:dyDescent="0.25">
      <c r="A538" s="956"/>
      <c r="B538"/>
      <c r="C538" s="958" t="s">
        <v>2120</v>
      </c>
      <c r="D538" s="958" t="s">
        <v>2103</v>
      </c>
      <c r="E538" s="958">
        <v>2</v>
      </c>
      <c r="F538" s="958">
        <v>14.5992</v>
      </c>
      <c r="G538"/>
      <c r="H538" s="956"/>
    </row>
    <row r="539" spans="1:8" ht="13.2" x14ac:dyDescent="0.25">
      <c r="A539" s="956"/>
      <c r="B539"/>
      <c r="C539" s="958" t="s">
        <v>2120</v>
      </c>
      <c r="D539" s="958" t="s">
        <v>2147</v>
      </c>
      <c r="E539" s="958">
        <v>1</v>
      </c>
      <c r="F539" s="958">
        <v>3.3306399999999998</v>
      </c>
      <c r="G539"/>
      <c r="H539" s="956"/>
    </row>
    <row r="540" spans="1:8" ht="13.2" x14ac:dyDescent="0.25">
      <c r="A540" s="956"/>
      <c r="B540"/>
      <c r="C540" s="958" t="s">
        <v>2120</v>
      </c>
      <c r="D540" s="958" t="s">
        <v>2227</v>
      </c>
      <c r="E540" s="958">
        <v>1</v>
      </c>
      <c r="F540" s="958">
        <v>5.89656</v>
      </c>
      <c r="G540"/>
      <c r="H540" s="956"/>
    </row>
    <row r="541" spans="1:8" ht="13.2" x14ac:dyDescent="0.25">
      <c r="A541" s="956"/>
      <c r="B541"/>
      <c r="C541" s="958" t="s">
        <v>2120</v>
      </c>
      <c r="D541" s="958" t="s">
        <v>2174</v>
      </c>
      <c r="E541" s="958">
        <v>1</v>
      </c>
      <c r="F541" s="958">
        <v>6.5032800000000002</v>
      </c>
      <c r="G541"/>
      <c r="H541" s="956"/>
    </row>
    <row r="542" spans="1:8" ht="13.2" x14ac:dyDescent="0.25">
      <c r="A542" s="956"/>
      <c r="B542"/>
      <c r="C542" s="958" t="s">
        <v>2120</v>
      </c>
      <c r="D542" s="958" t="s">
        <v>2212</v>
      </c>
      <c r="E542" s="958">
        <v>1</v>
      </c>
      <c r="F542" s="958">
        <v>3.4886400000000002</v>
      </c>
      <c r="G542"/>
      <c r="H542" s="956"/>
    </row>
    <row r="543" spans="1:8" ht="13.2" x14ac:dyDescent="0.25">
      <c r="A543" s="956"/>
      <c r="B543"/>
      <c r="C543" s="958" t="s">
        <v>2120</v>
      </c>
      <c r="D543" s="958" t="s">
        <v>2109</v>
      </c>
      <c r="E543" s="958">
        <v>1</v>
      </c>
      <c r="F543" s="958">
        <v>8.8100799999999992</v>
      </c>
      <c r="G543"/>
      <c r="H543" s="956"/>
    </row>
    <row r="544" spans="1:8" ht="13.2" x14ac:dyDescent="0.25">
      <c r="A544" s="956"/>
      <c r="B544"/>
      <c r="C544" s="958" t="s">
        <v>2120</v>
      </c>
      <c r="D544" s="958" t="s">
        <v>2342</v>
      </c>
      <c r="E544" s="958">
        <v>1</v>
      </c>
      <c r="F544" s="958">
        <v>7.5018399999999996</v>
      </c>
      <c r="G544"/>
      <c r="H544" s="956"/>
    </row>
    <row r="545" spans="1:8" ht="13.2" x14ac:dyDescent="0.25">
      <c r="A545" s="956"/>
      <c r="B545"/>
      <c r="C545" s="958" t="s">
        <v>2120</v>
      </c>
      <c r="D545" s="958" t="s">
        <v>2115</v>
      </c>
      <c r="E545" s="958">
        <v>2</v>
      </c>
      <c r="F545" s="958">
        <v>8.6584000000000003</v>
      </c>
      <c r="G545"/>
      <c r="H545" s="956"/>
    </row>
    <row r="546" spans="1:8" ht="13.2" x14ac:dyDescent="0.25">
      <c r="A546" s="956"/>
      <c r="B546"/>
      <c r="C546" s="958" t="s">
        <v>2120</v>
      </c>
      <c r="D546" s="958" t="s">
        <v>2213</v>
      </c>
      <c r="E546" s="958">
        <v>1</v>
      </c>
      <c r="F546" s="958">
        <v>4.7937200000000004</v>
      </c>
      <c r="G546"/>
      <c r="H546" s="956"/>
    </row>
    <row r="547" spans="1:8" ht="13.2" x14ac:dyDescent="0.25">
      <c r="A547" s="956"/>
      <c r="B547"/>
      <c r="C547" s="958" t="s">
        <v>2120</v>
      </c>
      <c r="D547" s="958" t="s">
        <v>2228</v>
      </c>
      <c r="E547" s="958">
        <v>1</v>
      </c>
      <c r="F547" s="958">
        <v>3.4475600000000002</v>
      </c>
      <c r="G547"/>
      <c r="H547" s="956"/>
    </row>
    <row r="548" spans="1:8" ht="13.2" x14ac:dyDescent="0.25">
      <c r="A548" s="956"/>
      <c r="B548"/>
      <c r="C548" s="958" t="s">
        <v>2120</v>
      </c>
      <c r="D548" s="958" t="s">
        <v>2121</v>
      </c>
      <c r="E548" s="958">
        <v>1</v>
      </c>
      <c r="F548" s="958">
        <v>3.16316</v>
      </c>
      <c r="G548"/>
      <c r="H548" s="956"/>
    </row>
    <row r="549" spans="1:8" ht="13.2" x14ac:dyDescent="0.25">
      <c r="A549" s="956"/>
      <c r="B549"/>
      <c r="C549" s="958" t="s">
        <v>2120</v>
      </c>
      <c r="D549" s="958" t="s">
        <v>2186</v>
      </c>
      <c r="E549" s="958">
        <v>3</v>
      </c>
      <c r="F549" s="958">
        <v>8.0738000000000003</v>
      </c>
      <c r="G549"/>
      <c r="H549" s="956"/>
    </row>
    <row r="550" spans="1:8" ht="13.2" x14ac:dyDescent="0.25">
      <c r="A550" s="956"/>
      <c r="B550"/>
      <c r="C550" s="958" t="s">
        <v>2120</v>
      </c>
      <c r="D550" s="958" t="s">
        <v>2127</v>
      </c>
      <c r="E550" s="958">
        <v>1</v>
      </c>
      <c r="F550" s="958">
        <v>4.0448000000000004</v>
      </c>
      <c r="G550"/>
      <c r="H550" s="956"/>
    </row>
    <row r="551" spans="1:8" ht="13.2" x14ac:dyDescent="0.25">
      <c r="A551" s="956"/>
      <c r="B551"/>
      <c r="C551" s="958" t="s">
        <v>2120</v>
      </c>
      <c r="D551" s="958" t="s">
        <v>2249</v>
      </c>
      <c r="E551" s="958">
        <v>1</v>
      </c>
      <c r="F551" s="958">
        <v>5.2424400000000002</v>
      </c>
      <c r="G551"/>
      <c r="H551" s="956"/>
    </row>
    <row r="552" spans="1:8" ht="13.2" x14ac:dyDescent="0.25">
      <c r="A552" s="956"/>
      <c r="B552"/>
      <c r="C552" s="958" t="s">
        <v>2120</v>
      </c>
      <c r="D552" s="958" t="s">
        <v>2233</v>
      </c>
      <c r="E552" s="958">
        <v>2</v>
      </c>
      <c r="F552" s="958">
        <v>52.765680000000003</v>
      </c>
      <c r="G552"/>
      <c r="H552" s="956"/>
    </row>
    <row r="553" spans="1:8" ht="13.2" x14ac:dyDescent="0.25">
      <c r="A553" s="956"/>
      <c r="B553"/>
      <c r="C553" s="958" t="s">
        <v>2120</v>
      </c>
      <c r="D553" s="958" t="s">
        <v>2235</v>
      </c>
      <c r="E553" s="958">
        <v>1</v>
      </c>
      <c r="F553" s="958">
        <v>33.938400000000001</v>
      </c>
      <c r="G553"/>
      <c r="H553" s="956"/>
    </row>
    <row r="554" spans="1:8" ht="13.2" x14ac:dyDescent="0.25">
      <c r="A554" s="956"/>
      <c r="B554"/>
      <c r="C554" s="958" t="s">
        <v>2120</v>
      </c>
      <c r="D554" s="958" t="s">
        <v>2261</v>
      </c>
      <c r="E554" s="958">
        <v>2</v>
      </c>
      <c r="F554" s="958">
        <v>49.10324</v>
      </c>
      <c r="G554"/>
      <c r="H554" s="956"/>
    </row>
    <row r="555" spans="1:8" ht="13.2" x14ac:dyDescent="0.25">
      <c r="A555" s="956"/>
      <c r="B555"/>
      <c r="C555" s="958" t="s">
        <v>2228</v>
      </c>
      <c r="D555" s="958" t="s">
        <v>2120</v>
      </c>
      <c r="E555" s="958">
        <v>1</v>
      </c>
      <c r="F555" s="958">
        <v>3.3243200000000002</v>
      </c>
      <c r="G555"/>
      <c r="H555" s="956"/>
    </row>
    <row r="556" spans="1:8" ht="13.2" x14ac:dyDescent="0.25">
      <c r="A556" s="956"/>
      <c r="B556"/>
      <c r="C556" s="958" t="s">
        <v>2228</v>
      </c>
      <c r="D556" s="958" t="s">
        <v>2235</v>
      </c>
      <c r="E556" s="958">
        <v>1</v>
      </c>
      <c r="F556" s="958">
        <v>32.690199999999997</v>
      </c>
      <c r="G556"/>
      <c r="H556" s="956"/>
    </row>
    <row r="557" spans="1:8" ht="13.2" x14ac:dyDescent="0.25">
      <c r="A557" s="956"/>
      <c r="B557"/>
      <c r="C557" s="958" t="s">
        <v>2121</v>
      </c>
      <c r="D557" s="958" t="s">
        <v>2103</v>
      </c>
      <c r="E557" s="958">
        <v>1</v>
      </c>
      <c r="F557" s="958">
        <v>7.2553599999999996</v>
      </c>
      <c r="G557"/>
      <c r="H557" s="956"/>
    </row>
    <row r="558" spans="1:8" ht="13.2" x14ac:dyDescent="0.25">
      <c r="A558" s="956"/>
      <c r="B558"/>
      <c r="C558" s="958" t="s">
        <v>2121</v>
      </c>
      <c r="D558" s="958" t="s">
        <v>2106</v>
      </c>
      <c r="E558" s="958">
        <v>2</v>
      </c>
      <c r="F558" s="958">
        <v>11.02524</v>
      </c>
      <c r="G558"/>
      <c r="H558" s="956"/>
    </row>
    <row r="559" spans="1:8" ht="13.2" x14ac:dyDescent="0.25">
      <c r="A559" s="956"/>
      <c r="B559"/>
      <c r="C559" s="958" t="s">
        <v>2121</v>
      </c>
      <c r="D559" s="958" t="s">
        <v>2110</v>
      </c>
      <c r="E559" s="958">
        <v>1</v>
      </c>
      <c r="F559" s="958">
        <v>19.276</v>
      </c>
      <c r="G559"/>
      <c r="H559" s="956"/>
    </row>
    <row r="560" spans="1:8" ht="13.2" x14ac:dyDescent="0.25">
      <c r="A560" s="956"/>
      <c r="B560"/>
      <c r="C560" s="958" t="s">
        <v>2121</v>
      </c>
      <c r="D560" s="958" t="s">
        <v>2114</v>
      </c>
      <c r="E560" s="958">
        <v>1</v>
      </c>
      <c r="F560" s="958">
        <v>5.6469199999999997</v>
      </c>
      <c r="G560"/>
      <c r="H560" s="956"/>
    </row>
    <row r="561" spans="1:8" ht="13.2" x14ac:dyDescent="0.25">
      <c r="A561" s="956"/>
      <c r="B561"/>
      <c r="C561" s="958" t="s">
        <v>2121</v>
      </c>
      <c r="D561" s="958" t="s">
        <v>2115</v>
      </c>
      <c r="E561" s="958">
        <v>1</v>
      </c>
      <c r="F561" s="958">
        <v>7.2648400000000004</v>
      </c>
      <c r="G561"/>
      <c r="H561" s="956"/>
    </row>
    <row r="562" spans="1:8" ht="13.2" x14ac:dyDescent="0.25">
      <c r="A562" s="956"/>
      <c r="B562"/>
      <c r="C562" s="958" t="s">
        <v>2121</v>
      </c>
      <c r="D562" s="958" t="s">
        <v>2118</v>
      </c>
      <c r="E562" s="958">
        <v>1</v>
      </c>
      <c r="F562" s="958">
        <v>4.1617199999999999</v>
      </c>
      <c r="G562"/>
      <c r="H562" s="956"/>
    </row>
    <row r="563" spans="1:8" ht="13.2" x14ac:dyDescent="0.25">
      <c r="A563" s="956"/>
      <c r="B563"/>
      <c r="C563" s="958" t="s">
        <v>2121</v>
      </c>
      <c r="D563" s="958" t="s">
        <v>2233</v>
      </c>
      <c r="E563" s="958">
        <v>1</v>
      </c>
      <c r="F563" s="958">
        <v>28.932960000000001</v>
      </c>
      <c r="G563"/>
      <c r="H563" s="956"/>
    </row>
    <row r="564" spans="1:8" ht="13.2" x14ac:dyDescent="0.25">
      <c r="A564" s="956"/>
      <c r="B564"/>
      <c r="C564" s="958" t="s">
        <v>2121</v>
      </c>
      <c r="D564" s="958" t="s">
        <v>2239</v>
      </c>
      <c r="E564" s="958">
        <v>3</v>
      </c>
      <c r="F564" s="958">
        <v>88.799160000000001</v>
      </c>
      <c r="G564"/>
      <c r="H564" s="956"/>
    </row>
    <row r="565" spans="1:8" ht="13.2" x14ac:dyDescent="0.25">
      <c r="A565" s="956"/>
      <c r="B565"/>
      <c r="C565" s="958" t="s">
        <v>2121</v>
      </c>
      <c r="D565" s="958" t="s">
        <v>2267</v>
      </c>
      <c r="E565" s="958">
        <v>1</v>
      </c>
      <c r="F565" s="958">
        <v>45.541919999999998</v>
      </c>
      <c r="G565"/>
      <c r="H565" s="956"/>
    </row>
    <row r="566" spans="1:8" ht="13.2" x14ac:dyDescent="0.25">
      <c r="A566" s="956"/>
      <c r="B566"/>
      <c r="C566" s="958" t="s">
        <v>2185</v>
      </c>
      <c r="D566" s="958" t="s">
        <v>2110</v>
      </c>
      <c r="E566" s="958">
        <v>1</v>
      </c>
      <c r="F566" s="958">
        <v>11.331759999999999</v>
      </c>
      <c r="G566"/>
      <c r="H566" s="956"/>
    </row>
    <row r="567" spans="1:8" ht="13.2" x14ac:dyDescent="0.25">
      <c r="A567" s="956"/>
      <c r="B567"/>
      <c r="C567" s="958" t="s">
        <v>2185</v>
      </c>
      <c r="D567" s="958" t="s">
        <v>2126</v>
      </c>
      <c r="E567" s="958">
        <v>1</v>
      </c>
      <c r="F567" s="958">
        <v>4.0511200000000001</v>
      </c>
      <c r="G567"/>
      <c r="H567" s="956"/>
    </row>
    <row r="568" spans="1:8" ht="13.2" x14ac:dyDescent="0.25">
      <c r="A568" s="956"/>
      <c r="B568"/>
      <c r="C568" s="958" t="s">
        <v>2185</v>
      </c>
      <c r="D568" s="958" t="s">
        <v>2241</v>
      </c>
      <c r="E568" s="958">
        <v>1</v>
      </c>
      <c r="F568" s="958">
        <v>33.341160000000002</v>
      </c>
      <c r="G568"/>
      <c r="H568" s="956"/>
    </row>
    <row r="569" spans="1:8" ht="13.2" x14ac:dyDescent="0.25">
      <c r="A569" s="956"/>
      <c r="B569"/>
      <c r="C569" s="958" t="s">
        <v>2122</v>
      </c>
      <c r="D569" s="958" t="s">
        <v>2149</v>
      </c>
      <c r="E569" s="958">
        <v>1</v>
      </c>
      <c r="F569" s="958">
        <v>9.1387199999999993</v>
      </c>
      <c r="G569"/>
      <c r="H569" s="956"/>
    </row>
    <row r="570" spans="1:8" ht="13.2" x14ac:dyDescent="0.25">
      <c r="A570" s="956"/>
      <c r="B570"/>
      <c r="C570" s="958" t="s">
        <v>2122</v>
      </c>
      <c r="D570" s="958" t="s">
        <v>2109</v>
      </c>
      <c r="E570" s="958">
        <v>1</v>
      </c>
      <c r="F570" s="958">
        <v>8.2760400000000001</v>
      </c>
      <c r="G570"/>
      <c r="H570" s="956"/>
    </row>
    <row r="571" spans="1:8" ht="13.2" x14ac:dyDescent="0.25">
      <c r="A571" s="956"/>
      <c r="B571"/>
      <c r="C571" s="958" t="s">
        <v>2122</v>
      </c>
      <c r="D571" s="958" t="s">
        <v>2235</v>
      </c>
      <c r="E571" s="958">
        <v>1</v>
      </c>
      <c r="F571" s="958">
        <v>32.130879999999998</v>
      </c>
      <c r="G571"/>
      <c r="H571" s="956"/>
    </row>
    <row r="572" spans="1:8" ht="13.2" x14ac:dyDescent="0.25">
      <c r="A572" s="956"/>
      <c r="B572"/>
      <c r="C572" s="958" t="s">
        <v>2226</v>
      </c>
      <c r="D572" s="958" t="s">
        <v>2109</v>
      </c>
      <c r="E572" s="958">
        <v>1</v>
      </c>
      <c r="F572" s="958">
        <v>8.3360800000000008</v>
      </c>
      <c r="G572"/>
      <c r="H572" s="956"/>
    </row>
    <row r="573" spans="1:8" ht="13.2" x14ac:dyDescent="0.25">
      <c r="A573" s="956"/>
      <c r="B573"/>
      <c r="C573" s="958" t="s">
        <v>2226</v>
      </c>
      <c r="D573" s="958" t="s">
        <v>2114</v>
      </c>
      <c r="E573" s="958">
        <v>1</v>
      </c>
      <c r="F573" s="958">
        <v>3.9468399999999999</v>
      </c>
      <c r="G573"/>
      <c r="H573" s="956"/>
    </row>
    <row r="574" spans="1:8" ht="13.2" x14ac:dyDescent="0.25">
      <c r="A574" s="956"/>
      <c r="B574"/>
      <c r="C574" s="958" t="s">
        <v>2226</v>
      </c>
      <c r="D574" s="958" t="s">
        <v>2115</v>
      </c>
      <c r="E574" s="958">
        <v>1</v>
      </c>
      <c r="F574" s="958">
        <v>7.4133599999999999</v>
      </c>
      <c r="G574"/>
      <c r="H574" s="956"/>
    </row>
    <row r="575" spans="1:8" ht="13.2" x14ac:dyDescent="0.25">
      <c r="A575" s="956"/>
      <c r="B575"/>
      <c r="C575" s="958" t="s">
        <v>2226</v>
      </c>
      <c r="D575" s="958" t="s">
        <v>2158</v>
      </c>
      <c r="E575" s="958">
        <v>1</v>
      </c>
      <c r="F575" s="958">
        <v>3.6592799999999999</v>
      </c>
      <c r="G575"/>
      <c r="H575" s="956"/>
    </row>
    <row r="576" spans="1:8" ht="13.2" x14ac:dyDescent="0.25">
      <c r="A576" s="956"/>
      <c r="B576"/>
      <c r="C576" s="958" t="s">
        <v>2202</v>
      </c>
      <c r="D576" s="958" t="s">
        <v>2110</v>
      </c>
      <c r="E576" s="958">
        <v>1</v>
      </c>
      <c r="F576" s="958">
        <v>9.95716</v>
      </c>
      <c r="G576"/>
      <c r="H576" s="956"/>
    </row>
    <row r="577" spans="1:8" ht="13.2" x14ac:dyDescent="0.25">
      <c r="A577" s="956"/>
      <c r="B577"/>
      <c r="C577" s="958" t="s">
        <v>2202</v>
      </c>
      <c r="D577" s="958" t="s">
        <v>2183</v>
      </c>
      <c r="E577" s="958">
        <v>1</v>
      </c>
      <c r="F577" s="958">
        <v>7.32172</v>
      </c>
      <c r="G577"/>
      <c r="H577" s="956"/>
    </row>
    <row r="578" spans="1:8" ht="13.2" x14ac:dyDescent="0.25">
      <c r="A578" s="956"/>
      <c r="B578"/>
      <c r="C578" s="958" t="s">
        <v>2202</v>
      </c>
      <c r="D578" s="958" t="s">
        <v>2219</v>
      </c>
      <c r="E578" s="958">
        <v>1</v>
      </c>
      <c r="F578" s="958">
        <v>3.9310399999999999</v>
      </c>
      <c r="G578"/>
      <c r="H578" s="956"/>
    </row>
    <row r="579" spans="1:8" ht="13.2" x14ac:dyDescent="0.25">
      <c r="A579" s="956"/>
      <c r="B579"/>
      <c r="C579" s="958" t="s">
        <v>2202</v>
      </c>
      <c r="D579" s="958" t="s">
        <v>2201</v>
      </c>
      <c r="E579" s="958">
        <v>2</v>
      </c>
      <c r="F579" s="958">
        <v>12.80748</v>
      </c>
      <c r="G579"/>
      <c r="H579" s="956"/>
    </row>
    <row r="580" spans="1:8" ht="13.2" x14ac:dyDescent="0.25">
      <c r="A580" s="956"/>
      <c r="B580"/>
      <c r="C580" s="958" t="s">
        <v>2202</v>
      </c>
      <c r="D580" s="958" t="s">
        <v>2229</v>
      </c>
      <c r="E580" s="958">
        <v>1</v>
      </c>
      <c r="F580" s="958">
        <v>2.7176</v>
      </c>
      <c r="G580"/>
      <c r="H580" s="956"/>
    </row>
    <row r="581" spans="1:8" ht="13.2" x14ac:dyDescent="0.25">
      <c r="A581" s="956"/>
      <c r="B581"/>
      <c r="C581" s="958" t="s">
        <v>2202</v>
      </c>
      <c r="D581" s="958" t="s">
        <v>2144</v>
      </c>
      <c r="E581" s="958">
        <v>1</v>
      </c>
      <c r="F581" s="958">
        <v>2.3921199999999998</v>
      </c>
      <c r="G581"/>
      <c r="H581" s="956"/>
    </row>
    <row r="582" spans="1:8" ht="13.2" x14ac:dyDescent="0.25">
      <c r="A582" s="956"/>
      <c r="B582"/>
      <c r="C582" s="958" t="s">
        <v>2202</v>
      </c>
      <c r="D582" s="958" t="s">
        <v>2126</v>
      </c>
      <c r="E582" s="958">
        <v>1</v>
      </c>
      <c r="F582" s="958">
        <v>6.8951200000000004</v>
      </c>
      <c r="G582"/>
      <c r="H582" s="956"/>
    </row>
    <row r="583" spans="1:8" ht="13.2" x14ac:dyDescent="0.25">
      <c r="A583" s="956"/>
      <c r="B583"/>
      <c r="C583" s="958" t="s">
        <v>2202</v>
      </c>
      <c r="D583" s="958" t="s">
        <v>2246</v>
      </c>
      <c r="E583" s="958">
        <v>1</v>
      </c>
      <c r="F583" s="958">
        <v>7.5239599999999998</v>
      </c>
      <c r="G583"/>
      <c r="H583" s="956"/>
    </row>
    <row r="584" spans="1:8" ht="13.2" x14ac:dyDescent="0.25">
      <c r="A584" s="956"/>
      <c r="B584"/>
      <c r="C584" s="958" t="s">
        <v>2229</v>
      </c>
      <c r="D584" s="958" t="s">
        <v>2130</v>
      </c>
      <c r="E584" s="958">
        <v>1</v>
      </c>
      <c r="F584" s="958">
        <v>10.26052</v>
      </c>
      <c r="G584"/>
      <c r="H584" s="956"/>
    </row>
    <row r="585" spans="1:8" ht="13.2" x14ac:dyDescent="0.25">
      <c r="A585" s="956"/>
      <c r="B585"/>
      <c r="C585" s="958" t="s">
        <v>2229</v>
      </c>
      <c r="D585" s="958" t="s">
        <v>2226</v>
      </c>
      <c r="E585" s="958">
        <v>1</v>
      </c>
      <c r="F585" s="958">
        <v>4.1870000000000003</v>
      </c>
      <c r="G585"/>
      <c r="H585" s="956"/>
    </row>
    <row r="586" spans="1:8" ht="13.2" x14ac:dyDescent="0.25">
      <c r="A586" s="956"/>
      <c r="B586"/>
      <c r="C586" s="958" t="s">
        <v>2229</v>
      </c>
      <c r="D586" s="958" t="s">
        <v>2322</v>
      </c>
      <c r="E586" s="958">
        <v>1</v>
      </c>
      <c r="F586" s="958">
        <v>3.6592799999999999</v>
      </c>
      <c r="G586"/>
      <c r="H586" s="956"/>
    </row>
    <row r="587" spans="1:8" ht="13.2" x14ac:dyDescent="0.25">
      <c r="A587" s="956"/>
      <c r="B587"/>
      <c r="C587" s="958" t="s">
        <v>2229</v>
      </c>
      <c r="D587" s="958" t="s">
        <v>2276</v>
      </c>
      <c r="E587" s="958">
        <v>1</v>
      </c>
      <c r="F587" s="958">
        <v>12.23868</v>
      </c>
      <c r="G587"/>
      <c r="H587" s="956"/>
    </row>
    <row r="588" spans="1:8" ht="13.2" x14ac:dyDescent="0.25">
      <c r="A588" s="956"/>
      <c r="B588"/>
      <c r="C588" s="958" t="s">
        <v>2144</v>
      </c>
      <c r="D588" s="958" t="s">
        <v>2133</v>
      </c>
      <c r="E588" s="958">
        <v>1</v>
      </c>
      <c r="F588" s="958">
        <v>11.93216</v>
      </c>
      <c r="G588"/>
      <c r="H588" s="956"/>
    </row>
    <row r="589" spans="1:8" ht="13.2" x14ac:dyDescent="0.25">
      <c r="A589" s="956"/>
      <c r="B589"/>
      <c r="C589" s="958" t="s">
        <v>2144</v>
      </c>
      <c r="D589" s="958" t="s">
        <v>2130</v>
      </c>
      <c r="E589" s="958">
        <v>1</v>
      </c>
      <c r="F589" s="958">
        <v>6.2915599999999996</v>
      </c>
      <c r="G589"/>
      <c r="H589" s="956"/>
    </row>
    <row r="590" spans="1:8" ht="13.2" x14ac:dyDescent="0.25">
      <c r="A590" s="956"/>
      <c r="B590"/>
      <c r="C590" s="958" t="s">
        <v>2144</v>
      </c>
      <c r="D590" s="958" t="s">
        <v>2147</v>
      </c>
      <c r="E590" s="958">
        <v>1</v>
      </c>
      <c r="F590" s="958">
        <v>5.3056400000000004</v>
      </c>
      <c r="G590"/>
      <c r="H590" s="956"/>
    </row>
    <row r="591" spans="1:8" ht="13.2" x14ac:dyDescent="0.25">
      <c r="A591" s="956"/>
      <c r="B591"/>
      <c r="C591" s="958" t="s">
        <v>2144</v>
      </c>
      <c r="D591" s="958" t="s">
        <v>2118</v>
      </c>
      <c r="E591" s="958">
        <v>1</v>
      </c>
      <c r="F591" s="958">
        <v>4.2154400000000001</v>
      </c>
      <c r="G591"/>
      <c r="H591" s="956"/>
    </row>
    <row r="592" spans="1:8" ht="13.2" x14ac:dyDescent="0.25">
      <c r="A592" s="956"/>
      <c r="B592"/>
      <c r="C592" s="958" t="s">
        <v>2144</v>
      </c>
      <c r="D592" s="958" t="s">
        <v>2202</v>
      </c>
      <c r="E592" s="958">
        <v>1</v>
      </c>
      <c r="F592" s="958">
        <v>2.2341199999999999</v>
      </c>
      <c r="G592"/>
      <c r="H592" s="956"/>
    </row>
    <row r="593" spans="1:8" ht="13.2" x14ac:dyDescent="0.25">
      <c r="A593" s="956"/>
      <c r="B593"/>
      <c r="C593" s="958" t="s">
        <v>2144</v>
      </c>
      <c r="D593" s="958" t="s">
        <v>2284</v>
      </c>
      <c r="E593" s="958">
        <v>1</v>
      </c>
      <c r="F593" s="958">
        <v>38.482480000000002</v>
      </c>
      <c r="G593"/>
      <c r="H593" s="956"/>
    </row>
    <row r="594" spans="1:8" ht="13.2" x14ac:dyDescent="0.25">
      <c r="A594" s="956"/>
      <c r="B594"/>
      <c r="C594" s="958" t="s">
        <v>2186</v>
      </c>
      <c r="D594" s="958" t="s">
        <v>2103</v>
      </c>
      <c r="E594" s="958">
        <v>1</v>
      </c>
      <c r="F594" s="958">
        <v>6.15252</v>
      </c>
      <c r="G594"/>
      <c r="H594" s="956"/>
    </row>
    <row r="595" spans="1:8" ht="13.2" x14ac:dyDescent="0.25">
      <c r="A595" s="956"/>
      <c r="B595"/>
      <c r="C595" s="958" t="s">
        <v>2186</v>
      </c>
      <c r="D595" s="958" t="s">
        <v>2190</v>
      </c>
      <c r="E595" s="958">
        <v>1</v>
      </c>
      <c r="F595" s="958">
        <v>6.56332</v>
      </c>
      <c r="G595"/>
      <c r="H595" s="956"/>
    </row>
    <row r="596" spans="1:8" ht="13.2" x14ac:dyDescent="0.25">
      <c r="A596" s="956"/>
      <c r="B596"/>
      <c r="C596" s="958" t="s">
        <v>2186</v>
      </c>
      <c r="D596" s="958" t="s">
        <v>2211</v>
      </c>
      <c r="E596" s="958">
        <v>1</v>
      </c>
      <c r="F596" s="958">
        <v>3.6845599999999998</v>
      </c>
      <c r="G596"/>
      <c r="H596" s="956"/>
    </row>
    <row r="597" spans="1:8" ht="13.2" x14ac:dyDescent="0.25">
      <c r="A597" s="956"/>
      <c r="B597"/>
      <c r="C597" s="958" t="s">
        <v>2186</v>
      </c>
      <c r="D597" s="958" t="s">
        <v>2114</v>
      </c>
      <c r="E597" s="958">
        <v>1</v>
      </c>
      <c r="F597" s="958">
        <v>1.49152</v>
      </c>
      <c r="G597"/>
      <c r="H597" s="956"/>
    </row>
    <row r="598" spans="1:8" ht="13.2" x14ac:dyDescent="0.25">
      <c r="A598" s="956"/>
      <c r="B598"/>
      <c r="C598" s="958" t="s">
        <v>2186</v>
      </c>
      <c r="D598" s="958" t="s">
        <v>2118</v>
      </c>
      <c r="E598" s="958">
        <v>2</v>
      </c>
      <c r="F598" s="958">
        <v>5.2677199999999997</v>
      </c>
      <c r="G598"/>
      <c r="H598" s="956"/>
    </row>
    <row r="599" spans="1:8" ht="13.2" x14ac:dyDescent="0.25">
      <c r="A599" s="956"/>
      <c r="B599"/>
      <c r="C599" s="958" t="s">
        <v>2186</v>
      </c>
      <c r="D599" s="958" t="s">
        <v>2165</v>
      </c>
      <c r="E599" s="958">
        <v>1</v>
      </c>
      <c r="F599" s="958">
        <v>1.8549199999999999</v>
      </c>
      <c r="G599"/>
      <c r="H599" s="956"/>
    </row>
    <row r="600" spans="1:8" ht="13.2" x14ac:dyDescent="0.25">
      <c r="A600" s="956"/>
      <c r="B600"/>
      <c r="C600" s="958" t="s">
        <v>2186</v>
      </c>
      <c r="D600" s="958" t="s">
        <v>2120</v>
      </c>
      <c r="E600" s="958">
        <v>2</v>
      </c>
      <c r="F600" s="958">
        <v>3.6687599999999998</v>
      </c>
      <c r="G600"/>
      <c r="H600" s="956"/>
    </row>
    <row r="601" spans="1:8" ht="13.2" x14ac:dyDescent="0.25">
      <c r="A601" s="956"/>
      <c r="B601"/>
      <c r="C601" s="958" t="s">
        <v>2186</v>
      </c>
      <c r="D601" s="958" t="s">
        <v>2246</v>
      </c>
      <c r="E601" s="958">
        <v>1</v>
      </c>
      <c r="F601" s="958">
        <v>8.1559600000000003</v>
      </c>
      <c r="G601"/>
      <c r="H601" s="956"/>
    </row>
    <row r="602" spans="1:8" ht="13.2" x14ac:dyDescent="0.25">
      <c r="A602" s="956"/>
      <c r="B602"/>
      <c r="C602" s="958" t="s">
        <v>2186</v>
      </c>
      <c r="D602" s="958" t="s">
        <v>2249</v>
      </c>
      <c r="E602" s="958">
        <v>2</v>
      </c>
      <c r="F602" s="958">
        <v>10.24156</v>
      </c>
      <c r="G602"/>
      <c r="H602" s="956"/>
    </row>
    <row r="603" spans="1:8" ht="13.2" x14ac:dyDescent="0.25">
      <c r="A603" s="956"/>
      <c r="B603"/>
      <c r="C603" s="958" t="s">
        <v>2186</v>
      </c>
      <c r="D603" s="958" t="s">
        <v>2348</v>
      </c>
      <c r="E603" s="958">
        <v>1</v>
      </c>
      <c r="F603" s="958">
        <v>8.1148799999999994</v>
      </c>
      <c r="G603"/>
      <c r="H603" s="956"/>
    </row>
    <row r="604" spans="1:8" ht="13.2" x14ac:dyDescent="0.25">
      <c r="A604" s="956"/>
      <c r="B604"/>
      <c r="C604" s="958" t="s">
        <v>2186</v>
      </c>
      <c r="D604" s="958" t="s">
        <v>2322</v>
      </c>
      <c r="E604" s="958">
        <v>1</v>
      </c>
      <c r="F604" s="958">
        <v>4.80952</v>
      </c>
      <c r="G604"/>
      <c r="H604" s="956"/>
    </row>
    <row r="605" spans="1:8" ht="13.2" x14ac:dyDescent="0.25">
      <c r="A605" s="956"/>
      <c r="B605"/>
      <c r="C605" s="958" t="s">
        <v>2186</v>
      </c>
      <c r="D605" s="958" t="s">
        <v>2321</v>
      </c>
      <c r="E605" s="958">
        <v>1</v>
      </c>
      <c r="F605" s="958">
        <v>21.45008</v>
      </c>
      <c r="G605"/>
      <c r="H605" s="956"/>
    </row>
    <row r="606" spans="1:8" ht="13.2" x14ac:dyDescent="0.25">
      <c r="A606" s="956"/>
      <c r="B606"/>
      <c r="C606" s="958" t="s">
        <v>2186</v>
      </c>
      <c r="D606" s="958" t="s">
        <v>2261</v>
      </c>
      <c r="E606" s="958">
        <v>1</v>
      </c>
      <c r="F606" s="958">
        <v>31.941279999999999</v>
      </c>
      <c r="G606"/>
      <c r="H606" s="956"/>
    </row>
    <row r="607" spans="1:8" ht="13.2" x14ac:dyDescent="0.25">
      <c r="A607" s="956"/>
      <c r="B607"/>
      <c r="C607" s="958" t="s">
        <v>2186</v>
      </c>
      <c r="D607" s="958" t="s">
        <v>2276</v>
      </c>
      <c r="E607" s="958">
        <v>1</v>
      </c>
      <c r="F607" s="958">
        <v>13.82816</v>
      </c>
      <c r="G607"/>
      <c r="H607" s="956"/>
    </row>
    <row r="608" spans="1:8" ht="13.2" x14ac:dyDescent="0.25">
      <c r="A608" s="956"/>
      <c r="B608"/>
      <c r="C608" s="958" t="s">
        <v>2123</v>
      </c>
      <c r="D608" s="958" t="s">
        <v>2103</v>
      </c>
      <c r="E608" s="958">
        <v>4</v>
      </c>
      <c r="F608" s="958">
        <v>34.693640000000002</v>
      </c>
      <c r="G608"/>
      <c r="H608" s="956"/>
    </row>
    <row r="609" spans="1:8" ht="13.2" x14ac:dyDescent="0.25">
      <c r="A609" s="956"/>
      <c r="B609"/>
      <c r="C609" s="958" t="s">
        <v>2123</v>
      </c>
      <c r="D609" s="958" t="s">
        <v>2109</v>
      </c>
      <c r="E609" s="958">
        <v>1</v>
      </c>
      <c r="F609" s="958">
        <v>12.428280000000001</v>
      </c>
      <c r="G609"/>
      <c r="H609" s="956"/>
    </row>
    <row r="610" spans="1:8" ht="13.2" x14ac:dyDescent="0.25">
      <c r="A610" s="956"/>
      <c r="B610"/>
      <c r="C610" s="958" t="s">
        <v>2123</v>
      </c>
      <c r="D610" s="958" t="s">
        <v>2113</v>
      </c>
      <c r="E610" s="958">
        <v>1</v>
      </c>
      <c r="F610" s="958">
        <v>5.3246000000000002</v>
      </c>
      <c r="G610"/>
      <c r="H610" s="956"/>
    </row>
    <row r="611" spans="1:8" ht="13.2" x14ac:dyDescent="0.25">
      <c r="A611" s="956"/>
      <c r="B611"/>
      <c r="C611" s="958" t="s">
        <v>2123</v>
      </c>
      <c r="D611" s="958" t="s">
        <v>2114</v>
      </c>
      <c r="E611" s="958">
        <v>2</v>
      </c>
      <c r="F611" s="958">
        <v>9.9034399999999998</v>
      </c>
      <c r="G611"/>
      <c r="H611" s="956"/>
    </row>
    <row r="612" spans="1:8" ht="13.2" x14ac:dyDescent="0.25">
      <c r="A612" s="956"/>
      <c r="B612"/>
      <c r="C612" s="958" t="s">
        <v>2123</v>
      </c>
      <c r="D612" s="958" t="s">
        <v>2115</v>
      </c>
      <c r="E612" s="958">
        <v>1</v>
      </c>
      <c r="F612" s="958">
        <v>5.31196</v>
      </c>
      <c r="G612"/>
      <c r="H612" s="956"/>
    </row>
    <row r="613" spans="1:8" ht="13.2" x14ac:dyDescent="0.25">
      <c r="A613" s="956"/>
      <c r="B613"/>
      <c r="C613" s="958" t="s">
        <v>2123</v>
      </c>
      <c r="D613" s="958" t="s">
        <v>2201</v>
      </c>
      <c r="E613" s="958">
        <v>1</v>
      </c>
      <c r="F613" s="958">
        <v>8.1022400000000001</v>
      </c>
      <c r="G613"/>
      <c r="H613" s="956"/>
    </row>
    <row r="614" spans="1:8" ht="13.2" x14ac:dyDescent="0.25">
      <c r="A614" s="956"/>
      <c r="B614"/>
      <c r="C614" s="958" t="s">
        <v>2123</v>
      </c>
      <c r="D614" s="958" t="s">
        <v>2118</v>
      </c>
      <c r="E614" s="958">
        <v>1</v>
      </c>
      <c r="F614" s="958">
        <v>2.6828400000000001</v>
      </c>
      <c r="G614"/>
      <c r="H614" s="956"/>
    </row>
    <row r="615" spans="1:8" ht="13.2" x14ac:dyDescent="0.25">
      <c r="A615" s="956"/>
      <c r="B615"/>
      <c r="C615" s="958" t="s">
        <v>2123</v>
      </c>
      <c r="D615" s="958" t="s">
        <v>2120</v>
      </c>
      <c r="E615" s="958">
        <v>2</v>
      </c>
      <c r="F615" s="958">
        <v>5.8207199999999997</v>
      </c>
      <c r="G615"/>
      <c r="H615" s="956"/>
    </row>
    <row r="616" spans="1:8" ht="13.2" x14ac:dyDescent="0.25">
      <c r="A616" s="956"/>
      <c r="B616"/>
      <c r="C616" s="958" t="s">
        <v>2123</v>
      </c>
      <c r="D616" s="958" t="s">
        <v>2202</v>
      </c>
      <c r="E616" s="958">
        <v>1</v>
      </c>
      <c r="F616" s="958">
        <v>2.5848800000000001</v>
      </c>
      <c r="G616"/>
      <c r="H616" s="956"/>
    </row>
    <row r="617" spans="1:8" ht="13.2" x14ac:dyDescent="0.25">
      <c r="A617" s="956"/>
      <c r="B617"/>
      <c r="C617" s="958" t="s">
        <v>2123</v>
      </c>
      <c r="D617" s="958" t="s">
        <v>2293</v>
      </c>
      <c r="E617" s="958">
        <v>1</v>
      </c>
      <c r="F617" s="958">
        <v>7.9821600000000004</v>
      </c>
      <c r="G617"/>
      <c r="H617" s="956"/>
    </row>
    <row r="618" spans="1:8" ht="13.2" x14ac:dyDescent="0.25">
      <c r="A618" s="956"/>
      <c r="B618"/>
      <c r="C618" s="958" t="s">
        <v>2123</v>
      </c>
      <c r="D618" s="958" t="s">
        <v>2246</v>
      </c>
      <c r="E618" s="958">
        <v>1</v>
      </c>
      <c r="F618" s="958">
        <v>8.0738000000000003</v>
      </c>
      <c r="G618"/>
      <c r="H618" s="956"/>
    </row>
    <row r="619" spans="1:8" ht="13.2" x14ac:dyDescent="0.25">
      <c r="A619" s="956"/>
      <c r="B619"/>
      <c r="C619" s="958" t="s">
        <v>2123</v>
      </c>
      <c r="D619" s="958" t="s">
        <v>2249</v>
      </c>
      <c r="E619" s="958">
        <v>1</v>
      </c>
      <c r="F619" s="958">
        <v>4.7178800000000001</v>
      </c>
      <c r="G619"/>
      <c r="H619" s="956"/>
    </row>
    <row r="620" spans="1:8" ht="13.2" x14ac:dyDescent="0.25">
      <c r="A620" s="956"/>
      <c r="B620"/>
      <c r="C620" s="958" t="s">
        <v>2123</v>
      </c>
      <c r="D620" s="958" t="s">
        <v>2233</v>
      </c>
      <c r="E620" s="958">
        <v>1</v>
      </c>
      <c r="F620" s="958">
        <v>29.931519999999999</v>
      </c>
      <c r="G620"/>
      <c r="H620" s="956"/>
    </row>
    <row r="621" spans="1:8" ht="13.2" x14ac:dyDescent="0.25">
      <c r="A621" s="956"/>
      <c r="B621"/>
      <c r="C621" s="958" t="s">
        <v>2123</v>
      </c>
      <c r="D621" s="958" t="s">
        <v>2239</v>
      </c>
      <c r="E621" s="958">
        <v>4</v>
      </c>
      <c r="F621" s="958">
        <v>103.7744</v>
      </c>
      <c r="G621"/>
      <c r="H621" s="956"/>
    </row>
    <row r="622" spans="1:8" ht="13.2" x14ac:dyDescent="0.25">
      <c r="A622" s="956"/>
      <c r="B622"/>
      <c r="C622" s="958" t="s">
        <v>2123</v>
      </c>
      <c r="D622" s="958" t="s">
        <v>2247</v>
      </c>
      <c r="E622" s="958">
        <v>1</v>
      </c>
      <c r="F622" s="958">
        <v>19.9712</v>
      </c>
      <c r="G622"/>
      <c r="H622" s="956"/>
    </row>
    <row r="623" spans="1:8" ht="13.2" x14ac:dyDescent="0.25">
      <c r="A623" s="956"/>
      <c r="B623"/>
      <c r="C623" s="958" t="s">
        <v>2123</v>
      </c>
      <c r="D623" s="958" t="s">
        <v>2276</v>
      </c>
      <c r="E623" s="958">
        <v>1</v>
      </c>
      <c r="F623" s="958">
        <v>17.465319999999998</v>
      </c>
      <c r="G623"/>
      <c r="H623" s="956"/>
    </row>
    <row r="624" spans="1:8" ht="13.2" x14ac:dyDescent="0.25">
      <c r="A624" s="956"/>
      <c r="B624"/>
      <c r="C624" s="958" t="s">
        <v>2215</v>
      </c>
      <c r="D624" s="958" t="s">
        <v>2230</v>
      </c>
      <c r="E624" s="958">
        <v>1</v>
      </c>
      <c r="F624" s="958">
        <v>7.3533200000000001</v>
      </c>
      <c r="G624"/>
      <c r="H624" s="956"/>
    </row>
    <row r="625" spans="1:8" ht="13.2" x14ac:dyDescent="0.25">
      <c r="A625" s="956"/>
      <c r="B625"/>
      <c r="C625" s="958" t="s">
        <v>2215</v>
      </c>
      <c r="D625" s="958" t="s">
        <v>2169</v>
      </c>
      <c r="E625" s="958">
        <v>1</v>
      </c>
      <c r="F625" s="958">
        <v>10.96204</v>
      </c>
      <c r="G625"/>
      <c r="H625" s="956"/>
    </row>
    <row r="626" spans="1:8" ht="13.2" x14ac:dyDescent="0.25">
      <c r="A626" s="956"/>
      <c r="B626"/>
      <c r="C626" s="958" t="s">
        <v>2215</v>
      </c>
      <c r="D626" s="958" t="s">
        <v>2120</v>
      </c>
      <c r="E626" s="958">
        <v>1</v>
      </c>
      <c r="F626" s="958">
        <v>4.0037200000000004</v>
      </c>
      <c r="G626"/>
      <c r="H626" s="956"/>
    </row>
    <row r="627" spans="1:8" ht="13.2" x14ac:dyDescent="0.25">
      <c r="A627" s="956"/>
      <c r="B627"/>
      <c r="C627" s="958" t="s">
        <v>2215</v>
      </c>
      <c r="D627" s="958" t="s">
        <v>2158</v>
      </c>
      <c r="E627" s="958">
        <v>1</v>
      </c>
      <c r="F627" s="958">
        <v>4.2754799999999999</v>
      </c>
      <c r="G627"/>
      <c r="H627" s="956"/>
    </row>
    <row r="628" spans="1:8" ht="13.2" x14ac:dyDescent="0.25">
      <c r="A628" s="956"/>
      <c r="B628"/>
      <c r="C628" s="958" t="s">
        <v>2215</v>
      </c>
      <c r="D628" s="958" t="s">
        <v>2245</v>
      </c>
      <c r="E628" s="958">
        <v>1</v>
      </c>
      <c r="F628" s="958">
        <v>8.0738000000000003</v>
      </c>
      <c r="G628"/>
      <c r="H628" s="956"/>
    </row>
    <row r="629" spans="1:8" ht="13.2" x14ac:dyDescent="0.25">
      <c r="A629" s="956"/>
      <c r="B629"/>
      <c r="C629" s="958" t="s">
        <v>2124</v>
      </c>
      <c r="D629" s="958" t="s">
        <v>2130</v>
      </c>
      <c r="E629" s="958">
        <v>1</v>
      </c>
      <c r="F629" s="958">
        <v>4.4176799999999998</v>
      </c>
      <c r="G629"/>
      <c r="H629" s="956"/>
    </row>
    <row r="630" spans="1:8" ht="13.2" x14ac:dyDescent="0.25">
      <c r="A630" s="956"/>
      <c r="B630"/>
      <c r="C630" s="958" t="s">
        <v>2218</v>
      </c>
      <c r="D630" s="958" t="s">
        <v>2143</v>
      </c>
      <c r="E630" s="958">
        <v>1</v>
      </c>
      <c r="F630" s="958">
        <v>3.5929199999999999</v>
      </c>
      <c r="G630"/>
      <c r="H630" s="956"/>
    </row>
    <row r="631" spans="1:8" ht="13.2" x14ac:dyDescent="0.25">
      <c r="A631" s="956"/>
      <c r="B631"/>
      <c r="C631" s="958" t="s">
        <v>2218</v>
      </c>
      <c r="D631" s="958" t="s">
        <v>2246</v>
      </c>
      <c r="E631" s="958">
        <v>1</v>
      </c>
      <c r="F631" s="958">
        <v>8.7247599999999998</v>
      </c>
      <c r="G631"/>
      <c r="H631" s="956"/>
    </row>
    <row r="632" spans="1:8" ht="13.2" x14ac:dyDescent="0.25">
      <c r="A632" s="956"/>
      <c r="B632"/>
      <c r="C632" s="958" t="s">
        <v>2339</v>
      </c>
      <c r="D632" s="958" t="s">
        <v>2151</v>
      </c>
      <c r="E632" s="958">
        <v>1</v>
      </c>
      <c r="F632" s="958">
        <v>3.5265599999999999</v>
      </c>
      <c r="G632"/>
      <c r="H632" s="956"/>
    </row>
    <row r="633" spans="1:8" ht="13.2" x14ac:dyDescent="0.25">
      <c r="A633" s="956"/>
      <c r="B633"/>
      <c r="C633" s="958" t="s">
        <v>2132</v>
      </c>
      <c r="D633" s="958" t="s">
        <v>2103</v>
      </c>
      <c r="E633" s="958">
        <v>1</v>
      </c>
      <c r="F633" s="958">
        <v>16.656359999999999</v>
      </c>
      <c r="G633"/>
      <c r="H633" s="956"/>
    </row>
    <row r="634" spans="1:8" ht="13.2" x14ac:dyDescent="0.25">
      <c r="A634" s="956"/>
      <c r="B634"/>
      <c r="C634" s="958" t="s">
        <v>2132</v>
      </c>
      <c r="D634" s="958" t="s">
        <v>2230</v>
      </c>
      <c r="E634" s="958">
        <v>1</v>
      </c>
      <c r="F634" s="958">
        <v>10.699759999999999</v>
      </c>
      <c r="G634"/>
      <c r="H634" s="956"/>
    </row>
    <row r="635" spans="1:8" ht="13.2" x14ac:dyDescent="0.25">
      <c r="A635" s="956"/>
      <c r="B635"/>
      <c r="C635" s="958" t="s">
        <v>2132</v>
      </c>
      <c r="D635" s="958" t="s">
        <v>2162</v>
      </c>
      <c r="E635" s="958">
        <v>1</v>
      </c>
      <c r="F635" s="958">
        <v>12.147040000000001</v>
      </c>
      <c r="G635"/>
      <c r="H635" s="956"/>
    </row>
    <row r="636" spans="1:8" ht="13.2" x14ac:dyDescent="0.25">
      <c r="A636" s="956"/>
      <c r="B636"/>
      <c r="C636" s="958" t="s">
        <v>2132</v>
      </c>
      <c r="D636" s="958" t="s">
        <v>2110</v>
      </c>
      <c r="E636" s="958">
        <v>2</v>
      </c>
      <c r="F636" s="958">
        <v>17.62332</v>
      </c>
      <c r="G636"/>
      <c r="H636" s="956"/>
    </row>
    <row r="637" spans="1:8" ht="13.2" x14ac:dyDescent="0.25">
      <c r="A637" s="956"/>
      <c r="B637"/>
      <c r="C637" s="958" t="s">
        <v>2132</v>
      </c>
      <c r="D637" s="958" t="s">
        <v>2199</v>
      </c>
      <c r="E637" s="958">
        <v>1</v>
      </c>
      <c r="F637" s="958">
        <v>4.97384</v>
      </c>
      <c r="G637"/>
      <c r="H637" s="956"/>
    </row>
    <row r="638" spans="1:8" ht="13.2" x14ac:dyDescent="0.25">
      <c r="A638" s="956"/>
      <c r="B638"/>
      <c r="C638" s="958" t="s">
        <v>2132</v>
      </c>
      <c r="D638" s="958" t="s">
        <v>2142</v>
      </c>
      <c r="E638" s="958">
        <v>1</v>
      </c>
      <c r="F638" s="958">
        <v>5.8301999999999996</v>
      </c>
      <c r="G638"/>
      <c r="H638" s="956"/>
    </row>
    <row r="639" spans="1:8" ht="13.2" x14ac:dyDescent="0.25">
      <c r="A639" s="956"/>
      <c r="B639"/>
      <c r="C639" s="958" t="s">
        <v>2132</v>
      </c>
      <c r="D639" s="958" t="s">
        <v>2194</v>
      </c>
      <c r="E639" s="958">
        <v>1</v>
      </c>
      <c r="F639" s="958">
        <v>18.57132</v>
      </c>
      <c r="G639"/>
      <c r="H639" s="956"/>
    </row>
    <row r="640" spans="1:8" ht="13.2" x14ac:dyDescent="0.25">
      <c r="A640" s="956"/>
      <c r="B640"/>
      <c r="C640" s="958" t="s">
        <v>2132</v>
      </c>
      <c r="D640" s="958" t="s">
        <v>2195</v>
      </c>
      <c r="E640" s="958">
        <v>1</v>
      </c>
      <c r="F640" s="958">
        <v>9.7549200000000003</v>
      </c>
      <c r="G640"/>
      <c r="H640" s="956"/>
    </row>
    <row r="641" spans="1:8" ht="13.2" x14ac:dyDescent="0.25">
      <c r="A641" s="956"/>
      <c r="B641"/>
      <c r="C641" s="958" t="s">
        <v>2132</v>
      </c>
      <c r="D641" s="958" t="s">
        <v>2127</v>
      </c>
      <c r="E641" s="958">
        <v>1</v>
      </c>
      <c r="F641" s="958">
        <v>7.4733999999999998</v>
      </c>
      <c r="G641"/>
      <c r="H641" s="956"/>
    </row>
    <row r="642" spans="1:8" ht="13.2" x14ac:dyDescent="0.25">
      <c r="A642" s="956"/>
      <c r="B642"/>
      <c r="C642" s="958" t="s">
        <v>2132</v>
      </c>
      <c r="D642" s="958" t="s">
        <v>2322</v>
      </c>
      <c r="E642" s="958">
        <v>1</v>
      </c>
      <c r="F642" s="958">
        <v>5.1160399999999999</v>
      </c>
      <c r="G642"/>
      <c r="H642" s="956"/>
    </row>
    <row r="643" spans="1:8" ht="13.2" x14ac:dyDescent="0.25">
      <c r="A643" s="956"/>
      <c r="B643"/>
      <c r="C643" s="958" t="s">
        <v>2132</v>
      </c>
      <c r="D643" s="958" t="s">
        <v>2312</v>
      </c>
      <c r="E643" s="958">
        <v>2</v>
      </c>
      <c r="F643" s="958">
        <v>22.293800000000001</v>
      </c>
      <c r="G643"/>
      <c r="H643" s="956"/>
    </row>
    <row r="644" spans="1:8" ht="13.2" x14ac:dyDescent="0.25">
      <c r="A644" s="956"/>
      <c r="B644"/>
      <c r="C644" s="958" t="s">
        <v>2132</v>
      </c>
      <c r="D644" s="958" t="s">
        <v>2243</v>
      </c>
      <c r="E644" s="958">
        <v>2</v>
      </c>
      <c r="F644" s="958">
        <v>38.520400000000002</v>
      </c>
      <c r="G644"/>
      <c r="H644" s="956"/>
    </row>
    <row r="645" spans="1:8" ht="13.2" x14ac:dyDescent="0.25">
      <c r="A645" s="956"/>
      <c r="B645"/>
      <c r="C645" s="958" t="s">
        <v>2132</v>
      </c>
      <c r="D645" s="958" t="s">
        <v>2233</v>
      </c>
      <c r="E645" s="958">
        <v>1</v>
      </c>
      <c r="F645" s="958">
        <v>19.184360000000002</v>
      </c>
      <c r="G645"/>
      <c r="H645" s="956"/>
    </row>
    <row r="646" spans="1:8" ht="13.2" x14ac:dyDescent="0.25">
      <c r="A646" s="956"/>
      <c r="B646"/>
      <c r="C646" s="958" t="s">
        <v>2132</v>
      </c>
      <c r="D646" s="958" t="s">
        <v>2276</v>
      </c>
      <c r="E646" s="958">
        <v>1</v>
      </c>
      <c r="F646" s="958">
        <v>12.90544</v>
      </c>
      <c r="G646"/>
      <c r="H646" s="956"/>
    </row>
    <row r="647" spans="1:8" ht="13.2" x14ac:dyDescent="0.25">
      <c r="A647" s="956"/>
      <c r="B647"/>
      <c r="C647" s="958" t="s">
        <v>2187</v>
      </c>
      <c r="D647" s="958" t="s">
        <v>2110</v>
      </c>
      <c r="E647" s="958">
        <v>1</v>
      </c>
      <c r="F647" s="958">
        <v>11.48028</v>
      </c>
      <c r="G647"/>
      <c r="H647" s="956"/>
    </row>
    <row r="648" spans="1:8" ht="13.2" x14ac:dyDescent="0.25">
      <c r="A648" s="956"/>
      <c r="B648"/>
      <c r="C648" s="958" t="s">
        <v>2187</v>
      </c>
      <c r="D648" s="958" t="s">
        <v>2126</v>
      </c>
      <c r="E648" s="958">
        <v>2</v>
      </c>
      <c r="F648" s="958">
        <v>9.2430000000000003</v>
      </c>
      <c r="G648"/>
      <c r="H648" s="956"/>
    </row>
    <row r="649" spans="1:8" ht="13.2" x14ac:dyDescent="0.25">
      <c r="A649" s="956"/>
      <c r="B649"/>
      <c r="C649" s="958" t="s">
        <v>2139</v>
      </c>
      <c r="D649" s="958" t="s">
        <v>2127</v>
      </c>
      <c r="E649" s="958">
        <v>1</v>
      </c>
      <c r="F649" s="958">
        <v>4.3197200000000002</v>
      </c>
      <c r="G649"/>
      <c r="H649" s="956"/>
    </row>
    <row r="650" spans="1:8" ht="13.2" x14ac:dyDescent="0.25">
      <c r="A650" s="956"/>
      <c r="B650"/>
      <c r="C650" s="958" t="s">
        <v>2139</v>
      </c>
      <c r="D650" s="958" t="s">
        <v>2233</v>
      </c>
      <c r="E650" s="958">
        <v>1</v>
      </c>
      <c r="F650" s="958">
        <v>36.071399999999997</v>
      </c>
      <c r="G650"/>
      <c r="H650" s="956"/>
    </row>
    <row r="651" spans="1:8" ht="13.2" x14ac:dyDescent="0.25">
      <c r="A651" s="956"/>
      <c r="B651"/>
      <c r="C651" s="958" t="s">
        <v>2125</v>
      </c>
      <c r="D651" s="958" t="s">
        <v>2103</v>
      </c>
      <c r="E651" s="958">
        <v>1</v>
      </c>
      <c r="F651" s="958">
        <v>5.2266399999999997</v>
      </c>
      <c r="G651"/>
      <c r="H651" s="956"/>
    </row>
    <row r="652" spans="1:8" ht="13.2" x14ac:dyDescent="0.25">
      <c r="A652" s="956"/>
      <c r="B652"/>
      <c r="C652" s="958" t="s">
        <v>2125</v>
      </c>
      <c r="D652" s="958" t="s">
        <v>2133</v>
      </c>
      <c r="E652" s="958">
        <v>1</v>
      </c>
      <c r="F652" s="958">
        <v>4.1554000000000002</v>
      </c>
      <c r="G652"/>
      <c r="H652" s="956"/>
    </row>
    <row r="653" spans="1:8" ht="13.2" x14ac:dyDescent="0.25">
      <c r="A653" s="956"/>
      <c r="B653"/>
      <c r="C653" s="958" t="s">
        <v>2125</v>
      </c>
      <c r="D653" s="958" t="s">
        <v>2246</v>
      </c>
      <c r="E653" s="958">
        <v>1</v>
      </c>
      <c r="F653" s="958">
        <v>10.69028</v>
      </c>
      <c r="G653"/>
      <c r="H653" s="956"/>
    </row>
    <row r="654" spans="1:8" ht="13.2" x14ac:dyDescent="0.25">
      <c r="A654" s="956"/>
      <c r="B654"/>
      <c r="C654" s="958" t="s">
        <v>2126</v>
      </c>
      <c r="D654" s="958" t="s">
        <v>2103</v>
      </c>
      <c r="E654" s="958">
        <v>3</v>
      </c>
      <c r="F654" s="958">
        <v>17.452680000000001</v>
      </c>
      <c r="G654"/>
      <c r="H654" s="956"/>
    </row>
    <row r="655" spans="1:8" ht="13.2" x14ac:dyDescent="0.25">
      <c r="A655" s="956"/>
      <c r="B655"/>
      <c r="C655" s="958" t="s">
        <v>2126</v>
      </c>
      <c r="D655" s="958" t="s">
        <v>2167</v>
      </c>
      <c r="E655" s="958">
        <v>1</v>
      </c>
      <c r="F655" s="958">
        <v>2.9388000000000001</v>
      </c>
      <c r="G655"/>
      <c r="H655" s="956"/>
    </row>
    <row r="656" spans="1:8" ht="13.2" x14ac:dyDescent="0.25">
      <c r="A656" s="956"/>
      <c r="B656"/>
      <c r="C656" s="958" t="s">
        <v>2126</v>
      </c>
      <c r="D656" s="958" t="s">
        <v>2109</v>
      </c>
      <c r="E656" s="958">
        <v>1</v>
      </c>
      <c r="F656" s="958">
        <v>8.8637999999999995</v>
      </c>
      <c r="G656"/>
      <c r="H656" s="956"/>
    </row>
    <row r="657" spans="1:8" ht="13.2" x14ac:dyDescent="0.25">
      <c r="A657" s="956"/>
      <c r="B657"/>
      <c r="C657" s="958" t="s">
        <v>2126</v>
      </c>
      <c r="D657" s="958" t="s">
        <v>2304</v>
      </c>
      <c r="E657" s="958">
        <v>1</v>
      </c>
      <c r="F657" s="958">
        <v>17.793959999999998</v>
      </c>
      <c r="G657"/>
      <c r="H657" s="956"/>
    </row>
    <row r="658" spans="1:8" ht="13.2" x14ac:dyDescent="0.25">
      <c r="A658" s="956"/>
      <c r="B658"/>
      <c r="C658" s="958" t="s">
        <v>2126</v>
      </c>
      <c r="D658" s="958" t="s">
        <v>2253</v>
      </c>
      <c r="E658" s="958">
        <v>1</v>
      </c>
      <c r="F658" s="958">
        <v>53.938040000000001</v>
      </c>
      <c r="G658"/>
      <c r="H658" s="956"/>
    </row>
    <row r="659" spans="1:8" ht="13.2" x14ac:dyDescent="0.25">
      <c r="A659" s="956"/>
      <c r="B659"/>
      <c r="C659" s="958" t="s">
        <v>2126</v>
      </c>
      <c r="D659" s="958" t="s">
        <v>2197</v>
      </c>
      <c r="E659" s="958">
        <v>1</v>
      </c>
      <c r="F659" s="958">
        <v>2.7365599999999999</v>
      </c>
      <c r="G659"/>
      <c r="H659" s="956"/>
    </row>
    <row r="660" spans="1:8" ht="13.2" x14ac:dyDescent="0.25">
      <c r="A660" s="956"/>
      <c r="B660"/>
      <c r="C660" s="958" t="s">
        <v>2126</v>
      </c>
      <c r="D660" s="958" t="s">
        <v>2110</v>
      </c>
      <c r="E660" s="958">
        <v>1</v>
      </c>
      <c r="F660" s="958">
        <v>10.25736</v>
      </c>
      <c r="G660"/>
      <c r="H660" s="956"/>
    </row>
    <row r="661" spans="1:8" ht="13.2" x14ac:dyDescent="0.25">
      <c r="A661" s="956"/>
      <c r="B661"/>
      <c r="C661" s="958" t="s">
        <v>2126</v>
      </c>
      <c r="D661" s="958" t="s">
        <v>2128</v>
      </c>
      <c r="E661" s="958">
        <v>1</v>
      </c>
      <c r="F661" s="958">
        <v>3.8393999999999999</v>
      </c>
      <c r="G661"/>
      <c r="H661" s="956"/>
    </row>
    <row r="662" spans="1:8" ht="13.2" x14ac:dyDescent="0.25">
      <c r="A662" s="956"/>
      <c r="B662"/>
      <c r="C662" s="958" t="s">
        <v>2126</v>
      </c>
      <c r="D662" s="958" t="s">
        <v>2114</v>
      </c>
      <c r="E662" s="958">
        <v>1</v>
      </c>
      <c r="F662" s="958">
        <v>10.05828</v>
      </c>
      <c r="G662"/>
      <c r="H662" s="956"/>
    </row>
    <row r="663" spans="1:8" ht="13.2" x14ac:dyDescent="0.25">
      <c r="A663" s="956"/>
      <c r="B663"/>
      <c r="C663" s="958" t="s">
        <v>2126</v>
      </c>
      <c r="D663" s="958" t="s">
        <v>2115</v>
      </c>
      <c r="E663" s="958">
        <v>3</v>
      </c>
      <c r="F663" s="958">
        <v>20.64744</v>
      </c>
      <c r="G663"/>
      <c r="H663" s="956"/>
    </row>
    <row r="664" spans="1:8" ht="13.2" x14ac:dyDescent="0.25">
      <c r="A664" s="956"/>
      <c r="B664"/>
      <c r="C664" s="958" t="s">
        <v>2126</v>
      </c>
      <c r="D664" s="958" t="s">
        <v>2220</v>
      </c>
      <c r="E664" s="958">
        <v>1</v>
      </c>
      <c r="F664" s="958">
        <v>9.8212799999999998</v>
      </c>
      <c r="G664"/>
      <c r="H664" s="956"/>
    </row>
    <row r="665" spans="1:8" ht="13.2" x14ac:dyDescent="0.25">
      <c r="A665" s="956"/>
      <c r="B665"/>
      <c r="C665" s="958" t="s">
        <v>2126</v>
      </c>
      <c r="D665" s="958" t="s">
        <v>2228</v>
      </c>
      <c r="E665" s="958">
        <v>1</v>
      </c>
      <c r="F665" s="958">
        <v>5.2866799999999996</v>
      </c>
      <c r="G665"/>
      <c r="H665" s="956"/>
    </row>
    <row r="666" spans="1:8" ht="13.2" x14ac:dyDescent="0.25">
      <c r="A666" s="956"/>
      <c r="B666"/>
      <c r="C666" s="958" t="s">
        <v>2126</v>
      </c>
      <c r="D666" s="958" t="s">
        <v>2226</v>
      </c>
      <c r="E666" s="958">
        <v>1</v>
      </c>
      <c r="F666" s="958">
        <v>5.5457999999999998</v>
      </c>
      <c r="G666"/>
      <c r="H666" s="956"/>
    </row>
    <row r="667" spans="1:8" ht="13.2" x14ac:dyDescent="0.25">
      <c r="A667" s="956"/>
      <c r="B667"/>
      <c r="C667" s="958" t="s">
        <v>2126</v>
      </c>
      <c r="D667" s="958" t="s">
        <v>2202</v>
      </c>
      <c r="E667" s="958">
        <v>1</v>
      </c>
      <c r="F667" s="958">
        <v>7.02468</v>
      </c>
      <c r="G667"/>
      <c r="H667" s="956"/>
    </row>
    <row r="668" spans="1:8" ht="13.2" x14ac:dyDescent="0.25">
      <c r="A668" s="956"/>
      <c r="B668"/>
      <c r="C668" s="958" t="s">
        <v>2126</v>
      </c>
      <c r="D668" s="958" t="s">
        <v>2123</v>
      </c>
      <c r="E668" s="958">
        <v>1</v>
      </c>
      <c r="F668" s="958">
        <v>6.0640400000000003</v>
      </c>
      <c r="G668"/>
      <c r="H668" s="956"/>
    </row>
    <row r="669" spans="1:8" ht="13.2" x14ac:dyDescent="0.25">
      <c r="A669" s="956"/>
      <c r="B669"/>
      <c r="C669" s="958" t="s">
        <v>2126</v>
      </c>
      <c r="D669" s="958" t="s">
        <v>2187</v>
      </c>
      <c r="E669" s="958">
        <v>1</v>
      </c>
      <c r="F669" s="958">
        <v>5.0370400000000002</v>
      </c>
      <c r="G669"/>
      <c r="H669" s="956"/>
    </row>
    <row r="670" spans="1:8" ht="13.2" x14ac:dyDescent="0.25">
      <c r="A670" s="956"/>
      <c r="B670"/>
      <c r="C670" s="958" t="s">
        <v>2126</v>
      </c>
      <c r="D670" s="958" t="s">
        <v>2125</v>
      </c>
      <c r="E670" s="958">
        <v>1</v>
      </c>
      <c r="F670" s="958">
        <v>3.7604000000000002</v>
      </c>
      <c r="G670"/>
      <c r="H670" s="956"/>
    </row>
    <row r="671" spans="1:8" ht="13.2" x14ac:dyDescent="0.25">
      <c r="A671" s="956"/>
      <c r="B671"/>
      <c r="C671" s="958" t="s">
        <v>2126</v>
      </c>
      <c r="D671" s="958" t="s">
        <v>2231</v>
      </c>
      <c r="E671" s="958">
        <v>1</v>
      </c>
      <c r="F671" s="958">
        <v>2.7334000000000001</v>
      </c>
      <c r="G671"/>
      <c r="H671" s="956"/>
    </row>
    <row r="672" spans="1:8" ht="13.2" x14ac:dyDescent="0.25">
      <c r="A672" s="956"/>
      <c r="B672"/>
      <c r="C672" s="958" t="s">
        <v>2126</v>
      </c>
      <c r="D672" s="958" t="s">
        <v>2127</v>
      </c>
      <c r="E672" s="958">
        <v>1</v>
      </c>
      <c r="F672" s="958">
        <v>5.0496800000000004</v>
      </c>
      <c r="G672"/>
      <c r="H672" s="956"/>
    </row>
    <row r="673" spans="1:8" ht="13.2" x14ac:dyDescent="0.25">
      <c r="A673" s="956"/>
      <c r="B673"/>
      <c r="C673" s="958" t="s">
        <v>2126</v>
      </c>
      <c r="D673" s="958" t="s">
        <v>2158</v>
      </c>
      <c r="E673" s="958">
        <v>1</v>
      </c>
      <c r="F673" s="958">
        <v>4.0574399999999997</v>
      </c>
      <c r="G673"/>
      <c r="H673" s="956"/>
    </row>
    <row r="674" spans="1:8" ht="13.2" x14ac:dyDescent="0.25">
      <c r="A674" s="956"/>
      <c r="B674"/>
      <c r="C674" s="958" t="s">
        <v>2126</v>
      </c>
      <c r="D674" s="958" t="s">
        <v>2237</v>
      </c>
      <c r="E674" s="958">
        <v>2</v>
      </c>
      <c r="F674" s="958">
        <v>14.28636</v>
      </c>
      <c r="G674"/>
      <c r="H674" s="956"/>
    </row>
    <row r="675" spans="1:8" ht="13.2" x14ac:dyDescent="0.25">
      <c r="A675" s="956"/>
      <c r="B675"/>
      <c r="C675" s="958" t="s">
        <v>2126</v>
      </c>
      <c r="D675" s="958" t="s">
        <v>2305</v>
      </c>
      <c r="E675" s="958">
        <v>2</v>
      </c>
      <c r="F675" s="958">
        <v>10.99996</v>
      </c>
      <c r="G675"/>
      <c r="H675" s="956"/>
    </row>
    <row r="676" spans="1:8" ht="13.2" x14ac:dyDescent="0.25">
      <c r="A676" s="956"/>
      <c r="B676"/>
      <c r="C676" s="958" t="s">
        <v>2126</v>
      </c>
      <c r="D676" s="958" t="s">
        <v>2249</v>
      </c>
      <c r="E676" s="958">
        <v>2</v>
      </c>
      <c r="F676" s="958">
        <v>7.4639199999999999</v>
      </c>
      <c r="G676"/>
      <c r="H676" s="956"/>
    </row>
    <row r="677" spans="1:8" ht="13.2" x14ac:dyDescent="0.25">
      <c r="A677" s="956"/>
      <c r="B677"/>
      <c r="C677" s="958" t="s">
        <v>2126</v>
      </c>
      <c r="D677" s="958" t="s">
        <v>2263</v>
      </c>
      <c r="E677" s="958">
        <v>1</v>
      </c>
      <c r="F677" s="958">
        <v>47.460039999999999</v>
      </c>
      <c r="G677"/>
      <c r="H677" s="956"/>
    </row>
    <row r="678" spans="1:8" ht="13.2" x14ac:dyDescent="0.25">
      <c r="A678" s="956"/>
      <c r="B678"/>
      <c r="C678" s="958" t="s">
        <v>2126</v>
      </c>
      <c r="D678" s="958" t="s">
        <v>2235</v>
      </c>
      <c r="E678" s="958">
        <v>5</v>
      </c>
      <c r="F678" s="958">
        <v>151.72739999999999</v>
      </c>
      <c r="G678"/>
      <c r="H678" s="956"/>
    </row>
    <row r="679" spans="1:8" ht="13.2" x14ac:dyDescent="0.25">
      <c r="A679" s="956"/>
      <c r="B679"/>
      <c r="C679" s="958" t="s">
        <v>2194</v>
      </c>
      <c r="D679" s="958" t="s">
        <v>2146</v>
      </c>
      <c r="E679" s="958">
        <v>2</v>
      </c>
      <c r="F679" s="958">
        <v>29.814599999999999</v>
      </c>
      <c r="G679"/>
      <c r="H679" s="956"/>
    </row>
    <row r="680" spans="1:8" ht="13.2" x14ac:dyDescent="0.25">
      <c r="A680" s="956"/>
      <c r="B680"/>
      <c r="C680" s="958" t="s">
        <v>2194</v>
      </c>
      <c r="D680" s="958" t="s">
        <v>2195</v>
      </c>
      <c r="E680" s="958">
        <v>1</v>
      </c>
      <c r="F680" s="958">
        <v>2.5564399999999998</v>
      </c>
      <c r="G680"/>
      <c r="H680" s="956"/>
    </row>
    <row r="681" spans="1:8" ht="13.2" x14ac:dyDescent="0.25">
      <c r="A681" s="956"/>
      <c r="B681"/>
      <c r="C681" s="958" t="s">
        <v>2194</v>
      </c>
      <c r="D681" s="958" t="s">
        <v>2233</v>
      </c>
      <c r="E681" s="958">
        <v>1</v>
      </c>
      <c r="F681" s="958">
        <v>50.525239999999997</v>
      </c>
      <c r="G681"/>
      <c r="H681" s="956"/>
    </row>
    <row r="682" spans="1:8" ht="13.2" x14ac:dyDescent="0.25">
      <c r="A682" s="956"/>
      <c r="B682"/>
      <c r="C682" s="958" t="s">
        <v>2188</v>
      </c>
      <c r="D682" s="958" t="s">
        <v>2109</v>
      </c>
      <c r="E682" s="958">
        <v>1</v>
      </c>
      <c r="F682" s="958">
        <v>21.77872</v>
      </c>
      <c r="G682"/>
      <c r="H682" s="956"/>
    </row>
    <row r="683" spans="1:8" ht="13.2" x14ac:dyDescent="0.25">
      <c r="A683" s="956"/>
      <c r="B683"/>
      <c r="C683" s="958" t="s">
        <v>2188</v>
      </c>
      <c r="D683" s="958" t="s">
        <v>2237</v>
      </c>
      <c r="E683" s="958">
        <v>1</v>
      </c>
      <c r="F683" s="958">
        <v>21.503799999999998</v>
      </c>
      <c r="G683"/>
      <c r="H683" s="956"/>
    </row>
    <row r="684" spans="1:8" ht="13.2" x14ac:dyDescent="0.25">
      <c r="A684" s="956"/>
      <c r="B684"/>
      <c r="C684" s="958" t="s">
        <v>2232</v>
      </c>
      <c r="D684" s="958" t="s">
        <v>2149</v>
      </c>
      <c r="E684" s="958">
        <v>1</v>
      </c>
      <c r="F684" s="958">
        <v>20.467320000000001</v>
      </c>
      <c r="G684"/>
      <c r="H684" s="956"/>
    </row>
    <row r="685" spans="1:8" ht="13.2" x14ac:dyDescent="0.25">
      <c r="A685" s="956"/>
      <c r="B685"/>
      <c r="C685" s="958" t="s">
        <v>2152</v>
      </c>
      <c r="D685" s="958" t="s">
        <v>2361</v>
      </c>
      <c r="E685" s="958">
        <v>1</v>
      </c>
      <c r="F685" s="958">
        <v>6.4685199999999998</v>
      </c>
      <c r="G685"/>
      <c r="H685" s="956"/>
    </row>
    <row r="686" spans="1:8" ht="13.2" x14ac:dyDescent="0.25">
      <c r="A686" s="956"/>
      <c r="B686"/>
      <c r="C686" s="958" t="s">
        <v>2195</v>
      </c>
      <c r="D686" s="958" t="s">
        <v>2210</v>
      </c>
      <c r="E686" s="958">
        <v>1</v>
      </c>
      <c r="F686" s="958">
        <v>4.4777199999999997</v>
      </c>
      <c r="G686"/>
      <c r="H686" s="956"/>
    </row>
    <row r="687" spans="1:8" ht="13.2" x14ac:dyDescent="0.25">
      <c r="A687" s="956"/>
      <c r="B687"/>
      <c r="C687" s="958" t="s">
        <v>2195</v>
      </c>
      <c r="D687" s="958" t="s">
        <v>2115</v>
      </c>
      <c r="E687" s="958">
        <v>1</v>
      </c>
      <c r="F687" s="958">
        <v>7.2869599999999997</v>
      </c>
      <c r="G687"/>
      <c r="H687" s="956"/>
    </row>
    <row r="688" spans="1:8" ht="13.2" x14ac:dyDescent="0.25">
      <c r="A688" s="956"/>
      <c r="B688"/>
      <c r="C688" s="958" t="s">
        <v>2195</v>
      </c>
      <c r="D688" s="958" t="s">
        <v>2194</v>
      </c>
      <c r="E688" s="958">
        <v>2</v>
      </c>
      <c r="F688" s="958">
        <v>4.4745600000000003</v>
      </c>
      <c r="G688"/>
      <c r="H688" s="956"/>
    </row>
    <row r="689" spans="1:8" ht="13.2" x14ac:dyDescent="0.25">
      <c r="A689" s="956"/>
      <c r="B689"/>
      <c r="C689" s="958" t="s">
        <v>2195</v>
      </c>
      <c r="D689" s="958" t="s">
        <v>2237</v>
      </c>
      <c r="E689" s="958">
        <v>1</v>
      </c>
      <c r="F689" s="958">
        <v>13.67332</v>
      </c>
      <c r="G689"/>
      <c r="H689" s="956"/>
    </row>
    <row r="690" spans="1:8" ht="13.2" x14ac:dyDescent="0.25">
      <c r="A690" s="956"/>
      <c r="B690"/>
      <c r="C690" s="958" t="s">
        <v>2203</v>
      </c>
      <c r="D690" s="958" t="s">
        <v>2129</v>
      </c>
      <c r="E690" s="958">
        <v>1</v>
      </c>
      <c r="F690" s="958">
        <v>7.9379200000000001</v>
      </c>
      <c r="G690"/>
      <c r="H690" s="956"/>
    </row>
    <row r="691" spans="1:8" ht="13.2" x14ac:dyDescent="0.25">
      <c r="A691" s="956"/>
      <c r="B691"/>
      <c r="C691" s="958" t="s">
        <v>2231</v>
      </c>
      <c r="D691" s="958" t="s">
        <v>2105</v>
      </c>
      <c r="E691" s="958">
        <v>1</v>
      </c>
      <c r="F691" s="958">
        <v>8.1717600000000008</v>
      </c>
      <c r="G691"/>
      <c r="H691" s="956"/>
    </row>
    <row r="692" spans="1:8" ht="13.2" x14ac:dyDescent="0.25">
      <c r="A692" s="956"/>
      <c r="B692"/>
      <c r="C692" s="958" t="s">
        <v>2231</v>
      </c>
      <c r="D692" s="958" t="s">
        <v>2101</v>
      </c>
      <c r="E692" s="958">
        <v>1</v>
      </c>
      <c r="F692" s="958">
        <v>5.9281600000000001</v>
      </c>
      <c r="G692"/>
      <c r="H692" s="956"/>
    </row>
    <row r="693" spans="1:8" ht="13.2" x14ac:dyDescent="0.25">
      <c r="A693" s="956"/>
      <c r="B693"/>
      <c r="C693" s="958" t="s">
        <v>2231</v>
      </c>
      <c r="D693" s="958" t="s">
        <v>2117</v>
      </c>
      <c r="E693" s="958">
        <v>1</v>
      </c>
      <c r="F693" s="958">
        <v>4.4619200000000001</v>
      </c>
      <c r="G693"/>
      <c r="H693" s="956"/>
    </row>
    <row r="694" spans="1:8" ht="13.2" x14ac:dyDescent="0.25">
      <c r="A694" s="956"/>
      <c r="B694"/>
      <c r="C694" s="958" t="s">
        <v>2231</v>
      </c>
      <c r="D694" s="958" t="s">
        <v>2246</v>
      </c>
      <c r="E694" s="958">
        <v>1</v>
      </c>
      <c r="F694" s="958">
        <v>3.8393999999999999</v>
      </c>
      <c r="G694"/>
      <c r="H694" s="956"/>
    </row>
    <row r="695" spans="1:8" ht="13.2" x14ac:dyDescent="0.25">
      <c r="A695" s="956"/>
      <c r="B695"/>
      <c r="C695" s="958" t="s">
        <v>2161</v>
      </c>
      <c r="D695" s="958" t="s">
        <v>2246</v>
      </c>
      <c r="E695" s="958">
        <v>1</v>
      </c>
      <c r="F695" s="958">
        <v>5.2961600000000004</v>
      </c>
      <c r="G695"/>
      <c r="H695" s="956"/>
    </row>
    <row r="696" spans="1:8" ht="13.2" x14ac:dyDescent="0.25">
      <c r="A696" s="956"/>
      <c r="B696"/>
      <c r="C696" s="958" t="s">
        <v>2127</v>
      </c>
      <c r="D696" s="958" t="s">
        <v>2103</v>
      </c>
      <c r="E696" s="958">
        <v>5</v>
      </c>
      <c r="F696" s="958">
        <v>41.39284</v>
      </c>
      <c r="G696"/>
      <c r="H696" s="956"/>
    </row>
    <row r="697" spans="1:8" ht="13.2" x14ac:dyDescent="0.25">
      <c r="A697" s="956"/>
      <c r="B697"/>
      <c r="C697" s="958" t="s">
        <v>2127</v>
      </c>
      <c r="D697" s="958" t="s">
        <v>2174</v>
      </c>
      <c r="E697" s="958">
        <v>1</v>
      </c>
      <c r="F697" s="958">
        <v>4.9675200000000004</v>
      </c>
      <c r="G697"/>
      <c r="H697" s="956"/>
    </row>
    <row r="698" spans="1:8" ht="13.2" x14ac:dyDescent="0.25">
      <c r="A698" s="956"/>
      <c r="B698"/>
      <c r="C698" s="958" t="s">
        <v>2127</v>
      </c>
      <c r="D698" s="958" t="s">
        <v>2109</v>
      </c>
      <c r="E698" s="958">
        <v>1</v>
      </c>
      <c r="F698" s="958">
        <v>12.27976</v>
      </c>
      <c r="G698"/>
      <c r="H698" s="956"/>
    </row>
    <row r="699" spans="1:8" ht="13.2" x14ac:dyDescent="0.25">
      <c r="A699" s="956"/>
      <c r="B699"/>
      <c r="C699" s="958" t="s">
        <v>2127</v>
      </c>
      <c r="D699" s="958" t="s">
        <v>2110</v>
      </c>
      <c r="E699" s="958">
        <v>1</v>
      </c>
      <c r="F699" s="958">
        <v>12.68108</v>
      </c>
      <c r="G699"/>
      <c r="H699" s="956"/>
    </row>
    <row r="700" spans="1:8" ht="13.2" x14ac:dyDescent="0.25">
      <c r="A700" s="956"/>
      <c r="B700"/>
      <c r="C700" s="958" t="s">
        <v>2127</v>
      </c>
      <c r="D700" s="958" t="s">
        <v>2211</v>
      </c>
      <c r="E700" s="958">
        <v>1</v>
      </c>
      <c r="F700" s="958">
        <v>1.71272</v>
      </c>
      <c r="G700"/>
      <c r="H700" s="956"/>
    </row>
    <row r="701" spans="1:8" ht="13.2" x14ac:dyDescent="0.25">
      <c r="A701" s="956"/>
      <c r="B701"/>
      <c r="C701" s="958" t="s">
        <v>2127</v>
      </c>
      <c r="D701" s="958" t="s">
        <v>2115</v>
      </c>
      <c r="E701" s="958">
        <v>1</v>
      </c>
      <c r="F701" s="958">
        <v>3.4191199999999999</v>
      </c>
      <c r="G701"/>
      <c r="H701" s="956"/>
    </row>
    <row r="702" spans="1:8" ht="13.2" x14ac:dyDescent="0.25">
      <c r="A702" s="956"/>
      <c r="B702"/>
      <c r="C702" s="958" t="s">
        <v>2127</v>
      </c>
      <c r="D702" s="958" t="s">
        <v>2223</v>
      </c>
      <c r="E702" s="958">
        <v>1</v>
      </c>
      <c r="F702" s="958">
        <v>7.3375199999999996</v>
      </c>
      <c r="G702"/>
      <c r="H702" s="956"/>
    </row>
    <row r="703" spans="1:8" ht="13.2" x14ac:dyDescent="0.25">
      <c r="A703" s="956"/>
      <c r="B703"/>
      <c r="C703" s="958" t="s">
        <v>2127</v>
      </c>
      <c r="D703" s="958" t="s">
        <v>2118</v>
      </c>
      <c r="E703" s="958">
        <v>1</v>
      </c>
      <c r="F703" s="958">
        <v>2.8597999999999999</v>
      </c>
      <c r="G703"/>
      <c r="H703" s="956"/>
    </row>
    <row r="704" spans="1:8" ht="13.2" x14ac:dyDescent="0.25">
      <c r="A704" s="956"/>
      <c r="B704"/>
      <c r="C704" s="958" t="s">
        <v>2127</v>
      </c>
      <c r="D704" s="958" t="s">
        <v>2121</v>
      </c>
      <c r="E704" s="958">
        <v>1</v>
      </c>
      <c r="F704" s="958">
        <v>5.3972800000000003</v>
      </c>
      <c r="G704"/>
      <c r="H704" s="956"/>
    </row>
    <row r="705" spans="1:8" ht="13.2" x14ac:dyDescent="0.25">
      <c r="A705" s="956"/>
      <c r="B705"/>
      <c r="C705" s="958" t="s">
        <v>2127</v>
      </c>
      <c r="D705" s="958" t="s">
        <v>2202</v>
      </c>
      <c r="E705" s="958">
        <v>1</v>
      </c>
      <c r="F705" s="958">
        <v>4.7178800000000001</v>
      </c>
      <c r="G705"/>
      <c r="H705" s="956"/>
    </row>
    <row r="706" spans="1:8" ht="13.2" x14ac:dyDescent="0.25">
      <c r="A706" s="956"/>
      <c r="B706"/>
      <c r="C706" s="958" t="s">
        <v>2127</v>
      </c>
      <c r="D706" s="958" t="s">
        <v>2126</v>
      </c>
      <c r="E706" s="958">
        <v>1</v>
      </c>
      <c r="F706" s="958">
        <v>7.03416</v>
      </c>
      <c r="G706"/>
      <c r="H706" s="956"/>
    </row>
    <row r="707" spans="1:8" ht="13.2" x14ac:dyDescent="0.25">
      <c r="A707" s="956"/>
      <c r="B707"/>
      <c r="C707" s="958" t="s">
        <v>2127</v>
      </c>
      <c r="D707" s="958" t="s">
        <v>2158</v>
      </c>
      <c r="E707" s="958">
        <v>2</v>
      </c>
      <c r="F707" s="958">
        <v>4.9359200000000003</v>
      </c>
      <c r="G707"/>
      <c r="H707" s="956"/>
    </row>
    <row r="708" spans="1:8" ht="13.2" x14ac:dyDescent="0.25">
      <c r="A708" s="956"/>
      <c r="B708"/>
      <c r="C708" s="958" t="s">
        <v>2158</v>
      </c>
      <c r="D708" s="958" t="s">
        <v>2100</v>
      </c>
      <c r="E708" s="958">
        <v>1</v>
      </c>
      <c r="F708" s="958">
        <v>3.7667199999999998</v>
      </c>
      <c r="G708"/>
      <c r="H708" s="956"/>
    </row>
    <row r="709" spans="1:8" ht="13.2" x14ac:dyDescent="0.25">
      <c r="A709" s="956"/>
      <c r="B709"/>
      <c r="C709" s="958" t="s">
        <v>2158</v>
      </c>
      <c r="D709" s="958" t="s">
        <v>2106</v>
      </c>
      <c r="E709" s="958">
        <v>1</v>
      </c>
      <c r="F709" s="958">
        <v>2.0287199999999999</v>
      </c>
      <c r="G709"/>
      <c r="H709" s="956"/>
    </row>
    <row r="710" spans="1:8" ht="13.2" x14ac:dyDescent="0.25">
      <c r="A710" s="956"/>
      <c r="B710"/>
      <c r="C710" s="958" t="s">
        <v>2158</v>
      </c>
      <c r="D710" s="958" t="s">
        <v>2155</v>
      </c>
      <c r="E710" s="958">
        <v>1</v>
      </c>
      <c r="F710" s="958">
        <v>11.726760000000001</v>
      </c>
      <c r="G710"/>
      <c r="H710" s="956"/>
    </row>
    <row r="711" spans="1:8" ht="13.2" x14ac:dyDescent="0.25">
      <c r="A711" s="956"/>
      <c r="B711"/>
      <c r="C711" s="958" t="s">
        <v>2158</v>
      </c>
      <c r="D711" s="958" t="s">
        <v>2212</v>
      </c>
      <c r="E711" s="958">
        <v>2</v>
      </c>
      <c r="F711" s="958">
        <v>6.0735200000000003</v>
      </c>
      <c r="G711"/>
      <c r="H711" s="956"/>
    </row>
    <row r="712" spans="1:8" ht="13.2" x14ac:dyDescent="0.25">
      <c r="A712" s="956"/>
      <c r="B712"/>
      <c r="C712" s="958" t="s">
        <v>2158</v>
      </c>
      <c r="D712" s="958" t="s">
        <v>2109</v>
      </c>
      <c r="E712" s="958">
        <v>4</v>
      </c>
      <c r="F712" s="958">
        <v>38.599400000000003</v>
      </c>
      <c r="G712"/>
      <c r="H712" s="956"/>
    </row>
    <row r="713" spans="1:8" ht="13.2" x14ac:dyDescent="0.25">
      <c r="A713" s="956"/>
      <c r="B713"/>
      <c r="C713" s="958" t="s">
        <v>2158</v>
      </c>
      <c r="D713" s="958" t="s">
        <v>2146</v>
      </c>
      <c r="E713" s="958">
        <v>2</v>
      </c>
      <c r="F713" s="958">
        <v>15.379720000000001</v>
      </c>
      <c r="G713"/>
      <c r="H713" s="956"/>
    </row>
    <row r="714" spans="1:8" ht="13.2" x14ac:dyDescent="0.25">
      <c r="A714" s="956"/>
      <c r="B714"/>
      <c r="C714" s="958" t="s">
        <v>2158</v>
      </c>
      <c r="D714" s="958" t="s">
        <v>2110</v>
      </c>
      <c r="E714" s="958">
        <v>1</v>
      </c>
      <c r="F714" s="958">
        <v>12.22288</v>
      </c>
      <c r="G714"/>
      <c r="H714" s="956"/>
    </row>
    <row r="715" spans="1:8" ht="13.2" x14ac:dyDescent="0.25">
      <c r="A715" s="956"/>
      <c r="B715"/>
      <c r="C715" s="958" t="s">
        <v>2158</v>
      </c>
      <c r="D715" s="958" t="s">
        <v>2128</v>
      </c>
      <c r="E715" s="958">
        <v>1</v>
      </c>
      <c r="F715" s="958">
        <v>5.0717999999999996</v>
      </c>
      <c r="G715"/>
      <c r="H715" s="956"/>
    </row>
    <row r="716" spans="1:8" ht="13.2" x14ac:dyDescent="0.25">
      <c r="A716" s="956"/>
      <c r="B716"/>
      <c r="C716" s="958" t="s">
        <v>2158</v>
      </c>
      <c r="D716" s="958" t="s">
        <v>2184</v>
      </c>
      <c r="E716" s="958">
        <v>1</v>
      </c>
      <c r="F716" s="958">
        <v>8.6520799999999998</v>
      </c>
      <c r="G716"/>
      <c r="H716" s="956"/>
    </row>
    <row r="717" spans="1:8" ht="13.2" x14ac:dyDescent="0.25">
      <c r="A717" s="956"/>
      <c r="B717"/>
      <c r="C717" s="958" t="s">
        <v>2158</v>
      </c>
      <c r="D717" s="958" t="s">
        <v>2114</v>
      </c>
      <c r="E717" s="958">
        <v>1</v>
      </c>
      <c r="F717" s="958">
        <v>3.1031200000000001</v>
      </c>
      <c r="G717"/>
      <c r="H717" s="956"/>
    </row>
    <row r="718" spans="1:8" ht="13.2" x14ac:dyDescent="0.25">
      <c r="A718" s="956"/>
      <c r="B718"/>
      <c r="C718" s="958" t="s">
        <v>2158</v>
      </c>
      <c r="D718" s="958" t="s">
        <v>2118</v>
      </c>
      <c r="E718" s="958">
        <v>1</v>
      </c>
      <c r="F718" s="958">
        <v>2.1235200000000001</v>
      </c>
      <c r="G718"/>
      <c r="H718" s="956"/>
    </row>
    <row r="719" spans="1:8" ht="13.2" x14ac:dyDescent="0.25">
      <c r="A719" s="956"/>
      <c r="B719"/>
      <c r="C719" s="958" t="s">
        <v>2158</v>
      </c>
      <c r="D719" s="958" t="s">
        <v>2186</v>
      </c>
      <c r="E719" s="958">
        <v>1</v>
      </c>
      <c r="F719" s="958">
        <v>3.6687599999999998</v>
      </c>
      <c r="G719"/>
      <c r="H719" s="956"/>
    </row>
    <row r="720" spans="1:8" ht="13.2" x14ac:dyDescent="0.25">
      <c r="A720" s="956"/>
      <c r="B720"/>
      <c r="C720" s="958" t="s">
        <v>2158</v>
      </c>
      <c r="D720" s="958" t="s">
        <v>2125</v>
      </c>
      <c r="E720" s="958">
        <v>1</v>
      </c>
      <c r="F720" s="958">
        <v>3.1347200000000002</v>
      </c>
      <c r="G720"/>
      <c r="H720" s="956"/>
    </row>
    <row r="721" spans="1:8" ht="13.2" x14ac:dyDescent="0.25">
      <c r="A721" s="956"/>
      <c r="B721"/>
      <c r="C721" s="958" t="s">
        <v>2275</v>
      </c>
      <c r="D721" s="958" t="s">
        <v>2355</v>
      </c>
      <c r="E721" s="958">
        <v>1</v>
      </c>
      <c r="F721" s="958">
        <v>4.7431599999999996</v>
      </c>
      <c r="G721"/>
      <c r="H721" s="956"/>
    </row>
    <row r="722" spans="1:8" ht="13.2" x14ac:dyDescent="0.25">
      <c r="A722" s="956"/>
      <c r="B722"/>
      <c r="C722" s="958" t="s">
        <v>2295</v>
      </c>
      <c r="D722" s="958" t="s">
        <v>2109</v>
      </c>
      <c r="E722" s="958">
        <v>1</v>
      </c>
      <c r="F722" s="958">
        <v>12.00484</v>
      </c>
      <c r="G722"/>
      <c r="H722" s="956"/>
    </row>
    <row r="723" spans="1:8" ht="13.2" x14ac:dyDescent="0.25">
      <c r="A723" s="956"/>
      <c r="B723"/>
      <c r="C723" s="958" t="s">
        <v>2295</v>
      </c>
      <c r="D723" s="958" t="s">
        <v>2114</v>
      </c>
      <c r="E723" s="958">
        <v>1</v>
      </c>
      <c r="F723" s="958">
        <v>10.601800000000001</v>
      </c>
      <c r="G723"/>
      <c r="H723" s="956"/>
    </row>
    <row r="724" spans="1:8" ht="13.2" x14ac:dyDescent="0.25">
      <c r="A724" s="956"/>
      <c r="B724"/>
      <c r="C724" s="958" t="s">
        <v>2295</v>
      </c>
      <c r="D724" s="958" t="s">
        <v>2116</v>
      </c>
      <c r="E724" s="958">
        <v>1</v>
      </c>
      <c r="F724" s="958">
        <v>11.16428</v>
      </c>
      <c r="G724"/>
      <c r="H724" s="956"/>
    </row>
    <row r="725" spans="1:8" ht="13.2" x14ac:dyDescent="0.25">
      <c r="A725" s="956"/>
      <c r="B725"/>
      <c r="C725" s="958" t="s">
        <v>2295</v>
      </c>
      <c r="D725" s="958" t="s">
        <v>2200</v>
      </c>
      <c r="E725" s="958">
        <v>1</v>
      </c>
      <c r="F725" s="958">
        <v>2.4616400000000001</v>
      </c>
      <c r="G725"/>
      <c r="H725" s="956"/>
    </row>
    <row r="726" spans="1:8" ht="13.2" x14ac:dyDescent="0.25">
      <c r="A726" s="956"/>
      <c r="B726"/>
      <c r="C726" s="958" t="s">
        <v>2295</v>
      </c>
      <c r="D726" s="958" t="s">
        <v>2144</v>
      </c>
      <c r="E726" s="958">
        <v>1</v>
      </c>
      <c r="F726" s="958">
        <v>7.2743200000000003</v>
      </c>
      <c r="G726"/>
      <c r="H726" s="956"/>
    </row>
    <row r="727" spans="1:8" ht="13.2" x14ac:dyDescent="0.25">
      <c r="A727" s="956"/>
      <c r="B727"/>
      <c r="C727" s="958" t="s">
        <v>2295</v>
      </c>
      <c r="D727" s="958" t="s">
        <v>2126</v>
      </c>
      <c r="E727" s="958">
        <v>1</v>
      </c>
      <c r="F727" s="958">
        <v>12.48832</v>
      </c>
      <c r="G727"/>
      <c r="H727" s="956"/>
    </row>
    <row r="728" spans="1:8" ht="13.2" x14ac:dyDescent="0.25">
      <c r="A728" s="956"/>
      <c r="B728"/>
      <c r="C728" s="958" t="s">
        <v>2237</v>
      </c>
      <c r="D728" s="958" t="s">
        <v>2134</v>
      </c>
      <c r="E728" s="958">
        <v>1</v>
      </c>
      <c r="F728" s="958">
        <v>18.941040000000001</v>
      </c>
      <c r="G728"/>
      <c r="H728" s="956"/>
    </row>
    <row r="729" spans="1:8" ht="13.2" x14ac:dyDescent="0.25">
      <c r="A729" s="956"/>
      <c r="B729"/>
      <c r="C729" s="958" t="s">
        <v>2237</v>
      </c>
      <c r="D729" s="958" t="s">
        <v>2136</v>
      </c>
      <c r="E729" s="958">
        <v>1</v>
      </c>
      <c r="F729" s="958">
        <v>13.689120000000001</v>
      </c>
      <c r="G729"/>
      <c r="H729" s="956"/>
    </row>
    <row r="730" spans="1:8" ht="13.2" x14ac:dyDescent="0.25">
      <c r="A730" s="956"/>
      <c r="B730"/>
      <c r="C730" s="958" t="s">
        <v>2237</v>
      </c>
      <c r="D730" s="958" t="s">
        <v>2175</v>
      </c>
      <c r="E730" s="958">
        <v>1</v>
      </c>
      <c r="F730" s="958">
        <v>7.0152000000000001</v>
      </c>
      <c r="G730"/>
      <c r="H730" s="956"/>
    </row>
    <row r="731" spans="1:8" ht="13.2" x14ac:dyDescent="0.25">
      <c r="A731" s="956"/>
      <c r="B731"/>
      <c r="C731" s="958" t="s">
        <v>2237</v>
      </c>
      <c r="D731" s="958" t="s">
        <v>2109</v>
      </c>
      <c r="E731" s="958">
        <v>1</v>
      </c>
      <c r="F731" s="958">
        <v>9.9350400000000008</v>
      </c>
      <c r="G731"/>
      <c r="H731" s="956"/>
    </row>
    <row r="732" spans="1:8" ht="13.2" x14ac:dyDescent="0.25">
      <c r="A732" s="956"/>
      <c r="B732"/>
      <c r="C732" s="958" t="s">
        <v>2237</v>
      </c>
      <c r="D732" s="958" t="s">
        <v>2184</v>
      </c>
      <c r="E732" s="958">
        <v>1</v>
      </c>
      <c r="F732" s="958">
        <v>13.853440000000001</v>
      </c>
      <c r="G732"/>
      <c r="H732" s="956"/>
    </row>
    <row r="733" spans="1:8" ht="13.2" x14ac:dyDescent="0.25">
      <c r="A733" s="956"/>
      <c r="B733"/>
      <c r="C733" s="958" t="s">
        <v>2237</v>
      </c>
      <c r="D733" s="958" t="s">
        <v>2114</v>
      </c>
      <c r="E733" s="958">
        <v>1</v>
      </c>
      <c r="F733" s="958">
        <v>9.3567599999999995</v>
      </c>
      <c r="G733"/>
      <c r="H733" s="956"/>
    </row>
    <row r="734" spans="1:8" ht="13.2" x14ac:dyDescent="0.25">
      <c r="A734" s="956"/>
      <c r="B734"/>
      <c r="C734" s="958" t="s">
        <v>2237</v>
      </c>
      <c r="D734" s="958" t="s">
        <v>2115</v>
      </c>
      <c r="E734" s="958">
        <v>1</v>
      </c>
      <c r="F734" s="958">
        <v>20.034400000000002</v>
      </c>
      <c r="G734"/>
      <c r="H734" s="956"/>
    </row>
    <row r="735" spans="1:8" ht="13.2" x14ac:dyDescent="0.25">
      <c r="A735" s="956"/>
      <c r="B735"/>
      <c r="C735" s="958" t="s">
        <v>2237</v>
      </c>
      <c r="D735" s="958" t="s">
        <v>2142</v>
      </c>
      <c r="E735" s="958">
        <v>2</v>
      </c>
      <c r="F735" s="958">
        <v>10.18468</v>
      </c>
      <c r="G735"/>
      <c r="H735" s="956"/>
    </row>
    <row r="736" spans="1:8" ht="13.2" x14ac:dyDescent="0.25">
      <c r="A736" s="956"/>
      <c r="B736"/>
      <c r="C736" s="958" t="s">
        <v>2237</v>
      </c>
      <c r="D736" s="958" t="s">
        <v>2200</v>
      </c>
      <c r="E736" s="958">
        <v>1</v>
      </c>
      <c r="F736" s="958">
        <v>7.5366</v>
      </c>
      <c r="G736"/>
      <c r="H736" s="956"/>
    </row>
    <row r="737" spans="1:8" ht="13.2" x14ac:dyDescent="0.25">
      <c r="A737" s="956"/>
      <c r="B737"/>
      <c r="C737" s="958" t="s">
        <v>2237</v>
      </c>
      <c r="D737" s="958" t="s">
        <v>2117</v>
      </c>
      <c r="E737" s="958">
        <v>1</v>
      </c>
      <c r="F737" s="958">
        <v>6.06088</v>
      </c>
      <c r="G737"/>
      <c r="H737" s="956"/>
    </row>
    <row r="738" spans="1:8" ht="13.2" x14ac:dyDescent="0.25">
      <c r="A738" s="956"/>
      <c r="B738"/>
      <c r="C738" s="958" t="s">
        <v>2237</v>
      </c>
      <c r="D738" s="958" t="s">
        <v>2226</v>
      </c>
      <c r="E738" s="958">
        <v>1</v>
      </c>
      <c r="F738" s="958">
        <v>7.7957200000000002</v>
      </c>
      <c r="G738"/>
      <c r="H738" s="956"/>
    </row>
    <row r="739" spans="1:8" ht="13.2" x14ac:dyDescent="0.25">
      <c r="A739" s="956"/>
      <c r="B739"/>
      <c r="C739" s="958" t="s">
        <v>2237</v>
      </c>
      <c r="D739" s="958" t="s">
        <v>2202</v>
      </c>
      <c r="E739" s="958">
        <v>1</v>
      </c>
      <c r="F739" s="958">
        <v>7.4639199999999999</v>
      </c>
      <c r="G739"/>
      <c r="H739" s="956"/>
    </row>
    <row r="740" spans="1:8" ht="13.2" x14ac:dyDescent="0.25">
      <c r="A740" s="956"/>
      <c r="B740"/>
      <c r="C740" s="958" t="s">
        <v>2237</v>
      </c>
      <c r="D740" s="958" t="s">
        <v>2132</v>
      </c>
      <c r="E740" s="958">
        <v>2</v>
      </c>
      <c r="F740" s="958">
        <v>13.799720000000001</v>
      </c>
      <c r="G740"/>
      <c r="H740" s="956"/>
    </row>
    <row r="741" spans="1:8" ht="13.2" x14ac:dyDescent="0.25">
      <c r="A741" s="956"/>
      <c r="B741"/>
      <c r="C741" s="958" t="s">
        <v>2237</v>
      </c>
      <c r="D741" s="958" t="s">
        <v>2195</v>
      </c>
      <c r="E741" s="958">
        <v>1</v>
      </c>
      <c r="F741" s="958">
        <v>13.632239999999999</v>
      </c>
      <c r="G741"/>
      <c r="H741" s="956"/>
    </row>
    <row r="742" spans="1:8" ht="13.2" x14ac:dyDescent="0.25">
      <c r="A742" s="956"/>
      <c r="B742"/>
      <c r="C742" s="958" t="s">
        <v>2240</v>
      </c>
      <c r="D742" s="958" t="s">
        <v>2142</v>
      </c>
      <c r="E742" s="958">
        <v>2</v>
      </c>
      <c r="F742" s="958">
        <v>7.5808400000000002</v>
      </c>
      <c r="G742"/>
      <c r="H742" s="956"/>
    </row>
    <row r="743" spans="1:8" ht="13.2" x14ac:dyDescent="0.25">
      <c r="A743" s="956"/>
      <c r="B743"/>
      <c r="C743" s="958" t="s">
        <v>2240</v>
      </c>
      <c r="D743" s="958" t="s">
        <v>2201</v>
      </c>
      <c r="E743" s="958">
        <v>2</v>
      </c>
      <c r="F743" s="958">
        <v>12.67792</v>
      </c>
      <c r="G743"/>
      <c r="H743" s="956"/>
    </row>
    <row r="744" spans="1:8" ht="13.2" x14ac:dyDescent="0.25">
      <c r="A744" s="956"/>
      <c r="B744"/>
      <c r="C744" s="958" t="s">
        <v>2240</v>
      </c>
      <c r="D744" s="958" t="s">
        <v>2126</v>
      </c>
      <c r="E744" s="958">
        <v>1</v>
      </c>
      <c r="F744" s="958">
        <v>10.75032</v>
      </c>
      <c r="G744"/>
      <c r="H744" s="956"/>
    </row>
    <row r="745" spans="1:8" ht="13.2" x14ac:dyDescent="0.25">
      <c r="A745" s="956"/>
      <c r="B745"/>
      <c r="C745" s="958" t="s">
        <v>2294</v>
      </c>
      <c r="D745" s="958" t="s">
        <v>2103</v>
      </c>
      <c r="E745" s="958">
        <v>1</v>
      </c>
      <c r="F745" s="958">
        <v>14.62764</v>
      </c>
      <c r="G745"/>
      <c r="H745" s="956"/>
    </row>
    <row r="746" spans="1:8" ht="13.2" x14ac:dyDescent="0.25">
      <c r="A746" s="956"/>
      <c r="B746"/>
      <c r="C746" s="958" t="s">
        <v>2245</v>
      </c>
      <c r="D746" s="958" t="s">
        <v>2160</v>
      </c>
      <c r="E746" s="958">
        <v>1</v>
      </c>
      <c r="F746" s="958">
        <v>15.607239999999999</v>
      </c>
      <c r="G746"/>
      <c r="H746" s="956"/>
    </row>
    <row r="747" spans="1:8" ht="13.2" x14ac:dyDescent="0.25">
      <c r="A747" s="956"/>
      <c r="B747"/>
      <c r="C747" s="958" t="s">
        <v>2245</v>
      </c>
      <c r="D747" s="958" t="s">
        <v>2200</v>
      </c>
      <c r="E747" s="958">
        <v>1</v>
      </c>
      <c r="F747" s="958">
        <v>1.7569600000000001</v>
      </c>
      <c r="G747"/>
      <c r="H747" s="956"/>
    </row>
    <row r="748" spans="1:8" ht="13.2" x14ac:dyDescent="0.25">
      <c r="A748" s="956"/>
      <c r="B748"/>
      <c r="C748" s="958" t="s">
        <v>2245</v>
      </c>
      <c r="D748" s="958" t="s">
        <v>2117</v>
      </c>
      <c r="E748" s="958">
        <v>1</v>
      </c>
      <c r="F748" s="958">
        <v>7.23956</v>
      </c>
      <c r="G748"/>
      <c r="H748" s="956"/>
    </row>
    <row r="749" spans="1:8" ht="13.2" x14ac:dyDescent="0.25">
      <c r="A749" s="956"/>
      <c r="B749"/>
      <c r="C749" s="958" t="s">
        <v>2245</v>
      </c>
      <c r="D749" s="958" t="s">
        <v>2224</v>
      </c>
      <c r="E749" s="958">
        <v>1</v>
      </c>
      <c r="F749" s="958">
        <v>7.1510800000000003</v>
      </c>
      <c r="G749"/>
      <c r="H749" s="956"/>
    </row>
    <row r="750" spans="1:8" ht="13.2" x14ac:dyDescent="0.25">
      <c r="A750" s="956"/>
      <c r="B750"/>
      <c r="C750" s="958" t="s">
        <v>2245</v>
      </c>
      <c r="D750" s="958" t="s">
        <v>2118</v>
      </c>
      <c r="E750" s="958">
        <v>1</v>
      </c>
      <c r="F750" s="958">
        <v>9.4009999999999998</v>
      </c>
      <c r="G750"/>
      <c r="H750" s="956"/>
    </row>
    <row r="751" spans="1:8" ht="13.2" x14ac:dyDescent="0.25">
      <c r="A751" s="956"/>
      <c r="B751"/>
      <c r="C751" s="958" t="s">
        <v>2245</v>
      </c>
      <c r="D751" s="958" t="s">
        <v>2349</v>
      </c>
      <c r="E751" s="958">
        <v>1</v>
      </c>
      <c r="F751" s="958">
        <v>6.3863599999999998</v>
      </c>
      <c r="G751"/>
      <c r="H751" s="956"/>
    </row>
    <row r="752" spans="1:8" ht="13.2" x14ac:dyDescent="0.25">
      <c r="A752" s="956"/>
      <c r="B752"/>
      <c r="C752" s="958" t="s">
        <v>2293</v>
      </c>
      <c r="D752" s="958" t="s">
        <v>2103</v>
      </c>
      <c r="E752" s="958">
        <v>1</v>
      </c>
      <c r="F752" s="958">
        <v>10.611280000000001</v>
      </c>
      <c r="G752"/>
      <c r="H752" s="956"/>
    </row>
    <row r="753" spans="1:8" ht="13.2" x14ac:dyDescent="0.25">
      <c r="A753" s="956"/>
      <c r="B753"/>
      <c r="C753" s="958" t="s">
        <v>2293</v>
      </c>
      <c r="D753" s="958" t="s">
        <v>2157</v>
      </c>
      <c r="E753" s="958">
        <v>1</v>
      </c>
      <c r="F753" s="958">
        <v>10.86408</v>
      </c>
      <c r="G753"/>
      <c r="H753" s="956"/>
    </row>
    <row r="754" spans="1:8" ht="13.2" x14ac:dyDescent="0.25">
      <c r="A754" s="956"/>
      <c r="B754"/>
      <c r="C754" s="958" t="s">
        <v>2246</v>
      </c>
      <c r="D754" s="958" t="s">
        <v>2109</v>
      </c>
      <c r="E754" s="958">
        <v>2</v>
      </c>
      <c r="F754" s="958">
        <v>20.65692</v>
      </c>
      <c r="G754"/>
      <c r="H754" s="956"/>
    </row>
    <row r="755" spans="1:8" ht="13.2" x14ac:dyDescent="0.25">
      <c r="A755" s="956"/>
      <c r="B755"/>
      <c r="C755" s="958" t="s">
        <v>2246</v>
      </c>
      <c r="D755" s="958" t="s">
        <v>2310</v>
      </c>
      <c r="E755" s="958">
        <v>1</v>
      </c>
      <c r="F755" s="958">
        <v>20.303000000000001</v>
      </c>
      <c r="G755"/>
      <c r="H755" s="956"/>
    </row>
    <row r="756" spans="1:8" ht="13.2" x14ac:dyDescent="0.25">
      <c r="A756" s="956"/>
      <c r="B756"/>
      <c r="C756" s="958" t="s">
        <v>2246</v>
      </c>
      <c r="D756" s="958" t="s">
        <v>2112</v>
      </c>
      <c r="E756" s="958">
        <v>1</v>
      </c>
      <c r="F756" s="958">
        <v>11.06</v>
      </c>
      <c r="G756"/>
      <c r="H756" s="956"/>
    </row>
    <row r="757" spans="1:8" ht="13.2" x14ac:dyDescent="0.25">
      <c r="A757" s="956"/>
      <c r="B757"/>
      <c r="C757" s="958" t="s">
        <v>2246</v>
      </c>
      <c r="D757" s="958" t="s">
        <v>2114</v>
      </c>
      <c r="E757" s="958">
        <v>4</v>
      </c>
      <c r="F757" s="958">
        <v>48.954720000000002</v>
      </c>
      <c r="G757"/>
      <c r="H757" s="956"/>
    </row>
    <row r="758" spans="1:8" ht="13.2" x14ac:dyDescent="0.25">
      <c r="A758" s="956"/>
      <c r="B758"/>
      <c r="C758" s="958" t="s">
        <v>2246</v>
      </c>
      <c r="D758" s="958" t="s">
        <v>2222</v>
      </c>
      <c r="E758" s="958">
        <v>1</v>
      </c>
      <c r="F758" s="958">
        <v>4.2091200000000004</v>
      </c>
      <c r="G758"/>
      <c r="H758" s="956"/>
    </row>
    <row r="759" spans="1:8" ht="13.2" x14ac:dyDescent="0.25">
      <c r="A759" s="956"/>
      <c r="B759"/>
      <c r="C759" s="958" t="s">
        <v>2246</v>
      </c>
      <c r="D759" s="958" t="s">
        <v>2200</v>
      </c>
      <c r="E759" s="958">
        <v>3</v>
      </c>
      <c r="F759" s="958">
        <v>14.785640000000001</v>
      </c>
      <c r="G759"/>
      <c r="H759" s="956"/>
    </row>
    <row r="760" spans="1:8" ht="13.2" x14ac:dyDescent="0.25">
      <c r="A760" s="956"/>
      <c r="B760"/>
      <c r="C760" s="958" t="s">
        <v>2246</v>
      </c>
      <c r="D760" s="958" t="s">
        <v>2117</v>
      </c>
      <c r="E760" s="958">
        <v>1</v>
      </c>
      <c r="F760" s="958">
        <v>7.0373200000000002</v>
      </c>
      <c r="G760"/>
      <c r="H760" s="956"/>
    </row>
    <row r="761" spans="1:8" ht="13.2" x14ac:dyDescent="0.25">
      <c r="A761" s="956"/>
      <c r="B761"/>
      <c r="C761" s="958" t="s">
        <v>2246</v>
      </c>
      <c r="D761" s="958" t="s">
        <v>2118</v>
      </c>
      <c r="E761" s="958">
        <v>2</v>
      </c>
      <c r="F761" s="958">
        <v>17.626480000000001</v>
      </c>
      <c r="G761"/>
      <c r="H761" s="956"/>
    </row>
    <row r="762" spans="1:8" ht="13.2" x14ac:dyDescent="0.25">
      <c r="A762" s="956"/>
      <c r="B762"/>
      <c r="C762" s="958" t="s">
        <v>2246</v>
      </c>
      <c r="D762" s="958" t="s">
        <v>2120</v>
      </c>
      <c r="E762" s="958">
        <v>1</v>
      </c>
      <c r="F762" s="958">
        <v>8.6805199999999996</v>
      </c>
      <c r="G762"/>
      <c r="H762" s="956"/>
    </row>
    <row r="763" spans="1:8" ht="13.2" x14ac:dyDescent="0.25">
      <c r="A763" s="956"/>
      <c r="B763"/>
      <c r="C763" s="958" t="s">
        <v>2246</v>
      </c>
      <c r="D763" s="958" t="s">
        <v>2186</v>
      </c>
      <c r="E763" s="958">
        <v>2</v>
      </c>
      <c r="F763" s="958">
        <v>16.68796</v>
      </c>
      <c r="G763"/>
      <c r="H763" s="956"/>
    </row>
    <row r="764" spans="1:8" ht="13.2" x14ac:dyDescent="0.25">
      <c r="A764" s="956"/>
      <c r="B764"/>
      <c r="C764" s="958" t="s">
        <v>2246</v>
      </c>
      <c r="D764" s="958" t="s">
        <v>2123</v>
      </c>
      <c r="E764" s="958">
        <v>1</v>
      </c>
      <c r="F764" s="958">
        <v>10.83248</v>
      </c>
      <c r="G764"/>
      <c r="H764" s="956"/>
    </row>
    <row r="765" spans="1:8" ht="13.2" x14ac:dyDescent="0.25">
      <c r="A765" s="956"/>
      <c r="B765"/>
      <c r="C765" s="958" t="s">
        <v>2246</v>
      </c>
      <c r="D765" s="958" t="s">
        <v>2196</v>
      </c>
      <c r="E765" s="958">
        <v>1</v>
      </c>
      <c r="F765" s="958">
        <v>3.51708</v>
      </c>
      <c r="G765"/>
      <c r="H765" s="956"/>
    </row>
    <row r="766" spans="1:8" ht="13.2" x14ac:dyDescent="0.25">
      <c r="A766" s="956"/>
      <c r="B766"/>
      <c r="C766" s="958" t="s">
        <v>2305</v>
      </c>
      <c r="D766" s="958" t="s">
        <v>2109</v>
      </c>
      <c r="E766" s="958">
        <v>2</v>
      </c>
      <c r="F766" s="958">
        <v>15.853719999999999</v>
      </c>
      <c r="G766"/>
      <c r="H766" s="956"/>
    </row>
    <row r="767" spans="1:8" ht="13.2" x14ac:dyDescent="0.25">
      <c r="A767" s="956"/>
      <c r="B767"/>
      <c r="C767" s="958" t="s">
        <v>2305</v>
      </c>
      <c r="D767" s="958" t="s">
        <v>2110</v>
      </c>
      <c r="E767" s="958">
        <v>1</v>
      </c>
      <c r="F767" s="958">
        <v>14.564439999999999</v>
      </c>
      <c r="G767"/>
      <c r="H767" s="956"/>
    </row>
    <row r="768" spans="1:8" ht="13.2" x14ac:dyDescent="0.25">
      <c r="A768" s="956"/>
      <c r="B768"/>
      <c r="C768" s="958" t="s">
        <v>2305</v>
      </c>
      <c r="D768" s="958" t="s">
        <v>2183</v>
      </c>
      <c r="E768" s="958">
        <v>1</v>
      </c>
      <c r="F768" s="958">
        <v>7.5492400000000002</v>
      </c>
      <c r="G768"/>
      <c r="H768" s="956"/>
    </row>
    <row r="769" spans="1:8" ht="13.2" x14ac:dyDescent="0.25">
      <c r="A769" s="956"/>
      <c r="B769"/>
      <c r="C769" s="958" t="s">
        <v>2305</v>
      </c>
      <c r="D769" s="958" t="s">
        <v>2123</v>
      </c>
      <c r="E769" s="958">
        <v>1</v>
      </c>
      <c r="F769" s="958">
        <v>10.40272</v>
      </c>
      <c r="G769"/>
      <c r="H769" s="956"/>
    </row>
    <row r="770" spans="1:8" ht="13.2" x14ac:dyDescent="0.25">
      <c r="A770" s="956"/>
      <c r="B770"/>
      <c r="C770" s="958" t="s">
        <v>2305</v>
      </c>
      <c r="D770" s="958" t="s">
        <v>2126</v>
      </c>
      <c r="E770" s="958">
        <v>1</v>
      </c>
      <c r="F770" s="958">
        <v>5.5521200000000004</v>
      </c>
      <c r="G770"/>
      <c r="H770" s="956"/>
    </row>
    <row r="771" spans="1:8" ht="13.2" x14ac:dyDescent="0.25">
      <c r="A771" s="956"/>
      <c r="B771"/>
      <c r="C771" s="958" t="s">
        <v>2249</v>
      </c>
      <c r="D771" s="958" t="s">
        <v>2103</v>
      </c>
      <c r="E771" s="958">
        <v>2</v>
      </c>
      <c r="F771" s="958">
        <v>11.394959999999999</v>
      </c>
      <c r="G771"/>
      <c r="H771" s="956"/>
    </row>
    <row r="772" spans="1:8" ht="13.2" x14ac:dyDescent="0.25">
      <c r="A772" s="956"/>
      <c r="B772"/>
      <c r="C772" s="958" t="s">
        <v>2249</v>
      </c>
      <c r="D772" s="958" t="s">
        <v>2141</v>
      </c>
      <c r="E772" s="958">
        <v>1</v>
      </c>
      <c r="F772" s="958">
        <v>5.7543600000000001</v>
      </c>
      <c r="G772"/>
      <c r="H772" s="956"/>
    </row>
    <row r="773" spans="1:8" ht="13.2" x14ac:dyDescent="0.25">
      <c r="A773" s="956"/>
      <c r="B773"/>
      <c r="C773" s="958" t="s">
        <v>2249</v>
      </c>
      <c r="D773" s="958" t="s">
        <v>2130</v>
      </c>
      <c r="E773" s="958">
        <v>1</v>
      </c>
      <c r="F773" s="958">
        <v>9.4515600000000006</v>
      </c>
      <c r="G773"/>
      <c r="H773" s="956"/>
    </row>
    <row r="774" spans="1:8" ht="13.2" x14ac:dyDescent="0.25">
      <c r="A774" s="956"/>
      <c r="B774"/>
      <c r="C774" s="958" t="s">
        <v>2249</v>
      </c>
      <c r="D774" s="958" t="s">
        <v>2109</v>
      </c>
      <c r="E774" s="958">
        <v>1</v>
      </c>
      <c r="F774" s="958">
        <v>7.5018399999999996</v>
      </c>
      <c r="G774"/>
      <c r="H774" s="956"/>
    </row>
    <row r="775" spans="1:8" ht="13.2" x14ac:dyDescent="0.25">
      <c r="A775" s="956"/>
      <c r="B775"/>
      <c r="C775" s="958" t="s">
        <v>2249</v>
      </c>
      <c r="D775" s="958" t="s">
        <v>2197</v>
      </c>
      <c r="E775" s="958">
        <v>1</v>
      </c>
      <c r="F775" s="958">
        <v>2.9261599999999999</v>
      </c>
      <c r="G775"/>
      <c r="H775" s="956"/>
    </row>
    <row r="776" spans="1:8" ht="13.2" x14ac:dyDescent="0.25">
      <c r="A776" s="956"/>
      <c r="B776"/>
      <c r="C776" s="958" t="s">
        <v>2249</v>
      </c>
      <c r="D776" s="958" t="s">
        <v>2110</v>
      </c>
      <c r="E776" s="958">
        <v>1</v>
      </c>
      <c r="F776" s="958">
        <v>8.2918400000000005</v>
      </c>
      <c r="G776"/>
      <c r="H776" s="956"/>
    </row>
    <row r="777" spans="1:8" ht="13.2" x14ac:dyDescent="0.25">
      <c r="A777" s="956"/>
      <c r="B777"/>
      <c r="C777" s="958" t="s">
        <v>2249</v>
      </c>
      <c r="D777" s="958" t="s">
        <v>2357</v>
      </c>
      <c r="E777" s="958">
        <v>1</v>
      </c>
      <c r="F777" s="958">
        <v>3.1252399999999998</v>
      </c>
      <c r="G777"/>
      <c r="H777" s="956"/>
    </row>
    <row r="778" spans="1:8" ht="13.2" x14ac:dyDescent="0.25">
      <c r="A778" s="956"/>
      <c r="B778"/>
      <c r="C778" s="958" t="s">
        <v>2249</v>
      </c>
      <c r="D778" s="958" t="s">
        <v>2117</v>
      </c>
      <c r="E778" s="958">
        <v>2</v>
      </c>
      <c r="F778" s="958">
        <v>5.9945199999999996</v>
      </c>
      <c r="G778"/>
      <c r="H778" s="956"/>
    </row>
    <row r="779" spans="1:8" ht="13.2" x14ac:dyDescent="0.25">
      <c r="A779" s="956"/>
      <c r="B779"/>
      <c r="C779" s="958" t="s">
        <v>2249</v>
      </c>
      <c r="D779" s="958" t="s">
        <v>2118</v>
      </c>
      <c r="E779" s="958">
        <v>10</v>
      </c>
      <c r="F779" s="958">
        <v>56.339640000000003</v>
      </c>
      <c r="G779"/>
      <c r="H779" s="956"/>
    </row>
    <row r="780" spans="1:8" ht="13.2" x14ac:dyDescent="0.25">
      <c r="A780" s="956"/>
      <c r="B780"/>
      <c r="C780" s="958" t="s">
        <v>2249</v>
      </c>
      <c r="D780" s="958" t="s">
        <v>2165</v>
      </c>
      <c r="E780" s="958">
        <v>1</v>
      </c>
      <c r="F780" s="958">
        <v>5.6722000000000001</v>
      </c>
      <c r="G780"/>
      <c r="H780" s="956"/>
    </row>
    <row r="781" spans="1:8" ht="13.2" x14ac:dyDescent="0.25">
      <c r="A781" s="956"/>
      <c r="B781"/>
      <c r="C781" s="958" t="s">
        <v>2249</v>
      </c>
      <c r="D781" s="958" t="s">
        <v>2120</v>
      </c>
      <c r="E781" s="958">
        <v>1</v>
      </c>
      <c r="F781" s="958">
        <v>5.4320399999999998</v>
      </c>
      <c r="G781"/>
      <c r="H781" s="956"/>
    </row>
    <row r="782" spans="1:8" ht="13.2" x14ac:dyDescent="0.25">
      <c r="A782" s="956"/>
      <c r="B782"/>
      <c r="C782" s="958" t="s">
        <v>2249</v>
      </c>
      <c r="D782" s="958" t="s">
        <v>2186</v>
      </c>
      <c r="E782" s="958">
        <v>3</v>
      </c>
      <c r="F782" s="958">
        <v>15.58196</v>
      </c>
      <c r="G782"/>
      <c r="H782" s="956"/>
    </row>
    <row r="783" spans="1:8" ht="13.2" x14ac:dyDescent="0.25">
      <c r="A783" s="956"/>
      <c r="B783"/>
      <c r="C783" s="958" t="s">
        <v>2249</v>
      </c>
      <c r="D783" s="958" t="s">
        <v>2123</v>
      </c>
      <c r="E783" s="958">
        <v>2</v>
      </c>
      <c r="F783" s="958">
        <v>10.01404</v>
      </c>
      <c r="G783"/>
      <c r="H783" s="956"/>
    </row>
    <row r="784" spans="1:8" ht="13.2" x14ac:dyDescent="0.25">
      <c r="A784" s="956"/>
      <c r="B784"/>
      <c r="C784" s="958" t="s">
        <v>2249</v>
      </c>
      <c r="D784" s="958" t="s">
        <v>2126</v>
      </c>
      <c r="E784" s="958">
        <v>1</v>
      </c>
      <c r="F784" s="958">
        <v>4.1111599999999999</v>
      </c>
      <c r="G784"/>
      <c r="H784" s="956"/>
    </row>
    <row r="785" spans="1:8" ht="13.2" x14ac:dyDescent="0.25">
      <c r="A785" s="956"/>
      <c r="B785"/>
      <c r="C785" s="958" t="s">
        <v>2322</v>
      </c>
      <c r="D785" s="958" t="s">
        <v>2104</v>
      </c>
      <c r="E785" s="958">
        <v>1</v>
      </c>
      <c r="F785" s="958">
        <v>6.5127600000000001</v>
      </c>
      <c r="G785"/>
      <c r="H785" s="956"/>
    </row>
    <row r="786" spans="1:8" ht="13.2" x14ac:dyDescent="0.25">
      <c r="A786" s="956"/>
      <c r="B786"/>
      <c r="C786" s="958" t="s">
        <v>2322</v>
      </c>
      <c r="D786" s="958" t="s">
        <v>2109</v>
      </c>
      <c r="E786" s="958">
        <v>1</v>
      </c>
      <c r="F786" s="958">
        <v>8.5098800000000008</v>
      </c>
      <c r="G786"/>
      <c r="H786" s="956"/>
    </row>
    <row r="787" spans="1:8" ht="13.2" x14ac:dyDescent="0.25">
      <c r="A787" s="956"/>
      <c r="B787"/>
      <c r="C787" s="958" t="s">
        <v>2322</v>
      </c>
      <c r="D787" s="958" t="s">
        <v>2146</v>
      </c>
      <c r="E787" s="958">
        <v>1</v>
      </c>
      <c r="F787" s="958">
        <v>7.6756399999999996</v>
      </c>
      <c r="G787"/>
      <c r="H787" s="956"/>
    </row>
    <row r="788" spans="1:8" ht="13.2" x14ac:dyDescent="0.25">
      <c r="A788" s="956"/>
      <c r="B788"/>
      <c r="C788" s="958" t="s">
        <v>2322</v>
      </c>
      <c r="D788" s="958" t="s">
        <v>2110</v>
      </c>
      <c r="E788" s="958">
        <v>1</v>
      </c>
      <c r="F788" s="958">
        <v>8.1180400000000006</v>
      </c>
      <c r="G788"/>
      <c r="H788" s="956"/>
    </row>
    <row r="789" spans="1:8" ht="13.2" x14ac:dyDescent="0.25">
      <c r="A789" s="956"/>
      <c r="B789"/>
      <c r="C789" s="958" t="s">
        <v>2322</v>
      </c>
      <c r="D789" s="958" t="s">
        <v>2356</v>
      </c>
      <c r="E789" s="958">
        <v>1</v>
      </c>
      <c r="F789" s="958">
        <v>3.62452</v>
      </c>
      <c r="G789"/>
      <c r="H789" s="956"/>
    </row>
    <row r="790" spans="1:8" ht="13.2" x14ac:dyDescent="0.25">
      <c r="A790" s="956"/>
      <c r="B790"/>
      <c r="C790" s="958" t="s">
        <v>2322</v>
      </c>
      <c r="D790" s="958" t="s">
        <v>2114</v>
      </c>
      <c r="E790" s="958">
        <v>1</v>
      </c>
      <c r="F790" s="958">
        <v>5.7543600000000001</v>
      </c>
      <c r="G790"/>
      <c r="H790" s="956"/>
    </row>
    <row r="791" spans="1:8" ht="13.2" x14ac:dyDescent="0.25">
      <c r="A791" s="956"/>
      <c r="B791"/>
      <c r="C791" s="958" t="s">
        <v>2322</v>
      </c>
      <c r="D791" s="958" t="s">
        <v>2219</v>
      </c>
      <c r="E791" s="958">
        <v>1</v>
      </c>
      <c r="F791" s="958">
        <v>6.7813600000000003</v>
      </c>
      <c r="G791"/>
      <c r="H791" s="956"/>
    </row>
    <row r="792" spans="1:8" ht="13.2" x14ac:dyDescent="0.25">
      <c r="A792" s="956"/>
      <c r="B792"/>
      <c r="C792" s="958" t="s">
        <v>2322</v>
      </c>
      <c r="D792" s="958" t="s">
        <v>2223</v>
      </c>
      <c r="E792" s="958">
        <v>2</v>
      </c>
      <c r="F792" s="958">
        <v>6.4653600000000004</v>
      </c>
      <c r="G792"/>
      <c r="H792" s="956"/>
    </row>
    <row r="793" spans="1:8" ht="13.2" x14ac:dyDescent="0.25">
      <c r="A793" s="956"/>
      <c r="B793"/>
      <c r="C793" s="958" t="s">
        <v>2322</v>
      </c>
      <c r="D793" s="958" t="s">
        <v>2118</v>
      </c>
      <c r="E793" s="958">
        <v>1</v>
      </c>
      <c r="F793" s="958">
        <v>5.7986000000000004</v>
      </c>
      <c r="G793"/>
      <c r="H793" s="956"/>
    </row>
    <row r="794" spans="1:8" ht="13.2" x14ac:dyDescent="0.25">
      <c r="A794" s="956"/>
      <c r="B794"/>
      <c r="C794" s="958" t="s">
        <v>2322</v>
      </c>
      <c r="D794" s="958" t="s">
        <v>2229</v>
      </c>
      <c r="E794" s="958">
        <v>1</v>
      </c>
      <c r="F794" s="958">
        <v>3.6845599999999998</v>
      </c>
      <c r="G794"/>
      <c r="H794" s="956"/>
    </row>
    <row r="795" spans="1:8" ht="13.2" x14ac:dyDescent="0.25">
      <c r="A795" s="956"/>
      <c r="B795"/>
      <c r="C795" s="958" t="s">
        <v>2322</v>
      </c>
      <c r="D795" s="958" t="s">
        <v>2215</v>
      </c>
      <c r="E795" s="958">
        <v>1</v>
      </c>
      <c r="F795" s="958">
        <v>4.3797600000000001</v>
      </c>
      <c r="G795"/>
      <c r="H795" s="956"/>
    </row>
    <row r="796" spans="1:8" ht="13.2" x14ac:dyDescent="0.25">
      <c r="A796" s="956"/>
      <c r="B796"/>
      <c r="C796" s="958" t="s">
        <v>2196</v>
      </c>
      <c r="D796" s="958" t="s">
        <v>2104</v>
      </c>
      <c r="E796" s="958">
        <v>1</v>
      </c>
      <c r="F796" s="958">
        <v>4.6135999999999999</v>
      </c>
      <c r="G796"/>
      <c r="H796" s="956"/>
    </row>
    <row r="797" spans="1:8" ht="13.2" x14ac:dyDescent="0.25">
      <c r="A797" s="956"/>
      <c r="B797"/>
      <c r="C797" s="958" t="s">
        <v>2196</v>
      </c>
      <c r="D797" s="958" t="s">
        <v>2149</v>
      </c>
      <c r="E797" s="958">
        <v>1</v>
      </c>
      <c r="F797" s="958">
        <v>3.9752800000000001</v>
      </c>
      <c r="G797"/>
      <c r="H797" s="956"/>
    </row>
    <row r="798" spans="1:8" ht="13.2" x14ac:dyDescent="0.25">
      <c r="A798" s="956"/>
      <c r="B798"/>
      <c r="C798" s="958" t="s">
        <v>2349</v>
      </c>
      <c r="D798" s="958" t="s">
        <v>2278</v>
      </c>
      <c r="E798" s="958">
        <v>1</v>
      </c>
      <c r="F798" s="958">
        <v>8.4719599999999993</v>
      </c>
      <c r="G798"/>
      <c r="H798" s="956"/>
    </row>
    <row r="799" spans="1:8" ht="13.2" x14ac:dyDescent="0.25">
      <c r="A799" s="956"/>
      <c r="B799"/>
      <c r="C799" s="958" t="s">
        <v>2298</v>
      </c>
      <c r="D799" s="958" t="s">
        <v>2110</v>
      </c>
      <c r="E799" s="958">
        <v>1</v>
      </c>
      <c r="F799" s="958">
        <v>9.5969200000000008</v>
      </c>
      <c r="G799"/>
      <c r="H799" s="956"/>
    </row>
    <row r="800" spans="1:8" ht="13.2" x14ac:dyDescent="0.25">
      <c r="A800" s="956"/>
      <c r="B800"/>
      <c r="C800" s="958" t="s">
        <v>2298</v>
      </c>
      <c r="D800" s="958" t="s">
        <v>2184</v>
      </c>
      <c r="E800" s="958">
        <v>1</v>
      </c>
      <c r="F800" s="958">
        <v>27.91544</v>
      </c>
      <c r="G800"/>
      <c r="H800" s="956"/>
    </row>
    <row r="801" spans="1:8" ht="13.2" x14ac:dyDescent="0.25">
      <c r="A801" s="956"/>
      <c r="B801"/>
      <c r="C801" s="958" t="s">
        <v>2298</v>
      </c>
      <c r="D801" s="958" t="s">
        <v>2114</v>
      </c>
      <c r="E801" s="958">
        <v>1</v>
      </c>
      <c r="F801" s="958">
        <v>17.493760000000002</v>
      </c>
      <c r="G801"/>
      <c r="H801" s="956"/>
    </row>
    <row r="802" spans="1:8" ht="13.2" x14ac:dyDescent="0.25">
      <c r="A802" s="956"/>
      <c r="B802"/>
      <c r="C802" s="958" t="s">
        <v>2298</v>
      </c>
      <c r="D802" s="958" t="s">
        <v>2222</v>
      </c>
      <c r="E802" s="958">
        <v>1</v>
      </c>
      <c r="F802" s="958">
        <v>8.8606400000000001</v>
      </c>
      <c r="G802"/>
      <c r="H802" s="956"/>
    </row>
    <row r="803" spans="1:8" ht="13.2" x14ac:dyDescent="0.25">
      <c r="A803" s="956"/>
      <c r="B803"/>
      <c r="C803" s="958" t="s">
        <v>2298</v>
      </c>
      <c r="D803" s="958" t="s">
        <v>2132</v>
      </c>
      <c r="E803" s="958">
        <v>1</v>
      </c>
      <c r="F803" s="958">
        <v>13.83764</v>
      </c>
      <c r="G803"/>
      <c r="H803" s="956"/>
    </row>
    <row r="804" spans="1:8" ht="13.2" x14ac:dyDescent="0.25">
      <c r="A804" s="956"/>
      <c r="B804"/>
      <c r="C804" s="958" t="s">
        <v>2331</v>
      </c>
      <c r="D804" s="958" t="s">
        <v>2115</v>
      </c>
      <c r="E804" s="958">
        <v>1</v>
      </c>
      <c r="F804" s="958">
        <v>17.667560000000002</v>
      </c>
      <c r="G804"/>
      <c r="H804" s="956"/>
    </row>
    <row r="805" spans="1:8" ht="13.2" x14ac:dyDescent="0.25">
      <c r="A805" s="956"/>
      <c r="B805"/>
      <c r="C805" s="958" t="s">
        <v>2273</v>
      </c>
      <c r="D805" s="958" t="s">
        <v>2145</v>
      </c>
      <c r="E805" s="958">
        <v>1</v>
      </c>
      <c r="F805" s="958">
        <v>35.4236</v>
      </c>
      <c r="G805"/>
      <c r="H805" s="956"/>
    </row>
    <row r="806" spans="1:8" ht="13.2" x14ac:dyDescent="0.25">
      <c r="A806" s="956"/>
      <c r="B806"/>
      <c r="C806" s="958" t="s">
        <v>2273</v>
      </c>
      <c r="D806" s="958" t="s">
        <v>2123</v>
      </c>
      <c r="E806" s="958">
        <v>1</v>
      </c>
      <c r="F806" s="958">
        <v>18.508120000000002</v>
      </c>
      <c r="G806"/>
      <c r="H806" s="956"/>
    </row>
    <row r="807" spans="1:8" ht="13.2" x14ac:dyDescent="0.25">
      <c r="A807" s="956"/>
      <c r="B807"/>
      <c r="C807" s="958" t="s">
        <v>2273</v>
      </c>
      <c r="D807" s="958" t="s">
        <v>2126</v>
      </c>
      <c r="E807" s="958">
        <v>1</v>
      </c>
      <c r="F807" s="958">
        <v>18.248999999999999</v>
      </c>
      <c r="G807"/>
      <c r="H807" s="956"/>
    </row>
    <row r="808" spans="1:8" ht="13.2" x14ac:dyDescent="0.25">
      <c r="A808" s="956"/>
      <c r="B808"/>
      <c r="C808" s="958" t="s">
        <v>2312</v>
      </c>
      <c r="D808" s="958" t="s">
        <v>2211</v>
      </c>
      <c r="E808" s="958">
        <v>1</v>
      </c>
      <c r="F808" s="958">
        <v>16.447800000000001</v>
      </c>
      <c r="G808"/>
      <c r="H808" s="956"/>
    </row>
    <row r="809" spans="1:8" ht="13.2" x14ac:dyDescent="0.25">
      <c r="A809" s="956"/>
      <c r="B809"/>
      <c r="C809" s="958" t="s">
        <v>2312</v>
      </c>
      <c r="D809" s="958" t="s">
        <v>2142</v>
      </c>
      <c r="E809" s="958">
        <v>1</v>
      </c>
      <c r="F809" s="958">
        <v>9.0850000000000009</v>
      </c>
      <c r="G809"/>
      <c r="H809" s="956"/>
    </row>
    <row r="810" spans="1:8" ht="13.2" x14ac:dyDescent="0.25">
      <c r="A810" s="956"/>
      <c r="B810"/>
      <c r="C810" s="958" t="s">
        <v>2328</v>
      </c>
      <c r="D810" s="958" t="s">
        <v>2106</v>
      </c>
      <c r="E810" s="958">
        <v>1</v>
      </c>
      <c r="F810" s="958">
        <v>18.596599999999999</v>
      </c>
      <c r="G810"/>
      <c r="H810" s="956"/>
    </row>
    <row r="811" spans="1:8" ht="13.2" x14ac:dyDescent="0.25">
      <c r="A811" s="956"/>
      <c r="B811"/>
      <c r="C811" s="958" t="s">
        <v>2333</v>
      </c>
      <c r="D811" s="958" t="s">
        <v>2110</v>
      </c>
      <c r="E811" s="958">
        <v>1</v>
      </c>
      <c r="F811" s="958">
        <v>2.24044</v>
      </c>
      <c r="G811"/>
      <c r="H811" s="956"/>
    </row>
    <row r="812" spans="1:8" ht="13.2" x14ac:dyDescent="0.25">
      <c r="A812" s="956"/>
      <c r="B812"/>
      <c r="C812" s="958" t="s">
        <v>2244</v>
      </c>
      <c r="D812" s="958" t="s">
        <v>2175</v>
      </c>
      <c r="E812" s="958">
        <v>1</v>
      </c>
      <c r="F812" s="958">
        <v>19.696280000000002</v>
      </c>
      <c r="G812"/>
      <c r="H812" s="956"/>
    </row>
    <row r="813" spans="1:8" ht="13.2" x14ac:dyDescent="0.25">
      <c r="A813" s="956"/>
      <c r="B813"/>
      <c r="C813" s="958" t="s">
        <v>2243</v>
      </c>
      <c r="D813" s="958" t="s">
        <v>2177</v>
      </c>
      <c r="E813" s="958">
        <v>1</v>
      </c>
      <c r="F813" s="958">
        <v>20.246120000000001</v>
      </c>
      <c r="G813"/>
      <c r="H813" s="956"/>
    </row>
    <row r="814" spans="1:8" ht="13.2" x14ac:dyDescent="0.25">
      <c r="A814" s="956"/>
      <c r="B814"/>
      <c r="C814" s="958" t="s">
        <v>2243</v>
      </c>
      <c r="D814" s="958" t="s">
        <v>2110</v>
      </c>
      <c r="E814" s="958">
        <v>1</v>
      </c>
      <c r="F814" s="958">
        <v>19.983840000000001</v>
      </c>
      <c r="G814"/>
      <c r="H814" s="956"/>
    </row>
    <row r="815" spans="1:8" ht="13.2" x14ac:dyDescent="0.25">
      <c r="A815" s="956"/>
      <c r="B815"/>
      <c r="C815" s="958" t="s">
        <v>2243</v>
      </c>
      <c r="D815" s="958" t="s">
        <v>2132</v>
      </c>
      <c r="E815" s="958">
        <v>1</v>
      </c>
      <c r="F815" s="958">
        <v>18.738800000000001</v>
      </c>
      <c r="G815"/>
      <c r="H815" s="956"/>
    </row>
    <row r="816" spans="1:8" ht="13.2" x14ac:dyDescent="0.25">
      <c r="A816" s="956"/>
      <c r="B816"/>
      <c r="C816" s="958" t="s">
        <v>2233</v>
      </c>
      <c r="D816" s="958" t="s">
        <v>2105</v>
      </c>
      <c r="E816" s="958">
        <v>1</v>
      </c>
      <c r="F816" s="958">
        <v>30.91112</v>
      </c>
      <c r="G816"/>
      <c r="H816" s="956"/>
    </row>
    <row r="817" spans="1:8" ht="13.2" x14ac:dyDescent="0.25">
      <c r="A817" s="956"/>
      <c r="B817"/>
      <c r="C817" s="958" t="s">
        <v>2233</v>
      </c>
      <c r="D817" s="958" t="s">
        <v>2149</v>
      </c>
      <c r="E817" s="958">
        <v>1</v>
      </c>
      <c r="F817" s="958">
        <v>23.785319999999999</v>
      </c>
      <c r="G817"/>
      <c r="H817" s="956"/>
    </row>
    <row r="818" spans="1:8" ht="13.2" x14ac:dyDescent="0.25">
      <c r="A818" s="956"/>
      <c r="B818"/>
      <c r="C818" s="958" t="s">
        <v>2233</v>
      </c>
      <c r="D818" s="958" t="s">
        <v>2150</v>
      </c>
      <c r="E818" s="958">
        <v>1</v>
      </c>
      <c r="F818" s="958">
        <v>32.209879999999998</v>
      </c>
      <c r="G818"/>
      <c r="H818" s="956"/>
    </row>
    <row r="819" spans="1:8" ht="13.2" x14ac:dyDescent="0.25">
      <c r="A819" s="956"/>
      <c r="B819"/>
      <c r="C819" s="958" t="s">
        <v>2233</v>
      </c>
      <c r="D819" s="958" t="s">
        <v>2109</v>
      </c>
      <c r="E819" s="958">
        <v>2</v>
      </c>
      <c r="F819" s="958">
        <v>45.399720000000002</v>
      </c>
      <c r="G819"/>
      <c r="H819" s="956"/>
    </row>
    <row r="820" spans="1:8" ht="13.2" x14ac:dyDescent="0.25">
      <c r="A820" s="956"/>
      <c r="B820"/>
      <c r="C820" s="958" t="s">
        <v>2233</v>
      </c>
      <c r="D820" s="958" t="s">
        <v>2182</v>
      </c>
      <c r="E820" s="958">
        <v>1</v>
      </c>
      <c r="F820" s="958">
        <v>21.841919999999998</v>
      </c>
      <c r="G820"/>
      <c r="H820" s="956"/>
    </row>
    <row r="821" spans="1:8" ht="13.2" x14ac:dyDescent="0.25">
      <c r="A821" s="956"/>
      <c r="B821"/>
      <c r="C821" s="958" t="s">
        <v>2233</v>
      </c>
      <c r="D821" s="958" t="s">
        <v>2197</v>
      </c>
      <c r="E821" s="958">
        <v>1</v>
      </c>
      <c r="F821" s="958">
        <v>17.212520000000001</v>
      </c>
      <c r="G821"/>
      <c r="H821" s="956"/>
    </row>
    <row r="822" spans="1:8" ht="13.2" x14ac:dyDescent="0.25">
      <c r="A822" s="956"/>
      <c r="B822"/>
      <c r="C822" s="958" t="s">
        <v>2233</v>
      </c>
      <c r="D822" s="958" t="s">
        <v>2110</v>
      </c>
      <c r="E822" s="958">
        <v>3</v>
      </c>
      <c r="F822" s="958">
        <v>55.774000000000001</v>
      </c>
      <c r="G822"/>
      <c r="H822" s="956"/>
    </row>
    <row r="823" spans="1:8" ht="13.2" x14ac:dyDescent="0.25">
      <c r="A823" s="956"/>
      <c r="B823"/>
      <c r="C823" s="958" t="s">
        <v>2233</v>
      </c>
      <c r="D823" s="958" t="s">
        <v>2151</v>
      </c>
      <c r="E823" s="958">
        <v>1</v>
      </c>
      <c r="F823" s="958">
        <v>12.92756</v>
      </c>
      <c r="G823"/>
      <c r="H823" s="956"/>
    </row>
    <row r="824" spans="1:8" ht="13.2" x14ac:dyDescent="0.25">
      <c r="A824" s="956"/>
      <c r="B824"/>
      <c r="C824" s="958" t="s">
        <v>2233</v>
      </c>
      <c r="D824" s="958" t="s">
        <v>2184</v>
      </c>
      <c r="E824" s="958">
        <v>1</v>
      </c>
      <c r="F824" s="958">
        <v>34.399760000000001</v>
      </c>
      <c r="G824"/>
      <c r="H824" s="956"/>
    </row>
    <row r="825" spans="1:8" ht="13.2" x14ac:dyDescent="0.25">
      <c r="A825" s="956"/>
      <c r="B825"/>
      <c r="C825" s="958" t="s">
        <v>2233</v>
      </c>
      <c r="D825" s="958" t="s">
        <v>2211</v>
      </c>
      <c r="E825" s="958">
        <v>4</v>
      </c>
      <c r="F825" s="958">
        <v>111.67440000000001</v>
      </c>
      <c r="G825"/>
      <c r="H825" s="956"/>
    </row>
    <row r="826" spans="1:8" ht="13.2" x14ac:dyDescent="0.25">
      <c r="A826" s="956"/>
      <c r="B826"/>
      <c r="C826" s="958" t="s">
        <v>2233</v>
      </c>
      <c r="D826" s="958" t="s">
        <v>2115</v>
      </c>
      <c r="E826" s="958">
        <v>1</v>
      </c>
      <c r="F826" s="958">
        <v>24.325679999999998</v>
      </c>
      <c r="G826"/>
      <c r="H826" s="956"/>
    </row>
    <row r="827" spans="1:8" ht="13.2" x14ac:dyDescent="0.25">
      <c r="A827" s="956"/>
      <c r="B827"/>
      <c r="C827" s="958" t="s">
        <v>2233</v>
      </c>
      <c r="D827" s="958" t="s">
        <v>2185</v>
      </c>
      <c r="E827" s="958">
        <v>1</v>
      </c>
      <c r="F827" s="958">
        <v>21.762920000000001</v>
      </c>
      <c r="G827"/>
      <c r="H827" s="956"/>
    </row>
    <row r="828" spans="1:8" ht="13.2" x14ac:dyDescent="0.25">
      <c r="A828" s="956"/>
      <c r="B828"/>
      <c r="C828" s="958" t="s">
        <v>2233</v>
      </c>
      <c r="D828" s="958" t="s">
        <v>2122</v>
      </c>
      <c r="E828" s="958">
        <v>1</v>
      </c>
      <c r="F828" s="958">
        <v>21.873519999999999</v>
      </c>
      <c r="G828"/>
      <c r="H828" s="956"/>
    </row>
    <row r="829" spans="1:8" ht="13.2" x14ac:dyDescent="0.25">
      <c r="A829" s="956"/>
      <c r="B829"/>
      <c r="C829" s="958" t="s">
        <v>2233</v>
      </c>
      <c r="D829" s="958" t="s">
        <v>2186</v>
      </c>
      <c r="E829" s="958">
        <v>1</v>
      </c>
      <c r="F829" s="958">
        <v>21.962</v>
      </c>
      <c r="G829"/>
      <c r="H829" s="956"/>
    </row>
    <row r="830" spans="1:8" ht="13.2" x14ac:dyDescent="0.25">
      <c r="A830" s="956"/>
      <c r="B830"/>
      <c r="C830" s="958" t="s">
        <v>2233</v>
      </c>
      <c r="D830" s="958" t="s">
        <v>2132</v>
      </c>
      <c r="E830" s="958">
        <v>4</v>
      </c>
      <c r="F830" s="958">
        <v>87.990200000000002</v>
      </c>
      <c r="G830"/>
      <c r="H830" s="956"/>
    </row>
    <row r="831" spans="1:8" ht="13.2" x14ac:dyDescent="0.25">
      <c r="A831" s="956"/>
      <c r="B831"/>
      <c r="C831" s="958" t="s">
        <v>2233</v>
      </c>
      <c r="D831" s="958" t="s">
        <v>2126</v>
      </c>
      <c r="E831" s="958">
        <v>1</v>
      </c>
      <c r="F831" s="958">
        <v>20.303000000000001</v>
      </c>
      <c r="G831"/>
      <c r="H831" s="956"/>
    </row>
    <row r="832" spans="1:8" ht="13.2" x14ac:dyDescent="0.25">
      <c r="A832" s="956"/>
      <c r="B832"/>
      <c r="C832" s="958" t="s">
        <v>2233</v>
      </c>
      <c r="D832" s="958" t="s">
        <v>2231</v>
      </c>
      <c r="E832" s="958">
        <v>2</v>
      </c>
      <c r="F832" s="958">
        <v>33.603439999999999</v>
      </c>
      <c r="G832"/>
      <c r="H832" s="956"/>
    </row>
    <row r="833" spans="1:8" ht="13.2" x14ac:dyDescent="0.25">
      <c r="A833" s="956"/>
      <c r="B833"/>
      <c r="C833" s="958" t="s">
        <v>2299</v>
      </c>
      <c r="D833" s="958" t="s">
        <v>2110</v>
      </c>
      <c r="E833" s="958">
        <v>1</v>
      </c>
      <c r="F833" s="958">
        <v>26.411280000000001</v>
      </c>
      <c r="G833"/>
      <c r="H833" s="956"/>
    </row>
    <row r="834" spans="1:8" ht="13.2" x14ac:dyDescent="0.25">
      <c r="A834" s="956"/>
      <c r="B834"/>
      <c r="C834" s="958" t="s">
        <v>2299</v>
      </c>
      <c r="D834" s="958" t="s">
        <v>2132</v>
      </c>
      <c r="E834" s="958">
        <v>1</v>
      </c>
      <c r="F834" s="958">
        <v>20.21452</v>
      </c>
      <c r="G834"/>
      <c r="H834" s="956"/>
    </row>
    <row r="835" spans="1:8" ht="13.2" x14ac:dyDescent="0.25">
      <c r="A835" s="956"/>
      <c r="B835"/>
      <c r="C835" s="958" t="s">
        <v>2316</v>
      </c>
      <c r="D835" s="958" t="s">
        <v>2188</v>
      </c>
      <c r="E835" s="958">
        <v>1</v>
      </c>
      <c r="F835" s="958">
        <v>20.780159999999999</v>
      </c>
      <c r="G835"/>
      <c r="H835" s="956"/>
    </row>
    <row r="836" spans="1:8" ht="13.2" x14ac:dyDescent="0.25">
      <c r="A836" s="956"/>
      <c r="B836"/>
      <c r="C836" s="958" t="s">
        <v>2235</v>
      </c>
      <c r="D836" s="958" t="s">
        <v>2106</v>
      </c>
      <c r="E836" s="958">
        <v>1</v>
      </c>
      <c r="F836" s="958">
        <v>44.391680000000001</v>
      </c>
      <c r="G836"/>
      <c r="H836" s="956"/>
    </row>
    <row r="837" spans="1:8" ht="13.2" x14ac:dyDescent="0.25">
      <c r="A837" s="956"/>
      <c r="B837"/>
      <c r="C837" s="958" t="s">
        <v>2235</v>
      </c>
      <c r="D837" s="958" t="s">
        <v>2179</v>
      </c>
      <c r="E837" s="958">
        <v>1</v>
      </c>
      <c r="F837" s="958">
        <v>34.080599999999997</v>
      </c>
      <c r="G837"/>
      <c r="H837" s="956"/>
    </row>
    <row r="838" spans="1:8" ht="13.2" x14ac:dyDescent="0.25">
      <c r="A838" s="956"/>
      <c r="B838"/>
      <c r="C838" s="958" t="s">
        <v>2235</v>
      </c>
      <c r="D838" s="958" t="s">
        <v>2115</v>
      </c>
      <c r="E838" s="958">
        <v>1</v>
      </c>
      <c r="F838" s="958">
        <v>36.077719999999999</v>
      </c>
      <c r="G838"/>
      <c r="H838" s="956"/>
    </row>
    <row r="839" spans="1:8" ht="13.2" x14ac:dyDescent="0.25">
      <c r="A839" s="956"/>
      <c r="B839"/>
      <c r="C839" s="958" t="s">
        <v>2235</v>
      </c>
      <c r="D839" s="958" t="s">
        <v>2202</v>
      </c>
      <c r="E839" s="958">
        <v>1</v>
      </c>
      <c r="F839" s="958">
        <v>31.849640000000001</v>
      </c>
      <c r="G839"/>
      <c r="H839" s="956"/>
    </row>
    <row r="840" spans="1:8" ht="13.2" x14ac:dyDescent="0.25">
      <c r="A840" s="956"/>
      <c r="B840"/>
      <c r="C840" s="958" t="s">
        <v>2235</v>
      </c>
      <c r="D840" s="958" t="s">
        <v>2187</v>
      </c>
      <c r="E840" s="958">
        <v>1</v>
      </c>
      <c r="F840" s="958">
        <v>32.32996</v>
      </c>
      <c r="G840"/>
      <c r="H840" s="956"/>
    </row>
    <row r="841" spans="1:8" ht="13.2" x14ac:dyDescent="0.25">
      <c r="A841" s="956"/>
      <c r="B841"/>
      <c r="C841" s="958" t="s">
        <v>2235</v>
      </c>
      <c r="D841" s="958" t="s">
        <v>2126</v>
      </c>
      <c r="E841" s="958">
        <v>6</v>
      </c>
      <c r="F841" s="958">
        <v>183.66236000000001</v>
      </c>
      <c r="G841"/>
      <c r="H841" s="956"/>
    </row>
    <row r="842" spans="1:8" ht="13.2" x14ac:dyDescent="0.25">
      <c r="A842" s="956"/>
      <c r="B842"/>
      <c r="C842" s="958" t="s">
        <v>2261</v>
      </c>
      <c r="D842" s="958" t="s">
        <v>2106</v>
      </c>
      <c r="E842" s="958">
        <v>1</v>
      </c>
      <c r="F842" s="958">
        <v>23.115400000000001</v>
      </c>
      <c r="G842"/>
      <c r="H842" s="956"/>
    </row>
    <row r="843" spans="1:8" ht="13.2" x14ac:dyDescent="0.25">
      <c r="A843" s="956"/>
      <c r="B843"/>
      <c r="C843" s="958" t="s">
        <v>2261</v>
      </c>
      <c r="D843" s="958" t="s">
        <v>2109</v>
      </c>
      <c r="E843" s="958">
        <v>1</v>
      </c>
      <c r="F843" s="958">
        <v>32.029760000000003</v>
      </c>
      <c r="G843"/>
      <c r="H843" s="956"/>
    </row>
    <row r="844" spans="1:8" ht="13.2" x14ac:dyDescent="0.25">
      <c r="A844" s="956"/>
      <c r="B844"/>
      <c r="C844" s="958" t="s">
        <v>2261</v>
      </c>
      <c r="D844" s="958" t="s">
        <v>2110</v>
      </c>
      <c r="E844" s="958">
        <v>1</v>
      </c>
      <c r="F844" s="958">
        <v>16.653199999999998</v>
      </c>
      <c r="G844"/>
      <c r="H844" s="956"/>
    </row>
    <row r="845" spans="1:8" ht="13.2" x14ac:dyDescent="0.25">
      <c r="A845" s="956"/>
      <c r="B845"/>
      <c r="C845" s="958" t="s">
        <v>2261</v>
      </c>
      <c r="D845" s="958" t="s">
        <v>2120</v>
      </c>
      <c r="E845" s="958">
        <v>1</v>
      </c>
      <c r="F845" s="958">
        <v>24.177160000000001</v>
      </c>
      <c r="G845"/>
      <c r="H845" s="956"/>
    </row>
    <row r="846" spans="1:8" ht="13.2" x14ac:dyDescent="0.25">
      <c r="A846" s="956"/>
      <c r="B846"/>
      <c r="C846" s="958" t="s">
        <v>2261</v>
      </c>
      <c r="D846" s="958" t="s">
        <v>2229</v>
      </c>
      <c r="E846" s="958">
        <v>1</v>
      </c>
      <c r="F846" s="958">
        <v>29.792480000000001</v>
      </c>
      <c r="G846"/>
      <c r="H846" s="956"/>
    </row>
    <row r="847" spans="1:8" ht="13.2" x14ac:dyDescent="0.25">
      <c r="A847" s="956"/>
      <c r="B847"/>
      <c r="C847" s="958" t="s">
        <v>2261</v>
      </c>
      <c r="D847" s="958" t="s">
        <v>2231</v>
      </c>
      <c r="E847" s="958">
        <v>1</v>
      </c>
      <c r="F847" s="958">
        <v>18.084679999999999</v>
      </c>
      <c r="G847"/>
      <c r="H847" s="956"/>
    </row>
    <row r="848" spans="1:8" ht="13.2" x14ac:dyDescent="0.25">
      <c r="A848" s="956"/>
      <c r="B848"/>
      <c r="C848" s="958" t="s">
        <v>2239</v>
      </c>
      <c r="D848" s="958" t="s">
        <v>2103</v>
      </c>
      <c r="E848" s="958">
        <v>5</v>
      </c>
      <c r="F848" s="958">
        <v>130.50484</v>
      </c>
      <c r="G848"/>
      <c r="H848" s="956"/>
    </row>
    <row r="849" spans="1:8" ht="13.2" x14ac:dyDescent="0.25">
      <c r="A849" s="956"/>
      <c r="B849"/>
      <c r="C849" s="958" t="s">
        <v>2239</v>
      </c>
      <c r="D849" s="958" t="s">
        <v>2109</v>
      </c>
      <c r="E849" s="958">
        <v>2</v>
      </c>
      <c r="F849" s="958">
        <v>55.063000000000002</v>
      </c>
      <c r="G849"/>
      <c r="H849" s="956"/>
    </row>
    <row r="850" spans="1:8" ht="13.2" x14ac:dyDescent="0.25">
      <c r="A850" s="956"/>
      <c r="B850"/>
      <c r="C850" s="958" t="s">
        <v>2239</v>
      </c>
      <c r="D850" s="958" t="s">
        <v>2114</v>
      </c>
      <c r="E850" s="958">
        <v>1</v>
      </c>
      <c r="F850" s="958">
        <v>37.531320000000001</v>
      </c>
      <c r="G850"/>
      <c r="H850" s="956"/>
    </row>
    <row r="851" spans="1:8" ht="13.2" x14ac:dyDescent="0.25">
      <c r="A851" s="956"/>
      <c r="B851"/>
      <c r="C851" s="958" t="s">
        <v>2239</v>
      </c>
      <c r="D851" s="958" t="s">
        <v>2117</v>
      </c>
      <c r="E851" s="958">
        <v>1</v>
      </c>
      <c r="F851" s="958">
        <v>33.439120000000003</v>
      </c>
      <c r="G851"/>
      <c r="H851" s="956"/>
    </row>
    <row r="852" spans="1:8" ht="13.2" x14ac:dyDescent="0.25">
      <c r="A852" s="956"/>
      <c r="B852"/>
      <c r="C852" s="958" t="s">
        <v>2239</v>
      </c>
      <c r="D852" s="958" t="s">
        <v>2118</v>
      </c>
      <c r="E852" s="958">
        <v>1</v>
      </c>
      <c r="F852" s="958">
        <v>27.526759999999999</v>
      </c>
      <c r="G852"/>
      <c r="H852" s="956"/>
    </row>
    <row r="853" spans="1:8" ht="13.2" x14ac:dyDescent="0.25">
      <c r="A853" s="956"/>
      <c r="B853"/>
      <c r="C853" s="958" t="s">
        <v>2239</v>
      </c>
      <c r="D853" s="958" t="s">
        <v>2121</v>
      </c>
      <c r="E853" s="958">
        <v>1</v>
      </c>
      <c r="F853" s="958">
        <v>25.58652</v>
      </c>
      <c r="G853"/>
      <c r="H853" s="956"/>
    </row>
    <row r="854" spans="1:8" ht="13.2" x14ac:dyDescent="0.25">
      <c r="A854" s="956"/>
      <c r="B854"/>
      <c r="C854" s="958" t="s">
        <v>2239</v>
      </c>
      <c r="D854" s="958" t="s">
        <v>2123</v>
      </c>
      <c r="E854" s="958">
        <v>3</v>
      </c>
      <c r="F854" s="958">
        <v>71.675120000000007</v>
      </c>
      <c r="G854"/>
      <c r="H854" s="956"/>
    </row>
    <row r="855" spans="1:8" ht="13.2" x14ac:dyDescent="0.25">
      <c r="A855" s="956"/>
      <c r="B855"/>
      <c r="C855" s="958" t="s">
        <v>2239</v>
      </c>
      <c r="D855" s="958" t="s">
        <v>2126</v>
      </c>
      <c r="E855" s="958">
        <v>1</v>
      </c>
      <c r="F855" s="958">
        <v>23.639959999999999</v>
      </c>
      <c r="G855"/>
      <c r="H855" s="956"/>
    </row>
    <row r="856" spans="1:8" ht="13.2" x14ac:dyDescent="0.25">
      <c r="A856" s="956"/>
      <c r="B856"/>
      <c r="C856" s="958" t="s">
        <v>2345</v>
      </c>
      <c r="D856" s="958" t="s">
        <v>2110</v>
      </c>
      <c r="E856" s="958">
        <v>1</v>
      </c>
      <c r="F856" s="958">
        <v>9.8655200000000001</v>
      </c>
      <c r="G856"/>
      <c r="H856" s="956"/>
    </row>
    <row r="857" spans="1:8" ht="13.2" x14ac:dyDescent="0.25">
      <c r="A857" s="956"/>
      <c r="B857"/>
      <c r="C857" s="958" t="s">
        <v>2300</v>
      </c>
      <c r="D857" s="958" t="s">
        <v>2109</v>
      </c>
      <c r="E857" s="958">
        <v>1</v>
      </c>
      <c r="F857" s="958">
        <v>24.689080000000001</v>
      </c>
      <c r="G857"/>
      <c r="H857" s="956"/>
    </row>
    <row r="858" spans="1:8" ht="13.2" x14ac:dyDescent="0.25">
      <c r="A858" s="956"/>
      <c r="B858"/>
      <c r="C858" s="958" t="s">
        <v>2247</v>
      </c>
      <c r="D858" s="958" t="s">
        <v>2140</v>
      </c>
      <c r="E858" s="958">
        <v>1</v>
      </c>
      <c r="F858" s="958">
        <v>16.88072</v>
      </c>
      <c r="G858"/>
      <c r="H858" s="956"/>
    </row>
    <row r="859" spans="1:8" ht="13.2" x14ac:dyDescent="0.25">
      <c r="A859" s="956"/>
      <c r="B859"/>
      <c r="C859" s="958" t="s">
        <v>2247</v>
      </c>
      <c r="D859" s="958" t="s">
        <v>2109</v>
      </c>
      <c r="E859" s="958">
        <v>1</v>
      </c>
      <c r="F859" s="958">
        <v>17.541160000000001</v>
      </c>
      <c r="G859"/>
      <c r="H859" s="956"/>
    </row>
    <row r="860" spans="1:8" ht="13.2" x14ac:dyDescent="0.25">
      <c r="A860" s="956"/>
      <c r="B860"/>
      <c r="C860" s="958" t="s">
        <v>2247</v>
      </c>
      <c r="D860" s="958" t="s">
        <v>2110</v>
      </c>
      <c r="E860" s="958">
        <v>1</v>
      </c>
      <c r="F860" s="958">
        <v>8.9807199999999998</v>
      </c>
      <c r="G860"/>
      <c r="H860" s="956"/>
    </row>
    <row r="861" spans="1:8" ht="13.2" x14ac:dyDescent="0.25">
      <c r="A861" s="956"/>
      <c r="B861"/>
      <c r="C861" s="958" t="s">
        <v>2247</v>
      </c>
      <c r="D861" s="958" t="s">
        <v>2211</v>
      </c>
      <c r="E861" s="958">
        <v>1</v>
      </c>
      <c r="F861" s="958">
        <v>31.840160000000001</v>
      </c>
      <c r="G861"/>
      <c r="H861" s="956"/>
    </row>
    <row r="862" spans="1:8" ht="13.2" x14ac:dyDescent="0.25">
      <c r="A862" s="956"/>
      <c r="B862"/>
      <c r="C862" s="958" t="s">
        <v>2247</v>
      </c>
      <c r="D862" s="958" t="s">
        <v>2114</v>
      </c>
      <c r="E862" s="958">
        <v>3</v>
      </c>
      <c r="F862" s="958">
        <v>62.353119999999997</v>
      </c>
      <c r="G862"/>
      <c r="H862" s="956"/>
    </row>
    <row r="863" spans="1:8" ht="13.2" x14ac:dyDescent="0.25">
      <c r="A863" s="956"/>
      <c r="B863"/>
      <c r="C863" s="958" t="s">
        <v>2247</v>
      </c>
      <c r="D863" s="958" t="s">
        <v>2214</v>
      </c>
      <c r="E863" s="958">
        <v>1</v>
      </c>
      <c r="F863" s="958">
        <v>15.8948</v>
      </c>
      <c r="G863"/>
      <c r="H863" s="956"/>
    </row>
    <row r="864" spans="1:8" ht="13.2" x14ac:dyDescent="0.25">
      <c r="A864" s="956"/>
      <c r="B864"/>
      <c r="C864" s="958" t="s">
        <v>2341</v>
      </c>
      <c r="D864" s="958" t="s">
        <v>2201</v>
      </c>
      <c r="E864" s="958">
        <v>1</v>
      </c>
      <c r="F864" s="958">
        <v>13.34784</v>
      </c>
      <c r="G864"/>
      <c r="H864" s="956"/>
    </row>
    <row r="865" spans="1:8" ht="13.2" x14ac:dyDescent="0.25">
      <c r="A865" s="956"/>
      <c r="B865"/>
      <c r="C865" s="958" t="s">
        <v>2241</v>
      </c>
      <c r="D865" s="958" t="s">
        <v>2103</v>
      </c>
      <c r="E865" s="958">
        <v>2</v>
      </c>
      <c r="F865" s="958">
        <v>56.036279999999998</v>
      </c>
      <c r="G865"/>
      <c r="H865" s="956"/>
    </row>
    <row r="866" spans="1:8" ht="13.2" x14ac:dyDescent="0.25">
      <c r="A866" s="956"/>
      <c r="B866"/>
      <c r="C866" s="958" t="s">
        <v>2241</v>
      </c>
      <c r="D866" s="958" t="s">
        <v>2109</v>
      </c>
      <c r="E866" s="958">
        <v>3</v>
      </c>
      <c r="F866" s="958">
        <v>78.488079999999997</v>
      </c>
      <c r="G866"/>
      <c r="H866" s="956"/>
    </row>
    <row r="867" spans="1:8" ht="13.2" x14ac:dyDescent="0.25">
      <c r="A867" s="956"/>
      <c r="B867"/>
      <c r="C867" s="958" t="s">
        <v>2241</v>
      </c>
      <c r="D867" s="958" t="s">
        <v>2110</v>
      </c>
      <c r="E867" s="958">
        <v>1</v>
      </c>
      <c r="F867" s="958">
        <v>17.127199999999998</v>
      </c>
      <c r="G867"/>
      <c r="H867" s="956"/>
    </row>
    <row r="868" spans="1:8" ht="13.2" x14ac:dyDescent="0.25">
      <c r="A868" s="956"/>
      <c r="B868"/>
      <c r="C868" s="958" t="s">
        <v>2241</v>
      </c>
      <c r="D868" s="958" t="s">
        <v>2115</v>
      </c>
      <c r="E868" s="958">
        <v>1</v>
      </c>
      <c r="F868" s="958">
        <v>48.291119999999999</v>
      </c>
      <c r="G868"/>
      <c r="H868" s="956"/>
    </row>
    <row r="869" spans="1:8" ht="13.2" x14ac:dyDescent="0.25">
      <c r="A869" s="956"/>
      <c r="B869"/>
      <c r="C869" s="958" t="s">
        <v>2241</v>
      </c>
      <c r="D869" s="958" t="s">
        <v>2126</v>
      </c>
      <c r="E869" s="958">
        <v>1</v>
      </c>
      <c r="F869" s="958">
        <v>22.164239999999999</v>
      </c>
      <c r="G869"/>
      <c r="H869" s="956"/>
    </row>
    <row r="870" spans="1:8" ht="13.2" x14ac:dyDescent="0.25">
      <c r="A870" s="956"/>
      <c r="B870"/>
      <c r="C870" s="958" t="s">
        <v>2319</v>
      </c>
      <c r="D870" s="958" t="s">
        <v>2109</v>
      </c>
      <c r="E870" s="958">
        <v>1</v>
      </c>
      <c r="F870" s="958">
        <v>14.355880000000001</v>
      </c>
      <c r="G870"/>
      <c r="H870" s="956"/>
    </row>
    <row r="871" spans="1:8" ht="13.2" x14ac:dyDescent="0.25">
      <c r="A871" s="956"/>
      <c r="B871"/>
      <c r="C871" s="958" t="s">
        <v>2278</v>
      </c>
      <c r="D871" s="958" t="s">
        <v>2103</v>
      </c>
      <c r="E871" s="958">
        <v>1</v>
      </c>
      <c r="F871" s="958">
        <v>22.277999999999999</v>
      </c>
      <c r="G871"/>
      <c r="H871" s="956"/>
    </row>
    <row r="872" spans="1:8" ht="13.2" x14ac:dyDescent="0.25">
      <c r="A872" s="956"/>
      <c r="B872"/>
      <c r="C872" s="958" t="s">
        <v>2278</v>
      </c>
      <c r="D872" s="958" t="s">
        <v>2133</v>
      </c>
      <c r="E872" s="958">
        <v>1</v>
      </c>
      <c r="F872" s="958">
        <v>12.1028</v>
      </c>
      <c r="G872"/>
      <c r="H872" s="956"/>
    </row>
    <row r="873" spans="1:8" ht="13.2" x14ac:dyDescent="0.25">
      <c r="A873" s="956"/>
      <c r="B873"/>
      <c r="C873" s="958" t="s">
        <v>2278</v>
      </c>
      <c r="D873" s="958" t="s">
        <v>2130</v>
      </c>
      <c r="E873" s="958">
        <v>1</v>
      </c>
      <c r="F873" s="958">
        <v>11.616160000000001</v>
      </c>
      <c r="G873"/>
      <c r="H873" s="956"/>
    </row>
    <row r="874" spans="1:8" ht="13.2" x14ac:dyDescent="0.25">
      <c r="A874" s="956"/>
      <c r="B874"/>
      <c r="C874" s="958" t="s">
        <v>2278</v>
      </c>
      <c r="D874" s="958" t="s">
        <v>2147</v>
      </c>
      <c r="E874" s="958">
        <v>1</v>
      </c>
      <c r="F874" s="958">
        <v>11.9132</v>
      </c>
      <c r="G874"/>
      <c r="H874" s="956"/>
    </row>
    <row r="875" spans="1:8" ht="13.2" x14ac:dyDescent="0.25">
      <c r="A875" s="956"/>
      <c r="B875"/>
      <c r="C875" s="958" t="s">
        <v>2278</v>
      </c>
      <c r="D875" s="958" t="s">
        <v>2109</v>
      </c>
      <c r="E875" s="958">
        <v>1</v>
      </c>
      <c r="F875" s="958">
        <v>11.66672</v>
      </c>
      <c r="G875"/>
      <c r="H875" s="956"/>
    </row>
    <row r="876" spans="1:8" ht="13.2" x14ac:dyDescent="0.25">
      <c r="A876" s="956"/>
      <c r="B876"/>
      <c r="C876" s="958" t="s">
        <v>2278</v>
      </c>
      <c r="D876" s="958" t="s">
        <v>2110</v>
      </c>
      <c r="E876" s="958">
        <v>1</v>
      </c>
      <c r="F876" s="958">
        <v>5.3151200000000003</v>
      </c>
      <c r="G876"/>
      <c r="H876" s="956"/>
    </row>
    <row r="877" spans="1:8" ht="13.2" x14ac:dyDescent="0.25">
      <c r="A877" s="956"/>
      <c r="B877"/>
      <c r="C877" s="958" t="s">
        <v>2276</v>
      </c>
      <c r="D877" s="958" t="s">
        <v>2103</v>
      </c>
      <c r="E877" s="958">
        <v>2</v>
      </c>
      <c r="F877" s="958">
        <v>42.135440000000003</v>
      </c>
      <c r="G877"/>
      <c r="H877" s="956"/>
    </row>
    <row r="878" spans="1:8" ht="13.2" x14ac:dyDescent="0.25">
      <c r="A878" s="956"/>
      <c r="B878"/>
      <c r="C878" s="958" t="s">
        <v>2276</v>
      </c>
      <c r="D878" s="958" t="s">
        <v>2109</v>
      </c>
      <c r="E878" s="958">
        <v>1</v>
      </c>
      <c r="F878" s="958">
        <v>14.317959999999999</v>
      </c>
      <c r="G878"/>
      <c r="H878" s="956"/>
    </row>
    <row r="879" spans="1:8" ht="13.2" x14ac:dyDescent="0.25">
      <c r="A879" s="956"/>
      <c r="B879"/>
      <c r="C879" s="958" t="s">
        <v>2276</v>
      </c>
      <c r="D879" s="958" t="s">
        <v>2110</v>
      </c>
      <c r="E879" s="958">
        <v>1</v>
      </c>
      <c r="F879" s="958">
        <v>7.3154000000000003</v>
      </c>
      <c r="G879"/>
      <c r="H879" s="956"/>
    </row>
    <row r="880" spans="1:8" ht="13.2" x14ac:dyDescent="0.25">
      <c r="A880" s="956"/>
      <c r="B880"/>
      <c r="C880" s="958" t="s">
        <v>2276</v>
      </c>
      <c r="D880" s="958" t="s">
        <v>2120</v>
      </c>
      <c r="E880" s="958">
        <v>1</v>
      </c>
      <c r="F880" s="958">
        <v>13.76812</v>
      </c>
      <c r="G880"/>
      <c r="H880" s="956"/>
    </row>
    <row r="881" spans="1:9" ht="13.2" x14ac:dyDescent="0.25">
      <c r="A881" s="956"/>
      <c r="B881"/>
      <c r="C881" s="958" t="s">
        <v>2276</v>
      </c>
      <c r="D881" s="958" t="s">
        <v>2229</v>
      </c>
      <c r="E881" s="958">
        <v>1</v>
      </c>
      <c r="F881" s="958">
        <v>12.2766</v>
      </c>
      <c r="G881"/>
      <c r="H881" s="956"/>
    </row>
    <row r="882" spans="1:9" ht="13.2" x14ac:dyDescent="0.25">
      <c r="A882" s="956"/>
      <c r="B882"/>
      <c r="C882" s="958" t="s">
        <v>2276</v>
      </c>
      <c r="D882" s="958" t="s">
        <v>2123</v>
      </c>
      <c r="E882" s="958">
        <v>2</v>
      </c>
      <c r="F882" s="958">
        <v>37.408079999999998</v>
      </c>
      <c r="G882"/>
      <c r="H882" s="956"/>
    </row>
    <row r="883" spans="1:9" ht="13.2" x14ac:dyDescent="0.25">
      <c r="A883" s="956"/>
      <c r="B883"/>
      <c r="C883" s="958" t="s">
        <v>2276</v>
      </c>
      <c r="D883" s="958" t="s">
        <v>2215</v>
      </c>
      <c r="E883" s="958">
        <v>1</v>
      </c>
      <c r="F883" s="958">
        <v>18.075199999999999</v>
      </c>
      <c r="G883"/>
      <c r="H883" s="956"/>
    </row>
    <row r="884" spans="1:9" ht="13.2" x14ac:dyDescent="0.25">
      <c r="A884" s="956"/>
      <c r="B884"/>
      <c r="C884" s="958" t="s">
        <v>2269</v>
      </c>
      <c r="D884" s="958" t="s">
        <v>2103</v>
      </c>
      <c r="E884" s="958">
        <v>1</v>
      </c>
      <c r="F884" s="958">
        <v>40.685000000000002</v>
      </c>
      <c r="G884"/>
      <c r="H884" s="956"/>
    </row>
    <row r="885" spans="1:9" ht="13.2" x14ac:dyDescent="0.25">
      <c r="A885" s="956"/>
      <c r="B885"/>
      <c r="C885" s="958" t="s">
        <v>2269</v>
      </c>
      <c r="D885" s="958" t="s">
        <v>2121</v>
      </c>
      <c r="E885" s="958">
        <v>1</v>
      </c>
      <c r="F885" s="958">
        <v>29.062519999999999</v>
      </c>
      <c r="G885"/>
      <c r="H885" s="956"/>
    </row>
    <row r="886" spans="1:9" ht="13.2" x14ac:dyDescent="0.25">
      <c r="A886" s="956"/>
      <c r="B886"/>
      <c r="C886" s="958" t="s">
        <v>2267</v>
      </c>
      <c r="D886" s="958" t="s">
        <v>2121</v>
      </c>
      <c r="E886" s="958">
        <v>1</v>
      </c>
      <c r="F886" s="958">
        <v>45.582999999999998</v>
      </c>
      <c r="G886"/>
      <c r="H886" s="956"/>
    </row>
    <row r="887" spans="1:9" ht="13.2" customHeight="1" x14ac:dyDescent="0.25">
      <c r="A887" s="959"/>
      <c r="B887" s="957"/>
      <c r="C887" s="937" t="s">
        <v>73</v>
      </c>
      <c r="D887" s="937" t="s">
        <v>73</v>
      </c>
      <c r="E887" s="937" t="s">
        <v>73</v>
      </c>
      <c r="F887" s="937" t="s">
        <v>73</v>
      </c>
      <c r="H887" s="959"/>
    </row>
    <row r="888" spans="1:9" ht="13.2" customHeight="1" x14ac:dyDescent="0.25">
      <c r="A888" s="945"/>
      <c r="E888" s="938"/>
      <c r="F888" s="938"/>
      <c r="H888" s="945"/>
    </row>
    <row r="889" spans="1:9" ht="15.75" customHeight="1" x14ac:dyDescent="0.25">
      <c r="A889" s="947"/>
      <c r="B889" s="960"/>
      <c r="C889" s="961" t="str">
        <f>Translations!$B$1025</f>
        <v>Totals:</v>
      </c>
      <c r="D889" s="961"/>
      <c r="E889" s="961"/>
      <c r="F889" s="961"/>
      <c r="H889" s="947"/>
    </row>
    <row r="890" spans="1:9" ht="38.25" customHeight="1" x14ac:dyDescent="0.25">
      <c r="A890" s="954"/>
      <c r="C890" s="962"/>
      <c r="D890" s="963"/>
      <c r="E890" s="929" t="str">
        <f>Translations!$B$1026</f>
        <v>Total number of flights</v>
      </c>
      <c r="F890" s="929" t="str">
        <f>Translations!$B$1021</f>
        <v>Total emissions
[t CO2]</v>
      </c>
      <c r="H890" s="954"/>
    </row>
    <row r="891" spans="1:9" ht="12.75" customHeight="1" x14ac:dyDescent="0.25">
      <c r="A891" s="945"/>
      <c r="C891" s="964" t="str">
        <f>Translations!$B$1027</f>
        <v>Reporting year totals:</v>
      </c>
      <c r="D891" s="965"/>
      <c r="E891" s="966">
        <f>SUM(E13:E887)</f>
        <v>1174</v>
      </c>
      <c r="F891" s="966">
        <f>SUM(F13:F887)</f>
        <v>12792.018120000002</v>
      </c>
      <c r="H891" s="945"/>
    </row>
    <row r="892" spans="1:9" ht="12.75" customHeight="1" x14ac:dyDescent="0.25">
      <c r="A892" s="945"/>
      <c r="C892" s="964" t="str">
        <f>Translations!$B$1028</f>
        <v>Compare data entered in section 5:</v>
      </c>
      <c r="D892" s="965"/>
      <c r="E892" s="966">
        <f>INDICATOR_ETS_TotalFlights</f>
        <v>652</v>
      </c>
      <c r="F892" s="966">
        <f>SUM(INDICATOR_ETS_TotalEmissions,INDICATOR_CHETS_TotalEmissions)</f>
        <v>4532</v>
      </c>
      <c r="H892" s="945"/>
      <c r="I892" s="967"/>
    </row>
  </sheetData>
  <mergeCells count="9">
    <mergeCell ref="J8:M10"/>
    <mergeCell ref="C9:G9"/>
    <mergeCell ref="C10:G10"/>
    <mergeCell ref="C11:D11"/>
    <mergeCell ref="E11:E12"/>
    <mergeCell ref="F11:F12"/>
    <mergeCell ref="B2:G2"/>
    <mergeCell ref="C5:G5"/>
    <mergeCell ref="C8:G8"/>
  </mergeCells>
  <pageMargins left="0.78740157480314998" right="0.78740157480314998" top="0.78740157480314998" bottom="0.78740157480314998" header="0.39370078740157499" footer="0.39370078740157499"/>
  <pageSetup paperSize="9" scale="90" fitToHeight="2" orientation="portrait"/>
  <headerFooter>
    <oddFooter>&amp;C&amp;A&amp;L&amp;F&amp;R&amp;P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10"/>
    <pageSetUpPr fitToPage="1"/>
  </sheetPr>
  <dimension ref="A1:H978"/>
  <sheetViews>
    <sheetView zoomScaleNormal="100" workbookViewId="0">
      <selection activeCell="B1" sqref="B1"/>
    </sheetView>
  </sheetViews>
  <sheetFormatPr defaultColWidth="11.44140625" defaultRowHeight="13.2" x14ac:dyDescent="0.25"/>
  <cols>
    <col min="1" max="1" width="33.44140625" customWidth="1"/>
    <col min="2" max="2" width="34.5546875" customWidth="1"/>
    <col min="3" max="3" width="32.109375" customWidth="1"/>
  </cols>
  <sheetData>
    <row r="1" spans="1:6" x14ac:dyDescent="0.25">
      <c r="A1" s="21" t="s">
        <v>249</v>
      </c>
      <c r="C1" s="1371" t="str">
        <f>Translations!$B$1642</f>
        <v>Name of this sheet</v>
      </c>
      <c r="D1" s="1372"/>
      <c r="E1" s="1369" t="str">
        <f ca="1">IF(ISERROR(CELL("filename",D1)),"Lists",MID(CELL("filename",D1),FIND("]",CELL("filename",D1))+1,1024))</f>
        <v>EUwideConstants</v>
      </c>
      <c r="F1" s="1370"/>
    </row>
    <row r="2" spans="1:6" x14ac:dyDescent="0.25">
      <c r="A2" s="54">
        <v>2020</v>
      </c>
    </row>
    <row r="3" spans="1:6" x14ac:dyDescent="0.25">
      <c r="A3" s="54">
        <v>2021</v>
      </c>
      <c r="B3" s="303"/>
    </row>
    <row r="4" spans="1:6" x14ac:dyDescent="0.25">
      <c r="A4" s="54">
        <v>2022</v>
      </c>
      <c r="B4" s="303"/>
    </row>
    <row r="5" spans="1:6" x14ac:dyDescent="0.25">
      <c r="A5" s="54">
        <v>2023</v>
      </c>
      <c r="B5" s="303"/>
    </row>
    <row r="6" spans="1:6" x14ac:dyDescent="0.25">
      <c r="A6" s="54">
        <v>2024</v>
      </c>
      <c r="B6" s="303"/>
    </row>
    <row r="7" spans="1:6" x14ac:dyDescent="0.25">
      <c r="A7" s="54">
        <v>2025</v>
      </c>
      <c r="B7" s="303"/>
    </row>
    <row r="8" spans="1:6" x14ac:dyDescent="0.25">
      <c r="A8" s="54">
        <v>2026</v>
      </c>
      <c r="B8" s="303"/>
    </row>
    <row r="9" spans="1:6" x14ac:dyDescent="0.25">
      <c r="A9" s="54">
        <v>2027</v>
      </c>
      <c r="B9" s="303"/>
    </row>
    <row r="10" spans="1:6" x14ac:dyDescent="0.25">
      <c r="A10" s="54">
        <v>2028</v>
      </c>
      <c r="B10" s="303"/>
    </row>
    <row r="11" spans="1:6" x14ac:dyDescent="0.25">
      <c r="A11" s="54">
        <v>2029</v>
      </c>
      <c r="B11" s="303"/>
    </row>
    <row r="12" spans="1:6" x14ac:dyDescent="0.25">
      <c r="A12" s="54">
        <v>2030</v>
      </c>
      <c r="B12" s="303"/>
    </row>
    <row r="13" spans="1:6" x14ac:dyDescent="0.25">
      <c r="A13" s="54">
        <v>2031</v>
      </c>
      <c r="B13" s="303"/>
    </row>
    <row r="14" spans="1:6" x14ac:dyDescent="0.25">
      <c r="A14" s="54">
        <v>2032</v>
      </c>
      <c r="B14" s="303"/>
    </row>
    <row r="15" spans="1:6" x14ac:dyDescent="0.25">
      <c r="A15" s="54">
        <v>2033</v>
      </c>
      <c r="B15" s="303"/>
    </row>
    <row r="16" spans="1:6" x14ac:dyDescent="0.25">
      <c r="A16" s="54">
        <v>2034</v>
      </c>
      <c r="B16" s="303"/>
    </row>
    <row r="17" spans="1:3" x14ac:dyDescent="0.25">
      <c r="A17" s="54">
        <v>2035</v>
      </c>
      <c r="B17" s="303"/>
    </row>
    <row r="19" spans="1:3" x14ac:dyDescent="0.25">
      <c r="A19" s="21" t="s">
        <v>251</v>
      </c>
    </row>
    <row r="20" spans="1:3" x14ac:dyDescent="0.25">
      <c r="A20" s="166" t="str">
        <f>Translations!$B$1029</f>
        <v>eligible</v>
      </c>
    </row>
    <row r="21" spans="1:3" x14ac:dyDescent="0.25">
      <c r="A21" s="21" t="s">
        <v>252</v>
      </c>
    </row>
    <row r="22" spans="1:3" x14ac:dyDescent="0.25">
      <c r="A22" s="166" t="str">
        <f>Translations!$B$1030</f>
        <v>not eligible</v>
      </c>
    </row>
    <row r="23" spans="1:3" x14ac:dyDescent="0.25">
      <c r="A23" s="21" t="s">
        <v>253</v>
      </c>
      <c r="C23" s="303"/>
    </row>
    <row r="24" spans="1:3" x14ac:dyDescent="0.25">
      <c r="A24" s="166" t="str">
        <f>Translations!$B$1031</f>
        <v>Number is different from input in section 5(a)!</v>
      </c>
    </row>
    <row r="27" spans="1:3" x14ac:dyDescent="0.25">
      <c r="A27" s="21" t="s">
        <v>254</v>
      </c>
    </row>
    <row r="28" spans="1:3" x14ac:dyDescent="0.25">
      <c r="A28" s="22" t="str">
        <f>Translations!$B$368</f>
        <v>Please select</v>
      </c>
    </row>
    <row r="29" spans="1:3" x14ac:dyDescent="0.25">
      <c r="A29" s="22" t="str">
        <f>Translations!$B$369</f>
        <v>Austria</v>
      </c>
    </row>
    <row r="30" spans="1:3" x14ac:dyDescent="0.25">
      <c r="A30" s="22" t="str">
        <f>Translations!$B$370</f>
        <v>Belgium</v>
      </c>
    </row>
    <row r="31" spans="1:3" x14ac:dyDescent="0.25">
      <c r="A31" s="22" t="str">
        <f>Translations!$B$371</f>
        <v>Bulgaria</v>
      </c>
    </row>
    <row r="32" spans="1:3" x14ac:dyDescent="0.25">
      <c r="A32" s="22" t="str">
        <f>Translations!$B$372</f>
        <v>Croatia</v>
      </c>
    </row>
    <row r="33" spans="1:1" x14ac:dyDescent="0.25">
      <c r="A33" s="22" t="str">
        <f>Translations!$B$373</f>
        <v>Cyprus</v>
      </c>
    </row>
    <row r="34" spans="1:1" x14ac:dyDescent="0.25">
      <c r="A34" s="22" t="str">
        <f>Translations!$B$374</f>
        <v>Czechia</v>
      </c>
    </row>
    <row r="35" spans="1:1" x14ac:dyDescent="0.25">
      <c r="A35" s="22" t="str">
        <f>Translations!$B$375</f>
        <v>Denmark</v>
      </c>
    </row>
    <row r="36" spans="1:1" x14ac:dyDescent="0.25">
      <c r="A36" s="22" t="str">
        <f>Translations!$B$376</f>
        <v>Estonia</v>
      </c>
    </row>
    <row r="37" spans="1:1" x14ac:dyDescent="0.25">
      <c r="A37" s="22" t="str">
        <f>Translations!$B$377</f>
        <v>Finland</v>
      </c>
    </row>
    <row r="38" spans="1:1" x14ac:dyDescent="0.25">
      <c r="A38" s="22" t="str">
        <f>Translations!$B$378</f>
        <v>France</v>
      </c>
    </row>
    <row r="39" spans="1:1" x14ac:dyDescent="0.25">
      <c r="A39" s="22" t="str">
        <f>Translations!$B$379</f>
        <v>Germany</v>
      </c>
    </row>
    <row r="40" spans="1:1" x14ac:dyDescent="0.25">
      <c r="A40" s="22" t="str">
        <f>Translations!$B$380</f>
        <v>Greece</v>
      </c>
    </row>
    <row r="41" spans="1:1" x14ac:dyDescent="0.25">
      <c r="A41" s="22" t="str">
        <f>Translations!$B$381</f>
        <v>Hungary</v>
      </c>
    </row>
    <row r="42" spans="1:1" x14ac:dyDescent="0.25">
      <c r="A42" s="23" t="str">
        <f>Translations!$B$382</f>
        <v>Iceland</v>
      </c>
    </row>
    <row r="43" spans="1:1" x14ac:dyDescent="0.25">
      <c r="A43" s="22" t="str">
        <f>Translations!$B$383</f>
        <v>Ireland</v>
      </c>
    </row>
    <row r="44" spans="1:1" x14ac:dyDescent="0.25">
      <c r="A44" s="22" t="str">
        <f>Translations!$B$384</f>
        <v>Italy</v>
      </c>
    </row>
    <row r="45" spans="1:1" x14ac:dyDescent="0.25">
      <c r="A45" s="22" t="str">
        <f>Translations!$B$385</f>
        <v>Latvia</v>
      </c>
    </row>
    <row r="46" spans="1:1" x14ac:dyDescent="0.25">
      <c r="A46" s="22" t="str">
        <f>Translations!$B$386</f>
        <v>Liechtenstein</v>
      </c>
    </row>
    <row r="47" spans="1:1" x14ac:dyDescent="0.25">
      <c r="A47" s="22" t="str">
        <f>Translations!$B$387</f>
        <v>Lithuania</v>
      </c>
    </row>
    <row r="48" spans="1:1" x14ac:dyDescent="0.25">
      <c r="A48" s="22" t="str">
        <f>Translations!$B$388</f>
        <v>Luxembourg</v>
      </c>
    </row>
    <row r="49" spans="1:1" x14ac:dyDescent="0.25">
      <c r="A49" s="22" t="str">
        <f>Translations!$B$389</f>
        <v>Malta</v>
      </c>
    </row>
    <row r="50" spans="1:1" x14ac:dyDescent="0.25">
      <c r="A50" s="22" t="str">
        <f>Translations!$B$390</f>
        <v>Netherlands</v>
      </c>
    </row>
    <row r="51" spans="1:1" x14ac:dyDescent="0.25">
      <c r="A51" s="23" t="str">
        <f>Translations!$B$391</f>
        <v>Norway</v>
      </c>
    </row>
    <row r="52" spans="1:1" x14ac:dyDescent="0.25">
      <c r="A52" s="22" t="str">
        <f>Translations!$B$392</f>
        <v>Poland</v>
      </c>
    </row>
    <row r="53" spans="1:1" x14ac:dyDescent="0.25">
      <c r="A53" s="22" t="str">
        <f>Translations!$B$393</f>
        <v>Portugal</v>
      </c>
    </row>
    <row r="54" spans="1:1" x14ac:dyDescent="0.25">
      <c r="A54" s="22" t="str">
        <f>Translations!$B$394</f>
        <v>Romania</v>
      </c>
    </row>
    <row r="55" spans="1:1" x14ac:dyDescent="0.25">
      <c r="A55" s="22" t="str">
        <f>Translations!$B$395</f>
        <v>Slovakia</v>
      </c>
    </row>
    <row r="56" spans="1:1" x14ac:dyDescent="0.25">
      <c r="A56" s="22" t="str">
        <f>Translations!$B$396</f>
        <v>Slovenia</v>
      </c>
    </row>
    <row r="57" spans="1:1" x14ac:dyDescent="0.25">
      <c r="A57" s="22" t="str">
        <f>Translations!$B$397</f>
        <v>Spain</v>
      </c>
    </row>
    <row r="58" spans="1:1" x14ac:dyDescent="0.25">
      <c r="A58" s="22" t="str">
        <f>Translations!$B$398</f>
        <v>Sweden</v>
      </c>
    </row>
    <row r="59" spans="1:1" x14ac:dyDescent="0.25">
      <c r="A59" s="522" t="str">
        <f>Translations!$B$399</f>
        <v>United Kingdom</v>
      </c>
    </row>
    <row r="62" spans="1:1" x14ac:dyDescent="0.25">
      <c r="A62" s="21" t="s">
        <v>255</v>
      </c>
    </row>
    <row r="63" spans="1:1" x14ac:dyDescent="0.25">
      <c r="A63" s="22" t="str">
        <f>Translations!$B$368</f>
        <v>Please select</v>
      </c>
    </row>
    <row r="64" spans="1:1" x14ac:dyDescent="0.25">
      <c r="A64" s="22"/>
    </row>
    <row r="65" spans="1:1" x14ac:dyDescent="0.25">
      <c r="A65" s="22" t="str">
        <f>Translations!$B$400</f>
        <v>Afghanistan</v>
      </c>
    </row>
    <row r="66" spans="1:1" x14ac:dyDescent="0.25">
      <c r="A66" s="22" t="str">
        <f>Translations!$B$401</f>
        <v>Albania</v>
      </c>
    </row>
    <row r="67" spans="1:1" x14ac:dyDescent="0.25">
      <c r="A67" s="22" t="str">
        <f>Translations!$B$402</f>
        <v>Algeria</v>
      </c>
    </row>
    <row r="68" spans="1:1" x14ac:dyDescent="0.25">
      <c r="A68" s="22" t="str">
        <f>Translations!$B$403</f>
        <v>American Samoa</v>
      </c>
    </row>
    <row r="69" spans="1:1" x14ac:dyDescent="0.25">
      <c r="A69" s="22" t="str">
        <f>Translations!$B$404</f>
        <v>Andorra</v>
      </c>
    </row>
    <row r="70" spans="1:1" x14ac:dyDescent="0.25">
      <c r="A70" s="22" t="str">
        <f>Translations!$B$405</f>
        <v>Angola</v>
      </c>
    </row>
    <row r="71" spans="1:1" x14ac:dyDescent="0.25">
      <c r="A71" s="22" t="str">
        <f>Translations!$B$406</f>
        <v>Anguilla</v>
      </c>
    </row>
    <row r="72" spans="1:1" x14ac:dyDescent="0.25">
      <c r="A72" s="22" t="str">
        <f>Translations!$B$407</f>
        <v>Antigua and Barbuda</v>
      </c>
    </row>
    <row r="73" spans="1:1" x14ac:dyDescent="0.25">
      <c r="A73" s="22" t="str">
        <f>Translations!$B$408</f>
        <v>Argentina</v>
      </c>
    </row>
    <row r="74" spans="1:1" x14ac:dyDescent="0.25">
      <c r="A74" s="22" t="str">
        <f>Translations!$B$409</f>
        <v>Armenia</v>
      </c>
    </row>
    <row r="75" spans="1:1" x14ac:dyDescent="0.25">
      <c r="A75" s="22" t="str">
        <f>Translations!$B$410</f>
        <v>Aruba</v>
      </c>
    </row>
    <row r="76" spans="1:1" x14ac:dyDescent="0.25">
      <c r="A76" s="22" t="str">
        <f>Translations!$B$411</f>
        <v>Australia</v>
      </c>
    </row>
    <row r="77" spans="1:1" x14ac:dyDescent="0.25">
      <c r="A77" s="22" t="str">
        <f>Translations!$B$369</f>
        <v>Austria</v>
      </c>
    </row>
    <row r="78" spans="1:1" x14ac:dyDescent="0.25">
      <c r="A78" s="22" t="str">
        <f>Translations!$B$412</f>
        <v>Azerbaijan</v>
      </c>
    </row>
    <row r="79" spans="1:1" x14ac:dyDescent="0.25">
      <c r="A79" s="22" t="str">
        <f>Translations!$B$413</f>
        <v>Bahamas</v>
      </c>
    </row>
    <row r="80" spans="1:1" x14ac:dyDescent="0.25">
      <c r="A80" s="22" t="str">
        <f>Translations!$B$414</f>
        <v>Bahrain</v>
      </c>
    </row>
    <row r="81" spans="1:1" x14ac:dyDescent="0.25">
      <c r="A81" s="22" t="str">
        <f>Translations!$B$415</f>
        <v>Bangladesh</v>
      </c>
    </row>
    <row r="82" spans="1:1" x14ac:dyDescent="0.25">
      <c r="A82" s="22" t="str">
        <f>Translations!$B$416</f>
        <v>Barbados</v>
      </c>
    </row>
    <row r="83" spans="1:1" x14ac:dyDescent="0.25">
      <c r="A83" s="22" t="str">
        <f>Translations!$B$417</f>
        <v>Belarus</v>
      </c>
    </row>
    <row r="84" spans="1:1" x14ac:dyDescent="0.25">
      <c r="A84" s="22" t="str">
        <f>Translations!$B$370</f>
        <v>Belgium</v>
      </c>
    </row>
    <row r="85" spans="1:1" x14ac:dyDescent="0.25">
      <c r="A85" s="22" t="str">
        <f>Translations!$B$418</f>
        <v>Belize</v>
      </c>
    </row>
    <row r="86" spans="1:1" x14ac:dyDescent="0.25">
      <c r="A86" s="22" t="str">
        <f>Translations!$B$419</f>
        <v>Benin</v>
      </c>
    </row>
    <row r="87" spans="1:1" x14ac:dyDescent="0.25">
      <c r="A87" s="22" t="str">
        <f>Translations!$B$420</f>
        <v>Bermuda</v>
      </c>
    </row>
    <row r="88" spans="1:1" x14ac:dyDescent="0.25">
      <c r="A88" s="22" t="str">
        <f>Translations!$B$421</f>
        <v>Bhutan</v>
      </c>
    </row>
    <row r="89" spans="1:1" x14ac:dyDescent="0.25">
      <c r="A89" s="22" t="str">
        <f>Translations!$B$422</f>
        <v>Bolivia, Plurinational State of</v>
      </c>
    </row>
    <row r="90" spans="1:1" x14ac:dyDescent="0.25">
      <c r="A90" s="22" t="str">
        <f>Translations!$B$423</f>
        <v>Bosnia and Herzegovina</v>
      </c>
    </row>
    <row r="91" spans="1:1" x14ac:dyDescent="0.25">
      <c r="A91" s="22" t="str">
        <f>Translations!$B$424</f>
        <v>Botswana</v>
      </c>
    </row>
    <row r="92" spans="1:1" x14ac:dyDescent="0.25">
      <c r="A92" s="22" t="str">
        <f>Translations!$B$425</f>
        <v>Brazil</v>
      </c>
    </row>
    <row r="93" spans="1:1" x14ac:dyDescent="0.25">
      <c r="A93" s="22" t="str">
        <f>Translations!$B$427</f>
        <v>Brunei Darussalam</v>
      </c>
    </row>
    <row r="94" spans="1:1" x14ac:dyDescent="0.25">
      <c r="A94" s="22" t="str">
        <f>Translations!$B$371</f>
        <v>Bulgaria</v>
      </c>
    </row>
    <row r="95" spans="1:1" x14ac:dyDescent="0.25">
      <c r="A95" s="22" t="str">
        <f>Translations!$B$428</f>
        <v>Burkina Faso</v>
      </c>
    </row>
    <row r="96" spans="1:1" x14ac:dyDescent="0.25">
      <c r="A96" s="22" t="str">
        <f>Translations!$B$429</f>
        <v>Burundi</v>
      </c>
    </row>
    <row r="97" spans="1:1" x14ac:dyDescent="0.25">
      <c r="A97" s="22" t="str">
        <f>Translations!$B$430</f>
        <v>Cambodia</v>
      </c>
    </row>
    <row r="98" spans="1:1" x14ac:dyDescent="0.25">
      <c r="A98" s="22" t="str">
        <f>Translations!$B$431</f>
        <v>Cameroon</v>
      </c>
    </row>
    <row r="99" spans="1:1" x14ac:dyDescent="0.25">
      <c r="A99" s="22" t="str">
        <f>Translations!$B$432</f>
        <v>Canada</v>
      </c>
    </row>
    <row r="100" spans="1:1" x14ac:dyDescent="0.25">
      <c r="A100" s="22" t="str">
        <f>Translations!$B$433</f>
        <v>Cape Verde</v>
      </c>
    </row>
    <row r="101" spans="1:1" x14ac:dyDescent="0.25">
      <c r="A101" s="22" t="str">
        <f>Translations!$B$434</f>
        <v>Cayman Islands</v>
      </c>
    </row>
    <row r="102" spans="1:1" x14ac:dyDescent="0.25">
      <c r="A102" s="22" t="str">
        <f>Translations!$B$435</f>
        <v>Central African Republic</v>
      </c>
    </row>
    <row r="103" spans="1:1" x14ac:dyDescent="0.25">
      <c r="A103" s="22" t="str">
        <f>Translations!$B$436</f>
        <v>Chad</v>
      </c>
    </row>
    <row r="104" spans="1:1" x14ac:dyDescent="0.25">
      <c r="A104" s="22" t="str">
        <f>Translations!$B$437</f>
        <v>Channel Islands</v>
      </c>
    </row>
    <row r="105" spans="1:1" x14ac:dyDescent="0.25">
      <c r="A105" s="22" t="str">
        <f>Translations!$B$438</f>
        <v>Chile</v>
      </c>
    </row>
    <row r="106" spans="1:1" x14ac:dyDescent="0.25">
      <c r="A106" s="22" t="str">
        <f>Translations!$B$439</f>
        <v>China</v>
      </c>
    </row>
    <row r="107" spans="1:1" x14ac:dyDescent="0.25">
      <c r="A107" s="22" t="str">
        <f>Translations!$B$442</f>
        <v>Colombia</v>
      </c>
    </row>
    <row r="108" spans="1:1" x14ac:dyDescent="0.25">
      <c r="A108" s="22" t="str">
        <f>Translations!$B$443</f>
        <v>Comoros</v>
      </c>
    </row>
    <row r="109" spans="1:1" x14ac:dyDescent="0.25">
      <c r="A109" s="22" t="str">
        <f>Translations!$B$444</f>
        <v>Congo</v>
      </c>
    </row>
    <row r="110" spans="1:1" x14ac:dyDescent="0.25">
      <c r="A110" s="22" t="str">
        <f>Translations!$B$450</f>
        <v>Congo, The Democratic Republic of the</v>
      </c>
    </row>
    <row r="111" spans="1:1" x14ac:dyDescent="0.25">
      <c r="A111" s="22" t="str">
        <f>Translations!$B$445</f>
        <v>Cook Islands</v>
      </c>
    </row>
    <row r="112" spans="1:1" x14ac:dyDescent="0.25">
      <c r="A112" s="22" t="str">
        <f>Translations!$B$446</f>
        <v>Costa Rica</v>
      </c>
    </row>
    <row r="113" spans="1:1" x14ac:dyDescent="0.25">
      <c r="A113" s="22" t="str">
        <f>Translations!$B$447</f>
        <v>Côte d'Ivoire</v>
      </c>
    </row>
    <row r="114" spans="1:1" x14ac:dyDescent="0.25">
      <c r="A114" s="22" t="str">
        <f>Translations!$B$372</f>
        <v>Croatia</v>
      </c>
    </row>
    <row r="115" spans="1:1" x14ac:dyDescent="0.25">
      <c r="A115" s="22" t="str">
        <f>Translations!$B$448</f>
        <v>Cuba</v>
      </c>
    </row>
    <row r="116" spans="1:1" ht="14.4" x14ac:dyDescent="0.25">
      <c r="A116" s="228" t="str">
        <f>Translations!$B$824</f>
        <v>Curaçao</v>
      </c>
    </row>
    <row r="117" spans="1:1" x14ac:dyDescent="0.25">
      <c r="A117" s="22" t="str">
        <f>Translations!$B$373</f>
        <v>Cyprus</v>
      </c>
    </row>
    <row r="118" spans="1:1" x14ac:dyDescent="0.25">
      <c r="A118" s="22" t="str">
        <f>Translations!$B$374</f>
        <v>Czechia</v>
      </c>
    </row>
    <row r="119" spans="1:1" x14ac:dyDescent="0.25">
      <c r="A119" s="22" t="str">
        <f>Translations!$B$375</f>
        <v>Denmark</v>
      </c>
    </row>
    <row r="120" spans="1:1" x14ac:dyDescent="0.25">
      <c r="A120" s="22" t="str">
        <f>Translations!$B$451</f>
        <v>Djibouti</v>
      </c>
    </row>
    <row r="121" spans="1:1" x14ac:dyDescent="0.25">
      <c r="A121" s="22" t="str">
        <f>Translations!$B$452</f>
        <v>Dominica</v>
      </c>
    </row>
    <row r="122" spans="1:1" x14ac:dyDescent="0.25">
      <c r="A122" s="22" t="str">
        <f>Translations!$B$453</f>
        <v>Dominican Republic</v>
      </c>
    </row>
    <row r="123" spans="1:1" x14ac:dyDescent="0.25">
      <c r="A123" s="22" t="str">
        <f>Translations!$B$454</f>
        <v>Ecuador</v>
      </c>
    </row>
    <row r="124" spans="1:1" x14ac:dyDescent="0.25">
      <c r="A124" s="22" t="str">
        <f>Translations!$B$455</f>
        <v>Egypt</v>
      </c>
    </row>
    <row r="125" spans="1:1" x14ac:dyDescent="0.25">
      <c r="A125" s="22" t="str">
        <f>Translations!$B$456</f>
        <v>El Salvador</v>
      </c>
    </row>
    <row r="126" spans="1:1" x14ac:dyDescent="0.25">
      <c r="A126" s="22" t="str">
        <f>Translations!$B$457</f>
        <v>Equatorial Guinea</v>
      </c>
    </row>
    <row r="127" spans="1:1" x14ac:dyDescent="0.25">
      <c r="A127" s="22" t="str">
        <f>Translations!$B$458</f>
        <v>Eritrea</v>
      </c>
    </row>
    <row r="128" spans="1:1" x14ac:dyDescent="0.25">
      <c r="A128" s="22" t="str">
        <f>Translations!$B$376</f>
        <v>Estonia</v>
      </c>
    </row>
    <row r="129" spans="1:1" x14ac:dyDescent="0.25">
      <c r="A129" s="22" t="str">
        <f>Translations!$B$459</f>
        <v>Ethiopia</v>
      </c>
    </row>
    <row r="130" spans="1:1" x14ac:dyDescent="0.25">
      <c r="A130" s="22" t="str">
        <f>Translations!$B$461</f>
        <v>Falkland Islands (Malvinas)</v>
      </c>
    </row>
    <row r="131" spans="1:1" x14ac:dyDescent="0.25">
      <c r="A131" s="22" t="str">
        <f>Translations!$B$460</f>
        <v>Faroe Islands</v>
      </c>
    </row>
    <row r="132" spans="1:1" x14ac:dyDescent="0.25">
      <c r="A132" s="22" t="str">
        <f>Translations!$B$462</f>
        <v>Fiji</v>
      </c>
    </row>
    <row r="133" spans="1:1" x14ac:dyDescent="0.25">
      <c r="A133" s="22" t="str">
        <f>Translations!$B$377</f>
        <v>Finland</v>
      </c>
    </row>
    <row r="134" spans="1:1" x14ac:dyDescent="0.25">
      <c r="A134" s="22" t="str">
        <f>Translations!$B$378</f>
        <v>France</v>
      </c>
    </row>
    <row r="135" spans="1:1" x14ac:dyDescent="0.25">
      <c r="A135" s="22" t="str">
        <f>Translations!$B$464</f>
        <v>French Polynesia</v>
      </c>
    </row>
    <row r="136" spans="1:1" x14ac:dyDescent="0.25">
      <c r="A136" s="22" t="str">
        <f>Translations!$B$465</f>
        <v>Gabon</v>
      </c>
    </row>
    <row r="137" spans="1:1" x14ac:dyDescent="0.25">
      <c r="A137" s="22" t="str">
        <f>Translations!$B$466</f>
        <v>Gambia</v>
      </c>
    </row>
    <row r="138" spans="1:1" x14ac:dyDescent="0.25">
      <c r="A138" s="22" t="str">
        <f>Translations!$B$467</f>
        <v>Georgia</v>
      </c>
    </row>
    <row r="139" spans="1:1" x14ac:dyDescent="0.25">
      <c r="A139" s="22" t="str">
        <f>Translations!$B$379</f>
        <v>Germany</v>
      </c>
    </row>
    <row r="140" spans="1:1" x14ac:dyDescent="0.25">
      <c r="A140" s="22" t="str">
        <f>Translations!$B$468</f>
        <v>Ghana</v>
      </c>
    </row>
    <row r="141" spans="1:1" x14ac:dyDescent="0.25">
      <c r="A141" s="22" t="str">
        <f>Translations!$B$469</f>
        <v>Gibraltar</v>
      </c>
    </row>
    <row r="142" spans="1:1" x14ac:dyDescent="0.25">
      <c r="A142" s="22" t="str">
        <f>Translations!$B$380</f>
        <v>Greece</v>
      </c>
    </row>
    <row r="143" spans="1:1" x14ac:dyDescent="0.25">
      <c r="A143" s="22" t="str">
        <f>Translations!$B$470</f>
        <v>Greenland</v>
      </c>
    </row>
    <row r="144" spans="1:1" x14ac:dyDescent="0.25">
      <c r="A144" s="22" t="str">
        <f>Translations!$B$471</f>
        <v>Grenada</v>
      </c>
    </row>
    <row r="145" spans="1:1" x14ac:dyDescent="0.25">
      <c r="A145" s="22" t="str">
        <f>Translations!$B$473</f>
        <v>Guam</v>
      </c>
    </row>
    <row r="146" spans="1:1" x14ac:dyDescent="0.25">
      <c r="A146" s="22" t="str">
        <f>Translations!$B$474</f>
        <v>Guatemala</v>
      </c>
    </row>
    <row r="147" spans="1:1" x14ac:dyDescent="0.25">
      <c r="A147" s="22" t="str">
        <f>Translations!$B$475</f>
        <v>Guernsey</v>
      </c>
    </row>
    <row r="148" spans="1:1" x14ac:dyDescent="0.25">
      <c r="A148" s="22" t="str">
        <f>Translations!$B$476</f>
        <v>Guinea</v>
      </c>
    </row>
    <row r="149" spans="1:1" x14ac:dyDescent="0.25">
      <c r="A149" s="22" t="str">
        <f>Translations!$B$477</f>
        <v>Guinea-Bissau</v>
      </c>
    </row>
    <row r="150" spans="1:1" x14ac:dyDescent="0.25">
      <c r="A150" s="22" t="str">
        <f>Translations!$B$478</f>
        <v>Guyana</v>
      </c>
    </row>
    <row r="151" spans="1:1" x14ac:dyDescent="0.25">
      <c r="A151" s="22" t="str">
        <f>Translations!$B$479</f>
        <v>Haiti</v>
      </c>
    </row>
    <row r="152" spans="1:1" x14ac:dyDescent="0.25">
      <c r="A152" s="22" t="str">
        <f>Translations!$B$480</f>
        <v>Holy See (Vatican City State)</v>
      </c>
    </row>
    <row r="153" spans="1:1" x14ac:dyDescent="0.25">
      <c r="A153" s="22" t="str">
        <f>Translations!$B$481</f>
        <v>Honduras</v>
      </c>
    </row>
    <row r="154" spans="1:1" x14ac:dyDescent="0.25">
      <c r="A154" s="22" t="str">
        <f>Translations!$B$440</f>
        <v>Hong Kong SAR</v>
      </c>
    </row>
    <row r="155" spans="1:1" x14ac:dyDescent="0.25">
      <c r="A155" s="22" t="str">
        <f>Translations!$B$381</f>
        <v>Hungary</v>
      </c>
    </row>
    <row r="156" spans="1:1" x14ac:dyDescent="0.25">
      <c r="A156" s="22" t="str">
        <f>Translations!$B$382</f>
        <v>Iceland</v>
      </c>
    </row>
    <row r="157" spans="1:1" x14ac:dyDescent="0.25">
      <c r="A157" s="22" t="str">
        <f>Translations!$B$482</f>
        <v>India</v>
      </c>
    </row>
    <row r="158" spans="1:1" x14ac:dyDescent="0.25">
      <c r="A158" s="22" t="str">
        <f>Translations!$B$483</f>
        <v>Indonesia</v>
      </c>
    </row>
    <row r="159" spans="1:1" x14ac:dyDescent="0.25">
      <c r="A159" s="22" t="str">
        <f>Translations!$B$484</f>
        <v>Iran, Islamic Republic of</v>
      </c>
    </row>
    <row r="160" spans="1:1" x14ac:dyDescent="0.25">
      <c r="A160" s="22" t="str">
        <f>Translations!$B$485</f>
        <v>Iraq</v>
      </c>
    </row>
    <row r="161" spans="1:1" x14ac:dyDescent="0.25">
      <c r="A161" s="22" t="str">
        <f>Translations!$B$383</f>
        <v>Ireland</v>
      </c>
    </row>
    <row r="162" spans="1:1" x14ac:dyDescent="0.25">
      <c r="A162" s="22" t="str">
        <f>Translations!$B$486</f>
        <v>Isle of Man</v>
      </c>
    </row>
    <row r="163" spans="1:1" x14ac:dyDescent="0.25">
      <c r="A163" s="22" t="str">
        <f>Translations!$B$487</f>
        <v>Israel</v>
      </c>
    </row>
    <row r="164" spans="1:1" x14ac:dyDescent="0.25">
      <c r="A164" s="22" t="str">
        <f>Translations!$B$384</f>
        <v>Italy</v>
      </c>
    </row>
    <row r="165" spans="1:1" x14ac:dyDescent="0.25">
      <c r="A165" s="22" t="str">
        <f>Translations!$B$488</f>
        <v>Jamaica</v>
      </c>
    </row>
    <row r="166" spans="1:1" x14ac:dyDescent="0.25">
      <c r="A166" s="22" t="str">
        <f>Translations!$B$489</f>
        <v>Japan</v>
      </c>
    </row>
    <row r="167" spans="1:1" x14ac:dyDescent="0.25">
      <c r="A167" s="22" t="str">
        <f>Translations!$B$490</f>
        <v>Jersey</v>
      </c>
    </row>
    <row r="168" spans="1:1" x14ac:dyDescent="0.25">
      <c r="A168" s="22" t="str">
        <f>Translations!$B$491</f>
        <v>Jordan</v>
      </c>
    </row>
    <row r="169" spans="1:1" x14ac:dyDescent="0.25">
      <c r="A169" s="22" t="str">
        <f>Translations!$B$492</f>
        <v>Kazakhstan</v>
      </c>
    </row>
    <row r="170" spans="1:1" x14ac:dyDescent="0.25">
      <c r="A170" s="22" t="str">
        <f>Translations!$B$493</f>
        <v>Kenya</v>
      </c>
    </row>
    <row r="171" spans="1:1" x14ac:dyDescent="0.25">
      <c r="A171" s="22" t="str">
        <f>Translations!$B$494</f>
        <v>Kiribati</v>
      </c>
    </row>
    <row r="172" spans="1:1" x14ac:dyDescent="0.25">
      <c r="A172" s="22" t="str">
        <f>Translations!$B$449</f>
        <v>Korea, Democratic People's Republic of</v>
      </c>
    </row>
    <row r="173" spans="1:1" x14ac:dyDescent="0.25">
      <c r="A173" s="22" t="str">
        <f>Translations!$B$545</f>
        <v>Korea, Republic of</v>
      </c>
    </row>
    <row r="174" spans="1:1" ht="14.4" x14ac:dyDescent="0.25">
      <c r="A174" s="228" t="str">
        <f>Translations!$B$825</f>
        <v>Kosovo, United Nations Interim Administration Mission</v>
      </c>
    </row>
    <row r="175" spans="1:1" x14ac:dyDescent="0.25">
      <c r="A175" s="22" t="str">
        <f>Translations!$B$495</f>
        <v>Kuwait</v>
      </c>
    </row>
    <row r="176" spans="1:1" x14ac:dyDescent="0.25">
      <c r="A176" s="22" t="str">
        <f>Translations!$B$496</f>
        <v>Kyrgyzstan</v>
      </c>
    </row>
    <row r="177" spans="1:1" x14ac:dyDescent="0.25">
      <c r="A177" s="22" t="str">
        <f>Translations!$B$497</f>
        <v>Lao People's Democratic Republic</v>
      </c>
    </row>
    <row r="178" spans="1:1" x14ac:dyDescent="0.25">
      <c r="A178" s="22" t="str">
        <f>Translations!$B$385</f>
        <v>Latvia</v>
      </c>
    </row>
    <row r="179" spans="1:1" x14ac:dyDescent="0.25">
      <c r="A179" s="22" t="str">
        <f>Translations!$B$498</f>
        <v>Lebanon</v>
      </c>
    </row>
    <row r="180" spans="1:1" x14ac:dyDescent="0.25">
      <c r="A180" s="22" t="str">
        <f>Translations!$B$499</f>
        <v>Lesotho</v>
      </c>
    </row>
    <row r="181" spans="1:1" x14ac:dyDescent="0.25">
      <c r="A181" s="22" t="str">
        <f>Translations!$B$500</f>
        <v>Liberia</v>
      </c>
    </row>
    <row r="182" spans="1:1" x14ac:dyDescent="0.25">
      <c r="A182" s="22" t="str">
        <f>Translations!$B$501</f>
        <v>Libya</v>
      </c>
    </row>
    <row r="183" spans="1:1" x14ac:dyDescent="0.25">
      <c r="A183" s="22" t="str">
        <f>Translations!$B$386</f>
        <v>Liechtenstein</v>
      </c>
    </row>
    <row r="184" spans="1:1" x14ac:dyDescent="0.25">
      <c r="A184" s="22" t="str">
        <f>Translations!$B$387</f>
        <v>Lithuania</v>
      </c>
    </row>
    <row r="185" spans="1:1" x14ac:dyDescent="0.25">
      <c r="A185" s="22" t="str">
        <f>Translations!$B$388</f>
        <v>Luxembourg</v>
      </c>
    </row>
    <row r="186" spans="1:1" x14ac:dyDescent="0.25">
      <c r="A186" s="22" t="str">
        <f>Translations!$B$441</f>
        <v>Macao SAR</v>
      </c>
    </row>
    <row r="187" spans="1:1" x14ac:dyDescent="0.25">
      <c r="A187" s="381" t="str">
        <f>Translations!$B$1194</f>
        <v>North Macedonia</v>
      </c>
    </row>
    <row r="188" spans="1:1" x14ac:dyDescent="0.25">
      <c r="A188" s="22" t="str">
        <f>Translations!$B$502</f>
        <v>Madagascar</v>
      </c>
    </row>
    <row r="189" spans="1:1" x14ac:dyDescent="0.25">
      <c r="A189" s="22" t="str">
        <f>Translations!$B$503</f>
        <v>Malawi</v>
      </c>
    </row>
    <row r="190" spans="1:1" x14ac:dyDescent="0.25">
      <c r="A190" s="22" t="str">
        <f>Translations!$B$504</f>
        <v>Malaysia</v>
      </c>
    </row>
    <row r="191" spans="1:1" x14ac:dyDescent="0.25">
      <c r="A191" s="22" t="str">
        <f>Translations!$B$505</f>
        <v>Maldives</v>
      </c>
    </row>
    <row r="192" spans="1:1" x14ac:dyDescent="0.25">
      <c r="A192" s="22" t="str">
        <f>Translations!$B$506</f>
        <v>Mali</v>
      </c>
    </row>
    <row r="193" spans="1:1" x14ac:dyDescent="0.25">
      <c r="A193" s="22" t="str">
        <f>Translations!$B$389</f>
        <v>Malta</v>
      </c>
    </row>
    <row r="194" spans="1:1" x14ac:dyDescent="0.25">
      <c r="A194" s="22" t="str">
        <f>Translations!$B$507</f>
        <v>Marshall Islands</v>
      </c>
    </row>
    <row r="195" spans="1:1" x14ac:dyDescent="0.25">
      <c r="A195" s="22" t="str">
        <f>Translations!$B$509</f>
        <v>Mauritania</v>
      </c>
    </row>
    <row r="196" spans="1:1" x14ac:dyDescent="0.25">
      <c r="A196" s="22" t="str">
        <f>Translations!$B$510</f>
        <v>Mauritius</v>
      </c>
    </row>
    <row r="197" spans="1:1" x14ac:dyDescent="0.25">
      <c r="A197" s="22" t="str">
        <f>Translations!$B$511</f>
        <v>Mayotte</v>
      </c>
    </row>
    <row r="198" spans="1:1" x14ac:dyDescent="0.25">
      <c r="A198" s="22" t="str">
        <f>Translations!$B$512</f>
        <v>Mexico</v>
      </c>
    </row>
    <row r="199" spans="1:1" x14ac:dyDescent="0.25">
      <c r="A199" s="22" t="str">
        <f>Translations!$B$513</f>
        <v>Micronesia, Federated States of</v>
      </c>
    </row>
    <row r="200" spans="1:1" x14ac:dyDescent="0.25">
      <c r="A200" s="22" t="str">
        <f>Translations!$B$546</f>
        <v>Moldova, Republic of</v>
      </c>
    </row>
    <row r="201" spans="1:1" x14ac:dyDescent="0.25">
      <c r="A201" s="22" t="str">
        <f>Translations!$B$514</f>
        <v>Monaco</v>
      </c>
    </row>
    <row r="202" spans="1:1" x14ac:dyDescent="0.25">
      <c r="A202" s="22" t="str">
        <f>Translations!$B$515</f>
        <v>Mongolia</v>
      </c>
    </row>
    <row r="203" spans="1:1" x14ac:dyDescent="0.25">
      <c r="A203" s="22" t="str">
        <f>Translations!$B$516</f>
        <v>Montenegro</v>
      </c>
    </row>
    <row r="204" spans="1:1" x14ac:dyDescent="0.25">
      <c r="A204" s="22" t="str">
        <f>Translations!$B$517</f>
        <v>Montserrat</v>
      </c>
    </row>
    <row r="205" spans="1:1" x14ac:dyDescent="0.25">
      <c r="A205" s="22" t="str">
        <f>Translations!$B$518</f>
        <v>Morocco</v>
      </c>
    </row>
    <row r="206" spans="1:1" x14ac:dyDescent="0.25">
      <c r="A206" s="22" t="str">
        <f>Translations!$B$519</f>
        <v>Mozambique</v>
      </c>
    </row>
    <row r="207" spans="1:1" x14ac:dyDescent="0.25">
      <c r="A207" s="22" t="str">
        <f>Translations!$B$520</f>
        <v>Myanmar</v>
      </c>
    </row>
    <row r="208" spans="1:1" x14ac:dyDescent="0.25">
      <c r="A208" s="22" t="str">
        <f>Translations!$B$521</f>
        <v>Namibia</v>
      </c>
    </row>
    <row r="209" spans="1:1" x14ac:dyDescent="0.25">
      <c r="A209" s="22" t="str">
        <f>Translations!$B$522</f>
        <v>Nauru</v>
      </c>
    </row>
    <row r="210" spans="1:1" x14ac:dyDescent="0.25">
      <c r="A210" s="22" t="str">
        <f>Translations!$B$523</f>
        <v>Nepal</v>
      </c>
    </row>
    <row r="211" spans="1:1" x14ac:dyDescent="0.25">
      <c r="A211" s="22" t="str">
        <f>Translations!$B$390</f>
        <v>Netherlands</v>
      </c>
    </row>
    <row r="212" spans="1:1" x14ac:dyDescent="0.25">
      <c r="A212" s="22" t="str">
        <f>Translations!$B$525</f>
        <v>New Caledonia</v>
      </c>
    </row>
    <row r="213" spans="1:1" x14ac:dyDescent="0.25">
      <c r="A213" s="22" t="str">
        <f>Translations!$B$526</f>
        <v>New Zealand</v>
      </c>
    </row>
    <row r="214" spans="1:1" x14ac:dyDescent="0.25">
      <c r="A214" s="22" t="str">
        <f>Translations!$B$527</f>
        <v>Nicaragua</v>
      </c>
    </row>
    <row r="215" spans="1:1" x14ac:dyDescent="0.25">
      <c r="A215" s="22" t="str">
        <f>Translations!$B$528</f>
        <v>Niger</v>
      </c>
    </row>
    <row r="216" spans="1:1" x14ac:dyDescent="0.25">
      <c r="A216" s="22" t="str">
        <f>Translations!$B$529</f>
        <v>Nigeria</v>
      </c>
    </row>
    <row r="217" spans="1:1" x14ac:dyDescent="0.25">
      <c r="A217" s="22" t="str">
        <f>Translations!$B$530</f>
        <v>Niue</v>
      </c>
    </row>
    <row r="218" spans="1:1" x14ac:dyDescent="0.25">
      <c r="A218" s="22" t="str">
        <f>Translations!$B$531</f>
        <v>Norfolk Island</v>
      </c>
    </row>
    <row r="219" spans="1:1" x14ac:dyDescent="0.25">
      <c r="A219" s="22" t="str">
        <f>Translations!$B$532</f>
        <v>Northern Mariana Islands</v>
      </c>
    </row>
    <row r="220" spans="1:1" x14ac:dyDescent="0.25">
      <c r="A220" s="22" t="str">
        <f>Translations!$B$391</f>
        <v>Norway</v>
      </c>
    </row>
    <row r="221" spans="1:1" x14ac:dyDescent="0.25">
      <c r="A221" s="22" t="str">
        <f>Translations!$B$534</f>
        <v>Oman</v>
      </c>
    </row>
    <row r="222" spans="1:1" x14ac:dyDescent="0.25">
      <c r="A222" s="22" t="str">
        <f>Translations!$B$535</f>
        <v>Pakistan</v>
      </c>
    </row>
    <row r="223" spans="1:1" x14ac:dyDescent="0.25">
      <c r="A223" s="22" t="str">
        <f>Translations!$B$536</f>
        <v>Palau</v>
      </c>
    </row>
    <row r="224" spans="1:1" x14ac:dyDescent="0.25">
      <c r="A224" s="22" t="str">
        <f>Translations!$B$533</f>
        <v>Palestinian Territory, Occupied</v>
      </c>
    </row>
    <row r="225" spans="1:1" x14ac:dyDescent="0.25">
      <c r="A225" s="22" t="str">
        <f>Translations!$B$537</f>
        <v>Panama</v>
      </c>
    </row>
    <row r="226" spans="1:1" x14ac:dyDescent="0.25">
      <c r="A226" s="22" t="str">
        <f>Translations!$B$538</f>
        <v>Papua New Guinea</v>
      </c>
    </row>
    <row r="227" spans="1:1" x14ac:dyDescent="0.25">
      <c r="A227" s="22" t="str">
        <f>Translations!$B$539</f>
        <v>Paraguay</v>
      </c>
    </row>
    <row r="228" spans="1:1" x14ac:dyDescent="0.25">
      <c r="A228" s="22" t="str">
        <f>Translations!$B$540</f>
        <v>Peru</v>
      </c>
    </row>
    <row r="229" spans="1:1" x14ac:dyDescent="0.25">
      <c r="A229" s="22" t="str">
        <f>Translations!$B$541</f>
        <v>Philippines</v>
      </c>
    </row>
    <row r="230" spans="1:1" x14ac:dyDescent="0.25">
      <c r="A230" s="22" t="str">
        <f>Translations!$B$542</f>
        <v>Pitcairn</v>
      </c>
    </row>
    <row r="231" spans="1:1" x14ac:dyDescent="0.25">
      <c r="A231" s="22" t="str">
        <f>Translations!$B$392</f>
        <v>Poland</v>
      </c>
    </row>
    <row r="232" spans="1:1" x14ac:dyDescent="0.25">
      <c r="A232" s="22" t="str">
        <f>Translations!$B$393</f>
        <v>Portugal</v>
      </c>
    </row>
    <row r="233" spans="1:1" x14ac:dyDescent="0.25">
      <c r="A233" s="22" t="str">
        <f>Translations!$B$543</f>
        <v>Puerto Rico</v>
      </c>
    </row>
    <row r="234" spans="1:1" x14ac:dyDescent="0.25">
      <c r="A234" s="22" t="str">
        <f>Translations!$B$544</f>
        <v>Qatar</v>
      </c>
    </row>
    <row r="235" spans="1:1" x14ac:dyDescent="0.25">
      <c r="A235" s="22" t="str">
        <f>Translations!$B$394</f>
        <v>Romania</v>
      </c>
    </row>
    <row r="236" spans="1:1" x14ac:dyDescent="0.25">
      <c r="A236" s="22" t="str">
        <f>Translations!$B$548</f>
        <v>Russian Federation</v>
      </c>
    </row>
    <row r="237" spans="1:1" x14ac:dyDescent="0.25">
      <c r="A237" s="22" t="str">
        <f>Translations!$B$549</f>
        <v>Rwanda</v>
      </c>
    </row>
    <row r="238" spans="1:1" x14ac:dyDescent="0.25">
      <c r="A238" s="22" t="str">
        <f>Translations!$B$550</f>
        <v>Saint Barthélemy</v>
      </c>
    </row>
    <row r="239" spans="1:1" ht="14.4" x14ac:dyDescent="0.25">
      <c r="A239" s="228" t="str">
        <f>Translations!$B$826</f>
        <v>Saint Helena, Ascension and Tristan da Cunha</v>
      </c>
    </row>
    <row r="240" spans="1:1" x14ac:dyDescent="0.25">
      <c r="A240" s="22" t="str">
        <f>Translations!$B$552</f>
        <v>Saint Kitts and Nevis</v>
      </c>
    </row>
    <row r="241" spans="1:1" x14ac:dyDescent="0.25">
      <c r="A241" s="22" t="str">
        <f>Translations!$B$553</f>
        <v>Saint Lucia</v>
      </c>
    </row>
    <row r="242" spans="1:1" x14ac:dyDescent="0.25">
      <c r="A242" s="22" t="str">
        <f>Translations!$B$555</f>
        <v>Saint Pierre and Miquelon</v>
      </c>
    </row>
    <row r="243" spans="1:1" x14ac:dyDescent="0.25">
      <c r="A243" s="22" t="str">
        <f>Translations!$B$556</f>
        <v>Saint Vincent and the Grenadines</v>
      </c>
    </row>
    <row r="244" spans="1:1" x14ac:dyDescent="0.25">
      <c r="A244" s="22" t="str">
        <f>Translations!$B$554</f>
        <v>Saint-Martin (French part)</v>
      </c>
    </row>
    <row r="245" spans="1:1" x14ac:dyDescent="0.25">
      <c r="A245" s="22" t="str">
        <f>Translations!$B$557</f>
        <v>Samoa</v>
      </c>
    </row>
    <row r="246" spans="1:1" x14ac:dyDescent="0.25">
      <c r="A246" s="22" t="str">
        <f>Translations!$B$558</f>
        <v>San Marino</v>
      </c>
    </row>
    <row r="247" spans="1:1" x14ac:dyDescent="0.25">
      <c r="A247" s="22" t="str">
        <f>Translations!$B$559</f>
        <v>Sao Tome and Principe</v>
      </c>
    </row>
    <row r="248" spans="1:1" x14ac:dyDescent="0.25">
      <c r="A248" s="22" t="str">
        <f>Translations!$B$560</f>
        <v>Saudi Arabia</v>
      </c>
    </row>
    <row r="249" spans="1:1" x14ac:dyDescent="0.25">
      <c r="A249" s="22" t="str">
        <f>Translations!$B$561</f>
        <v>Senegal</v>
      </c>
    </row>
    <row r="250" spans="1:1" x14ac:dyDescent="0.25">
      <c r="A250" s="22" t="str">
        <f>Translations!$B$562</f>
        <v>Serbia</v>
      </c>
    </row>
    <row r="251" spans="1:1" x14ac:dyDescent="0.25">
      <c r="A251" s="22" t="str">
        <f>Translations!$B$563</f>
        <v>Seychelles</v>
      </c>
    </row>
    <row r="252" spans="1:1" x14ac:dyDescent="0.25">
      <c r="A252" s="22" t="str">
        <f>Translations!$B$564</f>
        <v>Sierra Leone</v>
      </c>
    </row>
    <row r="253" spans="1:1" x14ac:dyDescent="0.25">
      <c r="A253" s="22" t="str">
        <f>Translations!$B$565</f>
        <v>Singapore</v>
      </c>
    </row>
    <row r="254" spans="1:1" ht="14.4" x14ac:dyDescent="0.25">
      <c r="A254" s="228" t="str">
        <f>Translations!$B$827</f>
        <v>Sint Maarten (Dutch Part)</v>
      </c>
    </row>
    <row r="255" spans="1:1" x14ac:dyDescent="0.25">
      <c r="A255" s="22" t="str">
        <f>Translations!$B$395</f>
        <v>Slovakia</v>
      </c>
    </row>
    <row r="256" spans="1:1" x14ac:dyDescent="0.25">
      <c r="A256" s="22" t="str">
        <f>Translations!$B$396</f>
        <v>Slovenia</v>
      </c>
    </row>
    <row r="257" spans="1:1" x14ac:dyDescent="0.25">
      <c r="A257" s="22" t="str">
        <f>Translations!$B$566</f>
        <v>Solomon Islands</v>
      </c>
    </row>
    <row r="258" spans="1:1" x14ac:dyDescent="0.25">
      <c r="A258" s="22" t="str">
        <f>Translations!$B$567</f>
        <v>Somalia</v>
      </c>
    </row>
    <row r="259" spans="1:1" x14ac:dyDescent="0.25">
      <c r="A259" s="22" t="str">
        <f>Translations!$B$568</f>
        <v>South Africa</v>
      </c>
    </row>
    <row r="260" spans="1:1" ht="14.4" x14ac:dyDescent="0.25">
      <c r="A260" s="228" t="str">
        <f>Translations!$B$828</f>
        <v>South Georgia and the South Sandwich Islands</v>
      </c>
    </row>
    <row r="261" spans="1:1" ht="14.4" x14ac:dyDescent="0.25">
      <c r="A261" s="228" t="str">
        <f>Translations!$B$829</f>
        <v>South Sudan</v>
      </c>
    </row>
    <row r="262" spans="1:1" x14ac:dyDescent="0.25">
      <c r="A262" s="22" t="str">
        <f>Translations!$B$397</f>
        <v>Spain</v>
      </c>
    </row>
    <row r="263" spans="1:1" x14ac:dyDescent="0.25">
      <c r="A263" s="22" t="str">
        <f>Translations!$B$569</f>
        <v>Sri Lanka</v>
      </c>
    </row>
    <row r="264" spans="1:1" x14ac:dyDescent="0.25">
      <c r="A264" s="22" t="str">
        <f>Translations!$B$570</f>
        <v>Sudan</v>
      </c>
    </row>
    <row r="265" spans="1:1" x14ac:dyDescent="0.25">
      <c r="A265" s="22" t="str">
        <f>Translations!$B$571</f>
        <v>Suriname</v>
      </c>
    </row>
    <row r="266" spans="1:1" x14ac:dyDescent="0.25">
      <c r="A266" s="22" t="str">
        <f>Translations!$B$572</f>
        <v>Svalbard and Jan Mayen Islands</v>
      </c>
    </row>
    <row r="267" spans="1:1" x14ac:dyDescent="0.25">
      <c r="A267" s="22" t="str">
        <f>Translations!$B$573</f>
        <v>Swaziland</v>
      </c>
    </row>
    <row r="268" spans="1:1" x14ac:dyDescent="0.25">
      <c r="A268" s="22" t="str">
        <f>Translations!$B$398</f>
        <v>Sweden</v>
      </c>
    </row>
    <row r="269" spans="1:1" x14ac:dyDescent="0.25">
      <c r="A269" s="22" t="str">
        <f>Translations!$B$574</f>
        <v>Switzerland</v>
      </c>
    </row>
    <row r="270" spans="1:1" x14ac:dyDescent="0.25">
      <c r="A270" s="22" t="str">
        <f>Translations!$B$575</f>
        <v>Syrian Arab Republic</v>
      </c>
    </row>
    <row r="271" spans="1:1" ht="14.4" x14ac:dyDescent="0.25">
      <c r="A271" s="228" t="str">
        <f>Translations!$B$830</f>
        <v>Taiwan</v>
      </c>
    </row>
    <row r="272" spans="1:1" x14ac:dyDescent="0.25">
      <c r="A272" s="22" t="str">
        <f>Translations!$B$576</f>
        <v>Tajikistan</v>
      </c>
    </row>
    <row r="273" spans="1:1" x14ac:dyDescent="0.25">
      <c r="A273" s="22" t="str">
        <f>Translations!$B$592</f>
        <v>Tanzania, United Republic of</v>
      </c>
    </row>
    <row r="274" spans="1:1" x14ac:dyDescent="0.25">
      <c r="A274" s="22" t="str">
        <f>Translations!$B$577</f>
        <v>Thailand</v>
      </c>
    </row>
    <row r="275" spans="1:1" x14ac:dyDescent="0.25">
      <c r="A275" s="22" t="str">
        <f>Translations!$B$579</f>
        <v>Timor-Leste</v>
      </c>
    </row>
    <row r="276" spans="1:1" x14ac:dyDescent="0.25">
      <c r="A276" s="22" t="str">
        <f>Translations!$B$580</f>
        <v>Togo</v>
      </c>
    </row>
    <row r="277" spans="1:1" x14ac:dyDescent="0.25">
      <c r="A277" s="22" t="str">
        <f>Translations!$B$581</f>
        <v>Tokelau</v>
      </c>
    </row>
    <row r="278" spans="1:1" x14ac:dyDescent="0.25">
      <c r="A278" s="22" t="str">
        <f>Translations!$B$582</f>
        <v>Tonga</v>
      </c>
    </row>
    <row r="279" spans="1:1" x14ac:dyDescent="0.25">
      <c r="A279" s="22" t="str">
        <f>Translations!$B$583</f>
        <v>Trinidad and Tobago</v>
      </c>
    </row>
    <row r="280" spans="1:1" x14ac:dyDescent="0.25">
      <c r="A280" s="22" t="str">
        <f>Translations!$B$584</f>
        <v>Tunisia</v>
      </c>
    </row>
    <row r="281" spans="1:1" x14ac:dyDescent="0.25">
      <c r="A281" s="22" t="str">
        <f>Translations!$B$1323</f>
        <v>Türkiye</v>
      </c>
    </row>
    <row r="282" spans="1:1" x14ac:dyDescent="0.25">
      <c r="A282" s="22" t="str">
        <f>Translations!$B$586</f>
        <v>Turkmenistan</v>
      </c>
    </row>
    <row r="283" spans="1:1" x14ac:dyDescent="0.25">
      <c r="A283" s="22" t="str">
        <f>Translations!$B$587</f>
        <v>Turks and Caicos Islands</v>
      </c>
    </row>
    <row r="284" spans="1:1" x14ac:dyDescent="0.25">
      <c r="A284" s="22" t="str">
        <f>Translations!$B$588</f>
        <v>Tuvalu</v>
      </c>
    </row>
    <row r="285" spans="1:1" x14ac:dyDescent="0.25">
      <c r="A285" s="22" t="str">
        <f>Translations!$B$589</f>
        <v>Uganda</v>
      </c>
    </row>
    <row r="286" spans="1:1" x14ac:dyDescent="0.25">
      <c r="A286" s="22" t="str">
        <f>Translations!$B$590</f>
        <v>Ukraine</v>
      </c>
    </row>
    <row r="287" spans="1:1" x14ac:dyDescent="0.25">
      <c r="A287" s="22" t="str">
        <f>Translations!$B$591</f>
        <v>United Arab Emirates</v>
      </c>
    </row>
    <row r="288" spans="1:1" x14ac:dyDescent="0.25">
      <c r="A288" s="22" t="str">
        <f>Translations!$B$399</f>
        <v>United Kingdom</v>
      </c>
    </row>
    <row r="289" spans="1:1" x14ac:dyDescent="0.25">
      <c r="A289" s="22" t="str">
        <f>Translations!$B$593</f>
        <v>United States</v>
      </c>
    </row>
    <row r="290" spans="1:1" x14ac:dyDescent="0.25">
      <c r="A290" s="22" t="str">
        <f>Translations!$B$595</f>
        <v>Uruguay</v>
      </c>
    </row>
    <row r="291" spans="1:1" x14ac:dyDescent="0.25">
      <c r="A291" s="22" t="str">
        <f>Translations!$B$596</f>
        <v>Uzbekistan</v>
      </c>
    </row>
    <row r="292" spans="1:1" x14ac:dyDescent="0.25">
      <c r="A292" s="22" t="str">
        <f>Translations!$B$597</f>
        <v>Vanuatu</v>
      </c>
    </row>
    <row r="293" spans="1:1" x14ac:dyDescent="0.25">
      <c r="A293" s="22" t="str">
        <f>Translations!$B$598</f>
        <v>Venezuela, Bolivarian Republic of</v>
      </c>
    </row>
    <row r="294" spans="1:1" x14ac:dyDescent="0.25">
      <c r="A294" s="22" t="str">
        <f>Translations!$B$599</f>
        <v>Viet Nam</v>
      </c>
    </row>
    <row r="295" spans="1:1" x14ac:dyDescent="0.25">
      <c r="A295" s="22" t="str">
        <f>Translations!$B$426</f>
        <v>Virgin Islands, British</v>
      </c>
    </row>
    <row r="296" spans="1:1" x14ac:dyDescent="0.25">
      <c r="A296" s="22" t="str">
        <f>Translations!$B$594</f>
        <v>Virgin Islands, U.S.</v>
      </c>
    </row>
    <row r="297" spans="1:1" x14ac:dyDescent="0.25">
      <c r="A297" s="22" t="str">
        <f>Translations!$B$600</f>
        <v>Wallis and Futuna Islands</v>
      </c>
    </row>
    <row r="298" spans="1:1" x14ac:dyDescent="0.25">
      <c r="A298" s="22" t="str">
        <f>Translations!$B$601</f>
        <v>Western Sahara</v>
      </c>
    </row>
    <row r="299" spans="1:1" x14ac:dyDescent="0.25">
      <c r="A299" s="22" t="str">
        <f>Translations!$B$602</f>
        <v>Yemen</v>
      </c>
    </row>
    <row r="300" spans="1:1" x14ac:dyDescent="0.25">
      <c r="A300" s="22" t="str">
        <f>Translations!$B$603</f>
        <v>Zambia</v>
      </c>
    </row>
    <row r="301" spans="1:1" x14ac:dyDescent="0.25">
      <c r="A301" s="22" t="str">
        <f>Translations!$B$604</f>
        <v>Zimbabwe</v>
      </c>
    </row>
    <row r="305" spans="1:1" x14ac:dyDescent="0.25">
      <c r="A305" s="10" t="s">
        <v>256</v>
      </c>
    </row>
    <row r="306" spans="1:1" x14ac:dyDescent="0.25">
      <c r="A306" s="9" t="str">
        <f>Translations!$B$605</f>
        <v>submitted to competent authority</v>
      </c>
    </row>
    <row r="307" spans="1:1" x14ac:dyDescent="0.25">
      <c r="A307" s="9" t="str">
        <f>Translations!$B$606</f>
        <v>approved by competent authority</v>
      </c>
    </row>
    <row r="308" spans="1:1" x14ac:dyDescent="0.25">
      <c r="A308" s="9" t="str">
        <f>Translations!$B$607</f>
        <v>rejected by competent authority</v>
      </c>
    </row>
    <row r="309" spans="1:1" x14ac:dyDescent="0.25">
      <c r="A309" s="9" t="str">
        <f>Translations!$B$608</f>
        <v>returned with remarks</v>
      </c>
    </row>
    <row r="310" spans="1:1" x14ac:dyDescent="0.25">
      <c r="A310" s="9" t="str">
        <f>Translations!$B$609</f>
        <v>working draft</v>
      </c>
    </row>
    <row r="311" spans="1:1" x14ac:dyDescent="0.25">
      <c r="A311" s="9"/>
    </row>
    <row r="318" spans="1:1" x14ac:dyDescent="0.25">
      <c r="A318" s="21" t="s">
        <v>257</v>
      </c>
    </row>
    <row r="319" spans="1:1" x14ac:dyDescent="0.25">
      <c r="A319" s="22" t="str">
        <f>Translations!$B$368</f>
        <v>Please select</v>
      </c>
    </row>
    <row r="320" spans="1:1" x14ac:dyDescent="0.25">
      <c r="A320" s="22" t="str">
        <f>Translations!$B$610</f>
        <v>Commercial</v>
      </c>
    </row>
    <row r="321" spans="1:1" x14ac:dyDescent="0.25">
      <c r="A321" s="22" t="str">
        <f>Translations!$B$611</f>
        <v>Non-commercial</v>
      </c>
    </row>
    <row r="324" spans="1:1" x14ac:dyDescent="0.25">
      <c r="A324" s="21" t="s">
        <v>258</v>
      </c>
    </row>
    <row r="325" spans="1:1" x14ac:dyDescent="0.25">
      <c r="A325" s="22" t="str">
        <f>Translations!$B$368</f>
        <v>Please select</v>
      </c>
    </row>
    <row r="326" spans="1:1" x14ac:dyDescent="0.25">
      <c r="A326" s="22" t="str">
        <f>Translations!$B$612</f>
        <v>Scheduled flights</v>
      </c>
    </row>
    <row r="327" spans="1:1" x14ac:dyDescent="0.25">
      <c r="A327" s="22" t="str">
        <f>Translations!$B$613</f>
        <v>Non-scheduled flights</v>
      </c>
    </row>
    <row r="328" spans="1:1" x14ac:dyDescent="0.25">
      <c r="A328" s="22" t="str">
        <f>Translations!$B$614</f>
        <v>Scheduled and non-scheduled flights</v>
      </c>
    </row>
    <row r="331" spans="1:1" x14ac:dyDescent="0.25">
      <c r="A331" s="21" t="s">
        <v>259</v>
      </c>
    </row>
    <row r="332" spans="1:1" x14ac:dyDescent="0.25">
      <c r="A332" s="22" t="str">
        <f>Translations!$B$368</f>
        <v>Please select</v>
      </c>
    </row>
    <row r="333" spans="1:1" x14ac:dyDescent="0.25">
      <c r="A333" s="23" t="str">
        <f>Translations!$B$615</f>
        <v>Only intra-EEA flights</v>
      </c>
    </row>
    <row r="334" spans="1:1" x14ac:dyDescent="0.25">
      <c r="A334" s="23" t="str">
        <f>Translations!$B$616</f>
        <v>Flights inside and outside the EEA</v>
      </c>
    </row>
    <row r="337" spans="1:1" x14ac:dyDescent="0.25">
      <c r="A337" s="21" t="s">
        <v>260</v>
      </c>
    </row>
    <row r="338" spans="1:1" x14ac:dyDescent="0.25">
      <c r="A338" s="22" t="str">
        <f>Translations!$B$368</f>
        <v>Please select</v>
      </c>
    </row>
    <row r="339" spans="1:1" x14ac:dyDescent="0.25">
      <c r="A339" s="22"/>
    </row>
    <row r="340" spans="1:1" x14ac:dyDescent="0.25">
      <c r="A340" s="22" t="str">
        <f>Translations!$B$617</f>
        <v>Captain</v>
      </c>
    </row>
    <row r="341" spans="1:1" x14ac:dyDescent="0.25">
      <c r="A341" s="22" t="str">
        <f>Translations!$B$618</f>
        <v>Mr</v>
      </c>
    </row>
    <row r="342" spans="1:1" x14ac:dyDescent="0.25">
      <c r="A342" s="22" t="str">
        <f>Translations!$B$619</f>
        <v>Mrs</v>
      </c>
    </row>
    <row r="343" spans="1:1" x14ac:dyDescent="0.25">
      <c r="A343" s="22" t="str">
        <f>Translations!$B$620</f>
        <v>Ms</v>
      </c>
    </row>
    <row r="344" spans="1:1" x14ac:dyDescent="0.25">
      <c r="A344" s="22" t="str">
        <f>Translations!$B$621</f>
        <v>Miss</v>
      </c>
    </row>
    <row r="345" spans="1:1" x14ac:dyDescent="0.25">
      <c r="A345" s="22" t="str">
        <f>Translations!$B$622</f>
        <v>Dr</v>
      </c>
    </row>
    <row r="347" spans="1:1" x14ac:dyDescent="0.25">
      <c r="A347" s="21" t="s">
        <v>261</v>
      </c>
    </row>
    <row r="348" spans="1:1" x14ac:dyDescent="0.25">
      <c r="A348" s="23" t="str">
        <f>Translations!$B$368</f>
        <v>Please select</v>
      </c>
    </row>
    <row r="349" spans="1:1" x14ac:dyDescent="0.25">
      <c r="A349" s="23"/>
    </row>
    <row r="350" spans="1:1" x14ac:dyDescent="0.25">
      <c r="A350" s="22" t="str">
        <f>Translations!$B$623</f>
        <v>Company / Limited Liability Partnership</v>
      </c>
    </row>
    <row r="351" spans="1:1" x14ac:dyDescent="0.25">
      <c r="A351" s="22" t="str">
        <f>Translations!$B$624</f>
        <v>Partnership</v>
      </c>
    </row>
    <row r="352" spans="1:1" x14ac:dyDescent="0.25">
      <c r="A352" s="22" t="str">
        <f>Translations!$B$625</f>
        <v>Individual / Sole Trader</v>
      </c>
    </row>
    <row r="354" spans="1:1" x14ac:dyDescent="0.25">
      <c r="A354" s="21" t="s">
        <v>262</v>
      </c>
    </row>
    <row r="355" spans="1:1" x14ac:dyDescent="0.25">
      <c r="A355" s="22" t="str">
        <f>Translations!$B$368</f>
        <v>Please select</v>
      </c>
    </row>
    <row r="356" spans="1:1" x14ac:dyDescent="0.25">
      <c r="A356" s="22" t="str">
        <f>Translations!$B$626</f>
        <v>Actual/standard mass from Mass &amp; Balance documentation</v>
      </c>
    </row>
    <row r="357" spans="1:1" x14ac:dyDescent="0.25">
      <c r="A357" s="22" t="str">
        <f>Translations!$B$627</f>
        <v>Alternative methodology</v>
      </c>
    </row>
    <row r="359" spans="1:1" x14ac:dyDescent="0.25">
      <c r="A359" s="21" t="s">
        <v>263</v>
      </c>
    </row>
    <row r="360" spans="1:1" x14ac:dyDescent="0.25">
      <c r="A360" s="22" t="str">
        <f>Translations!$B$368</f>
        <v>Please select</v>
      </c>
    </row>
    <row r="361" spans="1:1" x14ac:dyDescent="0.25">
      <c r="A361" s="22" t="str">
        <f>Translations!$B$628</f>
        <v>100 kg default</v>
      </c>
    </row>
    <row r="362" spans="1:1" x14ac:dyDescent="0.25">
      <c r="A362" s="22" t="str">
        <f>Translations!$B$629</f>
        <v>Mass contained in Mass &amp; Balance documentation</v>
      </c>
    </row>
    <row r="364" spans="1:1" x14ac:dyDescent="0.25">
      <c r="A364" s="21" t="s">
        <v>264</v>
      </c>
    </row>
    <row r="365" spans="1:1" x14ac:dyDescent="0.25">
      <c r="A365" s="22"/>
    </row>
    <row r="366" spans="1:1" x14ac:dyDescent="0.25">
      <c r="A366" s="24" t="s">
        <v>265</v>
      </c>
    </row>
    <row r="367" spans="1:1" x14ac:dyDescent="0.25">
      <c r="A367" s="24" t="s">
        <v>266</v>
      </c>
    </row>
    <row r="368" spans="1:1" x14ac:dyDescent="0.25">
      <c r="A368" s="24" t="s">
        <v>267</v>
      </c>
    </row>
    <row r="369" spans="1:1" x14ac:dyDescent="0.25">
      <c r="A369" s="24" t="s">
        <v>268</v>
      </c>
    </row>
    <row r="370" spans="1:1" x14ac:dyDescent="0.25">
      <c r="A370" s="24" t="s">
        <v>269</v>
      </c>
    </row>
    <row r="371" spans="1:1" x14ac:dyDescent="0.25">
      <c r="A371" s="24" t="s">
        <v>270</v>
      </c>
    </row>
    <row r="372" spans="1:1" x14ac:dyDescent="0.25">
      <c r="A372" s="24" t="s">
        <v>271</v>
      </c>
    </row>
    <row r="373" spans="1:1" x14ac:dyDescent="0.25">
      <c r="A373" s="24" t="s">
        <v>272</v>
      </c>
    </row>
    <row r="375" spans="1:1" x14ac:dyDescent="0.25">
      <c r="A375" s="21" t="s">
        <v>273</v>
      </c>
    </row>
    <row r="376" spans="1:1" x14ac:dyDescent="0.25">
      <c r="A376" s="22" t="str">
        <f>Translations!$B$368</f>
        <v>Please select</v>
      </c>
    </row>
    <row r="377" spans="1:1" x14ac:dyDescent="0.25">
      <c r="A377" s="22" t="str">
        <f>Translations!$B$630</f>
        <v>No documented environmental management system in place</v>
      </c>
    </row>
    <row r="378" spans="1:1" x14ac:dyDescent="0.25">
      <c r="A378" s="22" t="str">
        <f>Translations!$B$631</f>
        <v>Documented environmental management system in place</v>
      </c>
    </row>
    <row r="379" spans="1:1" x14ac:dyDescent="0.25">
      <c r="A379" s="22" t="str">
        <f>Translations!$B$632</f>
        <v>Certified environmental management system in place</v>
      </c>
    </row>
    <row r="382" spans="1:1" x14ac:dyDescent="0.25">
      <c r="A382" s="21" t="s">
        <v>274</v>
      </c>
    </row>
    <row r="383" spans="1:1" x14ac:dyDescent="0.25">
      <c r="A383" s="22" t="str">
        <f>Translations!$B$368</f>
        <v>Please select</v>
      </c>
    </row>
    <row r="384" spans="1:1" x14ac:dyDescent="0.25">
      <c r="A384" s="22" t="b">
        <v>1</v>
      </c>
    </row>
    <row r="385" spans="1:1" x14ac:dyDescent="0.25">
      <c r="A385" s="22" t="b">
        <v>0</v>
      </c>
    </row>
    <row r="387" spans="1:1" x14ac:dyDescent="0.25">
      <c r="A387" s="21" t="s">
        <v>275</v>
      </c>
    </row>
    <row r="388" spans="1:1" x14ac:dyDescent="0.25">
      <c r="A388" s="22" t="b">
        <v>1</v>
      </c>
    </row>
    <row r="389" spans="1:1" x14ac:dyDescent="0.25">
      <c r="A389" s="22" t="b">
        <v>0</v>
      </c>
    </row>
    <row r="391" spans="1:1" x14ac:dyDescent="0.25">
      <c r="A391" s="21" t="s">
        <v>276</v>
      </c>
    </row>
    <row r="392" spans="1:1" x14ac:dyDescent="0.25">
      <c r="A392" s="22" t="str">
        <f>Translations!$B$633</f>
        <v>Use by Competent Authority only</v>
      </c>
    </row>
    <row r="393" spans="1:1" x14ac:dyDescent="0.25">
      <c r="A393" s="22" t="str">
        <f>Translations!$B$634</f>
        <v>To be filled in by aircraft operator</v>
      </c>
    </row>
    <row r="396" spans="1:1" x14ac:dyDescent="0.25">
      <c r="A396" s="21" t="s">
        <v>277</v>
      </c>
    </row>
    <row r="397" spans="1:1" x14ac:dyDescent="0.25">
      <c r="A397" s="22" t="str">
        <f>Translations!$B$635</f>
        <v>Monitoring Plan for Annual Emissions</v>
      </c>
    </row>
    <row r="398" spans="1:1" x14ac:dyDescent="0.25">
      <c r="A398" s="22" t="str">
        <f>Translations!$B$636</f>
        <v>Monitoring Plan for  Tonne-Kilometre Data</v>
      </c>
    </row>
    <row r="401" spans="1:1" x14ac:dyDescent="0.25">
      <c r="A401" s="21" t="s">
        <v>278</v>
      </c>
    </row>
    <row r="402" spans="1:1" x14ac:dyDescent="0.25">
      <c r="A402" s="22"/>
    </row>
    <row r="403" spans="1:1" x14ac:dyDescent="0.25">
      <c r="A403" s="22" t="str">
        <f>Translations!$B$637</f>
        <v>n.a.</v>
      </c>
    </row>
    <row r="405" spans="1:1" x14ac:dyDescent="0.25">
      <c r="A405" s="21" t="s">
        <v>279</v>
      </c>
    </row>
    <row r="406" spans="1:1" x14ac:dyDescent="0.25">
      <c r="A406" s="22" t="str">
        <f>Translations!$B$638</f>
        <v>New monitoring plan</v>
      </c>
    </row>
    <row r="407" spans="1:1" x14ac:dyDescent="0.25">
      <c r="A407" s="22" t="str">
        <f>Translations!$B$639</f>
        <v>Updated monitoring plan</v>
      </c>
    </row>
    <row r="410" spans="1:1" x14ac:dyDescent="0.25">
      <c r="A410" s="21" t="s">
        <v>280</v>
      </c>
    </row>
    <row r="411" spans="1:1" x14ac:dyDescent="0.25">
      <c r="A411" s="25" t="b">
        <v>1</v>
      </c>
    </row>
    <row r="412" spans="1:1" x14ac:dyDescent="0.25">
      <c r="A412" s="25" t="b">
        <v>0</v>
      </c>
    </row>
    <row r="413" spans="1:1" x14ac:dyDescent="0.25">
      <c r="A413" s="25">
        <v>1</v>
      </c>
    </row>
    <row r="414" spans="1:1" x14ac:dyDescent="0.25">
      <c r="A414" s="25">
        <v>0</v>
      </c>
    </row>
    <row r="417" spans="1:1" x14ac:dyDescent="0.25">
      <c r="A417" s="21" t="s">
        <v>281</v>
      </c>
    </row>
    <row r="418" spans="1:1" x14ac:dyDescent="0.25">
      <c r="A418" s="23" t="str">
        <f>Translations!$B$368</f>
        <v>Please select</v>
      </c>
    </row>
    <row r="419" spans="1:1" x14ac:dyDescent="0.25">
      <c r="A419" s="23" t="str">
        <f>Translations!$B$640</f>
        <v>As measured by fuel supplier</v>
      </c>
    </row>
    <row r="420" spans="1:1" x14ac:dyDescent="0.25">
      <c r="A420" s="23" t="str">
        <f>Translations!$B$641</f>
        <v>On-board measuring equipment</v>
      </c>
    </row>
    <row r="422" spans="1:1" x14ac:dyDescent="0.25">
      <c r="A422" s="21" t="s">
        <v>282</v>
      </c>
    </row>
    <row r="423" spans="1:1" x14ac:dyDescent="0.25">
      <c r="A423" s="23" t="str">
        <f>Translations!$B$368</f>
        <v>Please select</v>
      </c>
    </row>
    <row r="424" spans="1:1" x14ac:dyDescent="0.25">
      <c r="A424" s="23"/>
    </row>
    <row r="425" spans="1:1" x14ac:dyDescent="0.25">
      <c r="A425" s="23" t="str">
        <f>Translations!$B$642</f>
        <v>Taken from fuel supplier (delivery notes or invoices)</v>
      </c>
    </row>
    <row r="426" spans="1:1" x14ac:dyDescent="0.25">
      <c r="A426" s="23" t="str">
        <f>Translations!$B$643</f>
        <v>Recorded in Mass &amp; Balance documentation</v>
      </c>
    </row>
    <row r="427" spans="1:1" x14ac:dyDescent="0.25">
      <c r="A427" s="23" t="str">
        <f>Translations!$B$644</f>
        <v>Recorded in aircraft technical log</v>
      </c>
    </row>
    <row r="428" spans="1:1" x14ac:dyDescent="0.25">
      <c r="A428" s="23" t="str">
        <f>Translations!$B$645</f>
        <v>Transmitted electronically from aircraft to operator</v>
      </c>
    </row>
    <row r="430" spans="1:1" x14ac:dyDescent="0.25">
      <c r="A430" s="21" t="s">
        <v>283</v>
      </c>
    </row>
    <row r="431" spans="1:1" x14ac:dyDescent="0.25">
      <c r="A431" s="22" t="str">
        <f>Translations!$B$368</f>
        <v>Please select</v>
      </c>
    </row>
    <row r="432" spans="1:1" x14ac:dyDescent="0.25">
      <c r="A432" s="22"/>
    </row>
    <row r="433" spans="1:1" x14ac:dyDescent="0.25">
      <c r="A433" s="22" t="str">
        <f>Translations!$B$646</f>
        <v>Daily</v>
      </c>
    </row>
    <row r="434" spans="1:1" x14ac:dyDescent="0.25">
      <c r="A434" s="22" t="str">
        <f>Translations!$B$647</f>
        <v>Weekly</v>
      </c>
    </row>
    <row r="435" spans="1:1" x14ac:dyDescent="0.25">
      <c r="A435" s="22" t="str">
        <f>Translations!$B$648</f>
        <v>Monthly</v>
      </c>
    </row>
    <row r="436" spans="1:1" x14ac:dyDescent="0.25">
      <c r="A436" s="22" t="str">
        <f>Translations!$B$649</f>
        <v>Annual</v>
      </c>
    </row>
    <row r="438" spans="1:1" x14ac:dyDescent="0.25">
      <c r="A438" s="21" t="s">
        <v>284</v>
      </c>
    </row>
    <row r="439" spans="1:1" x14ac:dyDescent="0.25">
      <c r="A439" s="22" t="str">
        <f>Translations!$B$368</f>
        <v>Please select</v>
      </c>
    </row>
    <row r="440" spans="1:1" x14ac:dyDescent="0.25">
      <c r="A440" s="22" t="str">
        <f>Translations!$B$650</f>
        <v>EF</v>
      </c>
    </row>
    <row r="441" spans="1:1" x14ac:dyDescent="0.25">
      <c r="A441" s="22" t="str">
        <f>Translations!$B$651</f>
        <v>NCV</v>
      </c>
    </row>
    <row r="442" spans="1:1" x14ac:dyDescent="0.25">
      <c r="A442" s="22" t="str">
        <f>Translations!$B$652</f>
        <v>NCV &amp; EF</v>
      </c>
    </row>
    <row r="443" spans="1:1" x14ac:dyDescent="0.25">
      <c r="A443" s="22" t="str">
        <f>Translations!$B$653</f>
        <v>Biogenic content</v>
      </c>
    </row>
    <row r="444" spans="1:1" x14ac:dyDescent="0.25">
      <c r="A444" s="22" t="str">
        <f>Translations!$B$654</f>
        <v>NCV, EF &amp; bio</v>
      </c>
    </row>
    <row r="446" spans="1:1" x14ac:dyDescent="0.25">
      <c r="A446" s="21" t="s">
        <v>285</v>
      </c>
    </row>
    <row r="447" spans="1:1" x14ac:dyDescent="0.25">
      <c r="A447" s="22" t="str">
        <f>Translations!$B$368</f>
        <v>Please select</v>
      </c>
    </row>
    <row r="448" spans="1:1" x14ac:dyDescent="0.25">
      <c r="A448" s="22" t="s">
        <v>286</v>
      </c>
    </row>
    <row r="449" spans="1:1" x14ac:dyDescent="0.25">
      <c r="A449" s="22" t="s">
        <v>287</v>
      </c>
    </row>
    <row r="450" spans="1:1" x14ac:dyDescent="0.25">
      <c r="A450" s="22" t="str">
        <f>Translations!$B$637</f>
        <v>n.a.</v>
      </c>
    </row>
    <row r="452" spans="1:1" x14ac:dyDescent="0.25">
      <c r="A452" s="21" t="s">
        <v>288</v>
      </c>
    </row>
    <row r="453" spans="1:1" x14ac:dyDescent="0.25">
      <c r="A453" s="26" t="str">
        <f>""</f>
        <v/>
      </c>
    </row>
    <row r="454" spans="1:1" x14ac:dyDescent="0.25">
      <c r="A454" s="26">
        <v>2</v>
      </c>
    </row>
    <row r="455" spans="1:1" x14ac:dyDescent="0.25">
      <c r="A455" s="26">
        <v>1</v>
      </c>
    </row>
    <row r="456" spans="1:1" x14ac:dyDescent="0.25">
      <c r="A456" s="26" t="str">
        <f>Translations!$B$637</f>
        <v>n.a.</v>
      </c>
    </row>
    <row r="461" spans="1:1" x14ac:dyDescent="0.25">
      <c r="A461" s="21" t="s">
        <v>289</v>
      </c>
    </row>
    <row r="462" spans="1:1" x14ac:dyDescent="0.25">
      <c r="A462" s="22" t="str">
        <f>Translations!$B$368</f>
        <v>Please select</v>
      </c>
    </row>
    <row r="463" spans="1:1" x14ac:dyDescent="0.25">
      <c r="A463" s="22" t="str">
        <f>Translations!$B$655</f>
        <v>Major</v>
      </c>
    </row>
    <row r="464" spans="1:1" x14ac:dyDescent="0.25">
      <c r="A464" s="22" t="str">
        <f>Translations!$B$656</f>
        <v>Minor</v>
      </c>
    </row>
    <row r="465" spans="1:1" x14ac:dyDescent="0.25">
      <c r="A465" s="22" t="str">
        <f>Translations!$B$657</f>
        <v>De minimis</v>
      </c>
    </row>
    <row r="467" spans="1:1" x14ac:dyDescent="0.25">
      <c r="A467" s="21" t="s">
        <v>290</v>
      </c>
    </row>
    <row r="468" spans="1:1" x14ac:dyDescent="0.25">
      <c r="A468" s="22" t="str">
        <f>Translations!$B$368</f>
        <v>Please select</v>
      </c>
    </row>
    <row r="469" spans="1:1" x14ac:dyDescent="0.25">
      <c r="A469" s="22" t="str">
        <f>Translations!$B$220</f>
        <v>Method A</v>
      </c>
    </row>
    <row r="470" spans="1:1" x14ac:dyDescent="0.25">
      <c r="A470" s="22" t="str">
        <f>Translations!$B$222</f>
        <v>Method B</v>
      </c>
    </row>
    <row r="473" spans="1:1" x14ac:dyDescent="0.25">
      <c r="A473" s="21" t="s">
        <v>291</v>
      </c>
    </row>
    <row r="474" spans="1:1" x14ac:dyDescent="0.25">
      <c r="A474" s="22" t="str">
        <f>Translations!$B$368</f>
        <v>Please select</v>
      </c>
    </row>
    <row r="475" spans="1:1" x14ac:dyDescent="0.25">
      <c r="A475" s="22" t="str">
        <f>Translations!$B$658</f>
        <v>Actual density in aircraft tanks</v>
      </c>
    </row>
    <row r="476" spans="1:1" x14ac:dyDescent="0.25">
      <c r="A476" s="22" t="str">
        <f>Translations!$B$659</f>
        <v>Actual density of uplift</v>
      </c>
    </row>
    <row r="477" spans="1:1" x14ac:dyDescent="0.25">
      <c r="A477" s="22" t="str">
        <f>Translations!$B$660</f>
        <v>Standard value (0.8kg/litre)</v>
      </c>
    </row>
    <row r="480" spans="1:1" x14ac:dyDescent="0.25">
      <c r="A480" s="21" t="s">
        <v>292</v>
      </c>
    </row>
    <row r="481" spans="1:1" x14ac:dyDescent="0.25">
      <c r="A481" s="22" t="str">
        <f>Translations!$B$661</f>
        <v>Jet kerosene</v>
      </c>
    </row>
    <row r="482" spans="1:1" x14ac:dyDescent="0.25">
      <c r="A482" s="22" t="str">
        <f>Translations!$B$662</f>
        <v>Jet gasoline</v>
      </c>
    </row>
    <row r="483" spans="1:1" x14ac:dyDescent="0.25">
      <c r="A483" s="22" t="str">
        <f>Translations!$B$663</f>
        <v>Aviation gasoline</v>
      </c>
    </row>
    <row r="484" spans="1:1" x14ac:dyDescent="0.25">
      <c r="A484" s="22" t="str">
        <f>Translations!$B$664</f>
        <v>Alternative</v>
      </c>
    </row>
    <row r="485" spans="1:1" x14ac:dyDescent="0.25">
      <c r="A485" s="22" t="str">
        <f>Translations!$B$184</f>
        <v>Biofuel</v>
      </c>
    </row>
    <row r="487" spans="1:1" x14ac:dyDescent="0.25">
      <c r="A487" s="21" t="s">
        <v>293</v>
      </c>
    </row>
    <row r="488" spans="1:1" x14ac:dyDescent="0.25">
      <c r="A488" s="22"/>
    </row>
    <row r="489" spans="1:1" x14ac:dyDescent="0.25">
      <c r="A489" s="22" t="s">
        <v>286</v>
      </c>
    </row>
    <row r="490" spans="1:1" x14ac:dyDescent="0.25">
      <c r="A490" s="22" t="s">
        <v>287</v>
      </c>
    </row>
    <row r="491" spans="1:1" x14ac:dyDescent="0.25">
      <c r="A491" s="22" t="str">
        <f>Translations!$B$665</f>
        <v>unknown</v>
      </c>
    </row>
    <row r="494" spans="1:1" x14ac:dyDescent="0.25">
      <c r="A494" s="21" t="s">
        <v>294</v>
      </c>
    </row>
    <row r="495" spans="1:1" x14ac:dyDescent="0.25">
      <c r="A495" s="22" t="str">
        <f>Translations!$B$368</f>
        <v>Please select</v>
      </c>
    </row>
    <row r="496" spans="1:1" x14ac:dyDescent="0.25">
      <c r="A496" s="23" t="str">
        <f>Translations!$B$1195</f>
        <v>Small Emitters Tool (SET) - Eurocontrol's fuel consumption estimation tool</v>
      </c>
    </row>
    <row r="497" spans="1:1" x14ac:dyDescent="0.25">
      <c r="A497" s="23" t="str">
        <f>Translations!$B$1196</f>
        <v>ESF (Eurocontrol EU ETS Support Facility) populated by the SET</v>
      </c>
    </row>
    <row r="498" spans="1:1" x14ac:dyDescent="0.25">
      <c r="A498" s="23" t="str">
        <f>Translations!$B$1197</f>
        <v>Other</v>
      </c>
    </row>
    <row r="504" spans="1:1" x14ac:dyDescent="0.25">
      <c r="A504" s="21" t="s">
        <v>295</v>
      </c>
    </row>
    <row r="505" spans="1:1" x14ac:dyDescent="0.25">
      <c r="A505" s="23" t="str">
        <f>Translations!$B$1293</f>
        <v>Please select or enter name, as appropriate</v>
      </c>
    </row>
    <row r="506" spans="1:1" x14ac:dyDescent="0.25">
      <c r="A506" s="22"/>
    </row>
    <row r="507" spans="1:1" x14ac:dyDescent="0.25">
      <c r="A507" s="22" t="str">
        <f>Translations!$B$637</f>
        <v>n.a.</v>
      </c>
    </row>
    <row r="508" spans="1:1" x14ac:dyDescent="0.25">
      <c r="A508" s="22" t="str">
        <f>Translations!$B$668</f>
        <v>Environment Agency</v>
      </c>
    </row>
    <row r="509" spans="1:1" x14ac:dyDescent="0.25">
      <c r="A509" s="22" t="str">
        <f>Translations!$B$669</f>
        <v>Ministry of Environment</v>
      </c>
    </row>
    <row r="510" spans="1:1" x14ac:dyDescent="0.25">
      <c r="A510" s="22" t="str">
        <f>Translations!$B$670</f>
        <v>Civil Aviation Authority</v>
      </c>
    </row>
    <row r="511" spans="1:1" x14ac:dyDescent="0.25">
      <c r="A511" s="22" t="str">
        <f>Translations!$B$671</f>
        <v>Ministry of Transport</v>
      </c>
    </row>
    <row r="512" spans="1:1" x14ac:dyDescent="0.25">
      <c r="A512" s="23" t="str">
        <f>Translations!$B$1294</f>
        <v>Energy Agency</v>
      </c>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5" spans="1:1" x14ac:dyDescent="0.25">
      <c r="A525" s="21" t="s">
        <v>296</v>
      </c>
    </row>
    <row r="526" spans="1:1" x14ac:dyDescent="0.25">
      <c r="A526" s="22" t="str">
        <f>Translations!$B$368</f>
        <v>Please select</v>
      </c>
    </row>
    <row r="527" spans="1:1" x14ac:dyDescent="0.25">
      <c r="A527" s="22"/>
    </row>
    <row r="528" spans="1:1" x14ac:dyDescent="0.25">
      <c r="A528" s="22" t="str">
        <f>Translations!$B$672</f>
        <v>Afghanistan - Ministry of Transport and Civil Aviation</v>
      </c>
    </row>
    <row r="529" spans="1:1" x14ac:dyDescent="0.25">
      <c r="A529" s="22" t="str">
        <f>Translations!$B$673</f>
        <v>Algeria - Établissement Nationale de la Navigation Aérienne (ENNA)</v>
      </c>
    </row>
    <row r="530" spans="1:1" x14ac:dyDescent="0.25">
      <c r="A530" s="22" t="str">
        <f>Translations!$B$674</f>
        <v>Angola - Instituto Nacional da Aviação Civil</v>
      </c>
    </row>
    <row r="531" spans="1:1" x14ac:dyDescent="0.25">
      <c r="A531" s="22" t="str">
        <f>Translations!$B$675</f>
        <v>Argentina - Comando de Regiones Aéreas</v>
      </c>
    </row>
    <row r="532" spans="1:1" x14ac:dyDescent="0.25">
      <c r="A532" s="22" t="str">
        <f>Translations!$B$676</f>
        <v>Armenia - General Department of Civil Aviation</v>
      </c>
    </row>
    <row r="533" spans="1:1" x14ac:dyDescent="0.25">
      <c r="A533" s="22" t="str">
        <f>Translations!$B$677</f>
        <v>Australia - Civil Aviation Safety Authority</v>
      </c>
    </row>
    <row r="534" spans="1:1" x14ac:dyDescent="0.25">
      <c r="A534" s="22" t="str">
        <f>Translations!$B$678</f>
        <v>Austria - Ministry of Transport, Innovation and Technology</v>
      </c>
    </row>
    <row r="535" spans="1:1" x14ac:dyDescent="0.25">
      <c r="A535" s="22" t="str">
        <f>Translations!$B$679</f>
        <v>Bahrain - Civil Aviation Affairs</v>
      </c>
    </row>
    <row r="536" spans="1:1" x14ac:dyDescent="0.25">
      <c r="A536" s="22" t="str">
        <f>Translations!$B$680</f>
        <v>Belgium - Service public fédéral Mobilité et Transports</v>
      </c>
    </row>
    <row r="537" spans="1:1" x14ac:dyDescent="0.25">
      <c r="A537" s="22" t="str">
        <f>Translations!$B$681</f>
        <v>Bermuda - Bermuda Department of Civil Aviation (DCA)</v>
      </c>
    </row>
    <row r="538" spans="1:1" x14ac:dyDescent="0.25">
      <c r="A538" s="22" t="str">
        <f>Translations!$B$682</f>
        <v>Bolivia - Dirección General de Aeronáutica Civil</v>
      </c>
    </row>
    <row r="539" spans="1:1" x14ac:dyDescent="0.25">
      <c r="A539" s="22" t="str">
        <f>Translations!$B$683</f>
        <v>Bosnia and Herzegovina - Department of Civil Aviation</v>
      </c>
    </row>
    <row r="540" spans="1:1" x14ac:dyDescent="0.25">
      <c r="A540" s="22" t="str">
        <f>Translations!$B$684</f>
        <v>Botswana - Ministry of Works &amp; Transport — Department of Civil Aviation</v>
      </c>
    </row>
    <row r="541" spans="1:1" x14ac:dyDescent="0.25">
      <c r="A541" s="22" t="str">
        <f>Translations!$B$685</f>
        <v>Brazil - Agência Nacional de Aviação Civil (ANAC)</v>
      </c>
    </row>
    <row r="542" spans="1:1" x14ac:dyDescent="0.25">
      <c r="A542" s="22" t="str">
        <f>Translations!$B$686</f>
        <v>Brunei Darussalam - Department of Civil Aviation</v>
      </c>
    </row>
    <row r="543" spans="1:1" x14ac:dyDescent="0.25">
      <c r="A543" s="22" t="str">
        <f>Translations!$B$687</f>
        <v>Bulgaria - Civil Aviation Administration</v>
      </c>
    </row>
    <row r="544" spans="1:1" x14ac:dyDescent="0.25">
      <c r="A544" s="22" t="str">
        <f>Translations!$B$688</f>
        <v>Cambodia - Ministry of Public Works and Transport</v>
      </c>
    </row>
    <row r="545" spans="1:1" x14ac:dyDescent="0.25">
      <c r="A545" s="22" t="str">
        <f>Translations!$B$689</f>
        <v>Canada - Canadian Transportation Agency</v>
      </c>
    </row>
    <row r="546" spans="1:1" x14ac:dyDescent="0.25">
      <c r="A546" s="22" t="str">
        <f>Translations!$B$690</f>
        <v>Cape Verde - Agência de Aviação Civil (AAC)</v>
      </c>
    </row>
    <row r="547" spans="1:1" x14ac:dyDescent="0.25">
      <c r="A547" s="22" t="str">
        <f>Translations!$B$691</f>
        <v>Cayman - Civil Aviation Authority (CAA) of the Cayman Islands</v>
      </c>
    </row>
    <row r="548" spans="1:1" x14ac:dyDescent="0.25">
      <c r="A548" s="22" t="str">
        <f>Translations!$B$692</f>
        <v>Chile - Dirección General de Aeronáutica Civil</v>
      </c>
    </row>
    <row r="549" spans="1:1" x14ac:dyDescent="0.25">
      <c r="A549" s="22" t="str">
        <f>Translations!$B$693</f>
        <v>China - Air Traffic Management Bureau (ATMB), General Administration of Civil Aviation of China</v>
      </c>
    </row>
    <row r="550" spans="1:1" x14ac:dyDescent="0.25">
      <c r="A550" s="22" t="str">
        <f>Translations!$B$694</f>
        <v>Colombia - República de Colombia Aeronáutica Civil</v>
      </c>
    </row>
    <row r="551" spans="1:1" x14ac:dyDescent="0.25">
      <c r="A551" s="22" t="str">
        <f>Translations!$B$695</f>
        <v>Costa Rica - Dirección General de Aviación Civil</v>
      </c>
    </row>
    <row r="552" spans="1:1" x14ac:dyDescent="0.25">
      <c r="A552" s="22" t="str">
        <f>Translations!$B$696</f>
        <v>Croatia - Civil Aviation Authority</v>
      </c>
    </row>
    <row r="553" spans="1:1" x14ac:dyDescent="0.25">
      <c r="A553" s="22" t="str">
        <f>Translations!$B$697</f>
        <v>Cuba - Instituto de Aeronáutica Civil de Cuba</v>
      </c>
    </row>
    <row r="554" spans="1:1" x14ac:dyDescent="0.25">
      <c r="A554" s="22" t="str">
        <f>Translations!$B$698</f>
        <v>Cyprus - Department of Civil Aviation of Cyprus</v>
      </c>
    </row>
    <row r="555" spans="1:1" x14ac:dyDescent="0.25">
      <c r="A555" s="22" t="str">
        <f>Translations!$B$699</f>
        <v>Czechia - Civil Aviation Authority</v>
      </c>
    </row>
    <row r="556" spans="1:1" x14ac:dyDescent="0.25">
      <c r="A556" s="22" t="str">
        <f>Translations!$B$700</f>
        <v>Denmark - Civil Aviation Administration</v>
      </c>
    </row>
    <row r="557" spans="1:1" x14ac:dyDescent="0.25">
      <c r="A557" s="22" t="str">
        <f>Translations!$B$701</f>
        <v>Dominican Republic - Instituto Dominicano de Aviación Civil</v>
      </c>
    </row>
    <row r="558" spans="1:1" x14ac:dyDescent="0.25">
      <c r="A558" s="22" t="str">
        <f>Translations!$B$702</f>
        <v>Ecuador - Dirección General de Aviación Civil del Ecuador</v>
      </c>
    </row>
    <row r="559" spans="1:1" x14ac:dyDescent="0.25">
      <c r="A559" s="22" t="str">
        <f>Translations!$B$703</f>
        <v>Egypt - Ministry of Civil Aviation</v>
      </c>
    </row>
    <row r="560" spans="1:1" x14ac:dyDescent="0.25">
      <c r="A560" s="22" t="str">
        <f>Translations!$B$704</f>
        <v>El Salvador - Autoridad de Aviación Civil – El Salvador</v>
      </c>
    </row>
    <row r="561" spans="1:1" x14ac:dyDescent="0.25">
      <c r="A561" s="22" t="str">
        <f>Translations!$B$705</f>
        <v>Estonia - Estonian Civil Aviation Administration</v>
      </c>
    </row>
    <row r="562" spans="1:1" x14ac:dyDescent="0.25">
      <c r="A562" s="22" t="str">
        <f>Translations!$B$706</f>
        <v>Fiji - Civil Aviation Authority</v>
      </c>
    </row>
    <row r="563" spans="1:1" x14ac:dyDescent="0.25">
      <c r="A563" s="22" t="str">
        <f>Translations!$B$707</f>
        <v>Finland - Civil Aviation Authority</v>
      </c>
    </row>
    <row r="564" spans="1:1" x14ac:dyDescent="0.25">
      <c r="A564" s="22" t="str">
        <f>Translations!$B$708</f>
        <v>France - Direction Générale de I' Aviation Civile (DGAC)</v>
      </c>
    </row>
    <row r="565" spans="1:1" x14ac:dyDescent="0.25">
      <c r="A565" s="22" t="str">
        <f>Translations!$B$709</f>
        <v>Gambia - Gambia Civil Aviation Authority</v>
      </c>
    </row>
    <row r="566" spans="1:1" x14ac:dyDescent="0.25">
      <c r="A566" s="22" t="str">
        <f>Translations!$B$710</f>
        <v>Germany - Air Navigation Services</v>
      </c>
    </row>
    <row r="567" spans="1:1" x14ac:dyDescent="0.25">
      <c r="A567" s="22" t="str">
        <f>Translations!$B$711</f>
        <v>Ghana - Ghana Civil Aviation Authority</v>
      </c>
    </row>
    <row r="568" spans="1:1" x14ac:dyDescent="0.25">
      <c r="A568" s="22" t="str">
        <f>Translations!$B$712</f>
        <v>Greece - Hellenic Civil Aviation Authority</v>
      </c>
    </row>
    <row r="569" spans="1:1" x14ac:dyDescent="0.25">
      <c r="A569" s="22" t="str">
        <f>Translations!$B$713</f>
        <v>Hungary - Directorate for Air Transport</v>
      </c>
    </row>
    <row r="570" spans="1:1" x14ac:dyDescent="0.25">
      <c r="A570" s="22" t="str">
        <f>Translations!$B$714</f>
        <v>Iceland - Civil Aviation Administration</v>
      </c>
    </row>
    <row r="571" spans="1:1" x14ac:dyDescent="0.25">
      <c r="A571" s="22" t="str">
        <f>Translations!$B$715</f>
        <v>India - Directorate General of Civil Aviation</v>
      </c>
    </row>
    <row r="572" spans="1:1" x14ac:dyDescent="0.25">
      <c r="A572" s="22" t="str">
        <f>Translations!$B$716</f>
        <v>Indonesia - Direktorat Jenderal Perhubungan Udara</v>
      </c>
    </row>
    <row r="573" spans="1:1" x14ac:dyDescent="0.25">
      <c r="A573" s="22" t="str">
        <f>Translations!$B$717</f>
        <v>Iran, Islamic Republic of - Civil Aviation Organization of Iran</v>
      </c>
    </row>
    <row r="574" spans="1:1" x14ac:dyDescent="0.25">
      <c r="A574" s="22" t="str">
        <f>Translations!$B$718</f>
        <v>Ireland - Irish Aviation Authority</v>
      </c>
    </row>
    <row r="575" spans="1:1" x14ac:dyDescent="0.25">
      <c r="A575" s="23" t="str">
        <f>Translations!$B$831</f>
        <v>Ireland - Commission for Aviation Regulation</v>
      </c>
    </row>
    <row r="576" spans="1:1" x14ac:dyDescent="0.25">
      <c r="A576" s="22" t="str">
        <f>Translations!$B$719</f>
        <v>Israel - Civil Aviation Authority</v>
      </c>
    </row>
    <row r="577" spans="1:1" x14ac:dyDescent="0.25">
      <c r="A577" s="23" t="str">
        <f>Translations!$B$1032</f>
        <v>Italy - ENAC - Ente Nazionale per l'Aviazione Civile</v>
      </c>
    </row>
    <row r="578" spans="1:1" x14ac:dyDescent="0.25">
      <c r="A578" s="22" t="str">
        <f>Translations!$B$721</f>
        <v>Jamaica - Civil Aviation Authority</v>
      </c>
    </row>
    <row r="579" spans="1:1" x14ac:dyDescent="0.25">
      <c r="A579" s="22" t="str">
        <f>Translations!$B$722</f>
        <v>Japan - Ministry of Land, Infrastructure and Transport</v>
      </c>
    </row>
    <row r="580" spans="1:1" x14ac:dyDescent="0.25">
      <c r="A580" s="22" t="str">
        <f>Translations!$B$723</f>
        <v>Jordan - Civil Aviation Regulatory Commission (CARC) (formerly called "Jordan Civil Aviation Authority (JCAA)")</v>
      </c>
    </row>
    <row r="581" spans="1:1" x14ac:dyDescent="0.25">
      <c r="A581" s="22" t="str">
        <f>Translations!$B$1198</f>
        <v>Kazakhstan - Civil Aviation Committee</v>
      </c>
    </row>
    <row r="582" spans="1:1" x14ac:dyDescent="0.25">
      <c r="A582" s="22" t="str">
        <f>Translations!$B$724</f>
        <v>Kenya - Kenya Civil Aviation Authority</v>
      </c>
    </row>
    <row r="583" spans="1:1" x14ac:dyDescent="0.25">
      <c r="A583" s="22" t="str">
        <f>Translations!$B$725</f>
        <v>Kuwait - Directorate General of Civil Aviation</v>
      </c>
    </row>
    <row r="584" spans="1:1" x14ac:dyDescent="0.25">
      <c r="A584" s="22" t="str">
        <f>Translations!$B$726</f>
        <v>Latvia - Civil Aviation Agency</v>
      </c>
    </row>
    <row r="585" spans="1:1" x14ac:dyDescent="0.25">
      <c r="A585" s="22" t="str">
        <f>Translations!$B$727</f>
        <v>Lebanon - Lebanese Civil Aviation Authority</v>
      </c>
    </row>
    <row r="586" spans="1:1" x14ac:dyDescent="0.25">
      <c r="A586" s="22" t="str">
        <f>Translations!$B$728</f>
        <v>Libyan Arab Jamahiriya - Libyan Civil Aviation Authority</v>
      </c>
    </row>
    <row r="587" spans="1:1" x14ac:dyDescent="0.25">
      <c r="A587" s="22" t="str">
        <f>Translations!$B$729</f>
        <v>Lithuania - Directorate of Civil Aviation</v>
      </c>
    </row>
    <row r="588" spans="1:1" x14ac:dyDescent="0.25">
      <c r="A588" s="22" t="str">
        <f>Translations!$B$730</f>
        <v>Malaysia - Department of Civil Aviation</v>
      </c>
    </row>
    <row r="589" spans="1:1" x14ac:dyDescent="0.25">
      <c r="A589" s="22" t="str">
        <f>Translations!$B$731</f>
        <v>Maldives - Civil Aviation Department</v>
      </c>
    </row>
    <row r="590" spans="1:1" x14ac:dyDescent="0.25">
      <c r="A590" s="22" t="str">
        <f>Translations!$B$1199</f>
        <v>Malta - Transport Malta - Civil Aviation Directorate</v>
      </c>
    </row>
    <row r="591" spans="1:1" x14ac:dyDescent="0.25">
      <c r="A591" s="22" t="str">
        <f>Translations!$B$733</f>
        <v>Mexico - Secretaría de Comunicaciones y Transportes</v>
      </c>
    </row>
    <row r="592" spans="1:1" x14ac:dyDescent="0.25">
      <c r="A592" s="22" t="str">
        <f>Translations!$B$734</f>
        <v>Mongolia - Civil Aviation Authority</v>
      </c>
    </row>
    <row r="593" spans="1:1" x14ac:dyDescent="0.25">
      <c r="A593" s="22" t="str">
        <f>Translations!$B$735</f>
        <v>Montenegro - Ministry Maritime Affairs, Transportation and Telecommunications</v>
      </c>
    </row>
    <row r="594" spans="1:1" x14ac:dyDescent="0.25">
      <c r="A594" s="22" t="str">
        <f>Translations!$B$736</f>
        <v>Morocco - Ministère des Transports</v>
      </c>
    </row>
    <row r="595" spans="1:1" x14ac:dyDescent="0.25">
      <c r="A595" s="22" t="str">
        <f>Translations!$B$737</f>
        <v>Namibia - Directorate of Civil Aviation (DCA Namibia)</v>
      </c>
    </row>
    <row r="596" spans="1:1" x14ac:dyDescent="0.25">
      <c r="A596" s="22" t="str">
        <f>Translations!$B$738</f>
        <v>Nepal - Civil Aviation Authority of Nepal</v>
      </c>
    </row>
    <row r="597" spans="1:1" x14ac:dyDescent="0.25">
      <c r="A597" s="22" t="str">
        <f>Translations!$B$739</f>
        <v>Netherlands - Directorate General of Civil Aviation and Freight Transport (DGTL)</v>
      </c>
    </row>
    <row r="598" spans="1:1" x14ac:dyDescent="0.25">
      <c r="A598" s="22" t="str">
        <f>Translations!$B$740</f>
        <v>New Zealand - Airways Corporation of New Zealand</v>
      </c>
    </row>
    <row r="599" spans="1:1" x14ac:dyDescent="0.25">
      <c r="A599" s="22" t="str">
        <f>Translations!$B$741</f>
        <v>Nicaragua - Instituto Nicaragüense de Aeronáutica Civíl</v>
      </c>
    </row>
    <row r="600" spans="1:1" x14ac:dyDescent="0.25">
      <c r="A600" s="22" t="str">
        <f>Translations!$B$742</f>
        <v>Nigeria - Nigerian Civil Aviation Authority (NCAA)</v>
      </c>
    </row>
    <row r="601" spans="1:1" x14ac:dyDescent="0.25">
      <c r="A601" s="22" t="str">
        <f>Translations!$B$743</f>
        <v>Norway - Civil Aviation Authority</v>
      </c>
    </row>
    <row r="602" spans="1:1" x14ac:dyDescent="0.25">
      <c r="A602" s="22" t="str">
        <f>Translations!$B$744</f>
        <v>Oman - Directorate General of Civil Aviation and Meteorology</v>
      </c>
    </row>
    <row r="603" spans="1:1" x14ac:dyDescent="0.25">
      <c r="A603" s="22" t="str">
        <f>Translations!$B$745</f>
        <v>Pakistan - Civil Aviation Authority</v>
      </c>
    </row>
    <row r="604" spans="1:1" x14ac:dyDescent="0.25">
      <c r="A604" s="22" t="str">
        <f>Translations!$B$746</f>
        <v>Paraguay - Dirección Nacional de Aeronáutica Civil (DINAC)</v>
      </c>
    </row>
    <row r="605" spans="1:1" x14ac:dyDescent="0.25">
      <c r="A605" s="22" t="str">
        <f>Translations!$B$747</f>
        <v>Peru - Dirección General de Aeronáutica Civil</v>
      </c>
    </row>
    <row r="606" spans="1:1" x14ac:dyDescent="0.25">
      <c r="A606" s="22" t="str">
        <f>Translations!$B$748</f>
        <v>Philippines - Air Transportation Office (ATO)</v>
      </c>
    </row>
    <row r="607" spans="1:1" x14ac:dyDescent="0.25">
      <c r="A607" s="22" t="str">
        <f>Translations!$B$749</f>
        <v>Poland - Civil Aviation Office</v>
      </c>
    </row>
    <row r="608" spans="1:1" x14ac:dyDescent="0.25">
      <c r="A608" s="22" t="str">
        <f>Translations!$B$750</f>
        <v>Portugal - Instituto Nacional de Aviação Civil</v>
      </c>
    </row>
    <row r="609" spans="1:1" x14ac:dyDescent="0.25">
      <c r="A609" s="22" t="str">
        <f>Translations!$B$751</f>
        <v>Republic of Korea - Ministry of Construction and Transportation</v>
      </c>
    </row>
    <row r="610" spans="1:1" x14ac:dyDescent="0.25">
      <c r="A610" s="22" t="str">
        <f>Translations!$B$752</f>
        <v>Republic of Moldova - Civil Aviation Administration</v>
      </c>
    </row>
    <row r="611" spans="1:1" x14ac:dyDescent="0.25">
      <c r="A611" s="22" t="str">
        <f>Translations!$B$753</f>
        <v>Romania - Romanian Civil Aeronautical Authority</v>
      </c>
    </row>
    <row r="612" spans="1:1" x14ac:dyDescent="0.25">
      <c r="A612" s="22" t="str">
        <f>Translations!$B$754</f>
        <v>Russian Federation - State Civil Aviation Authority</v>
      </c>
    </row>
    <row r="613" spans="1:1" x14ac:dyDescent="0.25">
      <c r="A613" s="22" t="str">
        <f>Translations!$B$755</f>
        <v>Saudi Arabia - Ministry of Defense and Aviation Presidency of Civil Aviation</v>
      </c>
    </row>
    <row r="614" spans="1:1" x14ac:dyDescent="0.25">
      <c r="A614" s="22" t="str">
        <f>Translations!$B$756</f>
        <v>Serbia - Civil Aviation Directorate</v>
      </c>
    </row>
    <row r="615" spans="1:1" x14ac:dyDescent="0.25">
      <c r="A615" s="22" t="str">
        <f>Translations!$B$757</f>
        <v>Seychelles - Directorate of Civil Aviation, Ministry of Tourism</v>
      </c>
    </row>
    <row r="616" spans="1:1" x14ac:dyDescent="0.25">
      <c r="A616" s="22" t="str">
        <f>Translations!$B$758</f>
        <v>Singapore - Civil Aviation Authority of Singapore</v>
      </c>
    </row>
    <row r="617" spans="1:1" x14ac:dyDescent="0.25">
      <c r="A617" s="22" t="str">
        <f>Translations!$B$759</f>
        <v>Slovakia - Civil Aviation Authority</v>
      </c>
    </row>
    <row r="618" spans="1:1" x14ac:dyDescent="0.25">
      <c r="A618" s="22" t="str">
        <f>Translations!$B$760</f>
        <v>Slovenia - Civil Aviation Authority</v>
      </c>
    </row>
    <row r="619" spans="1:1" x14ac:dyDescent="0.25">
      <c r="A619" s="22" t="str">
        <f>Translations!$B$761</f>
        <v>Somalia - Civil Aviation Caretaker Authority for Somalia</v>
      </c>
    </row>
    <row r="620" spans="1:1" x14ac:dyDescent="0.25">
      <c r="A620" s="22" t="str">
        <f>Translations!$B$762</f>
        <v>South Africa - Civil Aviation Authority</v>
      </c>
    </row>
    <row r="621" spans="1:1" x14ac:dyDescent="0.25">
      <c r="A621" s="22" t="str">
        <f>Translations!$B$763</f>
        <v>Spain - Ministerio de Fomento, Civil Aviation</v>
      </c>
    </row>
    <row r="622" spans="1:1" x14ac:dyDescent="0.25">
      <c r="A622" s="22" t="str">
        <f>Translations!$B$764</f>
        <v>Sri Lanka - Civil Aviation Authority</v>
      </c>
    </row>
    <row r="623" spans="1:1" x14ac:dyDescent="0.25">
      <c r="A623" s="22" t="str">
        <f>Translations!$B$765</f>
        <v>Sudan - Civil Aviation Authority</v>
      </c>
    </row>
    <row r="624" spans="1:1" x14ac:dyDescent="0.25">
      <c r="A624" s="22" t="str">
        <f>Translations!$B$766</f>
        <v>Suriname - Civil Aviation Department of Suriname</v>
      </c>
    </row>
    <row r="625" spans="1:1" x14ac:dyDescent="0.25">
      <c r="A625" s="22" t="str">
        <f>Translations!$B$767</f>
        <v>Sweden - Swedish Civil Aviation Authority</v>
      </c>
    </row>
    <row r="626" spans="1:1" x14ac:dyDescent="0.25">
      <c r="A626" s="22" t="str">
        <f>Translations!$B$768</f>
        <v>Switzerland - Federal Office for Civil Aviation (FOCA)</v>
      </c>
    </row>
    <row r="627" spans="1:1" x14ac:dyDescent="0.25">
      <c r="A627" s="22" t="str">
        <f>Translations!$B$769</f>
        <v>Thailand - Department of Civil Aviation</v>
      </c>
    </row>
    <row r="628" spans="1:1" x14ac:dyDescent="0.25">
      <c r="A628" s="22" t="str">
        <f>Translations!$B$770</f>
        <v>North Macedonia - Civil Aviation Administration</v>
      </c>
    </row>
    <row r="629" spans="1:1" x14ac:dyDescent="0.25">
      <c r="A629" s="22" t="str">
        <f>Translations!$B$771</f>
        <v>Tonga - Ministry of Civil Aviation</v>
      </c>
    </row>
    <row r="630" spans="1:1" x14ac:dyDescent="0.25">
      <c r="A630" s="22" t="str">
        <f>Translations!$B$772</f>
        <v>Trinidad and Tobago - Civil Aviation Authority</v>
      </c>
    </row>
    <row r="631" spans="1:1" x14ac:dyDescent="0.25">
      <c r="A631" s="22" t="str">
        <f>Translations!$B$773</f>
        <v>Tunisia - Office de l'aviation civile et des aéroports</v>
      </c>
    </row>
    <row r="632" spans="1:1" x14ac:dyDescent="0.25">
      <c r="A632" s="22" t="str">
        <f>Translations!$B$1324</f>
        <v>Türkiye - Directorate General of Civil Aviation</v>
      </c>
    </row>
    <row r="633" spans="1:1" x14ac:dyDescent="0.25">
      <c r="A633" s="22" t="str">
        <f>Translations!$B$775</f>
        <v>Uganda - Civil Aviation Authority</v>
      </c>
    </row>
    <row r="634" spans="1:1" x14ac:dyDescent="0.25">
      <c r="A634" s="22" t="str">
        <f>Translations!$B$776</f>
        <v>Ukraine - Civil Aviation Authority</v>
      </c>
    </row>
    <row r="635" spans="1:1" x14ac:dyDescent="0.25">
      <c r="A635" s="22" t="str">
        <f>Translations!$B$777</f>
        <v>United Kingdom Civil Aviation Authority</v>
      </c>
    </row>
    <row r="636" spans="1:1" x14ac:dyDescent="0.25">
      <c r="A636" s="22" t="str">
        <f>Translations!$B$778</f>
        <v>United Arab Emirates - General Civil Aviation Authority (GCAA)</v>
      </c>
    </row>
    <row r="637" spans="1:1" x14ac:dyDescent="0.25">
      <c r="A637" s="22" t="str">
        <f>Translations!$B$779</f>
        <v>United Republic of Tanzania - Tanzania Civil Aviation Authority (TCAA)</v>
      </c>
    </row>
    <row r="638" spans="1:1" x14ac:dyDescent="0.25">
      <c r="A638" s="22" t="str">
        <f>Translations!$B$780</f>
        <v>United States - Federal Aviation Administration</v>
      </c>
    </row>
    <row r="639" spans="1:1" x14ac:dyDescent="0.25">
      <c r="A639" s="22" t="str">
        <f>Translations!$B$781</f>
        <v>Uruguay - Dirección Nacional de Aviación Civil e Infraestructura Aeronáutica (DINACIA)</v>
      </c>
    </row>
    <row r="640" spans="1:1" x14ac:dyDescent="0.25">
      <c r="A640" s="22" t="str">
        <f>Translations!$B$782</f>
        <v>Vanuatu - Vanuatu Civil Aviation Authority</v>
      </c>
    </row>
    <row r="641" spans="1:5" x14ac:dyDescent="0.25">
      <c r="A641" s="22" t="str">
        <f>Translations!$B$783</f>
        <v>Yemen - Civil Aviation and Meteorological Authority (CAMA)</v>
      </c>
    </row>
    <row r="642" spans="1:5" x14ac:dyDescent="0.25">
      <c r="A642" s="22" t="str">
        <f>Translations!$B$784</f>
        <v>Zambia - Department of Civil Aviation</v>
      </c>
    </row>
    <row r="643" spans="1:5" ht="13.8" thickBot="1" x14ac:dyDescent="0.3"/>
    <row r="644" spans="1:5" ht="13.8" thickBot="1" x14ac:dyDescent="0.3">
      <c r="A644" s="21" t="s">
        <v>297</v>
      </c>
      <c r="B644" s="706" t="s">
        <v>298</v>
      </c>
      <c r="C644" s="706"/>
      <c r="D644" s="365" t="s">
        <v>299</v>
      </c>
    </row>
    <row r="645" spans="1:5" x14ac:dyDescent="0.25">
      <c r="A645" s="332" t="str">
        <f>Translations!$B$1151</f>
        <v>Jet-A</v>
      </c>
      <c r="B645" s="707">
        <v>3.15</v>
      </c>
      <c r="C645" s="707">
        <v>3.16</v>
      </c>
      <c r="D645" s="702">
        <v>3.16</v>
      </c>
      <c r="E645" s="705"/>
    </row>
    <row r="646" spans="1:5" x14ac:dyDescent="0.25">
      <c r="A646" s="332" t="str">
        <f>Translations!$B$1152</f>
        <v>Jet-A1</v>
      </c>
      <c r="B646" s="707">
        <v>3.15</v>
      </c>
      <c r="C646" s="707">
        <v>3.16</v>
      </c>
      <c r="D646" s="703">
        <v>3.16</v>
      </c>
      <c r="E646" s="303"/>
    </row>
    <row r="647" spans="1:5" x14ac:dyDescent="0.25">
      <c r="A647" s="332" t="str">
        <f>Translations!$B$1153</f>
        <v>Jet-B</v>
      </c>
      <c r="B647" s="707">
        <v>3.1</v>
      </c>
      <c r="C647" s="707">
        <v>3.1</v>
      </c>
      <c r="D647" s="703">
        <v>3.1</v>
      </c>
    </row>
    <row r="648" spans="1:5" ht="13.8" thickBot="1" x14ac:dyDescent="0.3">
      <c r="A648" s="332" t="str">
        <f>Translations!$B$1154</f>
        <v>AvGas</v>
      </c>
      <c r="B648" s="707">
        <v>3.1</v>
      </c>
      <c r="C648" s="707">
        <v>3.1</v>
      </c>
      <c r="D648" s="704">
        <v>3.1</v>
      </c>
    </row>
    <row r="650" spans="1:5" x14ac:dyDescent="0.25">
      <c r="A650" s="21" t="s">
        <v>300</v>
      </c>
      <c r="D650" t="s">
        <v>301</v>
      </c>
    </row>
    <row r="651" spans="1:5" x14ac:dyDescent="0.25">
      <c r="A651" s="332" t="str">
        <f>Translations!$B$1200</f>
        <v>EU ETS</v>
      </c>
    </row>
    <row r="652" spans="1:5" x14ac:dyDescent="0.25">
      <c r="A652" s="332" t="str">
        <f>Translations!$B$1201</f>
        <v>CORSIA</v>
      </c>
    </row>
    <row r="655" spans="1:5" x14ac:dyDescent="0.25">
      <c r="A655" s="21" t="s">
        <v>302</v>
      </c>
    </row>
    <row r="656" spans="1:5" x14ac:dyDescent="0.25">
      <c r="A656" s="23" t="str">
        <f>Translations!$B$1202</f>
        <v>&lt;Please select&gt;</v>
      </c>
    </row>
    <row r="657" spans="1:1" x14ac:dyDescent="0.25">
      <c r="A657" s="22" t="str">
        <f>Translations!$B$1203</f>
        <v>Bulgarian</v>
      </c>
    </row>
    <row r="658" spans="1:1" x14ac:dyDescent="0.25">
      <c r="A658" s="22" t="str">
        <f>Translations!$B$1204</f>
        <v>Spanish</v>
      </c>
    </row>
    <row r="659" spans="1:1" x14ac:dyDescent="0.25">
      <c r="A659" s="22" t="str">
        <f>Translations!$B$1205</f>
        <v>Croatian</v>
      </c>
    </row>
    <row r="660" spans="1:1" x14ac:dyDescent="0.25">
      <c r="A660" s="22" t="str">
        <f>Translations!$B$1206</f>
        <v>Czech</v>
      </c>
    </row>
    <row r="661" spans="1:1" x14ac:dyDescent="0.25">
      <c r="A661" s="22" t="str">
        <f>Translations!$B$1207</f>
        <v>Danish</v>
      </c>
    </row>
    <row r="662" spans="1:1" x14ac:dyDescent="0.25">
      <c r="A662" s="22" t="str">
        <f>Translations!$B$1208</f>
        <v>German</v>
      </c>
    </row>
    <row r="663" spans="1:1" x14ac:dyDescent="0.25">
      <c r="A663" s="22" t="str">
        <f>Translations!$B$1209</f>
        <v>Estonian</v>
      </c>
    </row>
    <row r="664" spans="1:1" x14ac:dyDescent="0.25">
      <c r="A664" s="22" t="str">
        <f>Translations!$B$1210</f>
        <v>Greek</v>
      </c>
    </row>
    <row r="665" spans="1:1" x14ac:dyDescent="0.25">
      <c r="A665" s="22" t="str">
        <f>Translations!$B$1211</f>
        <v>English</v>
      </c>
    </row>
    <row r="666" spans="1:1" x14ac:dyDescent="0.25">
      <c r="A666" s="22" t="str">
        <f>Translations!$B$1212</f>
        <v>French</v>
      </c>
    </row>
    <row r="667" spans="1:1" x14ac:dyDescent="0.25">
      <c r="A667" s="22" t="str">
        <f>Translations!$B$1213</f>
        <v>Icelandic</v>
      </c>
    </row>
    <row r="668" spans="1:1" x14ac:dyDescent="0.25">
      <c r="A668" s="22" t="str">
        <f>Translations!$B$1214</f>
        <v>Italian</v>
      </c>
    </row>
    <row r="669" spans="1:1" x14ac:dyDescent="0.25">
      <c r="A669" s="22" t="str">
        <f>Translations!$B$1215</f>
        <v>Latvian</v>
      </c>
    </row>
    <row r="670" spans="1:1" x14ac:dyDescent="0.25">
      <c r="A670" s="22" t="str">
        <f>Translations!$B$1216</f>
        <v>Lithuanian</v>
      </c>
    </row>
    <row r="671" spans="1:1" x14ac:dyDescent="0.25">
      <c r="A671" s="22" t="str">
        <f>Translations!$B$1217</f>
        <v>Hungarian</v>
      </c>
    </row>
    <row r="672" spans="1:1" x14ac:dyDescent="0.25">
      <c r="A672" s="22" t="str">
        <f>Translations!$B$1218</f>
        <v>Maltese</v>
      </c>
    </row>
    <row r="673" spans="1:1" x14ac:dyDescent="0.25">
      <c r="A673" s="22" t="str">
        <f>Translations!$B$1219</f>
        <v>Norwegian</v>
      </c>
    </row>
    <row r="674" spans="1:1" x14ac:dyDescent="0.25">
      <c r="A674" s="22" t="str">
        <f>Translations!$B$1220</f>
        <v>Dutch</v>
      </c>
    </row>
    <row r="675" spans="1:1" x14ac:dyDescent="0.25">
      <c r="A675" s="22" t="str">
        <f>Translations!$B$1221</f>
        <v>Polish</v>
      </c>
    </row>
    <row r="676" spans="1:1" x14ac:dyDescent="0.25">
      <c r="A676" s="22" t="str">
        <f>Translations!$B$1222</f>
        <v>Portuguese</v>
      </c>
    </row>
    <row r="677" spans="1:1" x14ac:dyDescent="0.25">
      <c r="A677" s="22" t="str">
        <f>Translations!$B$1223</f>
        <v>Romanian</v>
      </c>
    </row>
    <row r="678" spans="1:1" x14ac:dyDescent="0.25">
      <c r="A678" s="22" t="str">
        <f>Translations!$B$1224</f>
        <v>Slovak</v>
      </c>
    </row>
    <row r="679" spans="1:1" x14ac:dyDescent="0.25">
      <c r="A679" s="22" t="str">
        <f>Translations!$B$1225</f>
        <v>Slovenian</v>
      </c>
    </row>
    <row r="680" spans="1:1" x14ac:dyDescent="0.25">
      <c r="A680" s="22" t="str">
        <f>Translations!$B$1226</f>
        <v>Finnish</v>
      </c>
    </row>
    <row r="681" spans="1:1" x14ac:dyDescent="0.25">
      <c r="A681" s="22" t="str">
        <f>Translations!$B$1227</f>
        <v>Swedish</v>
      </c>
    </row>
    <row r="685" spans="1:1" x14ac:dyDescent="0.25">
      <c r="A685" s="10" t="str">
        <f>Translations!$B$1231</f>
        <v>ICAO Member State List</v>
      </c>
    </row>
    <row r="686" spans="1:1" x14ac:dyDescent="0.25">
      <c r="A686" s="451" t="str">
        <f>Translations!$B$400</f>
        <v>Afghanistan</v>
      </c>
    </row>
    <row r="687" spans="1:1" x14ac:dyDescent="0.25">
      <c r="A687" s="451" t="str">
        <f>Translations!$B$401</f>
        <v>Albania</v>
      </c>
    </row>
    <row r="688" spans="1:1" x14ac:dyDescent="0.25">
      <c r="A688" s="451" t="str">
        <f>Translations!$B$402</f>
        <v>Algeria</v>
      </c>
    </row>
    <row r="689" spans="1:1" x14ac:dyDescent="0.25">
      <c r="A689" s="451" t="str">
        <f>Translations!$B$404</f>
        <v>Andorra</v>
      </c>
    </row>
    <row r="690" spans="1:1" x14ac:dyDescent="0.25">
      <c r="A690" s="451" t="str">
        <f>Translations!$B$405</f>
        <v>Angola</v>
      </c>
    </row>
    <row r="691" spans="1:1" x14ac:dyDescent="0.25">
      <c r="A691" s="451" t="str">
        <f>Translations!$B$407</f>
        <v>Antigua and Barbuda</v>
      </c>
    </row>
    <row r="692" spans="1:1" x14ac:dyDescent="0.25">
      <c r="A692" s="451" t="str">
        <f>Translations!$B$408</f>
        <v>Argentina</v>
      </c>
    </row>
    <row r="693" spans="1:1" x14ac:dyDescent="0.25">
      <c r="A693" s="451" t="str">
        <f>Translations!$B$409</f>
        <v>Armenia</v>
      </c>
    </row>
    <row r="694" spans="1:1" x14ac:dyDescent="0.25">
      <c r="A694" s="451" t="str">
        <f>Translations!$B$411</f>
        <v>Australia</v>
      </c>
    </row>
    <row r="695" spans="1:1" x14ac:dyDescent="0.25">
      <c r="A695" s="451" t="str">
        <f>Translations!$B$369</f>
        <v>Austria</v>
      </c>
    </row>
    <row r="696" spans="1:1" x14ac:dyDescent="0.25">
      <c r="A696" s="451" t="str">
        <f>Translations!$B$412</f>
        <v>Azerbaijan</v>
      </c>
    </row>
    <row r="697" spans="1:1" x14ac:dyDescent="0.25">
      <c r="A697" s="451" t="str">
        <f>Translations!$B$413</f>
        <v>Bahamas</v>
      </c>
    </row>
    <row r="698" spans="1:1" x14ac:dyDescent="0.25">
      <c r="A698" s="451" t="str">
        <f>Translations!$B$414</f>
        <v>Bahrain</v>
      </c>
    </row>
    <row r="699" spans="1:1" x14ac:dyDescent="0.25">
      <c r="A699" s="451" t="str">
        <f>Translations!$B$415</f>
        <v>Bangladesh</v>
      </c>
    </row>
    <row r="700" spans="1:1" x14ac:dyDescent="0.25">
      <c r="A700" s="451" t="str">
        <f>Translations!$B$416</f>
        <v>Barbados</v>
      </c>
    </row>
    <row r="701" spans="1:1" x14ac:dyDescent="0.25">
      <c r="A701" s="451" t="str">
        <f>Translations!$B$417</f>
        <v>Belarus</v>
      </c>
    </row>
    <row r="702" spans="1:1" x14ac:dyDescent="0.25">
      <c r="A702" s="451" t="str">
        <f>Translations!$B$370</f>
        <v>Belgium</v>
      </c>
    </row>
    <row r="703" spans="1:1" x14ac:dyDescent="0.25">
      <c r="A703" s="451" t="str">
        <f>Translations!$B$418</f>
        <v>Belize</v>
      </c>
    </row>
    <row r="704" spans="1:1" x14ac:dyDescent="0.25">
      <c r="A704" s="451" t="str">
        <f>Translations!$B$419</f>
        <v>Benin</v>
      </c>
    </row>
    <row r="705" spans="1:1" x14ac:dyDescent="0.25">
      <c r="A705" s="451" t="str">
        <f>Translations!$B$421</f>
        <v>Bhutan</v>
      </c>
    </row>
    <row r="706" spans="1:1" x14ac:dyDescent="0.25">
      <c r="A706" s="451" t="str">
        <f>Translations!$B$1232</f>
        <v>Bolivia (Plurinational State of)</v>
      </c>
    </row>
    <row r="707" spans="1:1" x14ac:dyDescent="0.25">
      <c r="A707" s="451" t="str">
        <f>Translations!$B$423</f>
        <v>Bosnia and Herzegovina</v>
      </c>
    </row>
    <row r="708" spans="1:1" x14ac:dyDescent="0.25">
      <c r="A708" s="451" t="str">
        <f>Translations!$B$424</f>
        <v>Botswana</v>
      </c>
    </row>
    <row r="709" spans="1:1" x14ac:dyDescent="0.25">
      <c r="A709" s="451" t="str">
        <f>Translations!$B$425</f>
        <v>Brazil</v>
      </c>
    </row>
    <row r="710" spans="1:1" x14ac:dyDescent="0.25">
      <c r="A710" s="451" t="str">
        <f>Translations!$B$427</f>
        <v>Brunei Darussalam</v>
      </c>
    </row>
    <row r="711" spans="1:1" x14ac:dyDescent="0.25">
      <c r="A711" s="451" t="str">
        <f>Translations!$B$371</f>
        <v>Bulgaria</v>
      </c>
    </row>
    <row r="712" spans="1:1" x14ac:dyDescent="0.25">
      <c r="A712" s="451" t="str">
        <f>Translations!$B$428</f>
        <v>Burkina Faso</v>
      </c>
    </row>
    <row r="713" spans="1:1" x14ac:dyDescent="0.25">
      <c r="A713" s="451" t="str">
        <f>Translations!$B$429</f>
        <v>Burundi</v>
      </c>
    </row>
    <row r="714" spans="1:1" x14ac:dyDescent="0.25">
      <c r="A714" s="451" t="str">
        <f>Translations!$B$1233</f>
        <v>Cabo Verde</v>
      </c>
    </row>
    <row r="715" spans="1:1" x14ac:dyDescent="0.25">
      <c r="A715" s="451" t="str">
        <f>Translations!$B$430</f>
        <v>Cambodia</v>
      </c>
    </row>
    <row r="716" spans="1:1" x14ac:dyDescent="0.25">
      <c r="A716" s="451" t="str">
        <f>Translations!$B$431</f>
        <v>Cameroon</v>
      </c>
    </row>
    <row r="717" spans="1:1" x14ac:dyDescent="0.25">
      <c r="A717" s="451" t="str">
        <f>Translations!$B$432</f>
        <v>Canada</v>
      </c>
    </row>
    <row r="718" spans="1:1" x14ac:dyDescent="0.25">
      <c r="A718" s="451" t="str">
        <f>Translations!$B$435</f>
        <v>Central African Republic</v>
      </c>
    </row>
    <row r="719" spans="1:1" x14ac:dyDescent="0.25">
      <c r="A719" s="451" t="str">
        <f>Translations!$B$436</f>
        <v>Chad</v>
      </c>
    </row>
    <row r="720" spans="1:1" x14ac:dyDescent="0.25">
      <c r="A720" s="451" t="str">
        <f>Translations!$B$438</f>
        <v>Chile</v>
      </c>
    </row>
    <row r="721" spans="1:1" x14ac:dyDescent="0.25">
      <c r="A721" s="451" t="str">
        <f>Translations!$B$439</f>
        <v>China</v>
      </c>
    </row>
    <row r="722" spans="1:1" x14ac:dyDescent="0.25">
      <c r="A722" s="451" t="str">
        <f>Translations!$B$442</f>
        <v>Colombia</v>
      </c>
    </row>
    <row r="723" spans="1:1" x14ac:dyDescent="0.25">
      <c r="A723" s="451" t="str">
        <f>Translations!$B$443</f>
        <v>Comoros</v>
      </c>
    </row>
    <row r="724" spans="1:1" x14ac:dyDescent="0.25">
      <c r="A724" s="451" t="str">
        <f>Translations!$B$444</f>
        <v>Congo</v>
      </c>
    </row>
    <row r="725" spans="1:1" x14ac:dyDescent="0.25">
      <c r="A725" s="451" t="str">
        <f>Translations!$B$445</f>
        <v>Cook Islands</v>
      </c>
    </row>
    <row r="726" spans="1:1" x14ac:dyDescent="0.25">
      <c r="A726" s="451" t="str">
        <f>Translations!$B$446</f>
        <v>Costa Rica</v>
      </c>
    </row>
    <row r="727" spans="1:1" x14ac:dyDescent="0.25">
      <c r="A727" s="451" t="str">
        <f>Translations!$B$447</f>
        <v>Côte d'Ivoire</v>
      </c>
    </row>
    <row r="728" spans="1:1" x14ac:dyDescent="0.25">
      <c r="A728" s="451" t="str">
        <f>Translations!$B$372</f>
        <v>Croatia</v>
      </c>
    </row>
    <row r="729" spans="1:1" x14ac:dyDescent="0.25">
      <c r="A729" s="451" t="str">
        <f>Translations!$B$448</f>
        <v>Cuba</v>
      </c>
    </row>
    <row r="730" spans="1:1" x14ac:dyDescent="0.25">
      <c r="A730" s="451" t="str">
        <f>Translations!$B$373</f>
        <v>Cyprus</v>
      </c>
    </row>
    <row r="731" spans="1:1" x14ac:dyDescent="0.25">
      <c r="A731" s="451" t="str">
        <f>Translations!$B$374</f>
        <v>Czechia</v>
      </c>
    </row>
    <row r="732" spans="1:1" x14ac:dyDescent="0.25">
      <c r="A732" s="451" t="str">
        <f>Translations!$B$1234</f>
        <v>Democratic People's Republic of Korea</v>
      </c>
    </row>
    <row r="733" spans="1:1" x14ac:dyDescent="0.25">
      <c r="A733" s="451" t="str">
        <f>Translations!$B$1235</f>
        <v>Democratic Republic of the Congo</v>
      </c>
    </row>
    <row r="734" spans="1:1" x14ac:dyDescent="0.25">
      <c r="A734" s="451" t="str">
        <f>Translations!$B$375</f>
        <v>Denmark</v>
      </c>
    </row>
    <row r="735" spans="1:1" x14ac:dyDescent="0.25">
      <c r="A735" s="451" t="str">
        <f>Translations!$B$451</f>
        <v>Djibouti</v>
      </c>
    </row>
    <row r="736" spans="1:1" x14ac:dyDescent="0.25">
      <c r="A736" s="451" t="str">
        <f>Translations!$B$452</f>
        <v>Dominica</v>
      </c>
    </row>
    <row r="737" spans="1:1" x14ac:dyDescent="0.25">
      <c r="A737" s="451" t="str">
        <f>Translations!$B$453</f>
        <v>Dominican Republic</v>
      </c>
    </row>
    <row r="738" spans="1:1" x14ac:dyDescent="0.25">
      <c r="A738" s="451" t="str">
        <f>Translations!$B$454</f>
        <v>Ecuador</v>
      </c>
    </row>
    <row r="739" spans="1:1" x14ac:dyDescent="0.25">
      <c r="A739" s="451" t="str">
        <f>Translations!$B$455</f>
        <v>Egypt</v>
      </c>
    </row>
    <row r="740" spans="1:1" x14ac:dyDescent="0.25">
      <c r="A740" s="451" t="str">
        <f>Translations!$B$456</f>
        <v>El Salvador</v>
      </c>
    </row>
    <row r="741" spans="1:1" x14ac:dyDescent="0.25">
      <c r="A741" s="451" t="str">
        <f>Translations!$B$457</f>
        <v>Equatorial Guinea</v>
      </c>
    </row>
    <row r="742" spans="1:1" x14ac:dyDescent="0.25">
      <c r="A742" s="451" t="str">
        <f>Translations!$B$458</f>
        <v>Eritrea</v>
      </c>
    </row>
    <row r="743" spans="1:1" x14ac:dyDescent="0.25">
      <c r="A743" s="451" t="str">
        <f>Translations!$B$376</f>
        <v>Estonia</v>
      </c>
    </row>
    <row r="744" spans="1:1" x14ac:dyDescent="0.25">
      <c r="A744" s="451" t="str">
        <f>Translations!$B$1236</f>
        <v>Eswatini</v>
      </c>
    </row>
    <row r="745" spans="1:1" x14ac:dyDescent="0.25">
      <c r="A745" s="451" t="str">
        <f>Translations!$B$459</f>
        <v>Ethiopia</v>
      </c>
    </row>
    <row r="746" spans="1:1" x14ac:dyDescent="0.25">
      <c r="A746" s="451" t="str">
        <f>Translations!$B$462</f>
        <v>Fiji</v>
      </c>
    </row>
    <row r="747" spans="1:1" x14ac:dyDescent="0.25">
      <c r="A747" s="451" t="str">
        <f>Translations!$B$377</f>
        <v>Finland</v>
      </c>
    </row>
    <row r="748" spans="1:1" x14ac:dyDescent="0.25">
      <c r="A748" s="451" t="str">
        <f>Translations!$B$378</f>
        <v>France</v>
      </c>
    </row>
    <row r="749" spans="1:1" x14ac:dyDescent="0.25">
      <c r="A749" s="451" t="str">
        <f>Translations!$B$465</f>
        <v>Gabon</v>
      </c>
    </row>
    <row r="750" spans="1:1" x14ac:dyDescent="0.25">
      <c r="A750" s="451" t="str">
        <f>Translations!$B$466</f>
        <v>Gambia</v>
      </c>
    </row>
    <row r="751" spans="1:1" x14ac:dyDescent="0.25">
      <c r="A751" s="451" t="str">
        <f>Translations!$B$467</f>
        <v>Georgia</v>
      </c>
    </row>
    <row r="752" spans="1:1" x14ac:dyDescent="0.25">
      <c r="A752" s="451" t="str">
        <f>Translations!$B$379</f>
        <v>Germany</v>
      </c>
    </row>
    <row r="753" spans="1:1" x14ac:dyDescent="0.25">
      <c r="A753" s="451" t="str">
        <f>Translations!$B$468</f>
        <v>Ghana</v>
      </c>
    </row>
    <row r="754" spans="1:1" x14ac:dyDescent="0.25">
      <c r="A754" s="451" t="str">
        <f>Translations!$B$380</f>
        <v>Greece</v>
      </c>
    </row>
    <row r="755" spans="1:1" x14ac:dyDescent="0.25">
      <c r="A755" s="451" t="str">
        <f>Translations!$B$471</f>
        <v>Grenada</v>
      </c>
    </row>
    <row r="756" spans="1:1" x14ac:dyDescent="0.25">
      <c r="A756" s="451" t="str">
        <f>Translations!$B$474</f>
        <v>Guatemala</v>
      </c>
    </row>
    <row r="757" spans="1:1" x14ac:dyDescent="0.25">
      <c r="A757" s="451" t="str">
        <f>Translations!$B$476</f>
        <v>Guinea</v>
      </c>
    </row>
    <row r="758" spans="1:1" x14ac:dyDescent="0.25">
      <c r="A758" s="451" t="str">
        <f>Translations!$B$477</f>
        <v>Guinea-Bissau</v>
      </c>
    </row>
    <row r="759" spans="1:1" x14ac:dyDescent="0.25">
      <c r="A759" s="451" t="str">
        <f>Translations!$B$478</f>
        <v>Guyana</v>
      </c>
    </row>
    <row r="760" spans="1:1" x14ac:dyDescent="0.25">
      <c r="A760" s="451" t="str">
        <f>Translations!$B$479</f>
        <v>Haiti</v>
      </c>
    </row>
    <row r="761" spans="1:1" x14ac:dyDescent="0.25">
      <c r="A761" s="451" t="str">
        <f>Translations!$B$481</f>
        <v>Honduras</v>
      </c>
    </row>
    <row r="762" spans="1:1" x14ac:dyDescent="0.25">
      <c r="A762" s="451" t="str">
        <f>Translations!$B$381</f>
        <v>Hungary</v>
      </c>
    </row>
    <row r="763" spans="1:1" x14ac:dyDescent="0.25">
      <c r="A763" s="451" t="str">
        <f>Translations!$B$382</f>
        <v>Iceland</v>
      </c>
    </row>
    <row r="764" spans="1:1" x14ac:dyDescent="0.25">
      <c r="A764" s="451" t="str">
        <f>Translations!$B$482</f>
        <v>India</v>
      </c>
    </row>
    <row r="765" spans="1:1" x14ac:dyDescent="0.25">
      <c r="A765" s="451" t="str">
        <f>Translations!$B$483</f>
        <v>Indonesia</v>
      </c>
    </row>
    <row r="766" spans="1:1" x14ac:dyDescent="0.25">
      <c r="A766" s="451" t="str">
        <f>Translations!$B$1237</f>
        <v>Iran (Islamic Republic of)</v>
      </c>
    </row>
    <row r="767" spans="1:1" x14ac:dyDescent="0.25">
      <c r="A767" s="451" t="str">
        <f>Translations!$B$485</f>
        <v>Iraq</v>
      </c>
    </row>
    <row r="768" spans="1:1" x14ac:dyDescent="0.25">
      <c r="A768" s="451" t="str">
        <f>Translations!$B$383</f>
        <v>Ireland</v>
      </c>
    </row>
    <row r="769" spans="1:1" x14ac:dyDescent="0.25">
      <c r="A769" s="451" t="str">
        <f>Translations!$B$487</f>
        <v>Israel</v>
      </c>
    </row>
    <row r="770" spans="1:1" x14ac:dyDescent="0.25">
      <c r="A770" s="451" t="str">
        <f>Translations!$B$384</f>
        <v>Italy</v>
      </c>
    </row>
    <row r="771" spans="1:1" x14ac:dyDescent="0.25">
      <c r="A771" s="451" t="str">
        <f>Translations!$B$488</f>
        <v>Jamaica</v>
      </c>
    </row>
    <row r="772" spans="1:1" x14ac:dyDescent="0.25">
      <c r="A772" s="451" t="str">
        <f>Translations!$B$489</f>
        <v>Japan</v>
      </c>
    </row>
    <row r="773" spans="1:1" x14ac:dyDescent="0.25">
      <c r="A773" s="451" t="str">
        <f>Translations!$B$491</f>
        <v>Jordan</v>
      </c>
    </row>
    <row r="774" spans="1:1" x14ac:dyDescent="0.25">
      <c r="A774" s="451" t="str">
        <f>Translations!$B$492</f>
        <v>Kazakhstan</v>
      </c>
    </row>
    <row r="775" spans="1:1" x14ac:dyDescent="0.25">
      <c r="A775" s="451" t="str">
        <f>Translations!$B$493</f>
        <v>Kenya</v>
      </c>
    </row>
    <row r="776" spans="1:1" x14ac:dyDescent="0.25">
      <c r="A776" s="451" t="str">
        <f>Translations!$B$494</f>
        <v>Kiribati</v>
      </c>
    </row>
    <row r="777" spans="1:1" x14ac:dyDescent="0.25">
      <c r="A777" s="451" t="str">
        <f>Translations!$B$495</f>
        <v>Kuwait</v>
      </c>
    </row>
    <row r="778" spans="1:1" x14ac:dyDescent="0.25">
      <c r="A778" s="451" t="str">
        <f>Translations!$B$496</f>
        <v>Kyrgyzstan</v>
      </c>
    </row>
    <row r="779" spans="1:1" x14ac:dyDescent="0.25">
      <c r="A779" s="451" t="str">
        <f>Translations!$B$497</f>
        <v>Lao People's Democratic Republic</v>
      </c>
    </row>
    <row r="780" spans="1:1" x14ac:dyDescent="0.25">
      <c r="A780" s="451" t="str">
        <f>Translations!$B$385</f>
        <v>Latvia</v>
      </c>
    </row>
    <row r="781" spans="1:1" x14ac:dyDescent="0.25">
      <c r="A781" s="451" t="str">
        <f>Translations!$B$498</f>
        <v>Lebanon</v>
      </c>
    </row>
    <row r="782" spans="1:1" x14ac:dyDescent="0.25">
      <c r="A782" s="451" t="str">
        <f>Translations!$B$499</f>
        <v>Lesotho</v>
      </c>
    </row>
    <row r="783" spans="1:1" x14ac:dyDescent="0.25">
      <c r="A783" s="451" t="str">
        <f>Translations!$B$500</f>
        <v>Liberia</v>
      </c>
    </row>
    <row r="784" spans="1:1" x14ac:dyDescent="0.25">
      <c r="A784" s="451" t="str">
        <f>Translations!$B$501</f>
        <v>Libya</v>
      </c>
    </row>
    <row r="785" spans="1:1" x14ac:dyDescent="0.25">
      <c r="A785" s="451" t="str">
        <f>Translations!$B$387</f>
        <v>Lithuania</v>
      </c>
    </row>
    <row r="786" spans="1:1" x14ac:dyDescent="0.25">
      <c r="A786" s="451" t="str">
        <f>Translations!$B$388</f>
        <v>Luxembourg</v>
      </c>
    </row>
    <row r="787" spans="1:1" x14ac:dyDescent="0.25">
      <c r="A787" s="451" t="str">
        <f>Translations!$B$502</f>
        <v>Madagascar</v>
      </c>
    </row>
    <row r="788" spans="1:1" x14ac:dyDescent="0.25">
      <c r="A788" s="451" t="str">
        <f>Translations!$B$503</f>
        <v>Malawi</v>
      </c>
    </row>
    <row r="789" spans="1:1" x14ac:dyDescent="0.25">
      <c r="A789" s="451" t="str">
        <f>Translations!$B$504</f>
        <v>Malaysia</v>
      </c>
    </row>
    <row r="790" spans="1:1" x14ac:dyDescent="0.25">
      <c r="A790" s="451" t="str">
        <f>Translations!$B$505</f>
        <v>Maldives</v>
      </c>
    </row>
    <row r="791" spans="1:1" x14ac:dyDescent="0.25">
      <c r="A791" s="451" t="str">
        <f>Translations!$B$506</f>
        <v>Mali</v>
      </c>
    </row>
    <row r="792" spans="1:1" x14ac:dyDescent="0.25">
      <c r="A792" s="451" t="str">
        <f>Translations!$B$389</f>
        <v>Malta</v>
      </c>
    </row>
    <row r="793" spans="1:1" x14ac:dyDescent="0.25">
      <c r="A793" s="451" t="str">
        <f>Translations!$B$507</f>
        <v>Marshall Islands</v>
      </c>
    </row>
    <row r="794" spans="1:1" x14ac:dyDescent="0.25">
      <c r="A794" s="451" t="str">
        <f>Translations!$B$509</f>
        <v>Mauritania</v>
      </c>
    </row>
    <row r="795" spans="1:1" x14ac:dyDescent="0.25">
      <c r="A795" s="451" t="str">
        <f>Translations!$B$510</f>
        <v>Mauritius</v>
      </c>
    </row>
    <row r="796" spans="1:1" x14ac:dyDescent="0.25">
      <c r="A796" s="451" t="str">
        <f>Translations!$B$512</f>
        <v>Mexico</v>
      </c>
    </row>
    <row r="797" spans="1:1" x14ac:dyDescent="0.25">
      <c r="A797" s="451" t="str">
        <f>Translations!$B$1238</f>
        <v>Micronesia (Federated States of)</v>
      </c>
    </row>
    <row r="798" spans="1:1" x14ac:dyDescent="0.25">
      <c r="A798" s="451" t="str">
        <f>Translations!$B$514</f>
        <v>Monaco</v>
      </c>
    </row>
    <row r="799" spans="1:1" x14ac:dyDescent="0.25">
      <c r="A799" s="451" t="str">
        <f>Translations!$B$515</f>
        <v>Mongolia</v>
      </c>
    </row>
    <row r="800" spans="1:1" x14ac:dyDescent="0.25">
      <c r="A800" s="451" t="str">
        <f>Translations!$B$516</f>
        <v>Montenegro</v>
      </c>
    </row>
    <row r="801" spans="1:1" x14ac:dyDescent="0.25">
      <c r="A801" s="451" t="str">
        <f>Translations!$B$518</f>
        <v>Morocco</v>
      </c>
    </row>
    <row r="802" spans="1:1" x14ac:dyDescent="0.25">
      <c r="A802" s="451" t="str">
        <f>Translations!$B$519</f>
        <v>Mozambique</v>
      </c>
    </row>
    <row r="803" spans="1:1" x14ac:dyDescent="0.25">
      <c r="A803" s="451" t="str">
        <f>Translations!$B$520</f>
        <v>Myanmar</v>
      </c>
    </row>
    <row r="804" spans="1:1" x14ac:dyDescent="0.25">
      <c r="A804" s="451" t="str">
        <f>Translations!$B$521</f>
        <v>Namibia</v>
      </c>
    </row>
    <row r="805" spans="1:1" x14ac:dyDescent="0.25">
      <c r="A805" s="451" t="str">
        <f>Translations!$B$522</f>
        <v>Nauru</v>
      </c>
    </row>
    <row r="806" spans="1:1" x14ac:dyDescent="0.25">
      <c r="A806" s="451" t="str">
        <f>Translations!$B$523</f>
        <v>Nepal</v>
      </c>
    </row>
    <row r="807" spans="1:1" x14ac:dyDescent="0.25">
      <c r="A807" s="451" t="str">
        <f>Translations!$B$390</f>
        <v>Netherlands</v>
      </c>
    </row>
    <row r="808" spans="1:1" x14ac:dyDescent="0.25">
      <c r="A808" s="451" t="str">
        <f>Translations!$B$526</f>
        <v>New Zealand</v>
      </c>
    </row>
    <row r="809" spans="1:1" x14ac:dyDescent="0.25">
      <c r="A809" s="451" t="str">
        <f>Translations!$B$527</f>
        <v>Nicaragua</v>
      </c>
    </row>
    <row r="810" spans="1:1" x14ac:dyDescent="0.25">
      <c r="A810" s="451" t="str">
        <f>Translations!$B$528</f>
        <v>Niger</v>
      </c>
    </row>
    <row r="811" spans="1:1" x14ac:dyDescent="0.25">
      <c r="A811" s="451" t="str">
        <f>Translations!$B$529</f>
        <v>Nigeria</v>
      </c>
    </row>
    <row r="812" spans="1:1" x14ac:dyDescent="0.25">
      <c r="A812" s="451" t="str">
        <f>Translations!$B$1194</f>
        <v>North Macedonia</v>
      </c>
    </row>
    <row r="813" spans="1:1" x14ac:dyDescent="0.25">
      <c r="A813" s="451" t="str">
        <f>Translations!$B$391</f>
        <v>Norway</v>
      </c>
    </row>
    <row r="814" spans="1:1" x14ac:dyDescent="0.25">
      <c r="A814" s="451" t="str">
        <f>Translations!$B$534</f>
        <v>Oman</v>
      </c>
    </row>
    <row r="815" spans="1:1" x14ac:dyDescent="0.25">
      <c r="A815" s="451" t="str">
        <f>Translations!$B$535</f>
        <v>Pakistan</v>
      </c>
    </row>
    <row r="816" spans="1:1" x14ac:dyDescent="0.25">
      <c r="A816" s="451" t="str">
        <f>Translations!$B$536</f>
        <v>Palau</v>
      </c>
    </row>
    <row r="817" spans="1:1" x14ac:dyDescent="0.25">
      <c r="A817" s="451" t="str">
        <f>Translations!$B$537</f>
        <v>Panama</v>
      </c>
    </row>
    <row r="818" spans="1:1" x14ac:dyDescent="0.25">
      <c r="A818" s="451" t="str">
        <f>Translations!$B$538</f>
        <v>Papua New Guinea</v>
      </c>
    </row>
    <row r="819" spans="1:1" x14ac:dyDescent="0.25">
      <c r="A819" s="451" t="str">
        <f>Translations!$B$539</f>
        <v>Paraguay</v>
      </c>
    </row>
    <row r="820" spans="1:1" x14ac:dyDescent="0.25">
      <c r="A820" s="451" t="str">
        <f>Translations!$B$540</f>
        <v>Peru</v>
      </c>
    </row>
    <row r="821" spans="1:1" x14ac:dyDescent="0.25">
      <c r="A821" s="451" t="str">
        <f>Translations!$B$541</f>
        <v>Philippines</v>
      </c>
    </row>
    <row r="822" spans="1:1" x14ac:dyDescent="0.25">
      <c r="A822" s="451" t="str">
        <f>Translations!$B$392</f>
        <v>Poland</v>
      </c>
    </row>
    <row r="823" spans="1:1" x14ac:dyDescent="0.25">
      <c r="A823" s="451" t="str">
        <f>Translations!$B$393</f>
        <v>Portugal</v>
      </c>
    </row>
    <row r="824" spans="1:1" x14ac:dyDescent="0.25">
      <c r="A824" s="451" t="str">
        <f>Translations!$B$544</f>
        <v>Qatar</v>
      </c>
    </row>
    <row r="825" spans="1:1" x14ac:dyDescent="0.25">
      <c r="A825" s="451" t="str">
        <f>Translations!$B$1239</f>
        <v>Republic of Korea</v>
      </c>
    </row>
    <row r="826" spans="1:1" x14ac:dyDescent="0.25">
      <c r="A826" s="451" t="str">
        <f>Translations!$B$1240</f>
        <v>Republic of Moldova</v>
      </c>
    </row>
    <row r="827" spans="1:1" x14ac:dyDescent="0.25">
      <c r="A827" s="451" t="str">
        <f>Translations!$B$394</f>
        <v>Romania</v>
      </c>
    </row>
    <row r="828" spans="1:1" x14ac:dyDescent="0.25">
      <c r="A828" s="451" t="str">
        <f>Translations!$B$548</f>
        <v>Russian Federation</v>
      </c>
    </row>
    <row r="829" spans="1:1" x14ac:dyDescent="0.25">
      <c r="A829" s="451" t="str">
        <f>Translations!$B$549</f>
        <v>Rwanda</v>
      </c>
    </row>
    <row r="830" spans="1:1" x14ac:dyDescent="0.25">
      <c r="A830" s="451" t="str">
        <f>Translations!$B$552</f>
        <v>Saint Kitts and Nevis</v>
      </c>
    </row>
    <row r="831" spans="1:1" x14ac:dyDescent="0.25">
      <c r="A831" s="451" t="str">
        <f>Translations!$B$553</f>
        <v>Saint Lucia</v>
      </c>
    </row>
    <row r="832" spans="1:1" x14ac:dyDescent="0.25">
      <c r="A832" s="451" t="str">
        <f>Translations!$B$556</f>
        <v>Saint Vincent and the Grenadines</v>
      </c>
    </row>
    <row r="833" spans="1:1" x14ac:dyDescent="0.25">
      <c r="A833" s="451" t="str">
        <f>Translations!$B$557</f>
        <v>Samoa</v>
      </c>
    </row>
    <row r="834" spans="1:1" x14ac:dyDescent="0.25">
      <c r="A834" s="451" t="str">
        <f>Translations!$B$558</f>
        <v>San Marino</v>
      </c>
    </row>
    <row r="835" spans="1:1" x14ac:dyDescent="0.25">
      <c r="A835" s="451" t="str">
        <f>Translations!$B$559</f>
        <v>Sao Tome and Principe</v>
      </c>
    </row>
    <row r="836" spans="1:1" x14ac:dyDescent="0.25">
      <c r="A836" s="451" t="str">
        <f>Translations!$B$560</f>
        <v>Saudi Arabia</v>
      </c>
    </row>
    <row r="837" spans="1:1" x14ac:dyDescent="0.25">
      <c r="A837" s="451" t="str">
        <f>Translations!$B$561</f>
        <v>Senegal</v>
      </c>
    </row>
    <row r="838" spans="1:1" x14ac:dyDescent="0.25">
      <c r="A838" s="451" t="str">
        <f>Translations!$B$562</f>
        <v>Serbia</v>
      </c>
    </row>
    <row r="839" spans="1:1" x14ac:dyDescent="0.25">
      <c r="A839" s="451" t="str">
        <f>Translations!$B$563</f>
        <v>Seychelles</v>
      </c>
    </row>
    <row r="840" spans="1:1" x14ac:dyDescent="0.25">
      <c r="A840" s="451" t="str">
        <f>Translations!$B$564</f>
        <v>Sierra Leone</v>
      </c>
    </row>
    <row r="841" spans="1:1" x14ac:dyDescent="0.25">
      <c r="A841" s="451" t="str">
        <f>Translations!$B$565</f>
        <v>Singapore</v>
      </c>
    </row>
    <row r="842" spans="1:1" x14ac:dyDescent="0.25">
      <c r="A842" s="451" t="str">
        <f>Translations!$B$395</f>
        <v>Slovakia</v>
      </c>
    </row>
    <row r="843" spans="1:1" x14ac:dyDescent="0.25">
      <c r="A843" s="451" t="str">
        <f>Translations!$B$396</f>
        <v>Slovenia</v>
      </c>
    </row>
    <row r="844" spans="1:1" x14ac:dyDescent="0.25">
      <c r="A844" s="451" t="str">
        <f>Translations!$B$566</f>
        <v>Solomon Islands</v>
      </c>
    </row>
    <row r="845" spans="1:1" x14ac:dyDescent="0.25">
      <c r="A845" s="451" t="str">
        <f>Translations!$B$567</f>
        <v>Somalia</v>
      </c>
    </row>
    <row r="846" spans="1:1" x14ac:dyDescent="0.25">
      <c r="A846" s="451" t="str">
        <f>Translations!$B$568</f>
        <v>South Africa</v>
      </c>
    </row>
    <row r="847" spans="1:1" x14ac:dyDescent="0.25">
      <c r="A847" s="451" t="str">
        <f>Translations!$B$829</f>
        <v>South Sudan</v>
      </c>
    </row>
    <row r="848" spans="1:1" x14ac:dyDescent="0.25">
      <c r="A848" s="451" t="str">
        <f>Translations!$B$397</f>
        <v>Spain</v>
      </c>
    </row>
    <row r="849" spans="1:1" x14ac:dyDescent="0.25">
      <c r="A849" s="451" t="str">
        <f>Translations!$B$569</f>
        <v>Sri Lanka</v>
      </c>
    </row>
    <row r="850" spans="1:1" x14ac:dyDescent="0.25">
      <c r="A850" s="451" t="str">
        <f>Translations!$B$570</f>
        <v>Sudan</v>
      </c>
    </row>
    <row r="851" spans="1:1" x14ac:dyDescent="0.25">
      <c r="A851" s="451" t="str">
        <f>Translations!$B$571</f>
        <v>Suriname</v>
      </c>
    </row>
    <row r="852" spans="1:1" x14ac:dyDescent="0.25">
      <c r="A852" s="451" t="str">
        <f>Translations!$B$398</f>
        <v>Sweden</v>
      </c>
    </row>
    <row r="853" spans="1:1" x14ac:dyDescent="0.25">
      <c r="A853" s="451" t="str">
        <f>Translations!$B$574</f>
        <v>Switzerland</v>
      </c>
    </row>
    <row r="854" spans="1:1" x14ac:dyDescent="0.25">
      <c r="A854" s="451" t="str">
        <f>Translations!$B$575</f>
        <v>Syrian Arab Republic</v>
      </c>
    </row>
    <row r="855" spans="1:1" x14ac:dyDescent="0.25">
      <c r="A855" s="451" t="str">
        <f>Translations!$B$576</f>
        <v>Tajikistan</v>
      </c>
    </row>
    <row r="856" spans="1:1" x14ac:dyDescent="0.25">
      <c r="A856" s="451" t="str">
        <f>Translations!$B$577</f>
        <v>Thailand</v>
      </c>
    </row>
    <row r="857" spans="1:1" x14ac:dyDescent="0.25">
      <c r="A857" s="451" t="str">
        <f>Translations!$B$579</f>
        <v>Timor-Leste</v>
      </c>
    </row>
    <row r="858" spans="1:1" x14ac:dyDescent="0.25">
      <c r="A858" s="451" t="str">
        <f>Translations!$B$580</f>
        <v>Togo</v>
      </c>
    </row>
    <row r="859" spans="1:1" x14ac:dyDescent="0.25">
      <c r="A859" s="451" t="str">
        <f>Translations!$B$582</f>
        <v>Tonga</v>
      </c>
    </row>
    <row r="860" spans="1:1" x14ac:dyDescent="0.25">
      <c r="A860" s="451" t="str">
        <f>Translations!$B$583</f>
        <v>Trinidad and Tobago</v>
      </c>
    </row>
    <row r="861" spans="1:1" x14ac:dyDescent="0.25">
      <c r="A861" s="451" t="str">
        <f>Translations!$B$584</f>
        <v>Tunisia</v>
      </c>
    </row>
    <row r="862" spans="1:1" x14ac:dyDescent="0.25">
      <c r="A862" s="451" t="str">
        <f>Translations!$B$1323</f>
        <v>Türkiye</v>
      </c>
    </row>
    <row r="863" spans="1:1" x14ac:dyDescent="0.25">
      <c r="A863" s="451" t="str">
        <f>Translations!$B$586</f>
        <v>Turkmenistan</v>
      </c>
    </row>
    <row r="864" spans="1:1" x14ac:dyDescent="0.25">
      <c r="A864" s="451" t="str">
        <f>Translations!$B$588</f>
        <v>Tuvalu</v>
      </c>
    </row>
    <row r="865" spans="1:1" x14ac:dyDescent="0.25">
      <c r="A865" s="451" t="str">
        <f>Translations!$B$589</f>
        <v>Uganda</v>
      </c>
    </row>
    <row r="866" spans="1:1" x14ac:dyDescent="0.25">
      <c r="A866" s="451" t="str">
        <f>Translations!$B$590</f>
        <v>Ukraine</v>
      </c>
    </row>
    <row r="867" spans="1:1" x14ac:dyDescent="0.25">
      <c r="A867" s="451" t="str">
        <f>Translations!$B$591</f>
        <v>United Arab Emirates</v>
      </c>
    </row>
    <row r="868" spans="1:1" x14ac:dyDescent="0.25">
      <c r="A868" s="451" t="str">
        <f>Translations!$B$399</f>
        <v>United Kingdom</v>
      </c>
    </row>
    <row r="869" spans="1:1" x14ac:dyDescent="0.25">
      <c r="A869" s="451" t="str">
        <f>Translations!$B$1241</f>
        <v>United Republic of Tanzania</v>
      </c>
    </row>
    <row r="870" spans="1:1" x14ac:dyDescent="0.25">
      <c r="A870" s="451" t="str">
        <f>Translations!$B$593</f>
        <v>United States</v>
      </c>
    </row>
    <row r="871" spans="1:1" x14ac:dyDescent="0.25">
      <c r="A871" s="451" t="str">
        <f>Translations!$B$595</f>
        <v>Uruguay</v>
      </c>
    </row>
    <row r="872" spans="1:1" x14ac:dyDescent="0.25">
      <c r="A872" s="451" t="str">
        <f>Translations!$B$596</f>
        <v>Uzbekistan</v>
      </c>
    </row>
    <row r="873" spans="1:1" x14ac:dyDescent="0.25">
      <c r="A873" s="451" t="str">
        <f>Translations!$B$597</f>
        <v>Vanuatu</v>
      </c>
    </row>
    <row r="874" spans="1:1" x14ac:dyDescent="0.25">
      <c r="A874" s="451" t="str">
        <f>Translations!$B$1242</f>
        <v>Venezuela (Bolivarian Republic of)</v>
      </c>
    </row>
    <row r="875" spans="1:1" x14ac:dyDescent="0.25">
      <c r="A875" s="451" t="str">
        <f>Translations!$B$599</f>
        <v>Viet Nam</v>
      </c>
    </row>
    <row r="876" spans="1:1" x14ac:dyDescent="0.25">
      <c r="A876" s="451" t="str">
        <f>Translations!$B$602</f>
        <v>Yemen</v>
      </c>
    </row>
    <row r="877" spans="1:1" x14ac:dyDescent="0.25">
      <c r="A877" s="451" t="str">
        <f>Translations!$B$603</f>
        <v>Zambia</v>
      </c>
    </row>
    <row r="878" spans="1:1" x14ac:dyDescent="0.25">
      <c r="A878" s="451" t="str">
        <f>Translations!$B$604</f>
        <v>Zimbabwe</v>
      </c>
    </row>
    <row r="882" spans="1:1" x14ac:dyDescent="0.25">
      <c r="A882" s="21" t="s">
        <v>303</v>
      </c>
    </row>
    <row r="883" spans="1:1" x14ac:dyDescent="0.25">
      <c r="A883" s="22" t="str">
        <f>Translations!$B$368</f>
        <v>Please select</v>
      </c>
    </row>
    <row r="884" spans="1:1" x14ac:dyDescent="0.25">
      <c r="A884" s="22" t="str">
        <f>Translations!$B$369</f>
        <v>Austria</v>
      </c>
    </row>
    <row r="885" spans="1:1" x14ac:dyDescent="0.25">
      <c r="A885" s="22" t="str">
        <f>Translations!$B$370</f>
        <v>Belgium</v>
      </c>
    </row>
    <row r="886" spans="1:1" x14ac:dyDescent="0.25">
      <c r="A886" s="22" t="str">
        <f>Translations!$B$371</f>
        <v>Bulgaria</v>
      </c>
    </row>
    <row r="887" spans="1:1" x14ac:dyDescent="0.25">
      <c r="A887" s="22" t="str">
        <f>Translations!$B$372</f>
        <v>Croatia</v>
      </c>
    </row>
    <row r="888" spans="1:1" x14ac:dyDescent="0.25">
      <c r="A888" s="22" t="str">
        <f>Translations!$B$373</f>
        <v>Cyprus</v>
      </c>
    </row>
    <row r="889" spans="1:1" x14ac:dyDescent="0.25">
      <c r="A889" s="22" t="str">
        <f>Translations!$B$374</f>
        <v>Czechia</v>
      </c>
    </row>
    <row r="890" spans="1:1" x14ac:dyDescent="0.25">
      <c r="A890" s="22" t="str">
        <f>Translations!$B$375</f>
        <v>Denmark</v>
      </c>
    </row>
    <row r="891" spans="1:1" x14ac:dyDescent="0.25">
      <c r="A891" s="22" t="str">
        <f>Translations!$B$376</f>
        <v>Estonia</v>
      </c>
    </row>
    <row r="892" spans="1:1" x14ac:dyDescent="0.25">
      <c r="A892" s="22" t="str">
        <f>Translations!$B$377</f>
        <v>Finland</v>
      </c>
    </row>
    <row r="893" spans="1:1" x14ac:dyDescent="0.25">
      <c r="A893" s="22" t="str">
        <f>Translations!$B$378</f>
        <v>France</v>
      </c>
    </row>
    <row r="894" spans="1:1" x14ac:dyDescent="0.25">
      <c r="A894" s="22" t="str">
        <f>Translations!$B$379</f>
        <v>Germany</v>
      </c>
    </row>
    <row r="895" spans="1:1" x14ac:dyDescent="0.25">
      <c r="A895" s="22" t="str">
        <f>Translations!$B$380</f>
        <v>Greece</v>
      </c>
    </row>
    <row r="896" spans="1:1" x14ac:dyDescent="0.25">
      <c r="A896" s="22" t="str">
        <f>Translations!$B$381</f>
        <v>Hungary</v>
      </c>
    </row>
    <row r="897" spans="1:1" x14ac:dyDescent="0.25">
      <c r="A897" s="23" t="str">
        <f>Translations!$B$382</f>
        <v>Iceland</v>
      </c>
    </row>
    <row r="898" spans="1:1" x14ac:dyDescent="0.25">
      <c r="A898" s="22" t="str">
        <f>Translations!$B$383</f>
        <v>Ireland</v>
      </c>
    </row>
    <row r="899" spans="1:1" x14ac:dyDescent="0.25">
      <c r="A899" s="22" t="str">
        <f>Translations!$B$384</f>
        <v>Italy</v>
      </c>
    </row>
    <row r="900" spans="1:1" x14ac:dyDescent="0.25">
      <c r="A900" s="22" t="str">
        <f>Translations!$B$385</f>
        <v>Latvia</v>
      </c>
    </row>
    <row r="901" spans="1:1" x14ac:dyDescent="0.25">
      <c r="A901" s="22" t="str">
        <f>Translations!$B$386</f>
        <v>Liechtenstein</v>
      </c>
    </row>
    <row r="902" spans="1:1" x14ac:dyDescent="0.25">
      <c r="A902" s="22" t="str">
        <f>Translations!$B$387</f>
        <v>Lithuania</v>
      </c>
    </row>
    <row r="903" spans="1:1" x14ac:dyDescent="0.25">
      <c r="A903" s="22" t="str">
        <f>Translations!$B$388</f>
        <v>Luxembourg</v>
      </c>
    </row>
    <row r="904" spans="1:1" x14ac:dyDescent="0.25">
      <c r="A904" s="22" t="str">
        <f>Translations!$B$389</f>
        <v>Malta</v>
      </c>
    </row>
    <row r="905" spans="1:1" x14ac:dyDescent="0.25">
      <c r="A905" s="22" t="str">
        <f>Translations!$B$390</f>
        <v>Netherlands</v>
      </c>
    </row>
    <row r="906" spans="1:1" x14ac:dyDescent="0.25">
      <c r="A906" s="23" t="str">
        <f>Translations!$B$391</f>
        <v>Norway</v>
      </c>
    </row>
    <row r="907" spans="1:1" x14ac:dyDescent="0.25">
      <c r="A907" s="22" t="str">
        <f>Translations!$B$392</f>
        <v>Poland</v>
      </c>
    </row>
    <row r="908" spans="1:1" x14ac:dyDescent="0.25">
      <c r="A908" s="22" t="str">
        <f>Translations!$B$393</f>
        <v>Portugal</v>
      </c>
    </row>
    <row r="909" spans="1:1" x14ac:dyDescent="0.25">
      <c r="A909" s="22" t="str">
        <f>Translations!$B$394</f>
        <v>Romania</v>
      </c>
    </row>
    <row r="910" spans="1:1" x14ac:dyDescent="0.25">
      <c r="A910" s="22" t="str">
        <f>Translations!$B$395</f>
        <v>Slovakia</v>
      </c>
    </row>
    <row r="911" spans="1:1" x14ac:dyDescent="0.25">
      <c r="A911" s="22" t="str">
        <f>Translations!$B$396</f>
        <v>Slovenia</v>
      </c>
    </row>
    <row r="912" spans="1:1" x14ac:dyDescent="0.25">
      <c r="A912" s="22" t="str">
        <f>Translations!$B$397</f>
        <v>Spain</v>
      </c>
    </row>
    <row r="913" spans="1:8" x14ac:dyDescent="0.25">
      <c r="A913" s="22" t="str">
        <f>Translations!$B$398</f>
        <v>Sweden</v>
      </c>
    </row>
    <row r="914" spans="1:8" x14ac:dyDescent="0.25">
      <c r="A914" s="23" t="str">
        <f>Translations!$B$574</f>
        <v>Switzerland</v>
      </c>
    </row>
    <row r="915" spans="1:8" x14ac:dyDescent="0.25">
      <c r="A915" s="23" t="str">
        <f>Translations!$B$399</f>
        <v>United Kingdom</v>
      </c>
    </row>
    <row r="917" spans="1:8" x14ac:dyDescent="0.25">
      <c r="A917" s="21" t="s">
        <v>304</v>
      </c>
    </row>
    <row r="918" spans="1:8" x14ac:dyDescent="0.25">
      <c r="A918" s="23" t="str">
        <f>Translations!$B$184</f>
        <v>Biofuel</v>
      </c>
    </row>
    <row r="919" spans="1:8" x14ac:dyDescent="0.25">
      <c r="A919" s="23" t="str">
        <f>Translations!$B$1468</f>
        <v>RFNBO/RCF</v>
      </c>
    </row>
    <row r="920" spans="1:8" x14ac:dyDescent="0.25">
      <c r="A920" s="23" t="str">
        <f>Translations!$B$1480</f>
        <v>SLCF</v>
      </c>
    </row>
    <row r="921" spans="1:8" x14ac:dyDescent="0.25">
      <c r="A921" s="23" t="str">
        <f>Translations!$B$1643</f>
        <v>Fossil Alternative Fuel</v>
      </c>
    </row>
    <row r="923" spans="1:8" x14ac:dyDescent="0.25">
      <c r="A923" s="21" t="s">
        <v>306</v>
      </c>
      <c r="B923" s="21" t="s">
        <v>307</v>
      </c>
      <c r="C923" s="21" t="s">
        <v>308</v>
      </c>
      <c r="D923" s="21" t="s">
        <v>309</v>
      </c>
      <c r="E923" s="21" t="s">
        <v>310</v>
      </c>
      <c r="F923" s="21" t="s">
        <v>311</v>
      </c>
      <c r="G923" s="21" t="s">
        <v>312</v>
      </c>
      <c r="H923" s="21" t="s">
        <v>313</v>
      </c>
    </row>
    <row r="924" spans="1:8" x14ac:dyDescent="0.25">
      <c r="A924" s="23" t="str">
        <f>Translations!$B$1446</f>
        <v>Advanced aviation biofuel</v>
      </c>
      <c r="B924" s="23" t="str">
        <f>Translations!$B$1447</f>
        <v>Adv. Biofuel</v>
      </c>
      <c r="C924" s="23" t="b">
        <v>1</v>
      </c>
      <c r="D924" s="332" t="b">
        <v>1</v>
      </c>
      <c r="E924" s="588">
        <v>0.7</v>
      </c>
      <c r="F924" s="332" t="b">
        <v>1</v>
      </c>
      <c r="G924" s="332" t="b">
        <v>0</v>
      </c>
      <c r="H924" s="332" t="b">
        <v>0</v>
      </c>
    </row>
    <row r="925" spans="1:8" x14ac:dyDescent="0.25">
      <c r="A925" s="23" t="str">
        <f>Translations!$B$1449</f>
        <v>Aviation Biofuel</v>
      </c>
      <c r="B925" s="23" t="str">
        <f>Translations!$B$184</f>
        <v>Biofuel</v>
      </c>
      <c r="C925" s="23" t="b">
        <v>1</v>
      </c>
      <c r="D925" s="332" t="b">
        <v>1</v>
      </c>
      <c r="E925" s="588">
        <v>0.5</v>
      </c>
      <c r="F925" s="332" t="b">
        <v>1</v>
      </c>
      <c r="G925" s="332" t="b">
        <v>0</v>
      </c>
      <c r="H925" s="332" t="b">
        <v>0</v>
      </c>
    </row>
    <row r="926" spans="1:8" x14ac:dyDescent="0.25">
      <c r="A926" s="23" t="str">
        <f>Translations!$B$1451</f>
        <v>Other aviation biofuel</v>
      </c>
      <c r="B926" s="23" t="str">
        <f>Translations!$B$1452</f>
        <v>Other Biofuel</v>
      </c>
      <c r="C926" s="23" t="b">
        <v>1</v>
      </c>
      <c r="D926" s="332" t="b">
        <v>1</v>
      </c>
      <c r="E926" s="588">
        <v>0.5</v>
      </c>
      <c r="F926" s="332" t="b">
        <v>1</v>
      </c>
      <c r="G926" s="332" t="b">
        <v>0</v>
      </c>
      <c r="H926" s="332" t="b">
        <v>0</v>
      </c>
    </row>
    <row r="927" spans="1:8" x14ac:dyDescent="0.25">
      <c r="A927" s="23" t="str">
        <f>Translations!$B$1454</f>
        <v>Co-processed advanced biofuel</v>
      </c>
      <c r="B927" s="23" t="str">
        <f>Translations!$B$1455</f>
        <v>Co-prod. Adv. Biofuel</v>
      </c>
      <c r="C927" s="23" t="b">
        <v>1</v>
      </c>
      <c r="D927" s="332" t="b">
        <v>1</v>
      </c>
      <c r="E927" s="588">
        <v>0.7</v>
      </c>
      <c r="F927" s="332" t="b">
        <v>1</v>
      </c>
      <c r="G927" s="332" t="b">
        <v>0</v>
      </c>
      <c r="H927" s="332" t="b">
        <v>0</v>
      </c>
    </row>
    <row r="928" spans="1:8" x14ac:dyDescent="0.25">
      <c r="A928" s="23" t="str">
        <f>Translations!$B$1457</f>
        <v>Co-processed biofuel</v>
      </c>
      <c r="B928" s="23" t="str">
        <f>Translations!$B$1458</f>
        <v>Co-prod. Biofuel</v>
      </c>
      <c r="C928" s="23" t="b">
        <v>1</v>
      </c>
      <c r="D928" s="332" t="b">
        <v>1</v>
      </c>
      <c r="E928" s="588">
        <v>0.5</v>
      </c>
      <c r="F928" s="332" t="b">
        <v>1</v>
      </c>
      <c r="G928" s="332" t="b">
        <v>0</v>
      </c>
      <c r="H928" s="332" t="b">
        <v>0</v>
      </c>
    </row>
    <row r="929" spans="1:8" x14ac:dyDescent="0.25">
      <c r="A929" s="23" t="str">
        <f>Translations!$B$1460</f>
        <v>Non-Eligible biofuels</v>
      </c>
      <c r="B929" s="23" t="str">
        <f>Translations!$B$1461</f>
        <v>Non-El. Biofuel</v>
      </c>
      <c r="C929" s="23" t="b">
        <v>1</v>
      </c>
      <c r="D929" s="332" t="b">
        <v>0</v>
      </c>
      <c r="E929" s="588" t="str">
        <f>Euconst_NA</f>
        <v>n.a.</v>
      </c>
      <c r="F929" s="332" t="b">
        <v>1</v>
      </c>
      <c r="G929" s="332" t="b">
        <v>0</v>
      </c>
      <c r="H929" s="332" t="b">
        <v>0</v>
      </c>
    </row>
    <row r="930" spans="1:8" x14ac:dyDescent="0.25">
      <c r="A930" s="23" t="str">
        <f>Translations!$B$1463</f>
        <v>Non-zero-rated biofuels</v>
      </c>
      <c r="B930" s="23" t="str">
        <f>Translations!$B$1464</f>
        <v>Non-zero Biofuel</v>
      </c>
      <c r="C930" s="332" t="b">
        <v>0</v>
      </c>
      <c r="D930" s="332" t="b">
        <v>0</v>
      </c>
      <c r="E930" s="588" t="str">
        <f>Euconst_NA</f>
        <v>n.a.</v>
      </c>
      <c r="F930" s="332" t="b">
        <v>1</v>
      </c>
      <c r="G930" s="332" t="b">
        <v>0</v>
      </c>
      <c r="H930" s="332" t="b">
        <v>0</v>
      </c>
    </row>
    <row r="931" spans="1:8" x14ac:dyDescent="0.25">
      <c r="A931" s="23" t="str">
        <f>Translations!$B$1466</f>
        <v>RFNBO</v>
      </c>
      <c r="B931" s="23" t="str">
        <f>Translations!$B$1466</f>
        <v>RFNBO</v>
      </c>
      <c r="C931" s="23" t="b">
        <v>1</v>
      </c>
      <c r="D931" s="332" t="b">
        <v>1</v>
      </c>
      <c r="E931" s="588">
        <v>0.95</v>
      </c>
      <c r="F931" s="332" t="b">
        <v>0</v>
      </c>
      <c r="G931" s="332" t="b">
        <v>1</v>
      </c>
      <c r="H931" s="332" t="b">
        <v>0</v>
      </c>
    </row>
    <row r="932" spans="1:8" x14ac:dyDescent="0.25">
      <c r="A932" s="23" t="str">
        <f>Translations!$B$1469</f>
        <v>RCF</v>
      </c>
      <c r="B932" s="23" t="str">
        <f>Translations!$B$1469</f>
        <v>RCF</v>
      </c>
      <c r="C932" s="23" t="b">
        <v>1</v>
      </c>
      <c r="D932" s="332" t="b">
        <v>0</v>
      </c>
      <c r="E932" s="588" t="str">
        <f>Euconst_NA</f>
        <v>n.a.</v>
      </c>
      <c r="F932" s="332" t="b">
        <v>0</v>
      </c>
      <c r="G932" s="332" t="b">
        <v>1</v>
      </c>
      <c r="H932" s="332" t="b">
        <v>0</v>
      </c>
    </row>
    <row r="933" spans="1:8" x14ac:dyDescent="0.25">
      <c r="A933" s="23" t="str">
        <f>Translations!$B$1644</f>
        <v>non-zero-rated RFNBO</v>
      </c>
      <c r="B933" s="23" t="str">
        <f>Translations!$B$1472</f>
        <v>Non-zero RFNBO</v>
      </c>
      <c r="C933" s="332" t="b">
        <v>0</v>
      </c>
      <c r="D933" s="332" t="b">
        <v>0</v>
      </c>
      <c r="E933" s="588" t="str">
        <f>Euconst_NA</f>
        <v>n.a.</v>
      </c>
      <c r="F933" s="332" t="b">
        <v>0</v>
      </c>
      <c r="G933" s="332" t="b">
        <v>1</v>
      </c>
      <c r="H933" s="332" t="b">
        <v>0</v>
      </c>
    </row>
    <row r="934" spans="1:8" x14ac:dyDescent="0.25">
      <c r="A934" s="23" t="str">
        <f>Translations!$B$1645</f>
        <v>non-zero-rated RCF</v>
      </c>
      <c r="B934" s="23" t="str">
        <f>Translations!$B$1475</f>
        <v>Non-zero RCF</v>
      </c>
      <c r="C934" s="332" t="b">
        <v>0</v>
      </c>
      <c r="D934" s="332" t="b">
        <v>0</v>
      </c>
      <c r="E934" s="588" t="str">
        <f>Euconst_NA</f>
        <v>n.a.</v>
      </c>
      <c r="F934" s="332" t="b">
        <v>0</v>
      </c>
      <c r="G934" s="332" t="b">
        <v>1</v>
      </c>
      <c r="H934" s="332" t="b">
        <v>0</v>
      </c>
    </row>
    <row r="935" spans="1:8" x14ac:dyDescent="0.25">
      <c r="A935" s="23" t="str">
        <f>Translations!$B$1477</f>
        <v>non-fossil SLCF</v>
      </c>
      <c r="B935" s="23" t="str">
        <f>Translations!$B$1478</f>
        <v>non-foss SLCF</v>
      </c>
      <c r="C935" s="23" t="b">
        <v>1</v>
      </c>
      <c r="D935" s="332" t="b">
        <v>1</v>
      </c>
      <c r="E935" s="588">
        <v>0.5</v>
      </c>
      <c r="F935" s="332" t="b">
        <v>0</v>
      </c>
      <c r="G935" s="332" t="b">
        <v>0</v>
      </c>
      <c r="H935" s="332" t="b">
        <v>1</v>
      </c>
    </row>
    <row r="936" spans="1:8" x14ac:dyDescent="0.25">
      <c r="A936" s="23" t="str">
        <f>Translations!$B$1480</f>
        <v>SLCF</v>
      </c>
      <c r="B936" s="23" t="str">
        <f>Translations!$B$1480</f>
        <v>SLCF</v>
      </c>
      <c r="C936" s="23" t="b">
        <v>1</v>
      </c>
      <c r="D936" s="332" t="b">
        <v>0</v>
      </c>
      <c r="E936" s="588" t="str">
        <f>Euconst_NA</f>
        <v>n.a.</v>
      </c>
      <c r="F936" s="332" t="b">
        <v>0</v>
      </c>
      <c r="G936" s="332" t="b">
        <v>0</v>
      </c>
      <c r="H936" s="332" t="b">
        <v>1</v>
      </c>
    </row>
    <row r="937" spans="1:8" x14ac:dyDescent="0.25">
      <c r="A937" s="23" t="str">
        <f>Translations!$B$1483</f>
        <v>non-zero-rated SLCF</v>
      </c>
      <c r="B937" s="23" t="str">
        <f>Translations!$B$1484</f>
        <v>Non-zero SLCF</v>
      </c>
      <c r="C937" s="332" t="b">
        <v>0</v>
      </c>
      <c r="D937" s="332" t="b">
        <v>0</v>
      </c>
      <c r="E937" s="588" t="str">
        <f>Euconst_NA</f>
        <v>n.a.</v>
      </c>
      <c r="F937" s="332" t="b">
        <v>0</v>
      </c>
      <c r="G937" s="332" t="b">
        <v>0</v>
      </c>
      <c r="H937" s="332" t="b">
        <v>1</v>
      </c>
    </row>
    <row r="938" spans="1:8" x14ac:dyDescent="0.25">
      <c r="A938" s="23" t="str">
        <f>Translations!$B$1646</f>
        <v>Other (Fossil)</v>
      </c>
      <c r="B938" s="23" t="str">
        <f>Translations!$B$1197</f>
        <v>Other</v>
      </c>
      <c r="C938" s="332" t="b">
        <v>0</v>
      </c>
      <c r="D938" s="332" t="b">
        <v>0</v>
      </c>
      <c r="E938" s="588" t="str">
        <f>Euconst_NA</f>
        <v>n.a.</v>
      </c>
      <c r="F938" s="332" t="b">
        <v>0</v>
      </c>
      <c r="G938" s="332" t="b">
        <v>0</v>
      </c>
      <c r="H938" s="332" t="b">
        <v>0</v>
      </c>
    </row>
    <row r="939" spans="1:8" x14ac:dyDescent="0.25">
      <c r="A939" s="23" t="str">
        <f>Translations!$B$1487</f>
        <v>Other Aviation fuel (Manual input)</v>
      </c>
      <c r="B939" s="23" t="str">
        <f>Translations!$B$1488</f>
        <v>Other (manual)</v>
      </c>
      <c r="C939" s="332" t="b">
        <v>0</v>
      </c>
      <c r="D939" s="332" t="str">
        <f>Translations!$B$1647</f>
        <v>manual input</v>
      </c>
      <c r="E939" s="332" t="str">
        <f>Translations!$B$1647</f>
        <v>manual input</v>
      </c>
      <c r="F939" s="332" t="str">
        <f>Translations!$B$1647</f>
        <v>manual input</v>
      </c>
      <c r="G939" s="332" t="str">
        <f>Translations!$B$1647</f>
        <v>manual input</v>
      </c>
      <c r="H939" s="332" t="str">
        <f>Translations!$B$1647</f>
        <v>manual input</v>
      </c>
    </row>
    <row r="941" spans="1:8" x14ac:dyDescent="0.25">
      <c r="A941" s="21" t="s">
        <v>318</v>
      </c>
      <c r="B941" s="21" t="s">
        <v>319</v>
      </c>
      <c r="C941" s="21" t="s">
        <v>320</v>
      </c>
      <c r="D941" s="21" t="s">
        <v>321</v>
      </c>
      <c r="E941" s="21" t="s">
        <v>321</v>
      </c>
    </row>
    <row r="942" spans="1:8" x14ac:dyDescent="0.25">
      <c r="A942" s="10" t="str">
        <f>Translations!$B$184</f>
        <v>Biofuel</v>
      </c>
      <c r="B942" t="str">
        <f>Translations!$B$1468</f>
        <v>RFNBO/RCF</v>
      </c>
      <c r="C942" t="str">
        <f>Translations!$B$1480</f>
        <v>SLCF</v>
      </c>
      <c r="D942" t="str">
        <f>Translations!$B$1643</f>
        <v>Fossil Alternative Fuel</v>
      </c>
      <c r="E942" t="str">
        <f>Translations!$B$1643</f>
        <v>Fossil Alternative Fuel</v>
      </c>
    </row>
    <row r="943" spans="1:8" x14ac:dyDescent="0.25">
      <c r="A943" s="21" t="str">
        <f ca="1">CONCATENATE(ADDRESS(ROW(A944),COLUMN(),,,$E$1),":",ADDRESS(MATCH("END",A944:A951,0)+ROW(A944)-2,COLUMN()))</f>
        <v>EUwideConstants!$A$944:$A$950</v>
      </c>
      <c r="B943" s="21" t="str">
        <f t="shared" ref="B943:D943" ca="1" si="0">CONCATENATE(ADDRESS(ROW(B944),COLUMN(),,,$E$1),":",ADDRESS(MATCH("END",B944:B951,0)+ROW(B944)-2,COLUMN()))</f>
        <v>EUwideConstants!$B$944:$B$947</v>
      </c>
      <c r="C943" s="21" t="str">
        <f t="shared" ca="1" si="0"/>
        <v>EUwideConstants!$C$944:$C$946</v>
      </c>
      <c r="D943" s="21" t="str">
        <f t="shared" ca="1" si="0"/>
        <v>EUwideConstants!$D$944:$D$944</v>
      </c>
      <c r="E943" s="21" t="str">
        <f t="shared" ref="E943" ca="1" si="1">CONCATENATE(ADDRESS(ROW(E944),COLUMN(),,,$E$1),":",ADDRESS(MATCH("END",E944:E951,0)+ROW(E944)-2,COLUMN()))</f>
        <v>EUwideConstants!$E$944:$E$944</v>
      </c>
    </row>
    <row r="944" spans="1:8" x14ac:dyDescent="0.25">
      <c r="A944" s="579" t="str">
        <f>B924</f>
        <v>Adv. Biofuel</v>
      </c>
      <c r="B944" s="579" t="str">
        <f>B931</f>
        <v>RFNBO</v>
      </c>
      <c r="C944" s="579" t="str">
        <f>B935</f>
        <v>non-foss SLCF</v>
      </c>
      <c r="D944" s="579" t="str">
        <f>B938</f>
        <v>Other</v>
      </c>
      <c r="E944" s="579" t="str">
        <f>B939</f>
        <v>Other (manual)</v>
      </c>
    </row>
    <row r="945" spans="1:5" x14ac:dyDescent="0.25">
      <c r="A945" s="579" t="str">
        <f t="shared" ref="A945:A950" si="2">B925</f>
        <v>Biofuel</v>
      </c>
      <c r="B945" s="579" t="str">
        <f t="shared" ref="B945:B947" si="3">B932</f>
        <v>RCF</v>
      </c>
      <c r="C945" s="579" t="str">
        <f t="shared" ref="C945:C946" si="4">B936</f>
        <v>SLCF</v>
      </c>
      <c r="D945" s="579" t="s">
        <v>322</v>
      </c>
      <c r="E945" s="579" t="s">
        <v>322</v>
      </c>
    </row>
    <row r="946" spans="1:5" x14ac:dyDescent="0.25">
      <c r="A946" s="579" t="str">
        <f t="shared" si="2"/>
        <v>Other Biofuel</v>
      </c>
      <c r="B946" s="579" t="str">
        <f t="shared" si="3"/>
        <v>Non-zero RFNBO</v>
      </c>
      <c r="C946" s="579" t="str">
        <f t="shared" si="4"/>
        <v>Non-zero SLCF</v>
      </c>
      <c r="D946" s="580"/>
      <c r="E946" s="580"/>
    </row>
    <row r="947" spans="1:5" x14ac:dyDescent="0.25">
      <c r="A947" s="579" t="str">
        <f t="shared" si="2"/>
        <v>Co-prod. Adv. Biofuel</v>
      </c>
      <c r="B947" s="579" t="str">
        <f t="shared" si="3"/>
        <v>Non-zero RCF</v>
      </c>
      <c r="C947" s="579" t="s">
        <v>322</v>
      </c>
      <c r="D947" s="580"/>
      <c r="E947" s="580"/>
    </row>
    <row r="948" spans="1:5" x14ac:dyDescent="0.25">
      <c r="A948" s="579" t="str">
        <f t="shared" si="2"/>
        <v>Co-prod. Biofuel</v>
      </c>
      <c r="B948" s="579" t="s">
        <v>322</v>
      </c>
      <c r="C948" s="580"/>
      <c r="D948" s="580"/>
      <c r="E948" s="580"/>
    </row>
    <row r="949" spans="1:5" x14ac:dyDescent="0.25">
      <c r="A949" s="579" t="str">
        <f t="shared" si="2"/>
        <v>Non-El. Biofuel</v>
      </c>
      <c r="B949" s="580"/>
      <c r="C949" s="580"/>
      <c r="D949" s="580"/>
      <c r="E949" s="580"/>
    </row>
    <row r="950" spans="1:5" x14ac:dyDescent="0.25">
      <c r="A950" s="579" t="str">
        <f t="shared" si="2"/>
        <v>Non-zero Biofuel</v>
      </c>
      <c r="B950" s="580"/>
      <c r="C950" s="580"/>
      <c r="D950" s="580"/>
      <c r="E950" s="580"/>
    </row>
    <row r="951" spans="1:5" x14ac:dyDescent="0.25">
      <c r="A951" s="579" t="s">
        <v>322</v>
      </c>
      <c r="B951" s="580"/>
      <c r="C951" s="580"/>
      <c r="D951" s="580"/>
      <c r="E951" s="580"/>
    </row>
    <row r="954" spans="1:5" x14ac:dyDescent="0.25">
      <c r="A954" s="21" t="s">
        <v>323</v>
      </c>
      <c r="B954" s="21" t="s">
        <v>324</v>
      </c>
      <c r="C954" s="21" t="s">
        <v>325</v>
      </c>
    </row>
    <row r="955" spans="1:5" x14ac:dyDescent="0.25">
      <c r="A955" s="332" t="str">
        <f>Translations!$B$1151</f>
        <v>Jet-A</v>
      </c>
      <c r="B955" s="54">
        <v>3.16</v>
      </c>
      <c r="C955" s="54">
        <v>44.1</v>
      </c>
    </row>
    <row r="956" spans="1:5" x14ac:dyDescent="0.25">
      <c r="A956" s="332" t="str">
        <f>Translations!$B$1152</f>
        <v>Jet-A1</v>
      </c>
      <c r="B956" s="54">
        <v>3.16</v>
      </c>
      <c r="C956" s="54">
        <v>44.1</v>
      </c>
    </row>
    <row r="957" spans="1:5" x14ac:dyDescent="0.25">
      <c r="A957" s="332" t="str">
        <f>Translations!$B$1153</f>
        <v>Jet-B</v>
      </c>
      <c r="B957" s="54">
        <v>3.1</v>
      </c>
      <c r="C957" s="54">
        <v>44.3</v>
      </c>
    </row>
    <row r="958" spans="1:5" x14ac:dyDescent="0.25">
      <c r="A958" s="332" t="str">
        <f>Translations!$B$1154</f>
        <v>AvGas</v>
      </c>
      <c r="B958" s="54">
        <v>3.1</v>
      </c>
      <c r="C958" s="54">
        <v>44.3</v>
      </c>
    </row>
    <row r="960" spans="1:5" x14ac:dyDescent="0.25">
      <c r="A960" s="21" t="s">
        <v>326</v>
      </c>
    </row>
    <row r="961" spans="1:1" x14ac:dyDescent="0.25">
      <c r="A961" s="166" t="str">
        <f>Translations!$B$1648</f>
        <v>Select main fuel!</v>
      </c>
    </row>
    <row r="963" spans="1:1" x14ac:dyDescent="0.25">
      <c r="A963" s="21" t="s">
        <v>328</v>
      </c>
    </row>
    <row r="964" spans="1:1" x14ac:dyDescent="0.25">
      <c r="A964" s="166" t="str">
        <f>Translations!$B$1649</f>
        <v>Incomplete!</v>
      </c>
    </row>
    <row r="966" spans="1:1" x14ac:dyDescent="0.25">
      <c r="A966" s="21" t="s">
        <v>330</v>
      </c>
    </row>
    <row r="967" spans="1:1" x14ac:dyDescent="0.25">
      <c r="A967" s="166" t="str">
        <f>Translations!$B$1650</f>
        <v>Fuel</v>
      </c>
    </row>
    <row r="969" spans="1:1" x14ac:dyDescent="0.25">
      <c r="A969" s="21" t="s">
        <v>332</v>
      </c>
    </row>
    <row r="970" spans="1:1" x14ac:dyDescent="0.25">
      <c r="A970" s="589" t="str">
        <f>Euconst_NA</f>
        <v>n.a.</v>
      </c>
    </row>
    <row r="971" spans="1:1" x14ac:dyDescent="0.25">
      <c r="A971" s="589">
        <v>0.5</v>
      </c>
    </row>
    <row r="972" spans="1:1" x14ac:dyDescent="0.25">
      <c r="A972" s="589">
        <v>0.7</v>
      </c>
    </row>
    <row r="973" spans="1:1" x14ac:dyDescent="0.25">
      <c r="A973" s="589">
        <v>0.95</v>
      </c>
    </row>
    <row r="975" spans="1:1" x14ac:dyDescent="0.25">
      <c r="A975" s="21" t="s">
        <v>333</v>
      </c>
    </row>
    <row r="976" spans="1:1" x14ac:dyDescent="0.25">
      <c r="A976" s="166" t="str">
        <f>Translations!$B$1651</f>
        <v>Attention: You have chosen to opt-out from the EU ETS support scheme under Article 3c(6) of the EU ETS Directive. Therefore, you will not be eligible to receive free allocation for the use of eligible aviation fuels, even if reported in this report.</v>
      </c>
    </row>
    <row r="977" spans="1:1" x14ac:dyDescent="0.25">
      <c r="A977" s="21" t="s">
        <v>334</v>
      </c>
    </row>
    <row r="978" spans="1:1" x14ac:dyDescent="0.25">
      <c r="A978" s="166" t="str">
        <f>Translations!$B$1652</f>
        <v>You are applying for support for the use of eligible aviation fuels under Article 3c(6) of the EU ETS Directive using the data displayed below.</v>
      </c>
    </row>
  </sheetData>
  <sheetProtection sheet="1" objects="1" scenarios="1" formatCells="0" formatColumns="0" formatRows="0" insertColumns="0" insertRows="0"/>
  <mergeCells count="2">
    <mergeCell ref="E1:F1"/>
    <mergeCell ref="C1:D1"/>
  </mergeCells>
  <phoneticPr fontId="12"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tabColor indexed="12"/>
  </sheetPr>
  <dimension ref="A2"/>
  <sheetViews>
    <sheetView workbookViewId="0"/>
  </sheetViews>
  <sheetFormatPr defaultColWidth="11.44140625" defaultRowHeight="13.2" x14ac:dyDescent="0.25"/>
  <sheetData>
    <row r="2" spans="1:1" ht="22.8" x14ac:dyDescent="0.4">
      <c r="A2" s="4" t="s">
        <v>335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tabColor rgb="FF0070C0"/>
  </sheetPr>
  <dimension ref="A1:E1652"/>
  <sheetViews>
    <sheetView zoomScale="115" zoomScaleNormal="115" workbookViewId="0">
      <pane xSplit="1" ySplit="1" topLeftCell="B2" activePane="bottomRight" state="frozen"/>
      <selection pane="topRight" activeCell="B1" sqref="B1"/>
      <selection pane="bottomLeft" activeCell="A2" sqref="A2"/>
      <selection pane="bottomRight" activeCell="B2" sqref="B2"/>
    </sheetView>
  </sheetViews>
  <sheetFormatPr defaultColWidth="11.44140625" defaultRowHeight="13.2" x14ac:dyDescent="0.25"/>
  <cols>
    <col min="1" max="1" width="8.44140625" style="125" customWidth="1"/>
    <col min="2" max="2" width="90.5546875" style="70" customWidth="1"/>
    <col min="3" max="3" width="90.5546875" style="475" customWidth="1"/>
    <col min="4" max="16384" width="11.44140625" style="56"/>
  </cols>
  <sheetData>
    <row r="1" spans="1:3" ht="14.4" x14ac:dyDescent="0.3">
      <c r="A1" s="287" t="s">
        <v>338</v>
      </c>
      <c r="B1" s="82" t="s">
        <v>336</v>
      </c>
      <c r="C1" s="454" t="s">
        <v>337</v>
      </c>
    </row>
    <row r="2" spans="1:3" ht="24.6" x14ac:dyDescent="0.25">
      <c r="A2" s="81" t="s">
        <v>338</v>
      </c>
      <c r="B2" s="229" t="s">
        <v>339</v>
      </c>
      <c r="C2" s="455" t="s">
        <v>339</v>
      </c>
    </row>
    <row r="3" spans="1:3" ht="17.399999999999999" x14ac:dyDescent="0.25">
      <c r="A3" s="81">
        <v>2</v>
      </c>
      <c r="B3" s="230" t="s">
        <v>340</v>
      </c>
      <c r="C3" s="456" t="s">
        <v>340</v>
      </c>
    </row>
    <row r="4" spans="1:3" x14ac:dyDescent="0.25">
      <c r="A4" s="81">
        <v>3</v>
      </c>
      <c r="B4" s="231" t="s">
        <v>341</v>
      </c>
      <c r="C4" s="457" t="s">
        <v>341</v>
      </c>
    </row>
    <row r="5" spans="1:3" x14ac:dyDescent="0.25">
      <c r="A5" s="81" t="s">
        <v>338</v>
      </c>
      <c r="B5" s="231" t="s">
        <v>342</v>
      </c>
      <c r="C5" s="457" t="s">
        <v>342</v>
      </c>
    </row>
    <row r="6" spans="1:3" x14ac:dyDescent="0.25">
      <c r="A6" s="81">
        <v>5</v>
      </c>
      <c r="B6" s="231" t="s">
        <v>343</v>
      </c>
      <c r="C6" s="457" t="s">
        <v>343</v>
      </c>
    </row>
    <row r="7" spans="1:3" x14ac:dyDescent="0.25">
      <c r="A7" s="81" t="s">
        <v>338</v>
      </c>
      <c r="B7" s="231" t="s">
        <v>344</v>
      </c>
      <c r="C7" s="457" t="s">
        <v>344</v>
      </c>
    </row>
    <row r="8" spans="1:3" x14ac:dyDescent="0.25">
      <c r="A8" s="81" t="s">
        <v>338</v>
      </c>
      <c r="B8" s="231" t="s">
        <v>345</v>
      </c>
      <c r="C8" s="457" t="s">
        <v>345</v>
      </c>
    </row>
    <row r="9" spans="1:3" x14ac:dyDescent="0.25">
      <c r="A9" s="81" t="s">
        <v>338</v>
      </c>
      <c r="B9" s="231" t="s">
        <v>346</v>
      </c>
      <c r="C9" s="457" t="s">
        <v>346</v>
      </c>
    </row>
    <row r="10" spans="1:3" x14ac:dyDescent="0.25">
      <c r="A10" s="81" t="s">
        <v>338</v>
      </c>
      <c r="B10" s="231" t="s">
        <v>347</v>
      </c>
      <c r="C10" s="457" t="s">
        <v>347</v>
      </c>
    </row>
    <row r="11" spans="1:3" x14ac:dyDescent="0.25">
      <c r="A11" s="81" t="s">
        <v>338</v>
      </c>
      <c r="B11" s="231" t="s">
        <v>348</v>
      </c>
      <c r="C11" s="457" t="s">
        <v>348</v>
      </c>
    </row>
    <row r="12" spans="1:3" x14ac:dyDescent="0.25">
      <c r="A12" s="81" t="s">
        <v>338</v>
      </c>
      <c r="B12" s="231" t="s">
        <v>349</v>
      </c>
      <c r="C12" s="457" t="s">
        <v>349</v>
      </c>
    </row>
    <row r="13" spans="1:3" x14ac:dyDescent="0.25">
      <c r="A13" s="81" t="s">
        <v>338</v>
      </c>
      <c r="B13" s="231" t="s">
        <v>350</v>
      </c>
      <c r="C13" s="457" t="s">
        <v>350</v>
      </c>
    </row>
    <row r="14" spans="1:3" x14ac:dyDescent="0.25">
      <c r="A14" s="81" t="s">
        <v>338</v>
      </c>
      <c r="B14" s="231" t="s">
        <v>351</v>
      </c>
      <c r="C14" s="457" t="s">
        <v>351</v>
      </c>
    </row>
    <row r="15" spans="1:3" x14ac:dyDescent="0.25">
      <c r="A15" s="81" t="s">
        <v>338</v>
      </c>
      <c r="B15" s="231" t="s">
        <v>352</v>
      </c>
      <c r="C15" s="457" t="s">
        <v>352</v>
      </c>
    </row>
    <row r="16" spans="1:3" x14ac:dyDescent="0.25">
      <c r="A16" s="81" t="s">
        <v>338</v>
      </c>
      <c r="B16" s="231" t="s">
        <v>353</v>
      </c>
      <c r="C16" s="457" t="s">
        <v>353</v>
      </c>
    </row>
    <row r="17" spans="1:3" x14ac:dyDescent="0.25">
      <c r="A17" s="81" t="s">
        <v>338</v>
      </c>
      <c r="B17" s="231" t="s">
        <v>354</v>
      </c>
      <c r="C17" s="457" t="s">
        <v>354</v>
      </c>
    </row>
    <row r="18" spans="1:3" x14ac:dyDescent="0.25">
      <c r="A18" s="81" t="s">
        <v>338</v>
      </c>
      <c r="B18" s="231" t="s">
        <v>355</v>
      </c>
      <c r="C18" s="457" t="s">
        <v>355</v>
      </c>
    </row>
    <row r="19" spans="1:3" x14ac:dyDescent="0.25">
      <c r="A19" s="81" t="s">
        <v>338</v>
      </c>
      <c r="B19" s="231" t="s">
        <v>356</v>
      </c>
      <c r="C19" s="457" t="s">
        <v>356</v>
      </c>
    </row>
    <row r="20" spans="1:3" x14ac:dyDescent="0.25">
      <c r="A20" s="81">
        <v>19</v>
      </c>
      <c r="B20" s="231" t="s">
        <v>357</v>
      </c>
      <c r="C20" s="457" t="s">
        <v>357</v>
      </c>
    </row>
    <row r="21" spans="1:3" x14ac:dyDescent="0.25">
      <c r="A21" s="81" t="s">
        <v>338</v>
      </c>
      <c r="B21" s="232" t="s">
        <v>358</v>
      </c>
      <c r="C21" s="458" t="s">
        <v>358</v>
      </c>
    </row>
    <row r="22" spans="1:3" x14ac:dyDescent="0.25">
      <c r="A22" s="81" t="s">
        <v>338</v>
      </c>
      <c r="B22" s="233" t="s">
        <v>359</v>
      </c>
      <c r="C22" s="457" t="s">
        <v>359</v>
      </c>
    </row>
    <row r="23" spans="1:3" x14ac:dyDescent="0.25">
      <c r="A23" s="81">
        <v>22</v>
      </c>
      <c r="B23" s="231" t="s">
        <v>360</v>
      </c>
      <c r="C23" s="457" t="s">
        <v>360</v>
      </c>
    </row>
    <row r="24" spans="1:3" x14ac:dyDescent="0.25">
      <c r="A24" s="81" t="s">
        <v>338</v>
      </c>
      <c r="B24" s="233" t="s">
        <v>361</v>
      </c>
      <c r="C24" s="457" t="s">
        <v>361</v>
      </c>
    </row>
    <row r="25" spans="1:3" ht="27" thickBot="1" x14ac:dyDescent="0.3">
      <c r="A25" s="81">
        <v>24</v>
      </c>
      <c r="B25" s="232" t="s">
        <v>362</v>
      </c>
      <c r="C25" s="458" t="s">
        <v>362</v>
      </c>
    </row>
    <row r="26" spans="1:3" ht="13.8" thickBot="1" x14ac:dyDescent="0.3">
      <c r="A26" s="81">
        <v>25</v>
      </c>
      <c r="B26" s="234" t="s">
        <v>363</v>
      </c>
      <c r="C26" s="457" t="s">
        <v>363</v>
      </c>
    </row>
    <row r="27" spans="1:3" ht="26.4" x14ac:dyDescent="0.25">
      <c r="A27" s="81">
        <v>26</v>
      </c>
      <c r="B27" s="234" t="s">
        <v>364</v>
      </c>
      <c r="C27" s="457" t="s">
        <v>364</v>
      </c>
    </row>
    <row r="28" spans="1:3" ht="13.8" thickBot="1" x14ac:dyDescent="0.3">
      <c r="A28" s="81">
        <v>27</v>
      </c>
      <c r="B28" s="232" t="s">
        <v>365</v>
      </c>
      <c r="C28" s="458" t="s">
        <v>365</v>
      </c>
    </row>
    <row r="29" spans="1:3" ht="13.8" thickBot="1" x14ac:dyDescent="0.3">
      <c r="A29" s="81">
        <v>28</v>
      </c>
      <c r="B29" s="235" t="s">
        <v>366</v>
      </c>
      <c r="C29" s="457" t="s">
        <v>366</v>
      </c>
    </row>
    <row r="30" spans="1:3" ht="13.8" thickBot="1" x14ac:dyDescent="0.3">
      <c r="A30" s="81">
        <v>29</v>
      </c>
      <c r="B30" s="236" t="s">
        <v>367</v>
      </c>
      <c r="C30" s="457" t="s">
        <v>367</v>
      </c>
    </row>
    <row r="31" spans="1:3" ht="13.8" thickBot="1" x14ac:dyDescent="0.3">
      <c r="A31" s="81">
        <v>30</v>
      </c>
      <c r="B31" s="236" t="s">
        <v>368</v>
      </c>
      <c r="C31" s="457" t="s">
        <v>368</v>
      </c>
    </row>
    <row r="32" spans="1:3" ht="13.8" thickBot="1" x14ac:dyDescent="0.3">
      <c r="A32" s="81">
        <v>31</v>
      </c>
      <c r="B32" s="236" t="s">
        <v>369</v>
      </c>
      <c r="C32" s="457" t="s">
        <v>369</v>
      </c>
    </row>
    <row r="33" spans="1:3" ht="17.399999999999999" x14ac:dyDescent="0.25">
      <c r="A33" s="81">
        <v>32</v>
      </c>
      <c r="B33" s="237" t="s">
        <v>370</v>
      </c>
      <c r="C33" s="456" t="s">
        <v>370</v>
      </c>
    </row>
    <row r="34" spans="1:3" ht="52.8" x14ac:dyDescent="0.25">
      <c r="A34" s="81" t="s">
        <v>338</v>
      </c>
      <c r="B34" s="231" t="s">
        <v>371</v>
      </c>
      <c r="C34" s="457" t="s">
        <v>371</v>
      </c>
    </row>
    <row r="35" spans="1:3" x14ac:dyDescent="0.25">
      <c r="A35" s="81" t="s">
        <v>338</v>
      </c>
      <c r="B35" s="233" t="s">
        <v>372</v>
      </c>
      <c r="C35" s="457" t="s">
        <v>372</v>
      </c>
    </row>
    <row r="36" spans="1:3" ht="26.4" x14ac:dyDescent="0.25">
      <c r="A36" s="81" t="s">
        <v>338</v>
      </c>
      <c r="B36" s="70" t="s">
        <v>373</v>
      </c>
      <c r="C36" s="459" t="s">
        <v>373</v>
      </c>
    </row>
    <row r="37" spans="1:3" ht="26.4" x14ac:dyDescent="0.25">
      <c r="A37" s="81" t="s">
        <v>338</v>
      </c>
      <c r="B37" s="233" t="s">
        <v>374</v>
      </c>
      <c r="C37" s="457" t="s">
        <v>374</v>
      </c>
    </row>
    <row r="38" spans="1:3" ht="26.4" x14ac:dyDescent="0.25">
      <c r="A38" s="81" t="s">
        <v>338</v>
      </c>
      <c r="B38" s="70" t="s">
        <v>375</v>
      </c>
      <c r="C38" s="459" t="s">
        <v>375</v>
      </c>
    </row>
    <row r="39" spans="1:3" ht="26.4" x14ac:dyDescent="0.25">
      <c r="A39" s="81" t="s">
        <v>338</v>
      </c>
      <c r="B39" s="233" t="s">
        <v>376</v>
      </c>
      <c r="C39" s="457" t="s">
        <v>376</v>
      </c>
    </row>
    <row r="40" spans="1:3" ht="39.6" x14ac:dyDescent="0.25">
      <c r="A40" s="81" t="s">
        <v>338</v>
      </c>
      <c r="B40" s="238" t="s">
        <v>377</v>
      </c>
      <c r="C40" s="460" t="s">
        <v>377</v>
      </c>
    </row>
    <row r="41" spans="1:3" x14ac:dyDescent="0.25">
      <c r="A41" s="81">
        <v>40</v>
      </c>
      <c r="B41" s="233" t="s">
        <v>378</v>
      </c>
      <c r="C41" s="457" t="s">
        <v>378</v>
      </c>
    </row>
    <row r="42" spans="1:3" ht="79.2" x14ac:dyDescent="0.25">
      <c r="A42" s="81" t="s">
        <v>338</v>
      </c>
      <c r="B42" s="238" t="s">
        <v>379</v>
      </c>
      <c r="C42" s="460" t="s">
        <v>379</v>
      </c>
    </row>
    <row r="43" spans="1:3" ht="66" x14ac:dyDescent="0.25">
      <c r="A43" s="81" t="s">
        <v>338</v>
      </c>
      <c r="B43" s="233" t="s">
        <v>380</v>
      </c>
      <c r="C43" s="457" t="s">
        <v>380</v>
      </c>
    </row>
    <row r="44" spans="1:3" x14ac:dyDescent="0.25">
      <c r="A44" s="81">
        <v>43</v>
      </c>
      <c r="B44" s="233" t="s">
        <v>381</v>
      </c>
      <c r="C44" s="457" t="s">
        <v>381</v>
      </c>
    </row>
    <row r="45" spans="1:3" x14ac:dyDescent="0.25">
      <c r="A45" s="81" t="s">
        <v>338</v>
      </c>
      <c r="B45" s="231" t="s">
        <v>382</v>
      </c>
      <c r="C45" s="457" t="s">
        <v>382</v>
      </c>
    </row>
    <row r="46" spans="1:3" ht="52.8" x14ac:dyDescent="0.25">
      <c r="A46" s="81" t="s">
        <v>338</v>
      </c>
      <c r="B46" s="231" t="s">
        <v>383</v>
      </c>
      <c r="C46" s="457" t="s">
        <v>383</v>
      </c>
    </row>
    <row r="47" spans="1:3" ht="26.4" x14ac:dyDescent="0.25">
      <c r="A47" s="81" t="s">
        <v>338</v>
      </c>
      <c r="B47" s="232" t="s">
        <v>384</v>
      </c>
      <c r="C47" s="458" t="s">
        <v>384</v>
      </c>
    </row>
    <row r="48" spans="1:3" ht="15.6" x14ac:dyDescent="0.25">
      <c r="A48" s="81">
        <v>47</v>
      </c>
      <c r="B48" s="239" t="s">
        <v>385</v>
      </c>
      <c r="C48" s="461" t="s">
        <v>385</v>
      </c>
    </row>
    <row r="49" spans="1:3" ht="52.8" x14ac:dyDescent="0.25">
      <c r="A49" s="81" t="s">
        <v>338</v>
      </c>
      <c r="B49" s="232" t="s">
        <v>386</v>
      </c>
      <c r="C49" s="458" t="s">
        <v>387</v>
      </c>
    </row>
    <row r="50" spans="1:3" ht="26.4" x14ac:dyDescent="0.25">
      <c r="A50" s="81">
        <v>49</v>
      </c>
      <c r="B50" s="231" t="s">
        <v>388</v>
      </c>
      <c r="C50" s="457" t="s">
        <v>388</v>
      </c>
    </row>
    <row r="51" spans="1:3" ht="26.4" x14ac:dyDescent="0.25">
      <c r="A51" s="81">
        <v>50</v>
      </c>
      <c r="B51" s="231" t="s">
        <v>389</v>
      </c>
      <c r="C51" s="457" t="s">
        <v>389</v>
      </c>
    </row>
    <row r="52" spans="1:3" ht="39.6" x14ac:dyDescent="0.25">
      <c r="A52" s="81">
        <v>51</v>
      </c>
      <c r="B52" s="231" t="s">
        <v>390</v>
      </c>
      <c r="C52" s="457" t="s">
        <v>390</v>
      </c>
    </row>
    <row r="53" spans="1:3" x14ac:dyDescent="0.25">
      <c r="A53" s="81">
        <v>52</v>
      </c>
      <c r="B53" s="233" t="s">
        <v>391</v>
      </c>
      <c r="C53" s="457" t="s">
        <v>391</v>
      </c>
    </row>
    <row r="54" spans="1:3" ht="13.8" thickBot="1" x14ac:dyDescent="0.3">
      <c r="A54" s="81" t="s">
        <v>338</v>
      </c>
      <c r="B54" s="231" t="s">
        <v>392</v>
      </c>
      <c r="C54" s="457" t="s">
        <v>392</v>
      </c>
    </row>
    <row r="55" spans="1:3" x14ac:dyDescent="0.25">
      <c r="A55" s="81">
        <v>54</v>
      </c>
      <c r="B55" s="240" t="s">
        <v>393</v>
      </c>
      <c r="C55" s="457" t="s">
        <v>393</v>
      </c>
    </row>
    <row r="56" spans="1:3" ht="79.2" x14ac:dyDescent="0.25">
      <c r="A56" s="81" t="s">
        <v>338</v>
      </c>
      <c r="B56" s="231" t="s">
        <v>394</v>
      </c>
      <c r="C56" s="457" t="s">
        <v>394</v>
      </c>
    </row>
    <row r="57" spans="1:3" ht="79.2" x14ac:dyDescent="0.25">
      <c r="A57" s="81" t="s">
        <v>338</v>
      </c>
      <c r="B57" s="231" t="s">
        <v>395</v>
      </c>
      <c r="C57" s="457" t="s">
        <v>395</v>
      </c>
    </row>
    <row r="58" spans="1:3" ht="26.4" x14ac:dyDescent="0.25">
      <c r="A58" s="81" t="s">
        <v>338</v>
      </c>
      <c r="B58" s="231" t="s">
        <v>396</v>
      </c>
      <c r="C58" s="457" t="s">
        <v>396</v>
      </c>
    </row>
    <row r="59" spans="1:3" ht="26.4" x14ac:dyDescent="0.25">
      <c r="A59" s="81" t="s">
        <v>338</v>
      </c>
      <c r="B59" s="231" t="s">
        <v>397</v>
      </c>
      <c r="C59" s="457" t="s">
        <v>397</v>
      </c>
    </row>
    <row r="60" spans="1:3" ht="79.2" x14ac:dyDescent="0.25">
      <c r="A60" s="81" t="s">
        <v>338</v>
      </c>
      <c r="B60" s="232" t="s">
        <v>398</v>
      </c>
      <c r="C60" s="458" t="s">
        <v>399</v>
      </c>
    </row>
    <row r="61" spans="1:3" ht="15.6" x14ac:dyDescent="0.25">
      <c r="A61" s="81">
        <v>60</v>
      </c>
      <c r="B61" s="241" t="s">
        <v>400</v>
      </c>
      <c r="C61" s="461" t="s">
        <v>400</v>
      </c>
    </row>
    <row r="62" spans="1:3" x14ac:dyDescent="0.25">
      <c r="A62" s="81">
        <v>61</v>
      </c>
      <c r="B62" s="232" t="s">
        <v>401</v>
      </c>
      <c r="C62" s="458" t="s">
        <v>401</v>
      </c>
    </row>
    <row r="63" spans="1:3" x14ac:dyDescent="0.25">
      <c r="A63" s="81">
        <v>62</v>
      </c>
      <c r="B63" s="233" t="s">
        <v>402</v>
      </c>
      <c r="C63" s="457" t="s">
        <v>402</v>
      </c>
    </row>
    <row r="64" spans="1:3" x14ac:dyDescent="0.25">
      <c r="A64" s="81">
        <v>63</v>
      </c>
      <c r="B64" s="231" t="s">
        <v>403</v>
      </c>
      <c r="C64" s="457" t="s">
        <v>403</v>
      </c>
    </row>
    <row r="65" spans="1:3" x14ac:dyDescent="0.25">
      <c r="A65" s="81">
        <v>64</v>
      </c>
      <c r="B65" s="233" t="s">
        <v>404</v>
      </c>
      <c r="C65" s="457" t="s">
        <v>404</v>
      </c>
    </row>
    <row r="66" spans="1:3" x14ac:dyDescent="0.25">
      <c r="A66" s="81" t="s">
        <v>338</v>
      </c>
      <c r="B66" s="231" t="s">
        <v>405</v>
      </c>
      <c r="C66" s="457" t="s">
        <v>405</v>
      </c>
    </row>
    <row r="67" spans="1:3" x14ac:dyDescent="0.25">
      <c r="A67" s="81">
        <v>66</v>
      </c>
      <c r="B67" s="231" t="s">
        <v>406</v>
      </c>
      <c r="C67" s="457" t="s">
        <v>406</v>
      </c>
    </row>
    <row r="68" spans="1:3" x14ac:dyDescent="0.25">
      <c r="A68" s="81" t="s">
        <v>338</v>
      </c>
      <c r="B68" s="231" t="s">
        <v>407</v>
      </c>
      <c r="C68" s="457" t="s">
        <v>407</v>
      </c>
    </row>
    <row r="69" spans="1:3" x14ac:dyDescent="0.25">
      <c r="A69" s="81">
        <v>68</v>
      </c>
      <c r="B69" s="233" t="s">
        <v>408</v>
      </c>
      <c r="C69" s="457" t="s">
        <v>408</v>
      </c>
    </row>
    <row r="70" spans="1:3" x14ac:dyDescent="0.25">
      <c r="A70" s="81">
        <v>69</v>
      </c>
      <c r="B70" s="232" t="s">
        <v>409</v>
      </c>
      <c r="C70" s="458" t="s">
        <v>409</v>
      </c>
    </row>
    <row r="71" spans="1:3" x14ac:dyDescent="0.25">
      <c r="A71" s="81">
        <v>70</v>
      </c>
      <c r="B71" s="242" t="s">
        <v>410</v>
      </c>
      <c r="C71" s="457" t="s">
        <v>410</v>
      </c>
    </row>
    <row r="72" spans="1:3" x14ac:dyDescent="0.25">
      <c r="A72" s="81">
        <v>71</v>
      </c>
      <c r="B72" s="231" t="s">
        <v>411</v>
      </c>
      <c r="C72" s="457" t="s">
        <v>411</v>
      </c>
    </row>
    <row r="73" spans="1:3" x14ac:dyDescent="0.25">
      <c r="A73" s="81">
        <v>72</v>
      </c>
      <c r="B73" s="242" t="s">
        <v>412</v>
      </c>
      <c r="C73" s="457" t="s">
        <v>412</v>
      </c>
    </row>
    <row r="74" spans="1:3" ht="15.6" x14ac:dyDescent="0.25">
      <c r="A74" s="81">
        <v>73</v>
      </c>
      <c r="B74" s="241" t="s">
        <v>413</v>
      </c>
      <c r="C74" s="461" t="s">
        <v>413</v>
      </c>
    </row>
    <row r="75" spans="1:3" ht="66" x14ac:dyDescent="0.25">
      <c r="A75" s="81" t="s">
        <v>338</v>
      </c>
      <c r="B75" s="231" t="s">
        <v>414</v>
      </c>
      <c r="C75" s="457" t="s">
        <v>414</v>
      </c>
    </row>
    <row r="76" spans="1:3" ht="39.6" x14ac:dyDescent="0.25">
      <c r="A76" s="81">
        <v>75</v>
      </c>
      <c r="B76" s="231" t="s">
        <v>415</v>
      </c>
      <c r="C76" s="457" t="s">
        <v>415</v>
      </c>
    </row>
    <row r="77" spans="1:3" ht="52.8" x14ac:dyDescent="0.25">
      <c r="A77" s="81">
        <v>76</v>
      </c>
      <c r="B77" s="231" t="s">
        <v>416</v>
      </c>
      <c r="C77" s="457" t="s">
        <v>416</v>
      </c>
    </row>
    <row r="78" spans="1:3" x14ac:dyDescent="0.25">
      <c r="A78" s="81">
        <v>77</v>
      </c>
      <c r="B78" s="243" t="s">
        <v>417</v>
      </c>
      <c r="C78" s="462" t="s">
        <v>417</v>
      </c>
    </row>
    <row r="79" spans="1:3" x14ac:dyDescent="0.25">
      <c r="A79" s="81">
        <v>78</v>
      </c>
      <c r="B79" s="244" t="s">
        <v>418</v>
      </c>
      <c r="C79" s="458" t="s">
        <v>418</v>
      </c>
    </row>
    <row r="80" spans="1:3" x14ac:dyDescent="0.25">
      <c r="A80" s="81">
        <v>79</v>
      </c>
      <c r="B80" s="245" t="s">
        <v>419</v>
      </c>
      <c r="C80" s="457" t="s">
        <v>419</v>
      </c>
    </row>
    <row r="81" spans="1:3" ht="13.8" thickBot="1" x14ac:dyDescent="0.3">
      <c r="A81" s="81">
        <v>80</v>
      </c>
      <c r="B81" s="246" t="s">
        <v>420</v>
      </c>
      <c r="C81" s="463" t="s">
        <v>420</v>
      </c>
    </row>
    <row r="82" spans="1:3" ht="26.4" x14ac:dyDescent="0.25">
      <c r="A82" s="81">
        <v>81</v>
      </c>
      <c r="B82" s="245" t="s">
        <v>421</v>
      </c>
      <c r="C82" s="457" t="s">
        <v>421</v>
      </c>
    </row>
    <row r="83" spans="1:3" x14ac:dyDescent="0.25">
      <c r="A83" s="81">
        <v>82</v>
      </c>
      <c r="B83" s="245" t="s">
        <v>422</v>
      </c>
      <c r="C83" s="457" t="s">
        <v>422</v>
      </c>
    </row>
    <row r="84" spans="1:3" x14ac:dyDescent="0.25">
      <c r="A84" s="81">
        <v>83</v>
      </c>
      <c r="B84" s="245" t="s">
        <v>423</v>
      </c>
      <c r="C84" s="457" t="s">
        <v>423</v>
      </c>
    </row>
    <row r="85" spans="1:3" x14ac:dyDescent="0.25">
      <c r="A85" s="81">
        <v>84</v>
      </c>
      <c r="B85" s="245" t="s">
        <v>424</v>
      </c>
      <c r="C85" s="457" t="s">
        <v>424</v>
      </c>
    </row>
    <row r="86" spans="1:3" x14ac:dyDescent="0.25">
      <c r="A86" s="81">
        <v>85</v>
      </c>
      <c r="B86" s="245" t="s">
        <v>425</v>
      </c>
      <c r="C86" s="457" t="s">
        <v>425</v>
      </c>
    </row>
    <row r="87" spans="1:3" ht="15.6" x14ac:dyDescent="0.25">
      <c r="A87" s="81">
        <v>86</v>
      </c>
      <c r="B87" s="241" t="s">
        <v>426</v>
      </c>
      <c r="C87" s="461" t="s">
        <v>426</v>
      </c>
    </row>
    <row r="88" spans="1:3" ht="17.399999999999999" x14ac:dyDescent="0.25">
      <c r="A88" s="81" t="s">
        <v>338</v>
      </c>
      <c r="B88" s="230" t="s">
        <v>427</v>
      </c>
      <c r="C88" s="456" t="s">
        <v>427</v>
      </c>
    </row>
    <row r="89" spans="1:3" ht="15.6" x14ac:dyDescent="0.25">
      <c r="A89" s="81" t="s">
        <v>338</v>
      </c>
      <c r="B89" s="247" t="s">
        <v>428</v>
      </c>
      <c r="C89" s="461" t="s">
        <v>428</v>
      </c>
    </row>
    <row r="90" spans="1:3" ht="20.399999999999999" x14ac:dyDescent="0.25">
      <c r="A90" s="81" t="s">
        <v>338</v>
      </c>
      <c r="B90" s="248" t="s">
        <v>429</v>
      </c>
      <c r="C90" s="464" t="s">
        <v>429</v>
      </c>
    </row>
    <row r="91" spans="1:3" ht="30.6" x14ac:dyDescent="0.25">
      <c r="A91" s="81" t="s">
        <v>338</v>
      </c>
      <c r="B91" s="248" t="s">
        <v>430</v>
      </c>
      <c r="C91" s="464" t="s">
        <v>430</v>
      </c>
    </row>
    <row r="92" spans="1:3" ht="20.399999999999999" x14ac:dyDescent="0.25">
      <c r="A92" s="81" t="s">
        <v>338</v>
      </c>
      <c r="B92" s="248" t="s">
        <v>431</v>
      </c>
      <c r="C92" s="464" t="s">
        <v>431</v>
      </c>
    </row>
    <row r="93" spans="1:3" ht="41.4" thickBot="1" x14ac:dyDescent="0.3">
      <c r="A93" s="81" t="s">
        <v>338</v>
      </c>
      <c r="B93" s="248" t="s">
        <v>432</v>
      </c>
      <c r="C93" s="464" t="s">
        <v>432</v>
      </c>
    </row>
    <row r="94" spans="1:3" ht="13.8" thickBot="1" x14ac:dyDescent="0.3">
      <c r="A94" s="81" t="s">
        <v>338</v>
      </c>
      <c r="B94" s="249" t="s">
        <v>433</v>
      </c>
      <c r="C94" s="465" t="s">
        <v>433</v>
      </c>
    </row>
    <row r="95" spans="1:3" ht="13.8" thickBot="1" x14ac:dyDescent="0.3">
      <c r="A95" s="81" t="s">
        <v>338</v>
      </c>
      <c r="B95" s="250" t="s">
        <v>434</v>
      </c>
      <c r="C95" s="465" t="s">
        <v>434</v>
      </c>
    </row>
    <row r="96" spans="1:3" ht="13.8" thickBot="1" x14ac:dyDescent="0.3">
      <c r="A96" s="81" t="s">
        <v>338</v>
      </c>
      <c r="B96" s="250" t="s">
        <v>435</v>
      </c>
      <c r="C96" s="465" t="s">
        <v>435</v>
      </c>
    </row>
    <row r="97" spans="1:3" ht="21" thickBot="1" x14ac:dyDescent="0.3">
      <c r="A97" s="81" t="s">
        <v>338</v>
      </c>
      <c r="B97" s="250" t="s">
        <v>436</v>
      </c>
      <c r="C97" s="465" t="s">
        <v>436</v>
      </c>
    </row>
    <row r="98" spans="1:3" x14ac:dyDescent="0.25">
      <c r="A98" s="81" t="s">
        <v>338</v>
      </c>
      <c r="B98" s="251" t="s">
        <v>437</v>
      </c>
      <c r="C98" s="466" t="s">
        <v>437</v>
      </c>
    </row>
    <row r="99" spans="1:3" ht="34.799999999999997" x14ac:dyDescent="0.25">
      <c r="A99" s="81" t="s">
        <v>338</v>
      </c>
      <c r="B99" s="230" t="s">
        <v>438</v>
      </c>
      <c r="C99" s="456" t="s">
        <v>438</v>
      </c>
    </row>
    <row r="100" spans="1:3" ht="15.6" x14ac:dyDescent="0.25">
      <c r="A100" s="81" t="s">
        <v>338</v>
      </c>
      <c r="B100" s="247" t="s">
        <v>439</v>
      </c>
      <c r="C100" s="461" t="s">
        <v>439</v>
      </c>
    </row>
    <row r="101" spans="1:3" x14ac:dyDescent="0.25">
      <c r="A101" s="81">
        <v>100</v>
      </c>
      <c r="B101" s="244" t="s">
        <v>440</v>
      </c>
      <c r="C101" s="458" t="s">
        <v>440</v>
      </c>
    </row>
    <row r="102" spans="1:3" ht="14.4" x14ac:dyDescent="0.25">
      <c r="A102" s="81" t="s">
        <v>338</v>
      </c>
      <c r="B102" s="252"/>
      <c r="C102" s="431"/>
    </row>
    <row r="103" spans="1:3" x14ac:dyDescent="0.25">
      <c r="A103" s="81" t="s">
        <v>338</v>
      </c>
      <c r="B103" s="248" t="s">
        <v>441</v>
      </c>
      <c r="C103" s="464" t="s">
        <v>441</v>
      </c>
    </row>
    <row r="104" spans="1:3" x14ac:dyDescent="0.25">
      <c r="A104" s="81">
        <v>103</v>
      </c>
      <c r="B104" s="244" t="s">
        <v>442</v>
      </c>
      <c r="C104" s="458" t="s">
        <v>442</v>
      </c>
    </row>
    <row r="105" spans="1:3" x14ac:dyDescent="0.25">
      <c r="A105" s="81" t="s">
        <v>338</v>
      </c>
      <c r="B105" s="248" t="s">
        <v>443</v>
      </c>
      <c r="C105" s="464" t="s">
        <v>443</v>
      </c>
    </row>
    <row r="106" spans="1:3" x14ac:dyDescent="0.25">
      <c r="A106" s="81" t="s">
        <v>338</v>
      </c>
      <c r="B106" s="244" t="s">
        <v>444</v>
      </c>
      <c r="C106" s="458" t="s">
        <v>444</v>
      </c>
    </row>
    <row r="107" spans="1:3" ht="40.799999999999997" x14ac:dyDescent="0.25">
      <c r="A107" s="81" t="s">
        <v>338</v>
      </c>
      <c r="B107" s="248" t="s">
        <v>445</v>
      </c>
      <c r="C107" s="464" t="s">
        <v>445</v>
      </c>
    </row>
    <row r="108" spans="1:3" x14ac:dyDescent="0.25">
      <c r="A108" s="81" t="s">
        <v>338</v>
      </c>
      <c r="B108" s="244" t="s">
        <v>446</v>
      </c>
      <c r="C108" s="458" t="s">
        <v>446</v>
      </c>
    </row>
    <row r="109" spans="1:3" ht="30.6" x14ac:dyDescent="0.25">
      <c r="A109" s="81" t="s">
        <v>338</v>
      </c>
      <c r="B109" s="253" t="s">
        <v>447</v>
      </c>
      <c r="C109" s="467" t="s">
        <v>448</v>
      </c>
    </row>
    <row r="110" spans="1:3" x14ac:dyDescent="0.25">
      <c r="A110" s="81" t="s">
        <v>338</v>
      </c>
      <c r="B110" s="254" t="s">
        <v>449</v>
      </c>
      <c r="C110" s="468" t="s">
        <v>449</v>
      </c>
    </row>
    <row r="111" spans="1:3" x14ac:dyDescent="0.25">
      <c r="A111" s="81" t="s">
        <v>338</v>
      </c>
      <c r="B111" s="248" t="s">
        <v>450</v>
      </c>
      <c r="C111" s="464" t="s">
        <v>450</v>
      </c>
    </row>
    <row r="112" spans="1:3" x14ac:dyDescent="0.25">
      <c r="A112" s="81" t="s">
        <v>338</v>
      </c>
      <c r="B112" s="231" t="s">
        <v>451</v>
      </c>
      <c r="C112" s="457" t="s">
        <v>451</v>
      </c>
    </row>
    <row r="113" spans="1:3" ht="26.4" x14ac:dyDescent="0.25">
      <c r="A113" s="81">
        <v>112</v>
      </c>
      <c r="B113" s="244" t="s">
        <v>452</v>
      </c>
      <c r="C113" s="458" t="s">
        <v>452</v>
      </c>
    </row>
    <row r="114" spans="1:3" ht="20.399999999999999" x14ac:dyDescent="0.25">
      <c r="A114" s="81" t="s">
        <v>338</v>
      </c>
      <c r="B114" s="248" t="s">
        <v>453</v>
      </c>
      <c r="C114" s="464" t="s">
        <v>453</v>
      </c>
    </row>
    <row r="115" spans="1:3" ht="26.4" x14ac:dyDescent="0.25">
      <c r="A115" s="81">
        <v>114</v>
      </c>
      <c r="B115" s="244" t="s">
        <v>454</v>
      </c>
      <c r="C115" s="458" t="s">
        <v>454</v>
      </c>
    </row>
    <row r="116" spans="1:3" ht="30.6" x14ac:dyDescent="0.25">
      <c r="A116" s="81" t="s">
        <v>338</v>
      </c>
      <c r="B116" s="248" t="s">
        <v>455</v>
      </c>
      <c r="C116" s="464" t="s">
        <v>455</v>
      </c>
    </row>
    <row r="117" spans="1:3" ht="26.4" x14ac:dyDescent="0.25">
      <c r="A117" s="81">
        <v>116</v>
      </c>
      <c r="B117" s="244" t="s">
        <v>456</v>
      </c>
      <c r="C117" s="458" t="s">
        <v>456</v>
      </c>
    </row>
    <row r="118" spans="1:3" ht="14.4" x14ac:dyDescent="0.25">
      <c r="A118" s="81" t="s">
        <v>338</v>
      </c>
      <c r="B118" s="252"/>
      <c r="C118" s="431"/>
    </row>
    <row r="119" spans="1:3" ht="20.399999999999999" x14ac:dyDescent="0.25">
      <c r="A119" s="81" t="s">
        <v>338</v>
      </c>
      <c r="B119" s="248" t="s">
        <v>457</v>
      </c>
      <c r="C119" s="464" t="s">
        <v>457</v>
      </c>
    </row>
    <row r="120" spans="1:3" x14ac:dyDescent="0.25">
      <c r="A120" s="81">
        <v>119</v>
      </c>
      <c r="B120" s="244" t="s">
        <v>458</v>
      </c>
      <c r="C120" s="458" t="s">
        <v>458</v>
      </c>
    </row>
    <row r="121" spans="1:3" x14ac:dyDescent="0.25">
      <c r="A121" s="81">
        <v>120</v>
      </c>
      <c r="B121" s="248" t="s">
        <v>459</v>
      </c>
      <c r="C121" s="464" t="s">
        <v>459</v>
      </c>
    </row>
    <row r="122" spans="1:3" x14ac:dyDescent="0.25">
      <c r="A122" s="81">
        <v>121</v>
      </c>
      <c r="B122" s="244" t="s">
        <v>460</v>
      </c>
      <c r="C122" s="458" t="s">
        <v>460</v>
      </c>
    </row>
    <row r="123" spans="1:3" ht="20.399999999999999" x14ac:dyDescent="0.25">
      <c r="A123" s="81">
        <v>122</v>
      </c>
      <c r="B123" s="248" t="s">
        <v>461</v>
      </c>
      <c r="C123" s="464" t="s">
        <v>461</v>
      </c>
    </row>
    <row r="124" spans="1:3" ht="26.4" x14ac:dyDescent="0.25">
      <c r="A124" s="81">
        <v>123</v>
      </c>
      <c r="B124" s="244" t="s">
        <v>462</v>
      </c>
      <c r="C124" s="458" t="s">
        <v>462</v>
      </c>
    </row>
    <row r="125" spans="1:3" x14ac:dyDescent="0.25">
      <c r="A125" s="81">
        <v>124</v>
      </c>
      <c r="B125" s="255" t="s">
        <v>463</v>
      </c>
      <c r="C125" s="465" t="s">
        <v>463</v>
      </c>
    </row>
    <row r="126" spans="1:3" x14ac:dyDescent="0.25">
      <c r="A126" s="81">
        <v>125</v>
      </c>
      <c r="B126" s="255" t="s">
        <v>464</v>
      </c>
      <c r="C126" s="465" t="s">
        <v>464</v>
      </c>
    </row>
    <row r="127" spans="1:3" x14ac:dyDescent="0.25">
      <c r="A127" s="81">
        <v>126</v>
      </c>
      <c r="B127" s="255" t="s">
        <v>465</v>
      </c>
      <c r="C127" s="465" t="s">
        <v>465</v>
      </c>
    </row>
    <row r="128" spans="1:3" x14ac:dyDescent="0.25">
      <c r="A128" s="81">
        <v>127</v>
      </c>
      <c r="B128" s="255" t="s">
        <v>466</v>
      </c>
      <c r="C128" s="465" t="s">
        <v>466</v>
      </c>
    </row>
    <row r="129" spans="1:3" x14ac:dyDescent="0.25">
      <c r="A129" s="81">
        <v>128</v>
      </c>
      <c r="B129" s="244" t="s">
        <v>467</v>
      </c>
      <c r="C129" s="458" t="s">
        <v>467</v>
      </c>
    </row>
    <row r="130" spans="1:3" x14ac:dyDescent="0.25">
      <c r="A130" s="81">
        <v>129</v>
      </c>
      <c r="B130" s="255" t="s">
        <v>468</v>
      </c>
      <c r="C130" s="465" t="s">
        <v>468</v>
      </c>
    </row>
    <row r="131" spans="1:3" x14ac:dyDescent="0.25">
      <c r="A131" s="81">
        <v>130</v>
      </c>
      <c r="B131" s="255" t="s">
        <v>469</v>
      </c>
      <c r="C131" s="465" t="s">
        <v>469</v>
      </c>
    </row>
    <row r="132" spans="1:3" x14ac:dyDescent="0.25">
      <c r="A132" s="81">
        <v>131</v>
      </c>
      <c r="B132" s="255" t="s">
        <v>470</v>
      </c>
      <c r="C132" s="465" t="s">
        <v>470</v>
      </c>
    </row>
    <row r="133" spans="1:3" x14ac:dyDescent="0.25">
      <c r="A133" s="81">
        <v>132</v>
      </c>
      <c r="B133" s="255" t="s">
        <v>471</v>
      </c>
      <c r="C133" s="465" t="s">
        <v>471</v>
      </c>
    </row>
    <row r="134" spans="1:3" x14ac:dyDescent="0.25">
      <c r="A134" s="81">
        <v>133</v>
      </c>
      <c r="B134" s="255" t="s">
        <v>472</v>
      </c>
      <c r="C134" s="465" t="s">
        <v>472</v>
      </c>
    </row>
    <row r="135" spans="1:3" x14ac:dyDescent="0.25">
      <c r="A135" s="81">
        <v>134</v>
      </c>
      <c r="B135" s="255" t="s">
        <v>473</v>
      </c>
      <c r="C135" s="465" t="s">
        <v>473</v>
      </c>
    </row>
    <row r="136" spans="1:3" x14ac:dyDescent="0.25">
      <c r="A136" s="81">
        <v>135</v>
      </c>
      <c r="B136" s="255" t="s">
        <v>474</v>
      </c>
      <c r="C136" s="465" t="s">
        <v>474</v>
      </c>
    </row>
    <row r="137" spans="1:3" ht="26.4" x14ac:dyDescent="0.25">
      <c r="A137" s="81" t="s">
        <v>338</v>
      </c>
      <c r="B137" s="244" t="s">
        <v>475</v>
      </c>
      <c r="C137" s="458" t="s">
        <v>475</v>
      </c>
    </row>
    <row r="138" spans="1:3" ht="26.4" x14ac:dyDescent="0.25">
      <c r="A138" s="81" t="s">
        <v>338</v>
      </c>
      <c r="B138" s="244" t="s">
        <v>476</v>
      </c>
      <c r="C138" s="458" t="s">
        <v>476</v>
      </c>
    </row>
    <row r="139" spans="1:3" ht="30.6" x14ac:dyDescent="0.25">
      <c r="A139" s="81" t="s">
        <v>338</v>
      </c>
      <c r="B139" s="256" t="s">
        <v>477</v>
      </c>
      <c r="C139" s="464" t="s">
        <v>477</v>
      </c>
    </row>
    <row r="140" spans="1:3" ht="26.4" x14ac:dyDescent="0.25">
      <c r="A140" s="81" t="s">
        <v>338</v>
      </c>
      <c r="B140" s="257" t="s">
        <v>478</v>
      </c>
      <c r="C140" s="458" t="s">
        <v>478</v>
      </c>
    </row>
    <row r="141" spans="1:3" x14ac:dyDescent="0.25">
      <c r="A141" s="81" t="s">
        <v>338</v>
      </c>
      <c r="B141" s="244" t="s">
        <v>479</v>
      </c>
      <c r="C141" s="458" t="s">
        <v>479</v>
      </c>
    </row>
    <row r="142" spans="1:3" ht="20.399999999999999" x14ac:dyDescent="0.25">
      <c r="A142" s="81" t="s">
        <v>338</v>
      </c>
      <c r="B142" s="256" t="s">
        <v>480</v>
      </c>
      <c r="C142" s="464" t="s">
        <v>480</v>
      </c>
    </row>
    <row r="143" spans="1:3" x14ac:dyDescent="0.25">
      <c r="A143" s="81" t="s">
        <v>338</v>
      </c>
      <c r="B143" s="255" t="s">
        <v>481</v>
      </c>
      <c r="C143" s="465" t="s">
        <v>481</v>
      </c>
    </row>
    <row r="144" spans="1:3" x14ac:dyDescent="0.25">
      <c r="A144" s="81" t="s">
        <v>338</v>
      </c>
      <c r="B144" s="256" t="s">
        <v>482</v>
      </c>
      <c r="C144" s="464" t="s">
        <v>482</v>
      </c>
    </row>
    <row r="145" spans="1:3" x14ac:dyDescent="0.25">
      <c r="A145" s="81" t="s">
        <v>338</v>
      </c>
      <c r="B145" s="255" t="s">
        <v>483</v>
      </c>
      <c r="C145" s="465" t="s">
        <v>483</v>
      </c>
    </row>
    <row r="146" spans="1:3" x14ac:dyDescent="0.25">
      <c r="A146" s="81" t="s">
        <v>338</v>
      </c>
      <c r="B146" s="255" t="s">
        <v>484</v>
      </c>
      <c r="C146" s="465" t="s">
        <v>484</v>
      </c>
    </row>
    <row r="147" spans="1:3" ht="13.8" thickBot="1" x14ac:dyDescent="0.3">
      <c r="A147" s="81" t="s">
        <v>338</v>
      </c>
      <c r="B147" s="258" t="s">
        <v>485</v>
      </c>
      <c r="C147" s="458" t="s">
        <v>485</v>
      </c>
    </row>
    <row r="148" spans="1:3" ht="15.6" x14ac:dyDescent="0.25">
      <c r="A148" s="81" t="s">
        <v>338</v>
      </c>
      <c r="B148" s="247" t="s">
        <v>486</v>
      </c>
      <c r="C148" s="461" t="s">
        <v>486</v>
      </c>
    </row>
    <row r="149" spans="1:3" x14ac:dyDescent="0.25">
      <c r="A149" s="81" t="s">
        <v>338</v>
      </c>
      <c r="B149" s="244" t="s">
        <v>487</v>
      </c>
      <c r="C149" s="458" t="s">
        <v>487</v>
      </c>
    </row>
    <row r="150" spans="1:3" ht="20.399999999999999" x14ac:dyDescent="0.25">
      <c r="A150" s="81" t="s">
        <v>338</v>
      </c>
      <c r="B150" s="256" t="s">
        <v>488</v>
      </c>
      <c r="C150" s="464" t="s">
        <v>488</v>
      </c>
    </row>
    <row r="151" spans="1:3" x14ac:dyDescent="0.25">
      <c r="A151" s="81">
        <v>150</v>
      </c>
      <c r="B151" s="244" t="s">
        <v>489</v>
      </c>
      <c r="C151" s="458" t="s">
        <v>489</v>
      </c>
    </row>
    <row r="152" spans="1:3" x14ac:dyDescent="0.25">
      <c r="A152" s="81">
        <v>151</v>
      </c>
      <c r="B152" s="244" t="s">
        <v>490</v>
      </c>
      <c r="C152" s="458" t="s">
        <v>490</v>
      </c>
    </row>
    <row r="153" spans="1:3" x14ac:dyDescent="0.25">
      <c r="A153" s="81">
        <v>152</v>
      </c>
      <c r="B153" s="244" t="s">
        <v>491</v>
      </c>
      <c r="C153" s="458" t="s">
        <v>491</v>
      </c>
    </row>
    <row r="154" spans="1:3" x14ac:dyDescent="0.25">
      <c r="A154" s="81">
        <v>153</v>
      </c>
      <c r="B154" s="244" t="s">
        <v>492</v>
      </c>
      <c r="C154" s="458" t="s">
        <v>492</v>
      </c>
    </row>
    <row r="155" spans="1:3" x14ac:dyDescent="0.25">
      <c r="A155" s="81">
        <v>154</v>
      </c>
      <c r="B155" s="244" t="s">
        <v>493</v>
      </c>
      <c r="C155" s="458" t="s">
        <v>493</v>
      </c>
    </row>
    <row r="156" spans="1:3" x14ac:dyDescent="0.25">
      <c r="A156" s="81">
        <v>155</v>
      </c>
      <c r="B156" s="244" t="s">
        <v>494</v>
      </c>
      <c r="C156" s="458" t="s">
        <v>494</v>
      </c>
    </row>
    <row r="157" spans="1:3" x14ac:dyDescent="0.25">
      <c r="A157" s="81">
        <v>156</v>
      </c>
      <c r="B157" s="244" t="s">
        <v>495</v>
      </c>
      <c r="C157" s="458" t="s">
        <v>495</v>
      </c>
    </row>
    <row r="158" spans="1:3" x14ac:dyDescent="0.25">
      <c r="A158" s="81" t="s">
        <v>338</v>
      </c>
      <c r="B158" s="231" t="s">
        <v>496</v>
      </c>
      <c r="C158" s="457" t="s">
        <v>496</v>
      </c>
    </row>
    <row r="159" spans="1:3" x14ac:dyDescent="0.25">
      <c r="A159" s="81">
        <v>158</v>
      </c>
      <c r="B159" s="244" t="s">
        <v>497</v>
      </c>
      <c r="C159" s="458" t="s">
        <v>497</v>
      </c>
    </row>
    <row r="160" spans="1:3" ht="26.4" x14ac:dyDescent="0.25">
      <c r="A160" s="81" t="s">
        <v>338</v>
      </c>
      <c r="B160" s="231" t="s">
        <v>498</v>
      </c>
      <c r="C160" s="457" t="s">
        <v>498</v>
      </c>
    </row>
    <row r="161" spans="1:3" ht="20.399999999999999" x14ac:dyDescent="0.25">
      <c r="A161" s="81" t="s">
        <v>338</v>
      </c>
      <c r="B161" s="256" t="s">
        <v>499</v>
      </c>
      <c r="C161" s="464" t="s">
        <v>499</v>
      </c>
    </row>
    <row r="162" spans="1:3" x14ac:dyDescent="0.25">
      <c r="A162" s="81">
        <v>161</v>
      </c>
      <c r="B162" s="232" t="s">
        <v>500</v>
      </c>
      <c r="C162" s="458" t="s">
        <v>500</v>
      </c>
    </row>
    <row r="163" spans="1:3" x14ac:dyDescent="0.25">
      <c r="A163" s="81">
        <v>162</v>
      </c>
      <c r="B163" s="232" t="s">
        <v>501</v>
      </c>
      <c r="C163" s="458" t="s">
        <v>501</v>
      </c>
    </row>
    <row r="164" spans="1:3" x14ac:dyDescent="0.25">
      <c r="A164" s="81">
        <v>163</v>
      </c>
      <c r="B164" s="232" t="s">
        <v>502</v>
      </c>
      <c r="C164" s="458" t="s">
        <v>502</v>
      </c>
    </row>
    <row r="165" spans="1:3" x14ac:dyDescent="0.25">
      <c r="A165" s="81">
        <v>164</v>
      </c>
      <c r="B165" s="232" t="s">
        <v>503</v>
      </c>
      <c r="C165" s="458" t="s">
        <v>503</v>
      </c>
    </row>
    <row r="166" spans="1:3" x14ac:dyDescent="0.25">
      <c r="A166" s="81">
        <v>165</v>
      </c>
      <c r="B166" s="232" t="s">
        <v>504</v>
      </c>
      <c r="C166" s="458" t="s">
        <v>504</v>
      </c>
    </row>
    <row r="167" spans="1:3" x14ac:dyDescent="0.25">
      <c r="A167" s="81">
        <v>166</v>
      </c>
      <c r="B167" s="232" t="s">
        <v>505</v>
      </c>
      <c r="C167" s="458" t="s">
        <v>505</v>
      </c>
    </row>
    <row r="168" spans="1:3" x14ac:dyDescent="0.25">
      <c r="A168" s="81" t="s">
        <v>338</v>
      </c>
      <c r="B168" s="231" t="s">
        <v>506</v>
      </c>
      <c r="C168" s="457" t="s">
        <v>506</v>
      </c>
    </row>
    <row r="169" spans="1:3" ht="17.399999999999999" x14ac:dyDescent="0.25">
      <c r="A169" s="81" t="s">
        <v>338</v>
      </c>
      <c r="B169" s="230" t="s">
        <v>507</v>
      </c>
      <c r="C169" s="456" t="s">
        <v>507</v>
      </c>
    </row>
    <row r="170" spans="1:3" ht="15.6" x14ac:dyDescent="0.25">
      <c r="A170" s="81" t="s">
        <v>338</v>
      </c>
      <c r="B170" s="247" t="s">
        <v>508</v>
      </c>
      <c r="C170" s="461" t="s">
        <v>508</v>
      </c>
    </row>
    <row r="171" spans="1:3" ht="15.6" x14ac:dyDescent="0.25">
      <c r="A171" s="81" t="s">
        <v>338</v>
      </c>
      <c r="B171" s="241" t="s">
        <v>509</v>
      </c>
      <c r="C171" s="461" t="s">
        <v>509</v>
      </c>
    </row>
    <row r="172" spans="1:3" x14ac:dyDescent="0.25">
      <c r="A172" s="81" t="s">
        <v>338</v>
      </c>
      <c r="B172" s="244" t="s">
        <v>510</v>
      </c>
      <c r="C172" s="458" t="s">
        <v>511</v>
      </c>
    </row>
    <row r="173" spans="1:3" ht="30.6" x14ac:dyDescent="0.25">
      <c r="A173" s="81" t="s">
        <v>338</v>
      </c>
      <c r="B173" s="259" t="s">
        <v>512</v>
      </c>
      <c r="C173" s="464" t="s">
        <v>512</v>
      </c>
    </row>
    <row r="174" spans="1:3" ht="30.6" x14ac:dyDescent="0.25">
      <c r="A174" s="81" t="s">
        <v>338</v>
      </c>
      <c r="B174" s="259" t="s">
        <v>513</v>
      </c>
      <c r="C174" s="464" t="s">
        <v>513</v>
      </c>
    </row>
    <row r="175" spans="1:3" ht="20.399999999999999" x14ac:dyDescent="0.25">
      <c r="A175" s="81" t="s">
        <v>338</v>
      </c>
      <c r="B175" s="259" t="s">
        <v>514</v>
      </c>
      <c r="C175" s="464" t="s">
        <v>514</v>
      </c>
    </row>
    <row r="176" spans="1:3" ht="30.6" x14ac:dyDescent="0.25">
      <c r="A176" s="81" t="s">
        <v>338</v>
      </c>
      <c r="B176" s="259" t="s">
        <v>515</v>
      </c>
      <c r="C176" s="464" t="s">
        <v>515</v>
      </c>
    </row>
    <row r="177" spans="1:3" ht="13.8" thickBot="1" x14ac:dyDescent="0.3">
      <c r="A177" s="81" t="s">
        <v>338</v>
      </c>
      <c r="B177" s="244" t="s">
        <v>516</v>
      </c>
      <c r="C177" s="458" t="s">
        <v>516</v>
      </c>
    </row>
    <row r="178" spans="1:3" ht="31.2" thickBot="1" x14ac:dyDescent="0.3">
      <c r="A178" s="81" t="s">
        <v>338</v>
      </c>
      <c r="B178" s="260" t="s">
        <v>517</v>
      </c>
      <c r="C178" s="465" t="s">
        <v>517</v>
      </c>
    </row>
    <row r="179" spans="1:3" ht="21" thickBot="1" x14ac:dyDescent="0.3">
      <c r="A179" s="81" t="s">
        <v>338</v>
      </c>
      <c r="B179" s="261" t="s">
        <v>518</v>
      </c>
      <c r="C179" s="465" t="s">
        <v>518</v>
      </c>
    </row>
    <row r="180" spans="1:3" ht="21" thickBot="1" x14ac:dyDescent="0.3">
      <c r="A180" s="81" t="s">
        <v>338</v>
      </c>
      <c r="B180" s="261" t="s">
        <v>519</v>
      </c>
      <c r="C180" s="465" t="s">
        <v>519</v>
      </c>
    </row>
    <row r="181" spans="1:3" ht="21" thickBot="1" x14ac:dyDescent="0.3">
      <c r="A181" s="81" t="s">
        <v>338</v>
      </c>
      <c r="B181" s="261" t="s">
        <v>520</v>
      </c>
      <c r="C181" s="465" t="s">
        <v>520</v>
      </c>
    </row>
    <row r="182" spans="1:3" ht="21" thickBot="1" x14ac:dyDescent="0.3">
      <c r="A182" s="81" t="s">
        <v>338</v>
      </c>
      <c r="B182" s="261" t="s">
        <v>521</v>
      </c>
      <c r="C182" s="465" t="s">
        <v>521</v>
      </c>
    </row>
    <row r="183" spans="1:3" ht="13.8" thickBot="1" x14ac:dyDescent="0.3">
      <c r="A183" s="81" t="s">
        <v>338</v>
      </c>
      <c r="B183" s="261" t="s">
        <v>522</v>
      </c>
      <c r="C183" s="465" t="s">
        <v>522</v>
      </c>
    </row>
    <row r="184" spans="1:3" ht="13.8" thickBot="1" x14ac:dyDescent="0.3">
      <c r="A184" s="81">
        <v>183</v>
      </c>
      <c r="B184" s="261" t="s">
        <v>85</v>
      </c>
      <c r="C184" s="465" t="s">
        <v>85</v>
      </c>
    </row>
    <row r="185" spans="1:3" ht="13.8" thickBot="1" x14ac:dyDescent="0.3">
      <c r="A185" s="81" t="s">
        <v>338</v>
      </c>
      <c r="B185" s="261" t="s">
        <v>523</v>
      </c>
      <c r="C185" s="465" t="s">
        <v>523</v>
      </c>
    </row>
    <row r="186" spans="1:3" ht="30.6" x14ac:dyDescent="0.25">
      <c r="A186" s="81" t="s">
        <v>338</v>
      </c>
      <c r="B186" s="262" t="s">
        <v>524</v>
      </c>
      <c r="C186" s="465" t="s">
        <v>524</v>
      </c>
    </row>
    <row r="187" spans="1:3" x14ac:dyDescent="0.25">
      <c r="A187" s="81" t="s">
        <v>338</v>
      </c>
      <c r="B187" s="263" t="s">
        <v>525</v>
      </c>
      <c r="C187" s="469" t="s">
        <v>525</v>
      </c>
    </row>
    <row r="188" spans="1:3" x14ac:dyDescent="0.25">
      <c r="A188" s="81" t="s">
        <v>338</v>
      </c>
      <c r="B188" s="244" t="s">
        <v>526</v>
      </c>
      <c r="C188" s="458" t="s">
        <v>526</v>
      </c>
    </row>
    <row r="189" spans="1:3" ht="21" thickBot="1" x14ac:dyDescent="0.3">
      <c r="A189" s="81" t="s">
        <v>338</v>
      </c>
      <c r="B189" s="264" t="s">
        <v>527</v>
      </c>
      <c r="C189" s="464" t="s">
        <v>527</v>
      </c>
    </row>
    <row r="190" spans="1:3" ht="21" thickBot="1" x14ac:dyDescent="0.3">
      <c r="A190" s="81" t="s">
        <v>338</v>
      </c>
      <c r="B190" s="261" t="s">
        <v>528</v>
      </c>
      <c r="C190" s="465" t="s">
        <v>528</v>
      </c>
    </row>
    <row r="191" spans="1:3" x14ac:dyDescent="0.25">
      <c r="A191" s="81" t="s">
        <v>338</v>
      </c>
      <c r="B191" s="231" t="s">
        <v>529</v>
      </c>
      <c r="C191" s="457" t="s">
        <v>529</v>
      </c>
    </row>
    <row r="192" spans="1:3" ht="26.4" x14ac:dyDescent="0.25">
      <c r="A192" s="81" t="s">
        <v>338</v>
      </c>
      <c r="B192" s="244" t="s">
        <v>530</v>
      </c>
      <c r="C192" s="458" t="s">
        <v>531</v>
      </c>
    </row>
    <row r="193" spans="1:3" ht="21" thickBot="1" x14ac:dyDescent="0.3">
      <c r="A193" s="81" t="s">
        <v>338</v>
      </c>
      <c r="B193" s="256" t="s">
        <v>532</v>
      </c>
      <c r="C193" s="464" t="s">
        <v>533</v>
      </c>
    </row>
    <row r="194" spans="1:3" ht="13.8" thickBot="1" x14ac:dyDescent="0.3">
      <c r="A194" s="81" t="s">
        <v>338</v>
      </c>
      <c r="B194" s="265" t="s">
        <v>534</v>
      </c>
      <c r="C194" s="469" t="s">
        <v>534</v>
      </c>
    </row>
    <row r="195" spans="1:3" ht="13.8" thickBot="1" x14ac:dyDescent="0.3">
      <c r="A195" s="81" t="s">
        <v>338</v>
      </c>
      <c r="B195" s="266" t="s">
        <v>535</v>
      </c>
      <c r="C195" s="469" t="s">
        <v>535</v>
      </c>
    </row>
    <row r="196" spans="1:3" ht="40.200000000000003" thickBot="1" x14ac:dyDescent="0.3">
      <c r="A196" s="81" t="s">
        <v>338</v>
      </c>
      <c r="B196" s="231" t="s">
        <v>536</v>
      </c>
      <c r="C196" s="457" t="s">
        <v>536</v>
      </c>
    </row>
    <row r="197" spans="1:3" ht="13.8" thickBot="1" x14ac:dyDescent="0.3">
      <c r="A197" s="81" t="s">
        <v>338</v>
      </c>
      <c r="B197" s="265" t="s">
        <v>537</v>
      </c>
      <c r="C197" s="469" t="s">
        <v>537</v>
      </c>
    </row>
    <row r="198" spans="1:3" ht="13.8" thickBot="1" x14ac:dyDescent="0.3">
      <c r="A198" s="81" t="s">
        <v>338</v>
      </c>
      <c r="B198" s="266" t="s">
        <v>538</v>
      </c>
      <c r="C198" s="469" t="s">
        <v>538</v>
      </c>
    </row>
    <row r="199" spans="1:3" ht="13.8" thickBot="1" x14ac:dyDescent="0.3">
      <c r="A199" s="81" t="s">
        <v>338</v>
      </c>
      <c r="B199" s="266" t="s">
        <v>539</v>
      </c>
      <c r="C199" s="469" t="s">
        <v>539</v>
      </c>
    </row>
    <row r="200" spans="1:3" ht="13.8" thickBot="1" x14ac:dyDescent="0.3">
      <c r="A200" s="81" t="s">
        <v>338</v>
      </c>
      <c r="B200" s="266" t="s">
        <v>540</v>
      </c>
      <c r="C200" s="469" t="s">
        <v>540</v>
      </c>
    </row>
    <row r="201" spans="1:3" ht="26.4" x14ac:dyDescent="0.25">
      <c r="A201" s="81" t="s">
        <v>338</v>
      </c>
      <c r="B201" s="244" t="s">
        <v>541</v>
      </c>
      <c r="C201" s="458" t="s">
        <v>542</v>
      </c>
    </row>
    <row r="202" spans="1:3" ht="21" thickBot="1" x14ac:dyDescent="0.3">
      <c r="A202" s="81" t="s">
        <v>338</v>
      </c>
      <c r="B202" s="267" t="s">
        <v>543</v>
      </c>
      <c r="C202" s="464" t="s">
        <v>544</v>
      </c>
    </row>
    <row r="203" spans="1:3" ht="26.4" x14ac:dyDescent="0.25">
      <c r="A203" s="81" t="s">
        <v>338</v>
      </c>
      <c r="B203" s="244" t="s">
        <v>545</v>
      </c>
      <c r="C203" s="458" t="s">
        <v>545</v>
      </c>
    </row>
    <row r="204" spans="1:3" ht="21" thickBot="1" x14ac:dyDescent="0.3">
      <c r="A204" s="81" t="s">
        <v>338</v>
      </c>
      <c r="B204" s="267" t="s">
        <v>546</v>
      </c>
      <c r="C204" s="464" t="s">
        <v>547</v>
      </c>
    </row>
    <row r="205" spans="1:3" ht="15.6" x14ac:dyDescent="0.25">
      <c r="A205" s="81" t="s">
        <v>338</v>
      </c>
      <c r="B205" s="244" t="s">
        <v>548</v>
      </c>
      <c r="C205" s="458" t="s">
        <v>549</v>
      </c>
    </row>
    <row r="206" spans="1:3" x14ac:dyDescent="0.25">
      <c r="A206" s="81" t="s">
        <v>338</v>
      </c>
      <c r="B206" s="259" t="s">
        <v>550</v>
      </c>
      <c r="C206" s="464" t="s">
        <v>550</v>
      </c>
    </row>
    <row r="207" spans="1:3" x14ac:dyDescent="0.25">
      <c r="A207" s="81" t="s">
        <v>338</v>
      </c>
      <c r="B207" s="255" t="s">
        <v>551</v>
      </c>
      <c r="C207" s="465" t="s">
        <v>552</v>
      </c>
    </row>
    <row r="208" spans="1:3" ht="15.6" x14ac:dyDescent="0.25">
      <c r="A208" s="81" t="s">
        <v>338</v>
      </c>
      <c r="B208" s="247" t="s">
        <v>553</v>
      </c>
      <c r="C208" s="461" t="s">
        <v>553</v>
      </c>
    </row>
    <row r="209" spans="1:3" ht="42" x14ac:dyDescent="0.25">
      <c r="A209" s="81" t="s">
        <v>338</v>
      </c>
      <c r="B209" s="232" t="s">
        <v>554</v>
      </c>
      <c r="C209" s="458" t="s">
        <v>555</v>
      </c>
    </row>
    <row r="210" spans="1:3" ht="30.6" x14ac:dyDescent="0.25">
      <c r="A210" s="81" t="s">
        <v>338</v>
      </c>
      <c r="B210" s="259" t="s">
        <v>556</v>
      </c>
      <c r="C210" s="464" t="s">
        <v>556</v>
      </c>
    </row>
    <row r="211" spans="1:3" x14ac:dyDescent="0.25">
      <c r="A211" s="81" t="s">
        <v>338</v>
      </c>
      <c r="B211" s="231" t="s">
        <v>557</v>
      </c>
      <c r="C211" s="457" t="s">
        <v>557</v>
      </c>
    </row>
    <row r="212" spans="1:3" ht="26.4" x14ac:dyDescent="0.25">
      <c r="A212" s="81" t="s">
        <v>338</v>
      </c>
      <c r="B212" s="232" t="s">
        <v>558</v>
      </c>
      <c r="C212" s="458" t="s">
        <v>558</v>
      </c>
    </row>
    <row r="213" spans="1:3" ht="26.4" x14ac:dyDescent="0.25">
      <c r="A213" s="81" t="s">
        <v>338</v>
      </c>
      <c r="B213" s="232" t="s">
        <v>559</v>
      </c>
      <c r="C213" s="458" t="s">
        <v>559</v>
      </c>
    </row>
    <row r="214" spans="1:3" ht="33.6" thickBot="1" x14ac:dyDescent="0.3">
      <c r="A214" s="81" t="s">
        <v>338</v>
      </c>
      <c r="B214" s="268" t="s">
        <v>560</v>
      </c>
      <c r="C214" s="464" t="s">
        <v>561</v>
      </c>
    </row>
    <row r="215" spans="1:3" x14ac:dyDescent="0.25">
      <c r="A215" s="81" t="s">
        <v>338</v>
      </c>
      <c r="B215" s="231" t="s">
        <v>562</v>
      </c>
      <c r="C215" s="457" t="s">
        <v>562</v>
      </c>
    </row>
    <row r="216" spans="1:3" ht="21" x14ac:dyDescent="0.25">
      <c r="A216" s="81" t="s">
        <v>338</v>
      </c>
      <c r="B216" s="237" t="s">
        <v>563</v>
      </c>
      <c r="C216" s="456" t="s">
        <v>564</v>
      </c>
    </row>
    <row r="217" spans="1:3" x14ac:dyDescent="0.25">
      <c r="A217" s="81" t="s">
        <v>338</v>
      </c>
      <c r="B217" s="231" t="s">
        <v>565</v>
      </c>
      <c r="C217" s="457" t="s">
        <v>565</v>
      </c>
    </row>
    <row r="218" spans="1:3" x14ac:dyDescent="0.25">
      <c r="A218" s="81" t="s">
        <v>338</v>
      </c>
      <c r="B218" s="232" t="s">
        <v>566</v>
      </c>
      <c r="C218" s="458" t="s">
        <v>567</v>
      </c>
    </row>
    <row r="219" spans="1:3" ht="30.6" x14ac:dyDescent="0.25">
      <c r="A219" s="81" t="s">
        <v>338</v>
      </c>
      <c r="B219" s="256" t="s">
        <v>568</v>
      </c>
      <c r="C219" s="464" t="s">
        <v>568</v>
      </c>
    </row>
    <row r="220" spans="1:3" x14ac:dyDescent="0.25">
      <c r="A220" s="81">
        <v>219</v>
      </c>
      <c r="B220" s="231" t="s">
        <v>569</v>
      </c>
      <c r="C220" s="457" t="s">
        <v>569</v>
      </c>
    </row>
    <row r="221" spans="1:3" ht="39.6" x14ac:dyDescent="0.25">
      <c r="A221" s="81" t="s">
        <v>338</v>
      </c>
      <c r="B221" s="231" t="s">
        <v>570</v>
      </c>
      <c r="C221" s="457" t="s">
        <v>570</v>
      </c>
    </row>
    <row r="222" spans="1:3" x14ac:dyDescent="0.25">
      <c r="A222" s="81">
        <v>221</v>
      </c>
      <c r="B222" s="231" t="s">
        <v>571</v>
      </c>
      <c r="C222" s="457" t="s">
        <v>571</v>
      </c>
    </row>
    <row r="223" spans="1:3" ht="40.200000000000003" thickBot="1" x14ac:dyDescent="0.3">
      <c r="A223" s="81" t="s">
        <v>338</v>
      </c>
      <c r="B223" s="231" t="s">
        <v>572</v>
      </c>
      <c r="C223" s="457" t="s">
        <v>572</v>
      </c>
    </row>
    <row r="224" spans="1:3" ht="13.8" thickBot="1" x14ac:dyDescent="0.3">
      <c r="A224" s="81" t="s">
        <v>338</v>
      </c>
      <c r="B224" s="260" t="s">
        <v>573</v>
      </c>
      <c r="C224" s="465" t="s">
        <v>573</v>
      </c>
    </row>
    <row r="225" spans="1:3" ht="13.8" thickBot="1" x14ac:dyDescent="0.3">
      <c r="A225" s="81" t="s">
        <v>338</v>
      </c>
      <c r="B225" s="261" t="s">
        <v>574</v>
      </c>
      <c r="C225" s="465" t="s">
        <v>574</v>
      </c>
    </row>
    <row r="226" spans="1:3" ht="13.8" thickBot="1" x14ac:dyDescent="0.3">
      <c r="A226" s="81" t="s">
        <v>338</v>
      </c>
      <c r="B226" s="261" t="s">
        <v>575</v>
      </c>
      <c r="C226" s="465" t="s">
        <v>575</v>
      </c>
    </row>
    <row r="227" spans="1:3" ht="13.8" thickBot="1" x14ac:dyDescent="0.3">
      <c r="A227" s="81" t="s">
        <v>338</v>
      </c>
      <c r="B227" s="261" t="s">
        <v>576</v>
      </c>
      <c r="C227" s="465" t="s">
        <v>576</v>
      </c>
    </row>
    <row r="228" spans="1:3" x14ac:dyDescent="0.25">
      <c r="A228" s="81" t="s">
        <v>338</v>
      </c>
      <c r="B228" s="255" t="s">
        <v>577</v>
      </c>
      <c r="C228" s="465" t="s">
        <v>577</v>
      </c>
    </row>
    <row r="229" spans="1:3" ht="26.4" x14ac:dyDescent="0.25">
      <c r="A229" s="81" t="s">
        <v>338</v>
      </c>
      <c r="B229" s="232" t="s">
        <v>578</v>
      </c>
      <c r="C229" s="458" t="s">
        <v>579</v>
      </c>
    </row>
    <row r="230" spans="1:3" ht="52.8" x14ac:dyDescent="0.25">
      <c r="A230" s="81" t="s">
        <v>338</v>
      </c>
      <c r="B230" s="231" t="s">
        <v>580</v>
      </c>
      <c r="C230" s="457" t="s">
        <v>580</v>
      </c>
    </row>
    <row r="231" spans="1:3" ht="26.4" x14ac:dyDescent="0.25">
      <c r="A231" s="81" t="s">
        <v>338</v>
      </c>
      <c r="B231" s="244" t="s">
        <v>581</v>
      </c>
      <c r="C231" s="458" t="s">
        <v>582</v>
      </c>
    </row>
    <row r="232" spans="1:3" ht="41.4" thickBot="1" x14ac:dyDescent="0.3">
      <c r="A232" s="81" t="s">
        <v>338</v>
      </c>
      <c r="B232" s="269" t="s">
        <v>583</v>
      </c>
      <c r="C232" s="464" t="s">
        <v>583</v>
      </c>
    </row>
    <row r="233" spans="1:3" ht="13.8" thickBot="1" x14ac:dyDescent="0.3">
      <c r="A233" s="81" t="s">
        <v>338</v>
      </c>
      <c r="B233" s="270" t="s">
        <v>584</v>
      </c>
      <c r="C233" s="470" t="s">
        <v>585</v>
      </c>
    </row>
    <row r="234" spans="1:3" ht="26.4" x14ac:dyDescent="0.25">
      <c r="A234" s="81" t="s">
        <v>338</v>
      </c>
      <c r="B234" s="232" t="s">
        <v>586</v>
      </c>
      <c r="C234" s="458" t="s">
        <v>586</v>
      </c>
    </row>
    <row r="235" spans="1:3" ht="20.399999999999999" x14ac:dyDescent="0.25">
      <c r="A235" s="81" t="s">
        <v>338</v>
      </c>
      <c r="B235" s="256" t="s">
        <v>587</v>
      </c>
      <c r="C235" s="464" t="s">
        <v>587</v>
      </c>
    </row>
    <row r="236" spans="1:3" ht="26.4" x14ac:dyDescent="0.25">
      <c r="A236" s="81" t="s">
        <v>338</v>
      </c>
      <c r="B236" s="232" t="s">
        <v>588</v>
      </c>
      <c r="C236" s="458" t="s">
        <v>588</v>
      </c>
    </row>
    <row r="237" spans="1:3" ht="21" thickBot="1" x14ac:dyDescent="0.3">
      <c r="A237" s="81" t="s">
        <v>338</v>
      </c>
      <c r="B237" s="256" t="s">
        <v>589</v>
      </c>
      <c r="C237" s="464" t="s">
        <v>589</v>
      </c>
    </row>
    <row r="238" spans="1:3" ht="13.8" thickBot="1" x14ac:dyDescent="0.3">
      <c r="A238" s="81" t="s">
        <v>338</v>
      </c>
      <c r="B238" s="260" t="s">
        <v>590</v>
      </c>
      <c r="C238" s="465" t="s">
        <v>590</v>
      </c>
    </row>
    <row r="239" spans="1:3" ht="13.8" thickBot="1" x14ac:dyDescent="0.3">
      <c r="A239" s="81" t="s">
        <v>338</v>
      </c>
      <c r="B239" s="261" t="s">
        <v>591</v>
      </c>
      <c r="C239" s="465" t="s">
        <v>591</v>
      </c>
    </row>
    <row r="240" spans="1:3" ht="13.8" thickBot="1" x14ac:dyDescent="0.3">
      <c r="A240" s="81" t="s">
        <v>338</v>
      </c>
      <c r="B240" s="261" t="s">
        <v>592</v>
      </c>
      <c r="C240" s="465" t="s">
        <v>592</v>
      </c>
    </row>
    <row r="241" spans="1:3" ht="13.8" thickBot="1" x14ac:dyDescent="0.3">
      <c r="A241" s="81" t="s">
        <v>338</v>
      </c>
      <c r="B241" s="261" t="s">
        <v>593</v>
      </c>
      <c r="C241" s="465" t="s">
        <v>593</v>
      </c>
    </row>
    <row r="242" spans="1:3" x14ac:dyDescent="0.25">
      <c r="A242" s="81" t="s">
        <v>338</v>
      </c>
      <c r="B242" s="255" t="s">
        <v>594</v>
      </c>
      <c r="C242" s="465" t="s">
        <v>594</v>
      </c>
    </row>
    <row r="243" spans="1:3" ht="26.4" x14ac:dyDescent="0.25">
      <c r="A243" s="81" t="s">
        <v>338</v>
      </c>
      <c r="B243" s="232" t="s">
        <v>595</v>
      </c>
      <c r="C243" s="458" t="s">
        <v>595</v>
      </c>
    </row>
    <row r="244" spans="1:3" ht="20.399999999999999" x14ac:dyDescent="0.25">
      <c r="A244" s="81" t="s">
        <v>338</v>
      </c>
      <c r="B244" s="256" t="s">
        <v>596</v>
      </c>
      <c r="C244" s="464" t="s">
        <v>596</v>
      </c>
    </row>
    <row r="245" spans="1:3" ht="26.4" x14ac:dyDescent="0.25">
      <c r="A245" s="81" t="s">
        <v>338</v>
      </c>
      <c r="B245" s="232" t="s">
        <v>597</v>
      </c>
      <c r="C245" s="458" t="s">
        <v>598</v>
      </c>
    </row>
    <row r="246" spans="1:3" ht="41.4" thickBot="1" x14ac:dyDescent="0.3">
      <c r="A246" s="81" t="s">
        <v>338</v>
      </c>
      <c r="B246" s="267" t="s">
        <v>599</v>
      </c>
      <c r="C246" s="464" t="s">
        <v>599</v>
      </c>
    </row>
    <row r="247" spans="1:3" ht="13.8" thickBot="1" x14ac:dyDescent="0.3">
      <c r="A247" s="81" t="s">
        <v>338</v>
      </c>
      <c r="B247" s="261" t="s">
        <v>600</v>
      </c>
      <c r="C247" s="465" t="s">
        <v>600</v>
      </c>
    </row>
    <row r="248" spans="1:3" ht="13.8" thickBot="1" x14ac:dyDescent="0.3">
      <c r="A248" s="81" t="s">
        <v>338</v>
      </c>
      <c r="B248" s="261" t="s">
        <v>601</v>
      </c>
      <c r="C248" s="465" t="s">
        <v>601</v>
      </c>
    </row>
    <row r="249" spans="1:3" ht="13.8" thickBot="1" x14ac:dyDescent="0.3">
      <c r="A249" s="81" t="s">
        <v>338</v>
      </c>
      <c r="B249" s="261" t="s">
        <v>602</v>
      </c>
      <c r="C249" s="465" t="s">
        <v>602</v>
      </c>
    </row>
    <row r="250" spans="1:3" ht="15.6" x14ac:dyDescent="0.25">
      <c r="A250" s="81" t="s">
        <v>338</v>
      </c>
      <c r="B250" s="247" t="s">
        <v>603</v>
      </c>
      <c r="C250" s="461" t="s">
        <v>603</v>
      </c>
    </row>
    <row r="251" spans="1:3" ht="26.4" x14ac:dyDescent="0.25">
      <c r="A251" s="81" t="s">
        <v>338</v>
      </c>
      <c r="B251" s="232" t="s">
        <v>604</v>
      </c>
      <c r="C251" s="458" t="s">
        <v>605</v>
      </c>
    </row>
    <row r="252" spans="1:3" ht="51.6" thickBot="1" x14ac:dyDescent="0.3">
      <c r="A252" s="81" t="s">
        <v>338</v>
      </c>
      <c r="B252" s="256" t="s">
        <v>606</v>
      </c>
      <c r="C252" s="464" t="s">
        <v>606</v>
      </c>
    </row>
    <row r="253" spans="1:3" ht="13.8" thickBot="1" x14ac:dyDescent="0.3">
      <c r="A253" s="81" t="s">
        <v>338</v>
      </c>
      <c r="B253" s="271" t="s">
        <v>607</v>
      </c>
      <c r="C253" s="465" t="s">
        <v>607</v>
      </c>
    </row>
    <row r="254" spans="1:3" ht="13.8" thickBot="1" x14ac:dyDescent="0.3">
      <c r="A254" s="81" t="s">
        <v>338</v>
      </c>
      <c r="B254" s="271" t="s">
        <v>608</v>
      </c>
      <c r="C254" s="465" t="s">
        <v>608</v>
      </c>
    </row>
    <row r="255" spans="1:3" ht="13.8" thickBot="1" x14ac:dyDescent="0.3">
      <c r="A255" s="81" t="s">
        <v>338</v>
      </c>
      <c r="B255" s="260" t="s">
        <v>609</v>
      </c>
      <c r="C255" s="465" t="s">
        <v>609</v>
      </c>
    </row>
    <row r="256" spans="1:3" ht="31.2" thickBot="1" x14ac:dyDescent="0.3">
      <c r="A256" s="81" t="s">
        <v>338</v>
      </c>
      <c r="B256" s="261" t="s">
        <v>610</v>
      </c>
      <c r="C256" s="465" t="s">
        <v>610</v>
      </c>
    </row>
    <row r="257" spans="1:3" ht="13.8" thickBot="1" x14ac:dyDescent="0.3">
      <c r="A257" s="81" t="s">
        <v>338</v>
      </c>
      <c r="B257" s="261" t="s">
        <v>611</v>
      </c>
      <c r="C257" s="465" t="s">
        <v>611</v>
      </c>
    </row>
    <row r="258" spans="1:3" ht="26.4" x14ac:dyDescent="0.25">
      <c r="A258" s="81" t="s">
        <v>338</v>
      </c>
      <c r="B258" s="244" t="s">
        <v>612</v>
      </c>
      <c r="C258" s="458" t="s">
        <v>612</v>
      </c>
    </row>
    <row r="259" spans="1:3" ht="31.2" thickBot="1" x14ac:dyDescent="0.3">
      <c r="A259" s="81" t="s">
        <v>338</v>
      </c>
      <c r="B259" s="267" t="s">
        <v>613</v>
      </c>
      <c r="C259" s="464" t="s">
        <v>613</v>
      </c>
    </row>
    <row r="260" spans="1:3" ht="13.8" thickBot="1" x14ac:dyDescent="0.3">
      <c r="A260" s="81" t="s">
        <v>338</v>
      </c>
      <c r="B260" s="250" t="s">
        <v>614</v>
      </c>
      <c r="C260" s="465" t="s">
        <v>614</v>
      </c>
    </row>
    <row r="261" spans="1:3" ht="13.8" thickBot="1" x14ac:dyDescent="0.3">
      <c r="A261" s="81" t="s">
        <v>338</v>
      </c>
      <c r="B261" s="250" t="s">
        <v>615</v>
      </c>
      <c r="C261" s="465" t="s">
        <v>615</v>
      </c>
    </row>
    <row r="262" spans="1:3" ht="13.8" thickBot="1" x14ac:dyDescent="0.3">
      <c r="A262" s="81" t="s">
        <v>338</v>
      </c>
      <c r="B262" s="250" t="s">
        <v>616</v>
      </c>
      <c r="C262" s="465" t="s">
        <v>616</v>
      </c>
    </row>
    <row r="263" spans="1:3" ht="26.4" x14ac:dyDescent="0.25">
      <c r="A263" s="81" t="s">
        <v>338</v>
      </c>
      <c r="B263" s="244" t="s">
        <v>617</v>
      </c>
      <c r="C263" s="458" t="s">
        <v>617</v>
      </c>
    </row>
    <row r="264" spans="1:3" ht="33" x14ac:dyDescent="0.25">
      <c r="A264" s="81" t="s">
        <v>338</v>
      </c>
      <c r="B264" s="259" t="s">
        <v>618</v>
      </c>
      <c r="C264" s="464" t="s">
        <v>619</v>
      </c>
    </row>
    <row r="265" spans="1:3" ht="31.2" thickBot="1" x14ac:dyDescent="0.3">
      <c r="A265" s="81" t="s">
        <v>338</v>
      </c>
      <c r="B265" s="259" t="s">
        <v>620</v>
      </c>
      <c r="C265" s="464" t="s">
        <v>620</v>
      </c>
    </row>
    <row r="266" spans="1:3" ht="13.8" thickBot="1" x14ac:dyDescent="0.3">
      <c r="A266" s="81" t="s">
        <v>338</v>
      </c>
      <c r="B266" s="260" t="s">
        <v>621</v>
      </c>
      <c r="C266" s="465" t="s">
        <v>621</v>
      </c>
    </row>
    <row r="267" spans="1:3" ht="13.8" thickBot="1" x14ac:dyDescent="0.3">
      <c r="A267" s="81" t="s">
        <v>338</v>
      </c>
      <c r="B267" s="261" t="s">
        <v>622</v>
      </c>
      <c r="C267" s="465" t="s">
        <v>623</v>
      </c>
    </row>
    <row r="268" spans="1:3" ht="13.8" thickBot="1" x14ac:dyDescent="0.3">
      <c r="A268" s="81" t="s">
        <v>338</v>
      </c>
      <c r="B268" s="261" t="s">
        <v>624</v>
      </c>
      <c r="C268" s="465" t="s">
        <v>625</v>
      </c>
    </row>
    <row r="269" spans="1:3" ht="13.8" thickBot="1" x14ac:dyDescent="0.3">
      <c r="A269" s="81" t="s">
        <v>338</v>
      </c>
      <c r="B269" s="261" t="s">
        <v>626</v>
      </c>
      <c r="C269" s="465" t="s">
        <v>626</v>
      </c>
    </row>
    <row r="270" spans="1:3" ht="13.8" thickBot="1" x14ac:dyDescent="0.3">
      <c r="A270" s="81" t="s">
        <v>338</v>
      </c>
      <c r="B270" s="261" t="s">
        <v>627</v>
      </c>
      <c r="C270" s="465" t="s">
        <v>627</v>
      </c>
    </row>
    <row r="271" spans="1:3" ht="13.8" thickBot="1" x14ac:dyDescent="0.3">
      <c r="A271" s="81" t="s">
        <v>338</v>
      </c>
      <c r="B271" s="261" t="s">
        <v>628</v>
      </c>
      <c r="C271" s="465" t="s">
        <v>628</v>
      </c>
    </row>
    <row r="272" spans="1:3" ht="13.8" thickBot="1" x14ac:dyDescent="0.3">
      <c r="A272" s="81" t="s">
        <v>338</v>
      </c>
      <c r="B272" s="261" t="s">
        <v>629</v>
      </c>
      <c r="C272" s="465" t="s">
        <v>629</v>
      </c>
    </row>
    <row r="273" spans="1:3" ht="13.8" thickBot="1" x14ac:dyDescent="0.3">
      <c r="A273" s="81">
        <v>272</v>
      </c>
      <c r="B273" s="266" t="s">
        <v>70</v>
      </c>
      <c r="C273" s="469" t="s">
        <v>70</v>
      </c>
    </row>
    <row r="274" spans="1:3" ht="13.8" thickBot="1" x14ac:dyDescent="0.3">
      <c r="A274" s="81">
        <v>273</v>
      </c>
      <c r="B274" s="266" t="s">
        <v>71</v>
      </c>
      <c r="C274" s="469" t="s">
        <v>71</v>
      </c>
    </row>
    <row r="275" spans="1:3" ht="13.8" thickBot="1" x14ac:dyDescent="0.3">
      <c r="A275" s="81">
        <v>274</v>
      </c>
      <c r="B275" s="266" t="s">
        <v>72</v>
      </c>
      <c r="C275" s="469" t="s">
        <v>72</v>
      </c>
    </row>
    <row r="276" spans="1:3" ht="13.8" thickBot="1" x14ac:dyDescent="0.3">
      <c r="A276" s="81" t="s">
        <v>338</v>
      </c>
      <c r="B276" s="261" t="s">
        <v>630</v>
      </c>
      <c r="C276" s="465" t="s">
        <v>630</v>
      </c>
    </row>
    <row r="277" spans="1:3" x14ac:dyDescent="0.25">
      <c r="A277" s="81" t="s">
        <v>338</v>
      </c>
      <c r="B277" s="418" t="s">
        <v>631</v>
      </c>
      <c r="C277" s="465" t="s">
        <v>631</v>
      </c>
    </row>
    <row r="278" spans="1:3" ht="13.8" thickBot="1" x14ac:dyDescent="0.3">
      <c r="A278" s="81" t="s">
        <v>338</v>
      </c>
      <c r="B278" s="272" t="s">
        <v>632</v>
      </c>
      <c r="C278" s="457" t="s">
        <v>632</v>
      </c>
    </row>
    <row r="279" spans="1:3" ht="13.8" thickBot="1" x14ac:dyDescent="0.3">
      <c r="A279" s="81" t="s">
        <v>338</v>
      </c>
      <c r="B279" s="231" t="s">
        <v>633</v>
      </c>
      <c r="C279" s="457" t="s">
        <v>633</v>
      </c>
    </row>
    <row r="280" spans="1:3" ht="13.8" thickBot="1" x14ac:dyDescent="0.3">
      <c r="A280" s="81" t="s">
        <v>338</v>
      </c>
      <c r="B280" s="273" t="s">
        <v>634</v>
      </c>
      <c r="C280" s="457" t="s">
        <v>634</v>
      </c>
    </row>
    <row r="281" spans="1:3" ht="26.4" x14ac:dyDescent="0.25">
      <c r="A281" s="81" t="s">
        <v>338</v>
      </c>
      <c r="B281" s="232" t="s">
        <v>635</v>
      </c>
      <c r="C281" s="458" t="s">
        <v>635</v>
      </c>
    </row>
    <row r="282" spans="1:3" x14ac:dyDescent="0.25">
      <c r="A282" s="81" t="s">
        <v>338</v>
      </c>
      <c r="B282" s="256" t="s">
        <v>636</v>
      </c>
      <c r="C282" s="464" t="s">
        <v>636</v>
      </c>
    </row>
    <row r="283" spans="1:3" x14ac:dyDescent="0.25">
      <c r="A283" s="81" t="s">
        <v>338</v>
      </c>
      <c r="B283" s="256" t="s">
        <v>637</v>
      </c>
      <c r="C283" s="464" t="s">
        <v>637</v>
      </c>
    </row>
    <row r="284" spans="1:3" ht="26.4" x14ac:dyDescent="0.25">
      <c r="A284" s="81" t="s">
        <v>338</v>
      </c>
      <c r="B284" s="232" t="s">
        <v>638</v>
      </c>
      <c r="C284" s="458" t="s">
        <v>638</v>
      </c>
    </row>
    <row r="285" spans="1:3" ht="41.4" thickBot="1" x14ac:dyDescent="0.3">
      <c r="A285" s="81" t="s">
        <v>338</v>
      </c>
      <c r="B285" s="267" t="s">
        <v>639</v>
      </c>
      <c r="C285" s="464" t="s">
        <v>639</v>
      </c>
    </row>
    <row r="286" spans="1:3" ht="39.6" x14ac:dyDescent="0.25">
      <c r="A286" s="81" t="s">
        <v>338</v>
      </c>
      <c r="B286" s="232" t="s">
        <v>640</v>
      </c>
      <c r="C286" s="458" t="s">
        <v>640</v>
      </c>
    </row>
    <row r="287" spans="1:3" ht="13.8" thickBot="1" x14ac:dyDescent="0.3">
      <c r="A287" s="81" t="s">
        <v>338</v>
      </c>
      <c r="B287" s="267" t="s">
        <v>641</v>
      </c>
      <c r="C287" s="464" t="s">
        <v>641</v>
      </c>
    </row>
    <row r="288" spans="1:3" ht="27" thickBot="1" x14ac:dyDescent="0.3">
      <c r="A288" s="81" t="s">
        <v>338</v>
      </c>
      <c r="B288" s="232" t="s">
        <v>642</v>
      </c>
      <c r="C288" s="458" t="s">
        <v>642</v>
      </c>
    </row>
    <row r="289" spans="1:3" ht="13.8" thickBot="1" x14ac:dyDescent="0.3">
      <c r="A289" s="81" t="s">
        <v>338</v>
      </c>
      <c r="B289" s="260" t="s">
        <v>643</v>
      </c>
      <c r="C289" s="465" t="s">
        <v>643</v>
      </c>
    </row>
    <row r="290" spans="1:3" ht="21" thickBot="1" x14ac:dyDescent="0.3">
      <c r="A290" s="81" t="s">
        <v>338</v>
      </c>
      <c r="B290" s="261" t="s">
        <v>644</v>
      </c>
      <c r="C290" s="465" t="s">
        <v>644</v>
      </c>
    </row>
    <row r="291" spans="1:3" ht="13.8" thickBot="1" x14ac:dyDescent="0.3">
      <c r="A291" s="81" t="s">
        <v>338</v>
      </c>
      <c r="B291" s="261" t="s">
        <v>645</v>
      </c>
      <c r="C291" s="465" t="s">
        <v>645</v>
      </c>
    </row>
    <row r="292" spans="1:3" ht="26.4" x14ac:dyDescent="0.25">
      <c r="A292" s="81" t="s">
        <v>338</v>
      </c>
      <c r="B292" s="232" t="s">
        <v>646</v>
      </c>
      <c r="C292" s="458" t="s">
        <v>646</v>
      </c>
    </row>
    <row r="293" spans="1:3" ht="31.2" thickBot="1" x14ac:dyDescent="0.3">
      <c r="A293" s="81" t="s">
        <v>338</v>
      </c>
      <c r="B293" s="267" t="s">
        <v>647</v>
      </c>
      <c r="C293" s="464" t="s">
        <v>647</v>
      </c>
    </row>
    <row r="294" spans="1:3" x14ac:dyDescent="0.25">
      <c r="A294" s="81" t="s">
        <v>338</v>
      </c>
      <c r="B294" s="232" t="s">
        <v>648</v>
      </c>
      <c r="C294" s="458" t="s">
        <v>649</v>
      </c>
    </row>
    <row r="295" spans="1:3" ht="21" thickBot="1" x14ac:dyDescent="0.3">
      <c r="A295" s="81" t="s">
        <v>338</v>
      </c>
      <c r="B295" s="264" t="s">
        <v>650</v>
      </c>
      <c r="C295" s="464" t="s">
        <v>650</v>
      </c>
    </row>
    <row r="296" spans="1:3" ht="13.8" thickBot="1" x14ac:dyDescent="0.3">
      <c r="A296" s="81" t="s">
        <v>338</v>
      </c>
      <c r="B296" s="261" t="s">
        <v>651</v>
      </c>
      <c r="C296" s="465" t="s">
        <v>651</v>
      </c>
    </row>
    <row r="297" spans="1:3" ht="13.8" thickBot="1" x14ac:dyDescent="0.3">
      <c r="A297" s="81" t="s">
        <v>338</v>
      </c>
      <c r="B297" s="261" t="s">
        <v>652</v>
      </c>
      <c r="C297" s="465" t="s">
        <v>652</v>
      </c>
    </row>
    <row r="298" spans="1:3" ht="13.8" thickBot="1" x14ac:dyDescent="0.3">
      <c r="A298" s="81" t="s">
        <v>338</v>
      </c>
      <c r="B298" s="261" t="s">
        <v>653</v>
      </c>
      <c r="C298" s="465" t="s">
        <v>653</v>
      </c>
    </row>
    <row r="299" spans="1:3" ht="13.8" thickBot="1" x14ac:dyDescent="0.3">
      <c r="A299" s="81" t="s">
        <v>338</v>
      </c>
      <c r="B299" s="261" t="s">
        <v>654</v>
      </c>
      <c r="C299" s="465" t="s">
        <v>654</v>
      </c>
    </row>
    <row r="300" spans="1:3" ht="26.4" x14ac:dyDescent="0.25">
      <c r="A300" s="81" t="s">
        <v>338</v>
      </c>
      <c r="B300" s="232" t="s">
        <v>655</v>
      </c>
      <c r="C300" s="458" t="s">
        <v>656</v>
      </c>
    </row>
    <row r="301" spans="1:3" ht="21" thickBot="1" x14ac:dyDescent="0.3">
      <c r="A301" s="81" t="s">
        <v>338</v>
      </c>
      <c r="B301" s="264" t="s">
        <v>657</v>
      </c>
      <c r="C301" s="464" t="s">
        <v>657</v>
      </c>
    </row>
    <row r="302" spans="1:3" ht="13.8" thickBot="1" x14ac:dyDescent="0.3">
      <c r="A302" s="81" t="s">
        <v>338</v>
      </c>
      <c r="B302" s="261" t="s">
        <v>658</v>
      </c>
      <c r="C302" s="465" t="s">
        <v>658</v>
      </c>
    </row>
    <row r="303" spans="1:3" ht="53.4" thickBot="1" x14ac:dyDescent="0.3">
      <c r="A303" s="81" t="s">
        <v>338</v>
      </c>
      <c r="B303" s="232" t="s">
        <v>659</v>
      </c>
      <c r="C303" s="458" t="s">
        <v>659</v>
      </c>
    </row>
    <row r="304" spans="1:3" ht="13.8" thickBot="1" x14ac:dyDescent="0.3">
      <c r="A304" s="81" t="s">
        <v>338</v>
      </c>
      <c r="B304" s="260" t="s">
        <v>660</v>
      </c>
      <c r="C304" s="465" t="s">
        <v>660</v>
      </c>
    </row>
    <row r="305" spans="1:3" ht="13.8" thickBot="1" x14ac:dyDescent="0.3">
      <c r="A305" s="81" t="s">
        <v>338</v>
      </c>
      <c r="B305" s="261" t="s">
        <v>661</v>
      </c>
      <c r="C305" s="465" t="s">
        <v>661</v>
      </c>
    </row>
    <row r="306" spans="1:3" ht="13.8" thickBot="1" x14ac:dyDescent="0.3">
      <c r="A306" s="81" t="s">
        <v>338</v>
      </c>
      <c r="B306" s="261" t="s">
        <v>662</v>
      </c>
      <c r="C306" s="465" t="s">
        <v>662</v>
      </c>
    </row>
    <row r="307" spans="1:3" ht="13.8" thickBot="1" x14ac:dyDescent="0.3">
      <c r="A307" s="81" t="s">
        <v>338</v>
      </c>
      <c r="B307" s="261" t="s">
        <v>663</v>
      </c>
      <c r="C307" s="465" t="s">
        <v>663</v>
      </c>
    </row>
    <row r="308" spans="1:3" ht="21" x14ac:dyDescent="0.25">
      <c r="A308" s="81" t="s">
        <v>338</v>
      </c>
      <c r="B308" s="237" t="s">
        <v>664</v>
      </c>
      <c r="C308" s="456" t="s">
        <v>665</v>
      </c>
    </row>
    <row r="309" spans="1:3" ht="15.6" x14ac:dyDescent="0.25">
      <c r="A309" s="81" t="s">
        <v>338</v>
      </c>
      <c r="B309" s="247" t="s">
        <v>666</v>
      </c>
      <c r="C309" s="461" t="s">
        <v>666</v>
      </c>
    </row>
    <row r="310" spans="1:3" ht="30.6" x14ac:dyDescent="0.25">
      <c r="A310" s="81" t="s">
        <v>338</v>
      </c>
      <c r="B310" s="259" t="s">
        <v>667</v>
      </c>
      <c r="C310" s="464" t="s">
        <v>667</v>
      </c>
    </row>
    <row r="311" spans="1:3" ht="20.399999999999999" x14ac:dyDescent="0.25">
      <c r="A311" s="81" t="s">
        <v>338</v>
      </c>
      <c r="B311" s="274" t="s">
        <v>668</v>
      </c>
      <c r="C311" s="466" t="s">
        <v>668</v>
      </c>
    </row>
    <row r="312" spans="1:3" ht="26.4" x14ac:dyDescent="0.25">
      <c r="A312" s="81" t="s">
        <v>338</v>
      </c>
      <c r="B312" s="232" t="s">
        <v>669</v>
      </c>
      <c r="C312" s="458" t="s">
        <v>669</v>
      </c>
    </row>
    <row r="313" spans="1:3" ht="27" thickBot="1" x14ac:dyDescent="0.3">
      <c r="A313" s="81" t="s">
        <v>338</v>
      </c>
      <c r="B313" s="232" t="s">
        <v>670</v>
      </c>
      <c r="C313" s="458" t="s">
        <v>670</v>
      </c>
    </row>
    <row r="314" spans="1:3" ht="13.8" thickBot="1" x14ac:dyDescent="0.3">
      <c r="A314" s="81" t="s">
        <v>338</v>
      </c>
      <c r="B314" s="260" t="s">
        <v>671</v>
      </c>
      <c r="C314" s="465" t="s">
        <v>672</v>
      </c>
    </row>
    <row r="315" spans="1:3" ht="26.4" x14ac:dyDescent="0.25">
      <c r="A315" s="81" t="s">
        <v>338</v>
      </c>
      <c r="B315" s="232" t="s">
        <v>673</v>
      </c>
      <c r="C315" s="458" t="s">
        <v>673</v>
      </c>
    </row>
    <row r="316" spans="1:3" ht="14.4" x14ac:dyDescent="0.25">
      <c r="A316" s="81" t="s">
        <v>338</v>
      </c>
      <c r="B316" s="252"/>
      <c r="C316" s="431"/>
    </row>
    <row r="317" spans="1:3" x14ac:dyDescent="0.25">
      <c r="A317" s="81" t="s">
        <v>338</v>
      </c>
      <c r="B317" s="231" t="s">
        <v>674</v>
      </c>
      <c r="C317" s="457" t="s">
        <v>674</v>
      </c>
    </row>
    <row r="318" spans="1:3" ht="52.8" x14ac:dyDescent="0.25">
      <c r="A318" s="81" t="s">
        <v>338</v>
      </c>
      <c r="B318" s="231" t="s">
        <v>675</v>
      </c>
      <c r="C318" s="457" t="s">
        <v>675</v>
      </c>
    </row>
    <row r="319" spans="1:3" ht="26.4" x14ac:dyDescent="0.25">
      <c r="A319" s="81" t="s">
        <v>338</v>
      </c>
      <c r="B319" s="232" t="s">
        <v>676</v>
      </c>
      <c r="C319" s="458" t="s">
        <v>676</v>
      </c>
    </row>
    <row r="320" spans="1:3" ht="39.6" x14ac:dyDescent="0.25">
      <c r="A320" s="81" t="s">
        <v>338</v>
      </c>
      <c r="B320" s="232" t="s">
        <v>677</v>
      </c>
      <c r="C320" s="458" t="s">
        <v>677</v>
      </c>
    </row>
    <row r="321" spans="1:3" ht="26.4" x14ac:dyDescent="0.25">
      <c r="A321" s="81" t="s">
        <v>338</v>
      </c>
      <c r="B321" s="232" t="s">
        <v>678</v>
      </c>
      <c r="C321" s="458" t="s">
        <v>678</v>
      </c>
    </row>
    <row r="322" spans="1:3" ht="34.799999999999997" x14ac:dyDescent="0.25">
      <c r="A322" s="81" t="s">
        <v>338</v>
      </c>
      <c r="B322" s="237" t="s">
        <v>679</v>
      </c>
      <c r="C322" s="456" t="s">
        <v>679</v>
      </c>
    </row>
    <row r="323" spans="1:3" x14ac:dyDescent="0.25">
      <c r="A323" s="81" t="s">
        <v>338</v>
      </c>
      <c r="B323" s="244" t="s">
        <v>680</v>
      </c>
      <c r="C323" s="458" t="s">
        <v>680</v>
      </c>
    </row>
    <row r="324" spans="1:3" ht="20.399999999999999" x14ac:dyDescent="0.25">
      <c r="A324" s="81" t="s">
        <v>338</v>
      </c>
      <c r="B324" s="248" t="s">
        <v>681</v>
      </c>
      <c r="C324" s="464" t="s">
        <v>681</v>
      </c>
    </row>
    <row r="325" spans="1:3" ht="13.8" thickBot="1" x14ac:dyDescent="0.3">
      <c r="A325" s="81" t="s">
        <v>338</v>
      </c>
      <c r="B325" s="248" t="s">
        <v>682</v>
      </c>
      <c r="C325" s="464" t="s">
        <v>682</v>
      </c>
    </row>
    <row r="326" spans="1:3" ht="13.8" thickBot="1" x14ac:dyDescent="0.3">
      <c r="A326" s="81" t="s">
        <v>338</v>
      </c>
      <c r="B326" s="260" t="s">
        <v>683</v>
      </c>
      <c r="C326" s="465" t="s">
        <v>683</v>
      </c>
    </row>
    <row r="327" spans="1:3" ht="13.8" thickBot="1" x14ac:dyDescent="0.3">
      <c r="A327" s="81" t="s">
        <v>338</v>
      </c>
      <c r="B327" s="261" t="s">
        <v>684</v>
      </c>
      <c r="C327" s="465" t="s">
        <v>684</v>
      </c>
    </row>
    <row r="328" spans="1:3" ht="39.6" x14ac:dyDescent="0.25">
      <c r="A328" s="81" t="s">
        <v>338</v>
      </c>
      <c r="B328" s="244" t="s">
        <v>685</v>
      </c>
      <c r="C328" s="458" t="s">
        <v>685</v>
      </c>
    </row>
    <row r="329" spans="1:3" ht="30.6" x14ac:dyDescent="0.25">
      <c r="A329" s="81" t="s">
        <v>338</v>
      </c>
      <c r="B329" s="256" t="s">
        <v>686</v>
      </c>
      <c r="C329" s="464" t="s">
        <v>686</v>
      </c>
    </row>
    <row r="330" spans="1:3" ht="39.6" x14ac:dyDescent="0.25">
      <c r="A330" s="81" t="s">
        <v>338</v>
      </c>
      <c r="B330" s="244" t="s">
        <v>687</v>
      </c>
      <c r="C330" s="458" t="s">
        <v>687</v>
      </c>
    </row>
    <row r="331" spans="1:3" ht="40.799999999999997" x14ac:dyDescent="0.25">
      <c r="A331" s="81" t="s">
        <v>338</v>
      </c>
      <c r="B331" s="256" t="s">
        <v>688</v>
      </c>
      <c r="C331" s="464" t="s">
        <v>688</v>
      </c>
    </row>
    <row r="332" spans="1:3" ht="39.6" x14ac:dyDescent="0.25">
      <c r="A332" s="81" t="s">
        <v>338</v>
      </c>
      <c r="B332" s="244" t="s">
        <v>689</v>
      </c>
      <c r="C332" s="458" t="s">
        <v>689</v>
      </c>
    </row>
    <row r="333" spans="1:3" ht="45.6" x14ac:dyDescent="0.25">
      <c r="A333" s="81" t="s">
        <v>338</v>
      </c>
      <c r="B333" s="275" t="s">
        <v>690</v>
      </c>
      <c r="C333" s="463" t="s">
        <v>690</v>
      </c>
    </row>
    <row r="334" spans="1:3" ht="46.2" thickBot="1" x14ac:dyDescent="0.3">
      <c r="A334" s="81" t="s">
        <v>338</v>
      </c>
      <c r="B334" s="275" t="s">
        <v>691</v>
      </c>
      <c r="C334" s="463" t="s">
        <v>691</v>
      </c>
    </row>
    <row r="335" spans="1:3" ht="13.8" thickBot="1" x14ac:dyDescent="0.3">
      <c r="A335" s="81" t="s">
        <v>338</v>
      </c>
      <c r="B335" s="276" t="s">
        <v>692</v>
      </c>
      <c r="C335" s="470" t="s">
        <v>693</v>
      </c>
    </row>
    <row r="336" spans="1:3" ht="13.8" thickBot="1" x14ac:dyDescent="0.3">
      <c r="A336" s="81" t="s">
        <v>338</v>
      </c>
      <c r="B336" s="277" t="s">
        <v>694</v>
      </c>
      <c r="C336" s="470" t="s">
        <v>695</v>
      </c>
    </row>
    <row r="337" spans="1:3" ht="13.8" thickBot="1" x14ac:dyDescent="0.3">
      <c r="A337" s="81" t="s">
        <v>338</v>
      </c>
      <c r="B337" s="277" t="s">
        <v>696</v>
      </c>
      <c r="C337" s="470" t="s">
        <v>697</v>
      </c>
    </row>
    <row r="338" spans="1:3" ht="13.8" thickBot="1" x14ac:dyDescent="0.3">
      <c r="A338" s="81" t="s">
        <v>338</v>
      </c>
      <c r="B338" s="277" t="s">
        <v>698</v>
      </c>
      <c r="C338" s="470" t="s">
        <v>699</v>
      </c>
    </row>
    <row r="339" spans="1:3" ht="13.8" thickBot="1" x14ac:dyDescent="0.3">
      <c r="A339" s="81" t="s">
        <v>338</v>
      </c>
      <c r="B339" s="278" t="s">
        <v>700</v>
      </c>
      <c r="C339" s="469" t="s">
        <v>701</v>
      </c>
    </row>
    <row r="340" spans="1:3" x14ac:dyDescent="0.25">
      <c r="A340" s="81" t="s">
        <v>338</v>
      </c>
      <c r="B340" s="279" t="s">
        <v>702</v>
      </c>
      <c r="C340" s="470" t="s">
        <v>703</v>
      </c>
    </row>
    <row r="341" spans="1:3" ht="39.6" x14ac:dyDescent="0.25">
      <c r="A341" s="81" t="s">
        <v>338</v>
      </c>
      <c r="B341" s="232" t="s">
        <v>704</v>
      </c>
      <c r="C341" s="458" t="s">
        <v>704</v>
      </c>
    </row>
    <row r="342" spans="1:3" ht="15.6" x14ac:dyDescent="0.25">
      <c r="A342" s="81" t="s">
        <v>338</v>
      </c>
      <c r="B342" s="247" t="s">
        <v>705</v>
      </c>
      <c r="C342" s="461" t="s">
        <v>705</v>
      </c>
    </row>
    <row r="343" spans="1:3" x14ac:dyDescent="0.25">
      <c r="A343" s="81" t="s">
        <v>338</v>
      </c>
      <c r="B343" s="244" t="s">
        <v>706</v>
      </c>
      <c r="C343" s="458" t="s">
        <v>706</v>
      </c>
    </row>
    <row r="344" spans="1:3" ht="20.399999999999999" x14ac:dyDescent="0.25">
      <c r="A344" s="81" t="s">
        <v>338</v>
      </c>
      <c r="B344" s="256" t="s">
        <v>707</v>
      </c>
      <c r="C344" s="464" t="s">
        <v>707</v>
      </c>
    </row>
    <row r="345" spans="1:3" ht="26.4" x14ac:dyDescent="0.25">
      <c r="A345" s="81" t="s">
        <v>338</v>
      </c>
      <c r="B345" s="244" t="s">
        <v>708</v>
      </c>
      <c r="C345" s="458" t="s">
        <v>708</v>
      </c>
    </row>
    <row r="346" spans="1:3" ht="20.399999999999999" x14ac:dyDescent="0.25">
      <c r="A346" s="81" t="s">
        <v>338</v>
      </c>
      <c r="B346" s="256" t="s">
        <v>709</v>
      </c>
      <c r="C346" s="464" t="s">
        <v>709</v>
      </c>
    </row>
    <row r="347" spans="1:3" ht="26.4" x14ac:dyDescent="0.25">
      <c r="A347" s="81" t="s">
        <v>338</v>
      </c>
      <c r="B347" s="244" t="s">
        <v>710</v>
      </c>
      <c r="C347" s="458" t="s">
        <v>710</v>
      </c>
    </row>
    <row r="348" spans="1:3" ht="30.6" x14ac:dyDescent="0.25">
      <c r="A348" s="81" t="s">
        <v>338</v>
      </c>
      <c r="B348" s="256" t="s">
        <v>711</v>
      </c>
      <c r="C348" s="464" t="s">
        <v>711</v>
      </c>
    </row>
    <row r="349" spans="1:3" x14ac:dyDescent="0.25">
      <c r="A349" s="81" t="s">
        <v>338</v>
      </c>
      <c r="B349" s="244" t="s">
        <v>712</v>
      </c>
      <c r="C349" s="458" t="s">
        <v>712</v>
      </c>
    </row>
    <row r="350" spans="1:3" ht="30.6" x14ac:dyDescent="0.25">
      <c r="A350" s="81" t="s">
        <v>338</v>
      </c>
      <c r="B350" s="256" t="s">
        <v>713</v>
      </c>
      <c r="C350" s="464" t="s">
        <v>713</v>
      </c>
    </row>
    <row r="351" spans="1:3" x14ac:dyDescent="0.25">
      <c r="A351" s="81" t="s">
        <v>338</v>
      </c>
      <c r="B351" s="244" t="s">
        <v>714</v>
      </c>
      <c r="C351" s="458" t="s">
        <v>714</v>
      </c>
    </row>
    <row r="352" spans="1:3" ht="20.399999999999999" x14ac:dyDescent="0.25">
      <c r="A352" s="81" t="s">
        <v>338</v>
      </c>
      <c r="B352" s="256" t="s">
        <v>715</v>
      </c>
      <c r="C352" s="464" t="s">
        <v>715</v>
      </c>
    </row>
    <row r="353" spans="1:3" x14ac:dyDescent="0.25">
      <c r="A353" s="81" t="s">
        <v>338</v>
      </c>
      <c r="B353" s="244" t="s">
        <v>716</v>
      </c>
      <c r="C353" s="458" t="s">
        <v>716</v>
      </c>
    </row>
    <row r="354" spans="1:3" ht="30.6" x14ac:dyDescent="0.25">
      <c r="A354" s="81" t="s">
        <v>338</v>
      </c>
      <c r="B354" s="256" t="s">
        <v>717</v>
      </c>
      <c r="C354" s="464" t="s">
        <v>717</v>
      </c>
    </row>
    <row r="355" spans="1:3" ht="39.6" x14ac:dyDescent="0.25">
      <c r="A355" s="81" t="s">
        <v>338</v>
      </c>
      <c r="B355" s="232" t="s">
        <v>718</v>
      </c>
      <c r="C355" s="458" t="s">
        <v>719</v>
      </c>
    </row>
    <row r="356" spans="1:3" ht="26.4" x14ac:dyDescent="0.25">
      <c r="A356" s="81" t="s">
        <v>338</v>
      </c>
      <c r="B356" s="232" t="s">
        <v>720</v>
      </c>
      <c r="C356" s="458" t="s">
        <v>721</v>
      </c>
    </row>
    <row r="357" spans="1:3" ht="39.6" x14ac:dyDescent="0.25">
      <c r="A357" s="81" t="s">
        <v>338</v>
      </c>
      <c r="B357" s="232" t="s">
        <v>722</v>
      </c>
      <c r="C357" s="458" t="s">
        <v>722</v>
      </c>
    </row>
    <row r="358" spans="1:3" ht="27" thickBot="1" x14ac:dyDescent="0.3">
      <c r="A358" s="81" t="s">
        <v>338</v>
      </c>
      <c r="B358" s="244" t="s">
        <v>723</v>
      </c>
      <c r="C358" s="458" t="s">
        <v>723</v>
      </c>
    </row>
    <row r="359" spans="1:3" ht="13.8" thickBot="1" x14ac:dyDescent="0.3">
      <c r="A359" s="81" t="s">
        <v>338</v>
      </c>
      <c r="B359" s="260" t="s">
        <v>724</v>
      </c>
      <c r="C359" s="465" t="s">
        <v>724</v>
      </c>
    </row>
    <row r="360" spans="1:3" ht="13.8" thickBot="1" x14ac:dyDescent="0.3">
      <c r="A360" s="81" t="s">
        <v>338</v>
      </c>
      <c r="B360" s="261" t="s">
        <v>725</v>
      </c>
      <c r="C360" s="465" t="s">
        <v>725</v>
      </c>
    </row>
    <row r="361" spans="1:3" ht="39.6" x14ac:dyDescent="0.25">
      <c r="A361" s="81" t="s">
        <v>338</v>
      </c>
      <c r="B361" s="244" t="s">
        <v>726</v>
      </c>
      <c r="C361" s="458" t="s">
        <v>726</v>
      </c>
    </row>
    <row r="362" spans="1:3" ht="30.6" x14ac:dyDescent="0.25">
      <c r="A362" s="81" t="s">
        <v>338</v>
      </c>
      <c r="B362" s="248" t="s">
        <v>727</v>
      </c>
      <c r="C362" s="464" t="s">
        <v>727</v>
      </c>
    </row>
    <row r="363" spans="1:3" ht="13.8" thickBot="1" x14ac:dyDescent="0.3">
      <c r="A363" s="81" t="s">
        <v>338</v>
      </c>
      <c r="B363" s="248" t="s">
        <v>728</v>
      </c>
      <c r="C363" s="464" t="s">
        <v>728</v>
      </c>
    </row>
    <row r="364" spans="1:3" ht="13.8" thickBot="1" x14ac:dyDescent="0.3">
      <c r="A364" s="81" t="s">
        <v>338</v>
      </c>
      <c r="B364" s="260" t="s">
        <v>729</v>
      </c>
      <c r="C364" s="465" t="s">
        <v>729</v>
      </c>
    </row>
    <row r="365" spans="1:3" ht="13.8" thickBot="1" x14ac:dyDescent="0.3">
      <c r="A365" s="81" t="s">
        <v>338</v>
      </c>
      <c r="B365" s="261" t="s">
        <v>730</v>
      </c>
      <c r="C365" s="465" t="s">
        <v>730</v>
      </c>
    </row>
    <row r="366" spans="1:3" ht="15.6" x14ac:dyDescent="0.25">
      <c r="A366" s="81">
        <v>365</v>
      </c>
      <c r="B366" s="247" t="s">
        <v>731</v>
      </c>
      <c r="C366" s="461" t="s">
        <v>731</v>
      </c>
    </row>
    <row r="367" spans="1:3" x14ac:dyDescent="0.25">
      <c r="A367" s="81">
        <v>366</v>
      </c>
      <c r="B367" s="232" t="s">
        <v>732</v>
      </c>
      <c r="C367" s="458" t="s">
        <v>732</v>
      </c>
    </row>
    <row r="368" spans="1:3" x14ac:dyDescent="0.25">
      <c r="A368" s="81">
        <v>367</v>
      </c>
      <c r="B368" s="280" t="s">
        <v>733</v>
      </c>
      <c r="C368" s="457" t="s">
        <v>733</v>
      </c>
    </row>
    <row r="369" spans="1:3" x14ac:dyDescent="0.25">
      <c r="A369" s="81">
        <v>368</v>
      </c>
      <c r="B369" s="280" t="s">
        <v>734</v>
      </c>
      <c r="C369" s="457" t="s">
        <v>734</v>
      </c>
    </row>
    <row r="370" spans="1:3" x14ac:dyDescent="0.25">
      <c r="A370" s="81">
        <v>369</v>
      </c>
      <c r="B370" s="280" t="s">
        <v>735</v>
      </c>
      <c r="C370" s="457" t="s">
        <v>735</v>
      </c>
    </row>
    <row r="371" spans="1:3" x14ac:dyDescent="0.25">
      <c r="A371" s="81">
        <v>370</v>
      </c>
      <c r="B371" s="280" t="s">
        <v>736</v>
      </c>
      <c r="C371" s="457" t="s">
        <v>736</v>
      </c>
    </row>
    <row r="372" spans="1:3" x14ac:dyDescent="0.25">
      <c r="A372" s="81">
        <v>371</v>
      </c>
      <c r="B372" s="280" t="s">
        <v>737</v>
      </c>
      <c r="C372" s="457" t="s">
        <v>737</v>
      </c>
    </row>
    <row r="373" spans="1:3" x14ac:dyDescent="0.25">
      <c r="A373" s="81">
        <v>372</v>
      </c>
      <c r="B373" s="280" t="s">
        <v>738</v>
      </c>
      <c r="C373" s="457" t="s">
        <v>738</v>
      </c>
    </row>
    <row r="374" spans="1:3" x14ac:dyDescent="0.25">
      <c r="A374" s="81">
        <v>373</v>
      </c>
      <c r="B374" s="280" t="s">
        <v>739</v>
      </c>
      <c r="C374" s="457" t="s">
        <v>739</v>
      </c>
    </row>
    <row r="375" spans="1:3" x14ac:dyDescent="0.25">
      <c r="A375" s="81">
        <v>374</v>
      </c>
      <c r="B375" s="280" t="s">
        <v>740</v>
      </c>
      <c r="C375" s="457" t="s">
        <v>740</v>
      </c>
    </row>
    <row r="376" spans="1:3" x14ac:dyDescent="0.25">
      <c r="A376" s="81">
        <v>375</v>
      </c>
      <c r="B376" s="280" t="s">
        <v>741</v>
      </c>
      <c r="C376" s="457" t="s">
        <v>741</v>
      </c>
    </row>
    <row r="377" spans="1:3" x14ac:dyDescent="0.25">
      <c r="A377" s="81">
        <v>376</v>
      </c>
      <c r="B377" s="280" t="s">
        <v>742</v>
      </c>
      <c r="C377" s="457" t="s">
        <v>742</v>
      </c>
    </row>
    <row r="378" spans="1:3" x14ac:dyDescent="0.25">
      <c r="A378" s="81">
        <v>377</v>
      </c>
      <c r="B378" s="280" t="s">
        <v>743</v>
      </c>
      <c r="C378" s="457" t="s">
        <v>743</v>
      </c>
    </row>
    <row r="379" spans="1:3" x14ac:dyDescent="0.25">
      <c r="A379" s="81">
        <v>378</v>
      </c>
      <c r="B379" s="280" t="s">
        <v>744</v>
      </c>
      <c r="C379" s="457" t="s">
        <v>744</v>
      </c>
    </row>
    <row r="380" spans="1:3" x14ac:dyDescent="0.25">
      <c r="A380" s="81">
        <v>379</v>
      </c>
      <c r="B380" s="280" t="s">
        <v>745</v>
      </c>
      <c r="C380" s="457" t="s">
        <v>745</v>
      </c>
    </row>
    <row r="381" spans="1:3" x14ac:dyDescent="0.25">
      <c r="A381" s="81">
        <v>380</v>
      </c>
      <c r="B381" s="280" t="s">
        <v>746</v>
      </c>
      <c r="C381" s="457" t="s">
        <v>746</v>
      </c>
    </row>
    <row r="382" spans="1:3" x14ac:dyDescent="0.25">
      <c r="A382" s="81">
        <v>381</v>
      </c>
      <c r="B382" s="280" t="s">
        <v>747</v>
      </c>
      <c r="C382" s="457" t="s">
        <v>747</v>
      </c>
    </row>
    <row r="383" spans="1:3" x14ac:dyDescent="0.25">
      <c r="A383" s="81">
        <v>382</v>
      </c>
      <c r="B383" s="280" t="s">
        <v>748</v>
      </c>
      <c r="C383" s="457" t="s">
        <v>748</v>
      </c>
    </row>
    <row r="384" spans="1:3" x14ac:dyDescent="0.25">
      <c r="A384" s="81">
        <v>383</v>
      </c>
      <c r="B384" s="280" t="s">
        <v>749</v>
      </c>
      <c r="C384" s="457" t="s">
        <v>749</v>
      </c>
    </row>
    <row r="385" spans="1:3" x14ac:dyDescent="0.25">
      <c r="A385" s="81">
        <v>384</v>
      </c>
      <c r="B385" s="280" t="s">
        <v>750</v>
      </c>
      <c r="C385" s="457" t="s">
        <v>750</v>
      </c>
    </row>
    <row r="386" spans="1:3" x14ac:dyDescent="0.25">
      <c r="A386" s="81">
        <v>385</v>
      </c>
      <c r="B386" s="280" t="s">
        <v>751</v>
      </c>
      <c r="C386" s="457" t="s">
        <v>751</v>
      </c>
    </row>
    <row r="387" spans="1:3" x14ac:dyDescent="0.25">
      <c r="A387" s="81">
        <v>386</v>
      </c>
      <c r="B387" s="280" t="s">
        <v>752</v>
      </c>
      <c r="C387" s="457" t="s">
        <v>752</v>
      </c>
    </row>
    <row r="388" spans="1:3" x14ac:dyDescent="0.25">
      <c r="A388" s="81">
        <v>387</v>
      </c>
      <c r="B388" s="280" t="s">
        <v>753</v>
      </c>
      <c r="C388" s="457" t="s">
        <v>753</v>
      </c>
    </row>
    <row r="389" spans="1:3" x14ac:dyDescent="0.25">
      <c r="A389" s="81">
        <v>388</v>
      </c>
      <c r="B389" s="280" t="s">
        <v>754</v>
      </c>
      <c r="C389" s="457" t="s">
        <v>754</v>
      </c>
    </row>
    <row r="390" spans="1:3" x14ac:dyDescent="0.25">
      <c r="A390" s="81">
        <v>389</v>
      </c>
      <c r="B390" s="280" t="s">
        <v>755</v>
      </c>
      <c r="C390" s="457" t="s">
        <v>755</v>
      </c>
    </row>
    <row r="391" spans="1:3" x14ac:dyDescent="0.25">
      <c r="A391" s="81">
        <v>390</v>
      </c>
      <c r="B391" s="280" t="s">
        <v>756</v>
      </c>
      <c r="C391" s="457" t="s">
        <v>756</v>
      </c>
    </row>
    <row r="392" spans="1:3" x14ac:dyDescent="0.25">
      <c r="A392" s="81">
        <v>391</v>
      </c>
      <c r="B392" s="280" t="s">
        <v>757</v>
      </c>
      <c r="C392" s="457" t="s">
        <v>757</v>
      </c>
    </row>
    <row r="393" spans="1:3" x14ac:dyDescent="0.25">
      <c r="A393" s="81">
        <v>392</v>
      </c>
      <c r="B393" s="280" t="s">
        <v>758</v>
      </c>
      <c r="C393" s="457" t="s">
        <v>758</v>
      </c>
    </row>
    <row r="394" spans="1:3" x14ac:dyDescent="0.25">
      <c r="A394" s="81">
        <v>393</v>
      </c>
      <c r="B394" s="280" t="s">
        <v>759</v>
      </c>
      <c r="C394" s="457" t="s">
        <v>759</v>
      </c>
    </row>
    <row r="395" spans="1:3" x14ac:dyDescent="0.25">
      <c r="A395" s="81">
        <v>394</v>
      </c>
      <c r="B395" s="280" t="s">
        <v>760</v>
      </c>
      <c r="C395" s="457" t="s">
        <v>760</v>
      </c>
    </row>
    <row r="396" spans="1:3" x14ac:dyDescent="0.25">
      <c r="A396" s="81">
        <v>395</v>
      </c>
      <c r="B396" s="280" t="s">
        <v>761</v>
      </c>
      <c r="C396" s="457" t="s">
        <v>761</v>
      </c>
    </row>
    <row r="397" spans="1:3" x14ac:dyDescent="0.25">
      <c r="A397" s="81">
        <v>396</v>
      </c>
      <c r="B397" s="280" t="s">
        <v>762</v>
      </c>
      <c r="C397" s="457" t="s">
        <v>762</v>
      </c>
    </row>
    <row r="398" spans="1:3" x14ac:dyDescent="0.25">
      <c r="A398" s="81">
        <v>397</v>
      </c>
      <c r="B398" s="280" t="s">
        <v>763</v>
      </c>
      <c r="C398" s="457" t="s">
        <v>763</v>
      </c>
    </row>
    <row r="399" spans="1:3" s="84" customFormat="1" ht="13.8" thickBot="1" x14ac:dyDescent="0.3">
      <c r="A399" s="81">
        <v>398</v>
      </c>
      <c r="B399" s="281" t="s">
        <v>764</v>
      </c>
      <c r="C399" s="457" t="s">
        <v>764</v>
      </c>
    </row>
    <row r="400" spans="1:3" x14ac:dyDescent="0.25">
      <c r="A400" s="83">
        <v>399</v>
      </c>
      <c r="B400" s="280" t="s">
        <v>765</v>
      </c>
      <c r="C400" s="457" t="s">
        <v>765</v>
      </c>
    </row>
    <row r="401" spans="1:3" x14ac:dyDescent="0.25">
      <c r="A401" s="81">
        <v>400</v>
      </c>
      <c r="B401" s="280" t="s">
        <v>766</v>
      </c>
      <c r="C401" s="457" t="s">
        <v>766</v>
      </c>
    </row>
    <row r="402" spans="1:3" x14ac:dyDescent="0.25">
      <c r="A402" s="81">
        <v>401</v>
      </c>
      <c r="B402" s="280" t="s">
        <v>767</v>
      </c>
      <c r="C402" s="457" t="s">
        <v>767</v>
      </c>
    </row>
    <row r="403" spans="1:3" x14ac:dyDescent="0.25">
      <c r="A403" s="81">
        <v>402</v>
      </c>
      <c r="B403" s="280" t="s">
        <v>768</v>
      </c>
      <c r="C403" s="457" t="s">
        <v>768</v>
      </c>
    </row>
    <row r="404" spans="1:3" x14ac:dyDescent="0.25">
      <c r="A404" s="81">
        <v>403</v>
      </c>
      <c r="B404" s="280" t="s">
        <v>769</v>
      </c>
      <c r="C404" s="457" t="s">
        <v>769</v>
      </c>
    </row>
    <row r="405" spans="1:3" x14ac:dyDescent="0.25">
      <c r="A405" s="81">
        <v>404</v>
      </c>
      <c r="B405" s="280" t="s">
        <v>770</v>
      </c>
      <c r="C405" s="457" t="s">
        <v>770</v>
      </c>
    </row>
    <row r="406" spans="1:3" x14ac:dyDescent="0.25">
      <c r="A406" s="81">
        <v>405</v>
      </c>
      <c r="B406" s="280" t="s">
        <v>771</v>
      </c>
      <c r="C406" s="457" t="s">
        <v>771</v>
      </c>
    </row>
    <row r="407" spans="1:3" x14ac:dyDescent="0.25">
      <c r="A407" s="81">
        <v>406</v>
      </c>
      <c r="B407" s="280" t="s">
        <v>772</v>
      </c>
      <c r="C407" s="457" t="s">
        <v>772</v>
      </c>
    </row>
    <row r="408" spans="1:3" x14ac:dyDescent="0.25">
      <c r="A408" s="81">
        <v>407</v>
      </c>
      <c r="B408" s="280" t="s">
        <v>773</v>
      </c>
      <c r="C408" s="457" t="s">
        <v>773</v>
      </c>
    </row>
    <row r="409" spans="1:3" x14ac:dyDescent="0.25">
      <c r="A409" s="81">
        <v>408</v>
      </c>
      <c r="B409" s="280" t="s">
        <v>774</v>
      </c>
      <c r="C409" s="457" t="s">
        <v>774</v>
      </c>
    </row>
    <row r="410" spans="1:3" x14ac:dyDescent="0.25">
      <c r="A410" s="81">
        <v>409</v>
      </c>
      <c r="B410" s="280" t="s">
        <v>775</v>
      </c>
      <c r="C410" s="457" t="s">
        <v>775</v>
      </c>
    </row>
    <row r="411" spans="1:3" x14ac:dyDescent="0.25">
      <c r="A411" s="81">
        <v>410</v>
      </c>
      <c r="B411" s="280" t="s">
        <v>776</v>
      </c>
      <c r="C411" s="457" t="s">
        <v>776</v>
      </c>
    </row>
    <row r="412" spans="1:3" x14ac:dyDescent="0.25">
      <c r="A412" s="81">
        <v>411</v>
      </c>
      <c r="B412" s="280" t="s">
        <v>777</v>
      </c>
      <c r="C412" s="457" t="s">
        <v>777</v>
      </c>
    </row>
    <row r="413" spans="1:3" x14ac:dyDescent="0.25">
      <c r="A413" s="81">
        <v>412</v>
      </c>
      <c r="B413" s="280" t="s">
        <v>778</v>
      </c>
      <c r="C413" s="457" t="s">
        <v>778</v>
      </c>
    </row>
    <row r="414" spans="1:3" x14ac:dyDescent="0.25">
      <c r="A414" s="81">
        <v>413</v>
      </c>
      <c r="B414" s="280" t="s">
        <v>779</v>
      </c>
      <c r="C414" s="457" t="s">
        <v>779</v>
      </c>
    </row>
    <row r="415" spans="1:3" x14ac:dyDescent="0.25">
      <c r="A415" s="81">
        <v>414</v>
      </c>
      <c r="B415" s="280" t="s">
        <v>780</v>
      </c>
      <c r="C415" s="457" t="s">
        <v>780</v>
      </c>
    </row>
    <row r="416" spans="1:3" x14ac:dyDescent="0.25">
      <c r="A416" s="81">
        <v>415</v>
      </c>
      <c r="B416" s="280" t="s">
        <v>781</v>
      </c>
      <c r="C416" s="457" t="s">
        <v>781</v>
      </c>
    </row>
    <row r="417" spans="1:3" x14ac:dyDescent="0.25">
      <c r="A417" s="81">
        <v>416</v>
      </c>
      <c r="B417" s="280" t="s">
        <v>782</v>
      </c>
      <c r="C417" s="457" t="s">
        <v>782</v>
      </c>
    </row>
    <row r="418" spans="1:3" x14ac:dyDescent="0.25">
      <c r="A418" s="81">
        <v>417</v>
      </c>
      <c r="B418" s="280" t="s">
        <v>783</v>
      </c>
      <c r="C418" s="457" t="s">
        <v>783</v>
      </c>
    </row>
    <row r="419" spans="1:3" x14ac:dyDescent="0.25">
      <c r="A419" s="81">
        <v>418</v>
      </c>
      <c r="B419" s="280" t="s">
        <v>784</v>
      </c>
      <c r="C419" s="457" t="s">
        <v>784</v>
      </c>
    </row>
    <row r="420" spans="1:3" x14ac:dyDescent="0.25">
      <c r="A420" s="81">
        <v>419</v>
      </c>
      <c r="B420" s="280" t="s">
        <v>785</v>
      </c>
      <c r="C420" s="457" t="s">
        <v>785</v>
      </c>
    </row>
    <row r="421" spans="1:3" x14ac:dyDescent="0.25">
      <c r="A421" s="81">
        <v>420</v>
      </c>
      <c r="B421" s="280" t="s">
        <v>786</v>
      </c>
      <c r="C421" s="457" t="s">
        <v>786</v>
      </c>
    </row>
    <row r="422" spans="1:3" ht="14.4" x14ac:dyDescent="0.25">
      <c r="A422" s="81">
        <v>421</v>
      </c>
      <c r="B422" s="282" t="s">
        <v>787</v>
      </c>
      <c r="C422" s="431" t="s">
        <v>787</v>
      </c>
    </row>
    <row r="423" spans="1:3" x14ac:dyDescent="0.25">
      <c r="A423" s="81">
        <v>422</v>
      </c>
      <c r="B423" s="280" t="s">
        <v>788</v>
      </c>
      <c r="C423" s="457" t="s">
        <v>788</v>
      </c>
    </row>
    <row r="424" spans="1:3" x14ac:dyDescent="0.25">
      <c r="A424" s="81">
        <v>423</v>
      </c>
      <c r="B424" s="280" t="s">
        <v>789</v>
      </c>
      <c r="C424" s="457" t="s">
        <v>789</v>
      </c>
    </row>
    <row r="425" spans="1:3" x14ac:dyDescent="0.25">
      <c r="A425" s="81">
        <v>424</v>
      </c>
      <c r="B425" s="280" t="s">
        <v>790</v>
      </c>
      <c r="C425" s="457" t="s">
        <v>790</v>
      </c>
    </row>
    <row r="426" spans="1:3" ht="14.4" x14ac:dyDescent="0.25">
      <c r="A426" s="81">
        <v>425</v>
      </c>
      <c r="B426" s="282" t="s">
        <v>791</v>
      </c>
      <c r="C426" s="431" t="s">
        <v>791</v>
      </c>
    </row>
    <row r="427" spans="1:3" x14ac:dyDescent="0.25">
      <c r="A427" s="81">
        <v>426</v>
      </c>
      <c r="B427" s="280" t="s">
        <v>792</v>
      </c>
      <c r="C427" s="457" t="s">
        <v>792</v>
      </c>
    </row>
    <row r="428" spans="1:3" x14ac:dyDescent="0.25">
      <c r="A428" s="81">
        <v>427</v>
      </c>
      <c r="B428" s="280" t="s">
        <v>793</v>
      </c>
      <c r="C428" s="457" t="s">
        <v>793</v>
      </c>
    </row>
    <row r="429" spans="1:3" x14ac:dyDescent="0.25">
      <c r="A429" s="81">
        <v>428</v>
      </c>
      <c r="B429" s="280" t="s">
        <v>794</v>
      </c>
      <c r="C429" s="457" t="s">
        <v>794</v>
      </c>
    </row>
    <row r="430" spans="1:3" x14ac:dyDescent="0.25">
      <c r="A430" s="81">
        <v>429</v>
      </c>
      <c r="B430" s="280" t="s">
        <v>795</v>
      </c>
      <c r="C430" s="457" t="s">
        <v>795</v>
      </c>
    </row>
    <row r="431" spans="1:3" x14ac:dyDescent="0.25">
      <c r="A431" s="81">
        <v>430</v>
      </c>
      <c r="B431" s="280" t="s">
        <v>796</v>
      </c>
      <c r="C431" s="457" t="s">
        <v>796</v>
      </c>
    </row>
    <row r="432" spans="1:3" x14ac:dyDescent="0.25">
      <c r="A432" s="81">
        <v>431</v>
      </c>
      <c r="B432" s="280" t="s">
        <v>797</v>
      </c>
      <c r="C432" s="457" t="s">
        <v>797</v>
      </c>
    </row>
    <row r="433" spans="1:3" x14ac:dyDescent="0.25">
      <c r="A433" s="81">
        <v>432</v>
      </c>
      <c r="B433" s="280" t="s">
        <v>798</v>
      </c>
      <c r="C433" s="457" t="s">
        <v>798</v>
      </c>
    </row>
    <row r="434" spans="1:3" x14ac:dyDescent="0.25">
      <c r="A434" s="81">
        <v>433</v>
      </c>
      <c r="B434" s="280" t="s">
        <v>799</v>
      </c>
      <c r="C434" s="457" t="s">
        <v>799</v>
      </c>
    </row>
    <row r="435" spans="1:3" x14ac:dyDescent="0.25">
      <c r="A435" s="81">
        <v>434</v>
      </c>
      <c r="B435" s="280" t="s">
        <v>800</v>
      </c>
      <c r="C435" s="457" t="s">
        <v>800</v>
      </c>
    </row>
    <row r="436" spans="1:3" x14ac:dyDescent="0.25">
      <c r="A436" s="81">
        <v>435</v>
      </c>
      <c r="B436" s="280" t="s">
        <v>801</v>
      </c>
      <c r="C436" s="457" t="s">
        <v>801</v>
      </c>
    </row>
    <row r="437" spans="1:3" x14ac:dyDescent="0.25">
      <c r="A437" s="81">
        <v>436</v>
      </c>
      <c r="B437" s="280" t="s">
        <v>802</v>
      </c>
      <c r="C437" s="457" t="s">
        <v>802</v>
      </c>
    </row>
    <row r="438" spans="1:3" x14ac:dyDescent="0.25">
      <c r="A438" s="81">
        <v>437</v>
      </c>
      <c r="B438" s="280" t="s">
        <v>803</v>
      </c>
      <c r="C438" s="457" t="s">
        <v>803</v>
      </c>
    </row>
    <row r="439" spans="1:3" x14ac:dyDescent="0.25">
      <c r="A439" s="81">
        <v>438</v>
      </c>
      <c r="B439" s="280" t="s">
        <v>804</v>
      </c>
      <c r="C439" s="457" t="s">
        <v>804</v>
      </c>
    </row>
    <row r="440" spans="1:3" ht="14.4" x14ac:dyDescent="0.25">
      <c r="A440" s="81">
        <v>439</v>
      </c>
      <c r="B440" s="282" t="s">
        <v>805</v>
      </c>
      <c r="C440" s="431" t="s">
        <v>805</v>
      </c>
    </row>
    <row r="441" spans="1:3" ht="14.4" x14ac:dyDescent="0.25">
      <c r="A441" s="81">
        <v>440</v>
      </c>
      <c r="B441" s="282" t="s">
        <v>806</v>
      </c>
      <c r="C441" s="431" t="s">
        <v>806</v>
      </c>
    </row>
    <row r="442" spans="1:3" x14ac:dyDescent="0.25">
      <c r="A442" s="81">
        <v>441</v>
      </c>
      <c r="B442" s="280" t="s">
        <v>807</v>
      </c>
      <c r="C442" s="457" t="s">
        <v>807</v>
      </c>
    </row>
    <row r="443" spans="1:3" x14ac:dyDescent="0.25">
      <c r="A443" s="81">
        <v>442</v>
      </c>
      <c r="B443" s="280" t="s">
        <v>808</v>
      </c>
      <c r="C443" s="457" t="s">
        <v>808</v>
      </c>
    </row>
    <row r="444" spans="1:3" x14ac:dyDescent="0.25">
      <c r="A444" s="81">
        <v>443</v>
      </c>
      <c r="B444" s="280" t="s">
        <v>809</v>
      </c>
      <c r="C444" s="457" t="s">
        <v>809</v>
      </c>
    </row>
    <row r="445" spans="1:3" x14ac:dyDescent="0.25">
      <c r="A445" s="81">
        <v>444</v>
      </c>
      <c r="B445" s="280" t="s">
        <v>810</v>
      </c>
      <c r="C445" s="457" t="s">
        <v>810</v>
      </c>
    </row>
    <row r="446" spans="1:3" x14ac:dyDescent="0.25">
      <c r="A446" s="81">
        <v>445</v>
      </c>
      <c r="B446" s="280" t="s">
        <v>811</v>
      </c>
      <c r="C446" s="457" t="s">
        <v>811</v>
      </c>
    </row>
    <row r="447" spans="1:3" x14ac:dyDescent="0.25">
      <c r="A447" s="81">
        <v>446</v>
      </c>
      <c r="B447" s="280" t="s">
        <v>812</v>
      </c>
      <c r="C447" s="457" t="s">
        <v>812</v>
      </c>
    </row>
    <row r="448" spans="1:3" x14ac:dyDescent="0.25">
      <c r="A448" s="81">
        <v>447</v>
      </c>
      <c r="B448" s="280" t="s">
        <v>813</v>
      </c>
      <c r="C448" s="457" t="s">
        <v>813</v>
      </c>
    </row>
    <row r="449" spans="1:3" ht="14.4" x14ac:dyDescent="0.25">
      <c r="A449" s="81">
        <v>448</v>
      </c>
      <c r="B449" s="282" t="s">
        <v>814</v>
      </c>
      <c r="C449" s="431" t="s">
        <v>814</v>
      </c>
    </row>
    <row r="450" spans="1:3" ht="14.4" x14ac:dyDescent="0.25">
      <c r="A450" s="81">
        <v>449</v>
      </c>
      <c r="B450" s="282" t="s">
        <v>815</v>
      </c>
      <c r="C450" s="431" t="s">
        <v>815</v>
      </c>
    </row>
    <row r="451" spans="1:3" x14ac:dyDescent="0.25">
      <c r="A451" s="81">
        <v>450</v>
      </c>
      <c r="B451" s="280" t="s">
        <v>816</v>
      </c>
      <c r="C451" s="457" t="s">
        <v>816</v>
      </c>
    </row>
    <row r="452" spans="1:3" x14ac:dyDescent="0.25">
      <c r="A452" s="81">
        <v>451</v>
      </c>
      <c r="B452" s="280" t="s">
        <v>817</v>
      </c>
      <c r="C452" s="457" t="s">
        <v>817</v>
      </c>
    </row>
    <row r="453" spans="1:3" x14ac:dyDescent="0.25">
      <c r="A453" s="81">
        <v>452</v>
      </c>
      <c r="B453" s="280" t="s">
        <v>818</v>
      </c>
      <c r="C453" s="457" t="s">
        <v>818</v>
      </c>
    </row>
    <row r="454" spans="1:3" x14ac:dyDescent="0.25">
      <c r="A454" s="81">
        <v>453</v>
      </c>
      <c r="B454" s="280" t="s">
        <v>819</v>
      </c>
      <c r="C454" s="457" t="s">
        <v>819</v>
      </c>
    </row>
    <row r="455" spans="1:3" x14ac:dyDescent="0.25">
      <c r="A455" s="81">
        <v>454</v>
      </c>
      <c r="B455" s="280" t="s">
        <v>820</v>
      </c>
      <c r="C455" s="457" t="s">
        <v>820</v>
      </c>
    </row>
    <row r="456" spans="1:3" x14ac:dyDescent="0.25">
      <c r="A456" s="81">
        <v>455</v>
      </c>
      <c r="B456" s="280" t="s">
        <v>821</v>
      </c>
      <c r="C456" s="457" t="s">
        <v>821</v>
      </c>
    </row>
    <row r="457" spans="1:3" x14ac:dyDescent="0.25">
      <c r="A457" s="81">
        <v>456</v>
      </c>
      <c r="B457" s="280" t="s">
        <v>822</v>
      </c>
      <c r="C457" s="457" t="s">
        <v>822</v>
      </c>
    </row>
    <row r="458" spans="1:3" x14ac:dyDescent="0.25">
      <c r="A458" s="81">
        <v>457</v>
      </c>
      <c r="B458" s="280" t="s">
        <v>823</v>
      </c>
      <c r="C458" s="457" t="s">
        <v>823</v>
      </c>
    </row>
    <row r="459" spans="1:3" x14ac:dyDescent="0.25">
      <c r="A459" s="81">
        <v>458</v>
      </c>
      <c r="B459" s="280" t="s">
        <v>824</v>
      </c>
      <c r="C459" s="457" t="s">
        <v>824</v>
      </c>
    </row>
    <row r="460" spans="1:3" ht="14.4" x14ac:dyDescent="0.25">
      <c r="A460" s="81">
        <v>459</v>
      </c>
      <c r="B460" s="282" t="s">
        <v>825</v>
      </c>
      <c r="C460" s="431" t="s">
        <v>825</v>
      </c>
    </row>
    <row r="461" spans="1:3" x14ac:dyDescent="0.25">
      <c r="A461" s="81">
        <v>460</v>
      </c>
      <c r="B461" s="280" t="s">
        <v>826</v>
      </c>
      <c r="C461" s="457" t="s">
        <v>826</v>
      </c>
    </row>
    <row r="462" spans="1:3" x14ac:dyDescent="0.25">
      <c r="A462" s="81">
        <v>461</v>
      </c>
      <c r="B462" s="280" t="s">
        <v>827</v>
      </c>
      <c r="C462" s="457" t="s">
        <v>827</v>
      </c>
    </row>
    <row r="463" spans="1:3" x14ac:dyDescent="0.25">
      <c r="A463" s="81" t="s">
        <v>338</v>
      </c>
      <c r="B463" s="280" t="s">
        <v>828</v>
      </c>
      <c r="C463" s="457" t="s">
        <v>828</v>
      </c>
    </row>
    <row r="464" spans="1:3" x14ac:dyDescent="0.25">
      <c r="A464" s="81">
        <v>463</v>
      </c>
      <c r="B464" s="280" t="s">
        <v>829</v>
      </c>
      <c r="C464" s="457" t="s">
        <v>829</v>
      </c>
    </row>
    <row r="465" spans="1:3" x14ac:dyDescent="0.25">
      <c r="A465" s="81">
        <v>464</v>
      </c>
      <c r="B465" s="280" t="s">
        <v>830</v>
      </c>
      <c r="C465" s="457" t="s">
        <v>830</v>
      </c>
    </row>
    <row r="466" spans="1:3" x14ac:dyDescent="0.25">
      <c r="A466" s="81">
        <v>465</v>
      </c>
      <c r="B466" s="280" t="s">
        <v>831</v>
      </c>
      <c r="C466" s="457" t="s">
        <v>831</v>
      </c>
    </row>
    <row r="467" spans="1:3" x14ac:dyDescent="0.25">
      <c r="A467" s="81">
        <v>466</v>
      </c>
      <c r="B467" s="280" t="s">
        <v>832</v>
      </c>
      <c r="C467" s="457" t="s">
        <v>832</v>
      </c>
    </row>
    <row r="468" spans="1:3" x14ac:dyDescent="0.25">
      <c r="A468" s="81">
        <v>467</v>
      </c>
      <c r="B468" s="280" t="s">
        <v>833</v>
      </c>
      <c r="C468" s="457" t="s">
        <v>833</v>
      </c>
    </row>
    <row r="469" spans="1:3" x14ac:dyDescent="0.25">
      <c r="A469" s="81">
        <v>468</v>
      </c>
      <c r="B469" s="280" t="s">
        <v>834</v>
      </c>
      <c r="C469" s="457" t="s">
        <v>834</v>
      </c>
    </row>
    <row r="470" spans="1:3" x14ac:dyDescent="0.25">
      <c r="A470" s="81">
        <v>469</v>
      </c>
      <c r="B470" s="280" t="s">
        <v>835</v>
      </c>
      <c r="C470" s="457" t="s">
        <v>835</v>
      </c>
    </row>
    <row r="471" spans="1:3" x14ac:dyDescent="0.25">
      <c r="A471" s="81">
        <v>470</v>
      </c>
      <c r="B471" s="280" t="s">
        <v>836</v>
      </c>
      <c r="C471" s="457" t="s">
        <v>836</v>
      </c>
    </row>
    <row r="472" spans="1:3" x14ac:dyDescent="0.25">
      <c r="A472" s="81" t="s">
        <v>338</v>
      </c>
      <c r="B472" s="280" t="s">
        <v>837</v>
      </c>
      <c r="C472" s="457" t="s">
        <v>837</v>
      </c>
    </row>
    <row r="473" spans="1:3" x14ac:dyDescent="0.25">
      <c r="A473" s="81">
        <v>472</v>
      </c>
      <c r="B473" s="280" t="s">
        <v>838</v>
      </c>
      <c r="C473" s="457" t="s">
        <v>838</v>
      </c>
    </row>
    <row r="474" spans="1:3" x14ac:dyDescent="0.25">
      <c r="A474" s="81">
        <v>473</v>
      </c>
      <c r="B474" s="280" t="s">
        <v>839</v>
      </c>
      <c r="C474" s="457" t="s">
        <v>839</v>
      </c>
    </row>
    <row r="475" spans="1:3" x14ac:dyDescent="0.25">
      <c r="A475" s="81">
        <v>474</v>
      </c>
      <c r="B475" s="280" t="s">
        <v>840</v>
      </c>
      <c r="C475" s="457" t="s">
        <v>840</v>
      </c>
    </row>
    <row r="476" spans="1:3" x14ac:dyDescent="0.25">
      <c r="A476" s="81">
        <v>475</v>
      </c>
      <c r="B476" s="280" t="s">
        <v>841</v>
      </c>
      <c r="C476" s="457" t="s">
        <v>841</v>
      </c>
    </row>
    <row r="477" spans="1:3" x14ac:dyDescent="0.25">
      <c r="A477" s="81">
        <v>476</v>
      </c>
      <c r="B477" s="280" t="s">
        <v>842</v>
      </c>
      <c r="C477" s="457" t="s">
        <v>842</v>
      </c>
    </row>
    <row r="478" spans="1:3" x14ac:dyDescent="0.25">
      <c r="A478" s="81">
        <v>477</v>
      </c>
      <c r="B478" s="280" t="s">
        <v>843</v>
      </c>
      <c r="C478" s="457" t="s">
        <v>843</v>
      </c>
    </row>
    <row r="479" spans="1:3" x14ac:dyDescent="0.25">
      <c r="A479" s="81">
        <v>478</v>
      </c>
      <c r="B479" s="280" t="s">
        <v>844</v>
      </c>
      <c r="C479" s="457" t="s">
        <v>844</v>
      </c>
    </row>
    <row r="480" spans="1:3" ht="14.4" x14ac:dyDescent="0.25">
      <c r="A480" s="81">
        <v>479</v>
      </c>
      <c r="B480" s="282" t="s">
        <v>845</v>
      </c>
      <c r="C480" s="431" t="s">
        <v>845</v>
      </c>
    </row>
    <row r="481" spans="1:3" x14ac:dyDescent="0.25">
      <c r="A481" s="81">
        <v>480</v>
      </c>
      <c r="B481" s="280" t="s">
        <v>846</v>
      </c>
      <c r="C481" s="457" t="s">
        <v>846</v>
      </c>
    </row>
    <row r="482" spans="1:3" x14ac:dyDescent="0.25">
      <c r="A482" s="81">
        <v>481</v>
      </c>
      <c r="B482" s="280" t="s">
        <v>847</v>
      </c>
      <c r="C482" s="457" t="s">
        <v>847</v>
      </c>
    </row>
    <row r="483" spans="1:3" x14ac:dyDescent="0.25">
      <c r="A483" s="81">
        <v>482</v>
      </c>
      <c r="B483" s="280" t="s">
        <v>848</v>
      </c>
      <c r="C483" s="457" t="s">
        <v>848</v>
      </c>
    </row>
    <row r="484" spans="1:3" x14ac:dyDescent="0.25">
      <c r="A484" s="81">
        <v>483</v>
      </c>
      <c r="B484" s="280" t="s">
        <v>849</v>
      </c>
      <c r="C484" s="457" t="s">
        <v>849</v>
      </c>
    </row>
    <row r="485" spans="1:3" x14ac:dyDescent="0.25">
      <c r="A485" s="81">
        <v>484</v>
      </c>
      <c r="B485" s="280" t="s">
        <v>850</v>
      </c>
      <c r="C485" s="457" t="s">
        <v>850</v>
      </c>
    </row>
    <row r="486" spans="1:3" x14ac:dyDescent="0.25">
      <c r="A486" s="81">
        <v>485</v>
      </c>
      <c r="B486" s="280" t="s">
        <v>851</v>
      </c>
      <c r="C486" s="457" t="s">
        <v>851</v>
      </c>
    </row>
    <row r="487" spans="1:3" x14ac:dyDescent="0.25">
      <c r="A487" s="81">
        <v>486</v>
      </c>
      <c r="B487" s="280" t="s">
        <v>852</v>
      </c>
      <c r="C487" s="457" t="s">
        <v>852</v>
      </c>
    </row>
    <row r="488" spans="1:3" x14ac:dyDescent="0.25">
      <c r="A488" s="81">
        <v>487</v>
      </c>
      <c r="B488" s="280" t="s">
        <v>853</v>
      </c>
      <c r="C488" s="457" t="s">
        <v>853</v>
      </c>
    </row>
    <row r="489" spans="1:3" x14ac:dyDescent="0.25">
      <c r="A489" s="81">
        <v>488</v>
      </c>
      <c r="B489" s="280" t="s">
        <v>854</v>
      </c>
      <c r="C489" s="457" t="s">
        <v>854</v>
      </c>
    </row>
    <row r="490" spans="1:3" x14ac:dyDescent="0.25">
      <c r="A490" s="81">
        <v>489</v>
      </c>
      <c r="B490" s="280" t="s">
        <v>855</v>
      </c>
      <c r="C490" s="457" t="s">
        <v>855</v>
      </c>
    </row>
    <row r="491" spans="1:3" x14ac:dyDescent="0.25">
      <c r="A491" s="81">
        <v>490</v>
      </c>
      <c r="B491" s="280" t="s">
        <v>856</v>
      </c>
      <c r="C491" s="457" t="s">
        <v>856</v>
      </c>
    </row>
    <row r="492" spans="1:3" x14ac:dyDescent="0.25">
      <c r="A492" s="81">
        <v>491</v>
      </c>
      <c r="B492" s="280" t="s">
        <v>857</v>
      </c>
      <c r="C492" s="457" t="s">
        <v>857</v>
      </c>
    </row>
    <row r="493" spans="1:3" x14ac:dyDescent="0.25">
      <c r="A493" s="81">
        <v>492</v>
      </c>
      <c r="B493" s="280" t="s">
        <v>858</v>
      </c>
      <c r="C493" s="457" t="s">
        <v>858</v>
      </c>
    </row>
    <row r="494" spans="1:3" x14ac:dyDescent="0.25">
      <c r="A494" s="81">
        <v>493</v>
      </c>
      <c r="B494" s="280" t="s">
        <v>859</v>
      </c>
      <c r="C494" s="457" t="s">
        <v>859</v>
      </c>
    </row>
    <row r="495" spans="1:3" x14ac:dyDescent="0.25">
      <c r="A495" s="81">
        <v>494</v>
      </c>
      <c r="B495" s="280" t="s">
        <v>860</v>
      </c>
      <c r="C495" s="457" t="s">
        <v>860</v>
      </c>
    </row>
    <row r="496" spans="1:3" x14ac:dyDescent="0.25">
      <c r="A496" s="81">
        <v>495</v>
      </c>
      <c r="B496" s="280" t="s">
        <v>861</v>
      </c>
      <c r="C496" s="457" t="s">
        <v>861</v>
      </c>
    </row>
    <row r="497" spans="1:3" x14ac:dyDescent="0.25">
      <c r="A497" s="81">
        <v>496</v>
      </c>
      <c r="B497" s="280" t="s">
        <v>862</v>
      </c>
      <c r="C497" s="457" t="s">
        <v>862</v>
      </c>
    </row>
    <row r="498" spans="1:3" x14ac:dyDescent="0.25">
      <c r="A498" s="81">
        <v>497</v>
      </c>
      <c r="B498" s="280" t="s">
        <v>863</v>
      </c>
      <c r="C498" s="457" t="s">
        <v>863</v>
      </c>
    </row>
    <row r="499" spans="1:3" x14ac:dyDescent="0.25">
      <c r="A499" s="81">
        <v>498</v>
      </c>
      <c r="B499" s="280" t="s">
        <v>864</v>
      </c>
      <c r="C499" s="457" t="s">
        <v>864</v>
      </c>
    </row>
    <row r="500" spans="1:3" x14ac:dyDescent="0.25">
      <c r="A500" s="81">
        <v>499</v>
      </c>
      <c r="B500" s="280" t="s">
        <v>865</v>
      </c>
      <c r="C500" s="457" t="s">
        <v>865</v>
      </c>
    </row>
    <row r="501" spans="1:3" ht="14.4" x14ac:dyDescent="0.25">
      <c r="A501" s="81">
        <v>500</v>
      </c>
      <c r="B501" s="282" t="s">
        <v>866</v>
      </c>
      <c r="C501" s="431" t="s">
        <v>866</v>
      </c>
    </row>
    <row r="502" spans="1:3" x14ac:dyDescent="0.25">
      <c r="A502" s="81">
        <v>501</v>
      </c>
      <c r="B502" s="280" t="s">
        <v>867</v>
      </c>
      <c r="C502" s="457" t="s">
        <v>867</v>
      </c>
    </row>
    <row r="503" spans="1:3" x14ac:dyDescent="0.25">
      <c r="A503" s="81">
        <v>502</v>
      </c>
      <c r="B503" s="280" t="s">
        <v>868</v>
      </c>
      <c r="C503" s="457" t="s">
        <v>868</v>
      </c>
    </row>
    <row r="504" spans="1:3" x14ac:dyDescent="0.25">
      <c r="A504" s="81">
        <v>503</v>
      </c>
      <c r="B504" s="280" t="s">
        <v>869</v>
      </c>
      <c r="C504" s="457" t="s">
        <v>869</v>
      </c>
    </row>
    <row r="505" spans="1:3" x14ac:dyDescent="0.25">
      <c r="A505" s="81">
        <v>504</v>
      </c>
      <c r="B505" s="280" t="s">
        <v>870</v>
      </c>
      <c r="C505" s="457" t="s">
        <v>870</v>
      </c>
    </row>
    <row r="506" spans="1:3" x14ac:dyDescent="0.25">
      <c r="A506" s="81">
        <v>505</v>
      </c>
      <c r="B506" s="280" t="s">
        <v>871</v>
      </c>
      <c r="C506" s="457" t="s">
        <v>871</v>
      </c>
    </row>
    <row r="507" spans="1:3" x14ac:dyDescent="0.25">
      <c r="A507" s="81">
        <v>506</v>
      </c>
      <c r="B507" s="280" t="s">
        <v>872</v>
      </c>
      <c r="C507" s="457" t="s">
        <v>872</v>
      </c>
    </row>
    <row r="508" spans="1:3" x14ac:dyDescent="0.25">
      <c r="A508" s="81" t="s">
        <v>338</v>
      </c>
      <c r="B508" s="280" t="s">
        <v>873</v>
      </c>
      <c r="C508" s="457" t="s">
        <v>873</v>
      </c>
    </row>
    <row r="509" spans="1:3" x14ac:dyDescent="0.25">
      <c r="A509" s="81">
        <v>508</v>
      </c>
      <c r="B509" s="280" t="s">
        <v>874</v>
      </c>
      <c r="C509" s="457" t="s">
        <v>874</v>
      </c>
    </row>
    <row r="510" spans="1:3" x14ac:dyDescent="0.25">
      <c r="A510" s="81">
        <v>509</v>
      </c>
      <c r="B510" s="280" t="s">
        <v>875</v>
      </c>
      <c r="C510" s="457" t="s">
        <v>875</v>
      </c>
    </row>
    <row r="511" spans="1:3" x14ac:dyDescent="0.25">
      <c r="A511" s="81">
        <v>510</v>
      </c>
      <c r="B511" s="280" t="s">
        <v>876</v>
      </c>
      <c r="C511" s="457" t="s">
        <v>876</v>
      </c>
    </row>
    <row r="512" spans="1:3" x14ac:dyDescent="0.25">
      <c r="A512" s="81">
        <v>511</v>
      </c>
      <c r="B512" s="280" t="s">
        <v>877</v>
      </c>
      <c r="C512" s="457" t="s">
        <v>877</v>
      </c>
    </row>
    <row r="513" spans="1:3" x14ac:dyDescent="0.25">
      <c r="A513" s="81">
        <v>512</v>
      </c>
      <c r="B513" s="280" t="s">
        <v>878</v>
      </c>
      <c r="C513" s="457" t="s">
        <v>878</v>
      </c>
    </row>
    <row r="514" spans="1:3" x14ac:dyDescent="0.25">
      <c r="A514" s="81">
        <v>513</v>
      </c>
      <c r="B514" s="280" t="s">
        <v>879</v>
      </c>
      <c r="C514" s="457" t="s">
        <v>879</v>
      </c>
    </row>
    <row r="515" spans="1:3" x14ac:dyDescent="0.25">
      <c r="A515" s="81">
        <v>514</v>
      </c>
      <c r="B515" s="280" t="s">
        <v>880</v>
      </c>
      <c r="C515" s="457" t="s">
        <v>880</v>
      </c>
    </row>
    <row r="516" spans="1:3" x14ac:dyDescent="0.25">
      <c r="A516" s="81">
        <v>515</v>
      </c>
      <c r="B516" s="280" t="s">
        <v>881</v>
      </c>
      <c r="C516" s="457" t="s">
        <v>881</v>
      </c>
    </row>
    <row r="517" spans="1:3" x14ac:dyDescent="0.25">
      <c r="A517" s="81">
        <v>516</v>
      </c>
      <c r="B517" s="280" t="s">
        <v>882</v>
      </c>
      <c r="C517" s="457" t="s">
        <v>882</v>
      </c>
    </row>
    <row r="518" spans="1:3" x14ac:dyDescent="0.25">
      <c r="A518" s="81">
        <v>517</v>
      </c>
      <c r="B518" s="280" t="s">
        <v>883</v>
      </c>
      <c r="C518" s="457" t="s">
        <v>883</v>
      </c>
    </row>
    <row r="519" spans="1:3" x14ac:dyDescent="0.25">
      <c r="A519" s="81">
        <v>518</v>
      </c>
      <c r="B519" s="280" t="s">
        <v>884</v>
      </c>
      <c r="C519" s="457" t="s">
        <v>884</v>
      </c>
    </row>
    <row r="520" spans="1:3" x14ac:dyDescent="0.25">
      <c r="A520" s="81">
        <v>519</v>
      </c>
      <c r="B520" s="280" t="s">
        <v>885</v>
      </c>
      <c r="C520" s="457" t="s">
        <v>885</v>
      </c>
    </row>
    <row r="521" spans="1:3" x14ac:dyDescent="0.25">
      <c r="A521" s="81">
        <v>520</v>
      </c>
      <c r="B521" s="280" t="s">
        <v>886</v>
      </c>
      <c r="C521" s="457" t="s">
        <v>886</v>
      </c>
    </row>
    <row r="522" spans="1:3" x14ac:dyDescent="0.25">
      <c r="A522" s="81">
        <v>521</v>
      </c>
      <c r="B522" s="280" t="s">
        <v>887</v>
      </c>
      <c r="C522" s="457" t="s">
        <v>887</v>
      </c>
    </row>
    <row r="523" spans="1:3" x14ac:dyDescent="0.25">
      <c r="A523" s="81">
        <v>522</v>
      </c>
      <c r="B523" s="280" t="s">
        <v>888</v>
      </c>
      <c r="C523" s="457" t="s">
        <v>888</v>
      </c>
    </row>
    <row r="524" spans="1:3" x14ac:dyDescent="0.25">
      <c r="A524" s="81" t="s">
        <v>338</v>
      </c>
      <c r="B524" s="280" t="s">
        <v>889</v>
      </c>
      <c r="C524" s="457" t="s">
        <v>889</v>
      </c>
    </row>
    <row r="525" spans="1:3" x14ac:dyDescent="0.25">
      <c r="A525" s="81">
        <v>524</v>
      </c>
      <c r="B525" s="280" t="s">
        <v>890</v>
      </c>
      <c r="C525" s="457" t="s">
        <v>890</v>
      </c>
    </row>
    <row r="526" spans="1:3" x14ac:dyDescent="0.25">
      <c r="A526" s="81">
        <v>525</v>
      </c>
      <c r="B526" s="280" t="s">
        <v>891</v>
      </c>
      <c r="C526" s="457" t="s">
        <v>891</v>
      </c>
    </row>
    <row r="527" spans="1:3" x14ac:dyDescent="0.25">
      <c r="A527" s="81">
        <v>526</v>
      </c>
      <c r="B527" s="280" t="s">
        <v>892</v>
      </c>
      <c r="C527" s="457" t="s">
        <v>892</v>
      </c>
    </row>
    <row r="528" spans="1:3" x14ac:dyDescent="0.25">
      <c r="A528" s="81">
        <v>527</v>
      </c>
      <c r="B528" s="280" t="s">
        <v>893</v>
      </c>
      <c r="C528" s="457" t="s">
        <v>893</v>
      </c>
    </row>
    <row r="529" spans="1:3" x14ac:dyDescent="0.25">
      <c r="A529" s="81">
        <v>528</v>
      </c>
      <c r="B529" s="280" t="s">
        <v>894</v>
      </c>
      <c r="C529" s="457" t="s">
        <v>894</v>
      </c>
    </row>
    <row r="530" spans="1:3" x14ac:dyDescent="0.25">
      <c r="A530" s="81">
        <v>529</v>
      </c>
      <c r="B530" s="280" t="s">
        <v>895</v>
      </c>
      <c r="C530" s="457" t="s">
        <v>895</v>
      </c>
    </row>
    <row r="531" spans="1:3" x14ac:dyDescent="0.25">
      <c r="A531" s="81">
        <v>530</v>
      </c>
      <c r="B531" s="280" t="s">
        <v>896</v>
      </c>
      <c r="C531" s="457" t="s">
        <v>896</v>
      </c>
    </row>
    <row r="532" spans="1:3" x14ac:dyDescent="0.25">
      <c r="A532" s="81">
        <v>531</v>
      </c>
      <c r="B532" s="280" t="s">
        <v>897</v>
      </c>
      <c r="C532" s="457" t="s">
        <v>897</v>
      </c>
    </row>
    <row r="533" spans="1:3" ht="14.4" x14ac:dyDescent="0.25">
      <c r="A533" s="81">
        <v>532</v>
      </c>
      <c r="B533" s="282" t="s">
        <v>898</v>
      </c>
      <c r="C533" s="431" t="s">
        <v>898</v>
      </c>
    </row>
    <row r="534" spans="1:3" x14ac:dyDescent="0.25">
      <c r="A534" s="81">
        <v>533</v>
      </c>
      <c r="B534" s="280" t="s">
        <v>899</v>
      </c>
      <c r="C534" s="457" t="s">
        <v>899</v>
      </c>
    </row>
    <row r="535" spans="1:3" x14ac:dyDescent="0.25">
      <c r="A535" s="81">
        <v>534</v>
      </c>
      <c r="B535" s="280" t="s">
        <v>900</v>
      </c>
      <c r="C535" s="457" t="s">
        <v>900</v>
      </c>
    </row>
    <row r="536" spans="1:3" x14ac:dyDescent="0.25">
      <c r="A536" s="81">
        <v>535</v>
      </c>
      <c r="B536" s="280" t="s">
        <v>901</v>
      </c>
      <c r="C536" s="457" t="s">
        <v>901</v>
      </c>
    </row>
    <row r="537" spans="1:3" x14ac:dyDescent="0.25">
      <c r="A537" s="81">
        <v>536</v>
      </c>
      <c r="B537" s="280" t="s">
        <v>902</v>
      </c>
      <c r="C537" s="457" t="s">
        <v>902</v>
      </c>
    </row>
    <row r="538" spans="1:3" x14ac:dyDescent="0.25">
      <c r="A538" s="81">
        <v>537</v>
      </c>
      <c r="B538" s="280" t="s">
        <v>903</v>
      </c>
      <c r="C538" s="457" t="s">
        <v>903</v>
      </c>
    </row>
    <row r="539" spans="1:3" x14ac:dyDescent="0.25">
      <c r="A539" s="81">
        <v>538</v>
      </c>
      <c r="B539" s="280" t="s">
        <v>904</v>
      </c>
      <c r="C539" s="457" t="s">
        <v>904</v>
      </c>
    </row>
    <row r="540" spans="1:3" x14ac:dyDescent="0.25">
      <c r="A540" s="81">
        <v>539</v>
      </c>
      <c r="B540" s="280" t="s">
        <v>905</v>
      </c>
      <c r="C540" s="457" t="s">
        <v>905</v>
      </c>
    </row>
    <row r="541" spans="1:3" x14ac:dyDescent="0.25">
      <c r="A541" s="81">
        <v>540</v>
      </c>
      <c r="B541" s="280" t="s">
        <v>906</v>
      </c>
      <c r="C541" s="457" t="s">
        <v>906</v>
      </c>
    </row>
    <row r="542" spans="1:3" x14ac:dyDescent="0.25">
      <c r="A542" s="81">
        <v>541</v>
      </c>
      <c r="B542" s="280" t="s">
        <v>907</v>
      </c>
      <c r="C542" s="457" t="s">
        <v>907</v>
      </c>
    </row>
    <row r="543" spans="1:3" x14ac:dyDescent="0.25">
      <c r="A543" s="81">
        <v>542</v>
      </c>
      <c r="B543" s="280" t="s">
        <v>908</v>
      </c>
      <c r="C543" s="457" t="s">
        <v>908</v>
      </c>
    </row>
    <row r="544" spans="1:3" x14ac:dyDescent="0.25">
      <c r="A544" s="81">
        <v>543</v>
      </c>
      <c r="B544" s="280" t="s">
        <v>909</v>
      </c>
      <c r="C544" s="457" t="s">
        <v>909</v>
      </c>
    </row>
    <row r="545" spans="1:3" ht="14.4" x14ac:dyDescent="0.25">
      <c r="A545" s="81">
        <v>544</v>
      </c>
      <c r="B545" s="282" t="s">
        <v>910</v>
      </c>
      <c r="C545" s="431" t="s">
        <v>910</v>
      </c>
    </row>
    <row r="546" spans="1:3" ht="14.4" x14ac:dyDescent="0.25">
      <c r="A546" s="81">
        <v>545</v>
      </c>
      <c r="B546" s="282" t="s">
        <v>911</v>
      </c>
      <c r="C546" s="431" t="s">
        <v>911</v>
      </c>
    </row>
    <row r="547" spans="1:3" x14ac:dyDescent="0.25">
      <c r="A547" s="81" t="s">
        <v>338</v>
      </c>
      <c r="B547" s="280" t="s">
        <v>912</v>
      </c>
      <c r="C547" s="457" t="s">
        <v>912</v>
      </c>
    </row>
    <row r="548" spans="1:3" x14ac:dyDescent="0.25">
      <c r="A548" s="81">
        <v>547</v>
      </c>
      <c r="B548" s="280" t="s">
        <v>913</v>
      </c>
      <c r="C548" s="457" t="s">
        <v>913</v>
      </c>
    </row>
    <row r="549" spans="1:3" x14ac:dyDescent="0.25">
      <c r="A549" s="81">
        <v>548</v>
      </c>
      <c r="B549" s="280" t="s">
        <v>914</v>
      </c>
      <c r="C549" s="457" t="s">
        <v>914</v>
      </c>
    </row>
    <row r="550" spans="1:3" ht="14.4" x14ac:dyDescent="0.25">
      <c r="A550" s="81">
        <v>549</v>
      </c>
      <c r="B550" s="282" t="s">
        <v>915</v>
      </c>
      <c r="C550" s="431" t="s">
        <v>915</v>
      </c>
    </row>
    <row r="551" spans="1:3" x14ac:dyDescent="0.25">
      <c r="A551" s="81" t="s">
        <v>338</v>
      </c>
      <c r="B551" s="280" t="s">
        <v>916</v>
      </c>
      <c r="C551" s="457" t="s">
        <v>916</v>
      </c>
    </row>
    <row r="552" spans="1:3" x14ac:dyDescent="0.25">
      <c r="A552" s="81">
        <v>551</v>
      </c>
      <c r="B552" s="280" t="s">
        <v>917</v>
      </c>
      <c r="C552" s="457" t="s">
        <v>917</v>
      </c>
    </row>
    <row r="553" spans="1:3" x14ac:dyDescent="0.25">
      <c r="A553" s="81">
        <v>552</v>
      </c>
      <c r="B553" s="280" t="s">
        <v>918</v>
      </c>
      <c r="C553" s="457" t="s">
        <v>918</v>
      </c>
    </row>
    <row r="554" spans="1:3" x14ac:dyDescent="0.25">
      <c r="A554" s="81">
        <v>553</v>
      </c>
      <c r="B554" s="280" t="s">
        <v>919</v>
      </c>
      <c r="C554" s="457" t="s">
        <v>919</v>
      </c>
    </row>
    <row r="555" spans="1:3" x14ac:dyDescent="0.25">
      <c r="A555" s="81">
        <v>554</v>
      </c>
      <c r="B555" s="280" t="s">
        <v>920</v>
      </c>
      <c r="C555" s="457" t="s">
        <v>920</v>
      </c>
    </row>
    <row r="556" spans="1:3" x14ac:dyDescent="0.25">
      <c r="A556" s="81">
        <v>555</v>
      </c>
      <c r="B556" s="280" t="s">
        <v>921</v>
      </c>
      <c r="C556" s="457" t="s">
        <v>921</v>
      </c>
    </row>
    <row r="557" spans="1:3" x14ac:dyDescent="0.25">
      <c r="A557" s="81">
        <v>556</v>
      </c>
      <c r="B557" s="280" t="s">
        <v>922</v>
      </c>
      <c r="C557" s="457" t="s">
        <v>922</v>
      </c>
    </row>
    <row r="558" spans="1:3" x14ac:dyDescent="0.25">
      <c r="A558" s="81">
        <v>557</v>
      </c>
      <c r="B558" s="280" t="s">
        <v>923</v>
      </c>
      <c r="C558" s="457" t="s">
        <v>923</v>
      </c>
    </row>
    <row r="559" spans="1:3" x14ac:dyDescent="0.25">
      <c r="A559" s="81">
        <v>558</v>
      </c>
      <c r="B559" s="280" t="s">
        <v>924</v>
      </c>
      <c r="C559" s="457" t="s">
        <v>924</v>
      </c>
    </row>
    <row r="560" spans="1:3" x14ac:dyDescent="0.25">
      <c r="A560" s="81">
        <v>559</v>
      </c>
      <c r="B560" s="280" t="s">
        <v>925</v>
      </c>
      <c r="C560" s="457" t="s">
        <v>925</v>
      </c>
    </row>
    <row r="561" spans="1:3" x14ac:dyDescent="0.25">
      <c r="A561" s="81">
        <v>560</v>
      </c>
      <c r="B561" s="280" t="s">
        <v>926</v>
      </c>
      <c r="C561" s="457" t="s">
        <v>926</v>
      </c>
    </row>
    <row r="562" spans="1:3" x14ac:dyDescent="0.25">
      <c r="A562" s="81">
        <v>561</v>
      </c>
      <c r="B562" s="280" t="s">
        <v>927</v>
      </c>
      <c r="C562" s="457" t="s">
        <v>927</v>
      </c>
    </row>
    <row r="563" spans="1:3" x14ac:dyDescent="0.25">
      <c r="A563" s="81">
        <v>562</v>
      </c>
      <c r="B563" s="280" t="s">
        <v>928</v>
      </c>
      <c r="C563" s="457" t="s">
        <v>928</v>
      </c>
    </row>
    <row r="564" spans="1:3" x14ac:dyDescent="0.25">
      <c r="A564" s="81">
        <v>563</v>
      </c>
      <c r="B564" s="280" t="s">
        <v>929</v>
      </c>
      <c r="C564" s="457" t="s">
        <v>929</v>
      </c>
    </row>
    <row r="565" spans="1:3" x14ac:dyDescent="0.25">
      <c r="A565" s="81">
        <v>564</v>
      </c>
      <c r="B565" s="280" t="s">
        <v>930</v>
      </c>
      <c r="C565" s="457" t="s">
        <v>930</v>
      </c>
    </row>
    <row r="566" spans="1:3" x14ac:dyDescent="0.25">
      <c r="A566" s="81">
        <v>565</v>
      </c>
      <c r="B566" s="280" t="s">
        <v>931</v>
      </c>
      <c r="C566" s="457" t="s">
        <v>931</v>
      </c>
    </row>
    <row r="567" spans="1:3" x14ac:dyDescent="0.25">
      <c r="A567" s="81">
        <v>566</v>
      </c>
      <c r="B567" s="280" t="s">
        <v>932</v>
      </c>
      <c r="C567" s="457" t="s">
        <v>932</v>
      </c>
    </row>
    <row r="568" spans="1:3" x14ac:dyDescent="0.25">
      <c r="A568" s="81">
        <v>567</v>
      </c>
      <c r="B568" s="280" t="s">
        <v>933</v>
      </c>
      <c r="C568" s="457" t="s">
        <v>933</v>
      </c>
    </row>
    <row r="569" spans="1:3" x14ac:dyDescent="0.25">
      <c r="A569" s="81">
        <v>568</v>
      </c>
      <c r="B569" s="280" t="s">
        <v>934</v>
      </c>
      <c r="C569" s="457" t="s">
        <v>934</v>
      </c>
    </row>
    <row r="570" spans="1:3" x14ac:dyDescent="0.25">
      <c r="A570" s="81">
        <v>569</v>
      </c>
      <c r="B570" s="280" t="s">
        <v>935</v>
      </c>
      <c r="C570" s="457" t="s">
        <v>935</v>
      </c>
    </row>
    <row r="571" spans="1:3" x14ac:dyDescent="0.25">
      <c r="A571" s="81">
        <v>570</v>
      </c>
      <c r="B571" s="280" t="s">
        <v>936</v>
      </c>
      <c r="C571" s="457" t="s">
        <v>936</v>
      </c>
    </row>
    <row r="572" spans="1:3" x14ac:dyDescent="0.25">
      <c r="A572" s="81">
        <v>571</v>
      </c>
      <c r="B572" s="280" t="s">
        <v>937</v>
      </c>
      <c r="C572" s="457" t="s">
        <v>937</v>
      </c>
    </row>
    <row r="573" spans="1:3" x14ac:dyDescent="0.25">
      <c r="A573" s="81">
        <v>572</v>
      </c>
      <c r="B573" s="280" t="s">
        <v>938</v>
      </c>
      <c r="C573" s="457" t="s">
        <v>938</v>
      </c>
    </row>
    <row r="574" spans="1:3" x14ac:dyDescent="0.25">
      <c r="A574" s="81">
        <v>573</v>
      </c>
      <c r="B574" s="280" t="s">
        <v>939</v>
      </c>
      <c r="C574" s="457" t="s">
        <v>939</v>
      </c>
    </row>
    <row r="575" spans="1:3" x14ac:dyDescent="0.25">
      <c r="A575" s="81">
        <v>574</v>
      </c>
      <c r="B575" s="280" t="s">
        <v>940</v>
      </c>
      <c r="C575" s="457" t="s">
        <v>940</v>
      </c>
    </row>
    <row r="576" spans="1:3" x14ac:dyDescent="0.25">
      <c r="A576" s="81">
        <v>575</v>
      </c>
      <c r="B576" s="280" t="s">
        <v>941</v>
      </c>
      <c r="C576" s="457" t="s">
        <v>941</v>
      </c>
    </row>
    <row r="577" spans="1:3" x14ac:dyDescent="0.25">
      <c r="A577" s="81">
        <v>576</v>
      </c>
      <c r="B577" s="280" t="s">
        <v>942</v>
      </c>
      <c r="C577" s="457" t="s">
        <v>942</v>
      </c>
    </row>
    <row r="578" spans="1:3" ht="14.4" x14ac:dyDescent="0.25">
      <c r="A578" s="81" t="s">
        <v>338</v>
      </c>
      <c r="B578" s="282" t="s">
        <v>943</v>
      </c>
      <c r="C578" s="431" t="s">
        <v>943</v>
      </c>
    </row>
    <row r="579" spans="1:3" x14ac:dyDescent="0.25">
      <c r="A579" s="81">
        <v>578</v>
      </c>
      <c r="B579" s="280" t="s">
        <v>944</v>
      </c>
      <c r="C579" s="457" t="s">
        <v>944</v>
      </c>
    </row>
    <row r="580" spans="1:3" x14ac:dyDescent="0.25">
      <c r="A580" s="81">
        <v>579</v>
      </c>
      <c r="B580" s="280" t="s">
        <v>945</v>
      </c>
      <c r="C580" s="457" t="s">
        <v>945</v>
      </c>
    </row>
    <row r="581" spans="1:3" x14ac:dyDescent="0.25">
      <c r="A581" s="81">
        <v>580</v>
      </c>
      <c r="B581" s="280" t="s">
        <v>946</v>
      </c>
      <c r="C581" s="457" t="s">
        <v>946</v>
      </c>
    </row>
    <row r="582" spans="1:3" x14ac:dyDescent="0.25">
      <c r="A582" s="81">
        <v>581</v>
      </c>
      <c r="B582" s="280" t="s">
        <v>947</v>
      </c>
      <c r="C582" s="457" t="s">
        <v>947</v>
      </c>
    </row>
    <row r="583" spans="1:3" x14ac:dyDescent="0.25">
      <c r="A583" s="81">
        <v>582</v>
      </c>
      <c r="B583" s="280" t="s">
        <v>948</v>
      </c>
      <c r="C583" s="457" t="s">
        <v>948</v>
      </c>
    </row>
    <row r="584" spans="1:3" x14ac:dyDescent="0.25">
      <c r="A584" s="81">
        <v>583</v>
      </c>
      <c r="B584" s="280" t="s">
        <v>949</v>
      </c>
      <c r="C584" s="457" t="s">
        <v>949</v>
      </c>
    </row>
    <row r="585" spans="1:3" x14ac:dyDescent="0.25">
      <c r="A585" s="81" t="s">
        <v>338</v>
      </c>
      <c r="B585" s="280" t="s">
        <v>950</v>
      </c>
      <c r="C585" s="457" t="s">
        <v>950</v>
      </c>
    </row>
    <row r="586" spans="1:3" x14ac:dyDescent="0.25">
      <c r="A586" s="81">
        <v>585</v>
      </c>
      <c r="B586" s="280" t="s">
        <v>951</v>
      </c>
      <c r="C586" s="457" t="s">
        <v>951</v>
      </c>
    </row>
    <row r="587" spans="1:3" x14ac:dyDescent="0.25">
      <c r="A587" s="81">
        <v>586</v>
      </c>
      <c r="B587" s="280" t="s">
        <v>952</v>
      </c>
      <c r="C587" s="457" t="s">
        <v>952</v>
      </c>
    </row>
    <row r="588" spans="1:3" x14ac:dyDescent="0.25">
      <c r="A588" s="81">
        <v>587</v>
      </c>
      <c r="B588" s="280" t="s">
        <v>953</v>
      </c>
      <c r="C588" s="457" t="s">
        <v>953</v>
      </c>
    </row>
    <row r="589" spans="1:3" x14ac:dyDescent="0.25">
      <c r="A589" s="81">
        <v>588</v>
      </c>
      <c r="B589" s="280" t="s">
        <v>954</v>
      </c>
      <c r="C589" s="457" t="s">
        <v>954</v>
      </c>
    </row>
    <row r="590" spans="1:3" x14ac:dyDescent="0.25">
      <c r="A590" s="81">
        <v>589</v>
      </c>
      <c r="B590" s="280" t="s">
        <v>955</v>
      </c>
      <c r="C590" s="457" t="s">
        <v>955</v>
      </c>
    </row>
    <row r="591" spans="1:3" x14ac:dyDescent="0.25">
      <c r="A591" s="81">
        <v>590</v>
      </c>
      <c r="B591" s="280" t="s">
        <v>956</v>
      </c>
      <c r="C591" s="457" t="s">
        <v>956</v>
      </c>
    </row>
    <row r="592" spans="1:3" ht="14.4" x14ac:dyDescent="0.25">
      <c r="A592" s="81">
        <v>591</v>
      </c>
      <c r="B592" s="282" t="s">
        <v>957</v>
      </c>
      <c r="C592" s="431" t="s">
        <v>957</v>
      </c>
    </row>
    <row r="593" spans="1:3" ht="14.4" x14ac:dyDescent="0.25">
      <c r="A593" s="81">
        <v>592</v>
      </c>
      <c r="B593" s="282" t="s">
        <v>958</v>
      </c>
      <c r="C593" s="431" t="s">
        <v>958</v>
      </c>
    </row>
    <row r="594" spans="1:3" ht="14.4" x14ac:dyDescent="0.25">
      <c r="A594" s="81">
        <v>593</v>
      </c>
      <c r="B594" s="282" t="s">
        <v>959</v>
      </c>
      <c r="C594" s="431" t="s">
        <v>959</v>
      </c>
    </row>
    <row r="595" spans="1:3" x14ac:dyDescent="0.25">
      <c r="A595" s="81">
        <v>594</v>
      </c>
      <c r="B595" s="280" t="s">
        <v>960</v>
      </c>
      <c r="C595" s="457" t="s">
        <v>960</v>
      </c>
    </row>
    <row r="596" spans="1:3" x14ac:dyDescent="0.25">
      <c r="A596" s="81">
        <v>595</v>
      </c>
      <c r="B596" s="280" t="s">
        <v>961</v>
      </c>
      <c r="C596" s="457" t="s">
        <v>961</v>
      </c>
    </row>
    <row r="597" spans="1:3" x14ac:dyDescent="0.25">
      <c r="A597" s="81">
        <v>596</v>
      </c>
      <c r="B597" s="280" t="s">
        <v>962</v>
      </c>
      <c r="C597" s="457" t="s">
        <v>962</v>
      </c>
    </row>
    <row r="598" spans="1:3" ht="14.4" x14ac:dyDescent="0.25">
      <c r="A598" s="81">
        <v>597</v>
      </c>
      <c r="B598" s="282" t="s">
        <v>963</v>
      </c>
      <c r="C598" s="431" t="s">
        <v>963</v>
      </c>
    </row>
    <row r="599" spans="1:3" x14ac:dyDescent="0.25">
      <c r="A599" s="81">
        <v>598</v>
      </c>
      <c r="B599" s="280" t="s">
        <v>964</v>
      </c>
      <c r="C599" s="457" t="s">
        <v>964</v>
      </c>
    </row>
    <row r="600" spans="1:3" x14ac:dyDescent="0.25">
      <c r="A600" s="81">
        <v>599</v>
      </c>
      <c r="B600" s="280" t="s">
        <v>965</v>
      </c>
      <c r="C600" s="457" t="s">
        <v>965</v>
      </c>
    </row>
    <row r="601" spans="1:3" x14ac:dyDescent="0.25">
      <c r="A601" s="81">
        <v>600</v>
      </c>
      <c r="B601" s="280" t="s">
        <v>966</v>
      </c>
      <c r="C601" s="457" t="s">
        <v>966</v>
      </c>
    </row>
    <row r="602" spans="1:3" x14ac:dyDescent="0.25">
      <c r="A602" s="81">
        <v>601</v>
      </c>
      <c r="B602" s="280" t="s">
        <v>967</v>
      </c>
      <c r="C602" s="457" t="s">
        <v>967</v>
      </c>
    </row>
    <row r="603" spans="1:3" x14ac:dyDescent="0.25">
      <c r="A603" s="81">
        <v>602</v>
      </c>
      <c r="B603" s="280" t="s">
        <v>968</v>
      </c>
      <c r="C603" s="457" t="s">
        <v>968</v>
      </c>
    </row>
    <row r="604" spans="1:3" x14ac:dyDescent="0.25">
      <c r="A604" s="81">
        <v>603</v>
      </c>
      <c r="B604" s="280" t="s">
        <v>969</v>
      </c>
      <c r="C604" s="457" t="s">
        <v>969</v>
      </c>
    </row>
    <row r="605" spans="1:3" x14ac:dyDescent="0.25">
      <c r="A605" s="81">
        <v>604</v>
      </c>
      <c r="B605" s="283" t="s">
        <v>970</v>
      </c>
      <c r="C605" s="457" t="s">
        <v>970</v>
      </c>
    </row>
    <row r="606" spans="1:3" x14ac:dyDescent="0.25">
      <c r="A606" s="81">
        <v>605</v>
      </c>
      <c r="B606" s="283" t="s">
        <v>971</v>
      </c>
      <c r="C606" s="457" t="s">
        <v>971</v>
      </c>
    </row>
    <row r="607" spans="1:3" x14ac:dyDescent="0.25">
      <c r="A607" s="81">
        <v>606</v>
      </c>
      <c r="B607" s="283" t="s">
        <v>972</v>
      </c>
      <c r="C607" s="457" t="s">
        <v>972</v>
      </c>
    </row>
    <row r="608" spans="1:3" x14ac:dyDescent="0.25">
      <c r="A608" s="81">
        <v>607</v>
      </c>
      <c r="B608" s="283" t="s">
        <v>973</v>
      </c>
      <c r="C608" s="457" t="s">
        <v>973</v>
      </c>
    </row>
    <row r="609" spans="1:3" x14ac:dyDescent="0.25">
      <c r="A609" s="81">
        <v>608</v>
      </c>
      <c r="B609" s="283" t="s">
        <v>974</v>
      </c>
      <c r="C609" s="457" t="s">
        <v>974</v>
      </c>
    </row>
    <row r="610" spans="1:3" x14ac:dyDescent="0.25">
      <c r="A610" s="81">
        <v>609</v>
      </c>
      <c r="B610" s="280" t="s">
        <v>975</v>
      </c>
      <c r="C610" s="457" t="s">
        <v>975</v>
      </c>
    </row>
    <row r="611" spans="1:3" x14ac:dyDescent="0.25">
      <c r="A611" s="81">
        <v>610</v>
      </c>
      <c r="B611" s="280" t="s">
        <v>976</v>
      </c>
      <c r="C611" s="457" t="s">
        <v>976</v>
      </c>
    </row>
    <row r="612" spans="1:3" x14ac:dyDescent="0.25">
      <c r="A612" s="81">
        <v>611</v>
      </c>
      <c r="B612" s="280" t="s">
        <v>977</v>
      </c>
      <c r="C612" s="457" t="s">
        <v>977</v>
      </c>
    </row>
    <row r="613" spans="1:3" x14ac:dyDescent="0.25">
      <c r="A613" s="81">
        <v>612</v>
      </c>
      <c r="B613" s="280" t="s">
        <v>978</v>
      </c>
      <c r="C613" s="457" t="s">
        <v>978</v>
      </c>
    </row>
    <row r="614" spans="1:3" x14ac:dyDescent="0.25">
      <c r="A614" s="81">
        <v>613</v>
      </c>
      <c r="B614" s="280" t="s">
        <v>979</v>
      </c>
      <c r="C614" s="457" t="s">
        <v>979</v>
      </c>
    </row>
    <row r="615" spans="1:3" x14ac:dyDescent="0.25">
      <c r="A615" s="81">
        <v>614</v>
      </c>
      <c r="B615" s="280" t="s">
        <v>980</v>
      </c>
      <c r="C615" s="457" t="s">
        <v>980</v>
      </c>
    </row>
    <row r="616" spans="1:3" x14ac:dyDescent="0.25">
      <c r="A616" s="81">
        <v>615</v>
      </c>
      <c r="B616" s="280" t="s">
        <v>981</v>
      </c>
      <c r="C616" s="457" t="s">
        <v>981</v>
      </c>
    </row>
    <row r="617" spans="1:3" x14ac:dyDescent="0.25">
      <c r="A617" s="81">
        <v>616</v>
      </c>
      <c r="B617" s="280" t="s">
        <v>982</v>
      </c>
      <c r="C617" s="457" t="s">
        <v>982</v>
      </c>
    </row>
    <row r="618" spans="1:3" x14ac:dyDescent="0.25">
      <c r="A618" s="81">
        <v>617</v>
      </c>
      <c r="B618" s="280" t="s">
        <v>983</v>
      </c>
      <c r="C618" s="457" t="s">
        <v>983</v>
      </c>
    </row>
    <row r="619" spans="1:3" x14ac:dyDescent="0.25">
      <c r="A619" s="81">
        <v>618</v>
      </c>
      <c r="B619" s="280" t="s">
        <v>984</v>
      </c>
      <c r="C619" s="457" t="s">
        <v>984</v>
      </c>
    </row>
    <row r="620" spans="1:3" x14ac:dyDescent="0.25">
      <c r="A620" s="81">
        <v>619</v>
      </c>
      <c r="B620" s="280" t="s">
        <v>985</v>
      </c>
      <c r="C620" s="457" t="s">
        <v>985</v>
      </c>
    </row>
    <row r="621" spans="1:3" x14ac:dyDescent="0.25">
      <c r="A621" s="81">
        <v>620</v>
      </c>
      <c r="B621" s="280" t="s">
        <v>986</v>
      </c>
      <c r="C621" s="457" t="s">
        <v>986</v>
      </c>
    </row>
    <row r="622" spans="1:3" x14ac:dyDescent="0.25">
      <c r="A622" s="81">
        <v>621</v>
      </c>
      <c r="B622" s="280" t="s">
        <v>987</v>
      </c>
      <c r="C622" s="457" t="s">
        <v>987</v>
      </c>
    </row>
    <row r="623" spans="1:3" x14ac:dyDescent="0.25">
      <c r="A623" s="81">
        <v>622</v>
      </c>
      <c r="B623" s="280" t="s">
        <v>988</v>
      </c>
      <c r="C623" s="457" t="s">
        <v>988</v>
      </c>
    </row>
    <row r="624" spans="1:3" x14ac:dyDescent="0.25">
      <c r="A624" s="81">
        <v>623</v>
      </c>
      <c r="B624" s="280" t="s">
        <v>989</v>
      </c>
      <c r="C624" s="457" t="s">
        <v>989</v>
      </c>
    </row>
    <row r="625" spans="1:3" x14ac:dyDescent="0.25">
      <c r="A625" s="81">
        <v>624</v>
      </c>
      <c r="B625" s="280" t="s">
        <v>990</v>
      </c>
      <c r="C625" s="457" t="s">
        <v>990</v>
      </c>
    </row>
    <row r="626" spans="1:3" x14ac:dyDescent="0.25">
      <c r="A626" s="81">
        <v>625</v>
      </c>
      <c r="B626" s="280" t="s">
        <v>991</v>
      </c>
      <c r="C626" s="457" t="s">
        <v>991</v>
      </c>
    </row>
    <row r="627" spans="1:3" x14ac:dyDescent="0.25">
      <c r="A627" s="81">
        <v>626</v>
      </c>
      <c r="B627" s="280" t="s">
        <v>992</v>
      </c>
      <c r="C627" s="457" t="s">
        <v>992</v>
      </c>
    </row>
    <row r="628" spans="1:3" x14ac:dyDescent="0.25">
      <c r="A628" s="81">
        <v>627</v>
      </c>
      <c r="B628" s="280" t="s">
        <v>993</v>
      </c>
      <c r="C628" s="457" t="s">
        <v>993</v>
      </c>
    </row>
    <row r="629" spans="1:3" x14ac:dyDescent="0.25">
      <c r="A629" s="81">
        <v>628</v>
      </c>
      <c r="B629" s="280" t="s">
        <v>994</v>
      </c>
      <c r="C629" s="457" t="s">
        <v>994</v>
      </c>
    </row>
    <row r="630" spans="1:3" x14ac:dyDescent="0.25">
      <c r="A630" s="81">
        <v>629</v>
      </c>
      <c r="B630" s="280" t="s">
        <v>995</v>
      </c>
      <c r="C630" s="457" t="s">
        <v>995</v>
      </c>
    </row>
    <row r="631" spans="1:3" x14ac:dyDescent="0.25">
      <c r="A631" s="81">
        <v>630</v>
      </c>
      <c r="B631" s="280" t="s">
        <v>996</v>
      </c>
      <c r="C631" s="457" t="s">
        <v>996</v>
      </c>
    </row>
    <row r="632" spans="1:3" x14ac:dyDescent="0.25">
      <c r="A632" s="81">
        <v>631</v>
      </c>
      <c r="B632" s="280" t="s">
        <v>997</v>
      </c>
      <c r="C632" s="457" t="s">
        <v>997</v>
      </c>
    </row>
    <row r="633" spans="1:3" x14ac:dyDescent="0.25">
      <c r="A633" s="81">
        <v>632</v>
      </c>
      <c r="B633" s="280" t="s">
        <v>998</v>
      </c>
      <c r="C633" s="457" t="s">
        <v>998</v>
      </c>
    </row>
    <row r="634" spans="1:3" x14ac:dyDescent="0.25">
      <c r="A634" s="81">
        <v>633</v>
      </c>
      <c r="B634" s="280" t="s">
        <v>999</v>
      </c>
      <c r="C634" s="457" t="s">
        <v>999</v>
      </c>
    </row>
    <row r="635" spans="1:3" x14ac:dyDescent="0.25">
      <c r="A635" s="81">
        <v>634</v>
      </c>
      <c r="B635" s="280" t="s">
        <v>1000</v>
      </c>
      <c r="C635" s="457" t="s">
        <v>1000</v>
      </c>
    </row>
    <row r="636" spans="1:3" x14ac:dyDescent="0.25">
      <c r="A636" s="81">
        <v>635</v>
      </c>
      <c r="B636" s="280" t="s">
        <v>1001</v>
      </c>
      <c r="C636" s="457" t="s">
        <v>1001</v>
      </c>
    </row>
    <row r="637" spans="1:3" x14ac:dyDescent="0.25">
      <c r="A637" s="81">
        <v>636</v>
      </c>
      <c r="B637" s="280" t="s">
        <v>1002</v>
      </c>
      <c r="C637" s="457" t="s">
        <v>1002</v>
      </c>
    </row>
    <row r="638" spans="1:3" x14ac:dyDescent="0.25">
      <c r="A638" s="81">
        <v>637</v>
      </c>
      <c r="B638" s="280" t="s">
        <v>1003</v>
      </c>
      <c r="C638" s="457" t="s">
        <v>1003</v>
      </c>
    </row>
    <row r="639" spans="1:3" x14ac:dyDescent="0.25">
      <c r="A639" s="81">
        <v>638</v>
      </c>
      <c r="B639" s="280" t="s">
        <v>1004</v>
      </c>
      <c r="C639" s="457" t="s">
        <v>1004</v>
      </c>
    </row>
    <row r="640" spans="1:3" x14ac:dyDescent="0.25">
      <c r="A640" s="81">
        <v>639</v>
      </c>
      <c r="B640" s="280" t="s">
        <v>1005</v>
      </c>
      <c r="C640" s="457" t="s">
        <v>1005</v>
      </c>
    </row>
    <row r="641" spans="1:3" x14ac:dyDescent="0.25">
      <c r="A641" s="81">
        <v>640</v>
      </c>
      <c r="B641" s="280" t="s">
        <v>1006</v>
      </c>
      <c r="C641" s="457" t="s">
        <v>1006</v>
      </c>
    </row>
    <row r="642" spans="1:3" x14ac:dyDescent="0.25">
      <c r="A642" s="81">
        <v>641</v>
      </c>
      <c r="B642" s="280" t="s">
        <v>1007</v>
      </c>
      <c r="C642" s="457" t="s">
        <v>1007</v>
      </c>
    </row>
    <row r="643" spans="1:3" x14ac:dyDescent="0.25">
      <c r="A643" s="81">
        <v>642</v>
      </c>
      <c r="B643" s="280" t="s">
        <v>1008</v>
      </c>
      <c r="C643" s="457" t="s">
        <v>1008</v>
      </c>
    </row>
    <row r="644" spans="1:3" x14ac:dyDescent="0.25">
      <c r="A644" s="81">
        <v>643</v>
      </c>
      <c r="B644" s="280" t="s">
        <v>1009</v>
      </c>
      <c r="C644" s="457" t="s">
        <v>1009</v>
      </c>
    </row>
    <row r="645" spans="1:3" x14ac:dyDescent="0.25">
      <c r="A645" s="81">
        <v>644</v>
      </c>
      <c r="B645" s="280" t="s">
        <v>1010</v>
      </c>
      <c r="C645" s="457" t="s">
        <v>1010</v>
      </c>
    </row>
    <row r="646" spans="1:3" x14ac:dyDescent="0.25">
      <c r="A646" s="81">
        <v>645</v>
      </c>
      <c r="B646" s="280" t="s">
        <v>1011</v>
      </c>
      <c r="C646" s="457" t="s">
        <v>1011</v>
      </c>
    </row>
    <row r="647" spans="1:3" x14ac:dyDescent="0.25">
      <c r="A647" s="81">
        <v>646</v>
      </c>
      <c r="B647" s="280" t="s">
        <v>1012</v>
      </c>
      <c r="C647" s="457" t="s">
        <v>1012</v>
      </c>
    </row>
    <row r="648" spans="1:3" x14ac:dyDescent="0.25">
      <c r="A648" s="81">
        <v>647</v>
      </c>
      <c r="B648" s="280" t="s">
        <v>1013</v>
      </c>
      <c r="C648" s="457" t="s">
        <v>1013</v>
      </c>
    </row>
    <row r="649" spans="1:3" x14ac:dyDescent="0.25">
      <c r="A649" s="81">
        <v>648</v>
      </c>
      <c r="B649" s="280" t="s">
        <v>1014</v>
      </c>
      <c r="C649" s="457" t="s">
        <v>1014</v>
      </c>
    </row>
    <row r="650" spans="1:3" x14ac:dyDescent="0.25">
      <c r="A650" s="81">
        <v>649</v>
      </c>
      <c r="B650" s="280" t="s">
        <v>1015</v>
      </c>
      <c r="C650" s="457" t="s">
        <v>1015</v>
      </c>
    </row>
    <row r="651" spans="1:3" x14ac:dyDescent="0.25">
      <c r="A651" s="81">
        <v>650</v>
      </c>
      <c r="B651" s="280" t="s">
        <v>57</v>
      </c>
      <c r="C651" s="457" t="s">
        <v>57</v>
      </c>
    </row>
    <row r="652" spans="1:3" x14ac:dyDescent="0.25">
      <c r="A652" s="81">
        <v>651</v>
      </c>
      <c r="B652" s="280" t="s">
        <v>1016</v>
      </c>
      <c r="C652" s="457" t="s">
        <v>1016</v>
      </c>
    </row>
    <row r="653" spans="1:3" x14ac:dyDescent="0.25">
      <c r="A653" s="81">
        <v>652</v>
      </c>
      <c r="B653" s="280" t="s">
        <v>1017</v>
      </c>
      <c r="C653" s="457" t="s">
        <v>1017</v>
      </c>
    </row>
    <row r="654" spans="1:3" x14ac:dyDescent="0.25">
      <c r="A654" s="81">
        <v>653</v>
      </c>
      <c r="B654" s="280" t="s">
        <v>1018</v>
      </c>
      <c r="C654" s="457" t="s">
        <v>1018</v>
      </c>
    </row>
    <row r="655" spans="1:3" x14ac:dyDescent="0.25">
      <c r="A655" s="81">
        <v>654</v>
      </c>
      <c r="B655" s="280" t="s">
        <v>1019</v>
      </c>
      <c r="C655" s="457" t="s">
        <v>1019</v>
      </c>
    </row>
    <row r="656" spans="1:3" x14ac:dyDescent="0.25">
      <c r="A656" s="81">
        <v>655</v>
      </c>
      <c r="B656" s="280" t="s">
        <v>1020</v>
      </c>
      <c r="C656" s="457" t="s">
        <v>1020</v>
      </c>
    </row>
    <row r="657" spans="1:3" x14ac:dyDescent="0.25">
      <c r="A657" s="81">
        <v>656</v>
      </c>
      <c r="B657" s="280" t="s">
        <v>1021</v>
      </c>
      <c r="C657" s="457" t="s">
        <v>1021</v>
      </c>
    </row>
    <row r="658" spans="1:3" x14ac:dyDescent="0.25">
      <c r="A658" s="81">
        <v>657</v>
      </c>
      <c r="B658" s="280" t="s">
        <v>1022</v>
      </c>
      <c r="C658" s="457" t="s">
        <v>1022</v>
      </c>
    </row>
    <row r="659" spans="1:3" x14ac:dyDescent="0.25">
      <c r="A659" s="81">
        <v>658</v>
      </c>
      <c r="B659" s="280" t="s">
        <v>1023</v>
      </c>
      <c r="C659" s="457" t="s">
        <v>1023</v>
      </c>
    </row>
    <row r="660" spans="1:3" x14ac:dyDescent="0.25">
      <c r="A660" s="81">
        <v>659</v>
      </c>
      <c r="B660" s="280" t="s">
        <v>1024</v>
      </c>
      <c r="C660" s="457" t="s">
        <v>1024</v>
      </c>
    </row>
    <row r="661" spans="1:3" x14ac:dyDescent="0.25">
      <c r="A661" s="81">
        <v>660</v>
      </c>
      <c r="B661" s="280" t="s">
        <v>1025</v>
      </c>
      <c r="C661" s="457" t="s">
        <v>1025</v>
      </c>
    </row>
    <row r="662" spans="1:3" x14ac:dyDescent="0.25">
      <c r="A662" s="81">
        <v>661</v>
      </c>
      <c r="B662" s="280" t="s">
        <v>1026</v>
      </c>
      <c r="C662" s="457" t="s">
        <v>1026</v>
      </c>
    </row>
    <row r="663" spans="1:3" x14ac:dyDescent="0.25">
      <c r="A663" s="81">
        <v>662</v>
      </c>
      <c r="B663" s="280" t="s">
        <v>1027</v>
      </c>
      <c r="C663" s="457" t="s">
        <v>1027</v>
      </c>
    </row>
    <row r="664" spans="1:3" x14ac:dyDescent="0.25">
      <c r="A664" s="81">
        <v>663</v>
      </c>
      <c r="B664" s="280" t="s">
        <v>1028</v>
      </c>
      <c r="C664" s="457" t="s">
        <v>1028</v>
      </c>
    </row>
    <row r="665" spans="1:3" x14ac:dyDescent="0.25">
      <c r="A665" s="81">
        <v>664</v>
      </c>
      <c r="B665" s="280" t="s">
        <v>1029</v>
      </c>
      <c r="C665" s="457" t="s">
        <v>1029</v>
      </c>
    </row>
    <row r="666" spans="1:3" x14ac:dyDescent="0.25">
      <c r="A666" s="81" t="s">
        <v>338</v>
      </c>
      <c r="B666" s="284" t="s">
        <v>1030</v>
      </c>
      <c r="C666" s="460" t="s">
        <v>1030</v>
      </c>
    </row>
    <row r="667" spans="1:3" x14ac:dyDescent="0.25">
      <c r="A667" s="81" t="s">
        <v>338</v>
      </c>
      <c r="B667" s="280" t="s">
        <v>1031</v>
      </c>
      <c r="C667" s="457" t="s">
        <v>1031</v>
      </c>
    </row>
    <row r="668" spans="1:3" x14ac:dyDescent="0.25">
      <c r="A668" s="81">
        <v>667</v>
      </c>
      <c r="B668" s="280" t="s">
        <v>1032</v>
      </c>
      <c r="C668" s="457" t="s">
        <v>1032</v>
      </c>
    </row>
    <row r="669" spans="1:3" x14ac:dyDescent="0.25">
      <c r="A669" s="81">
        <v>668</v>
      </c>
      <c r="B669" s="280" t="s">
        <v>1033</v>
      </c>
      <c r="C669" s="457" t="s">
        <v>1033</v>
      </c>
    </row>
    <row r="670" spans="1:3" x14ac:dyDescent="0.25">
      <c r="A670" s="81">
        <v>669</v>
      </c>
      <c r="B670" s="280" t="s">
        <v>1034</v>
      </c>
      <c r="C670" s="457" t="s">
        <v>1034</v>
      </c>
    </row>
    <row r="671" spans="1:3" x14ac:dyDescent="0.25">
      <c r="A671" s="81">
        <v>670</v>
      </c>
      <c r="B671" s="280" t="s">
        <v>1035</v>
      </c>
      <c r="C671" s="457" t="s">
        <v>1035</v>
      </c>
    </row>
    <row r="672" spans="1:3" x14ac:dyDescent="0.25">
      <c r="A672" s="81">
        <v>671</v>
      </c>
      <c r="B672" s="280" t="s">
        <v>1036</v>
      </c>
      <c r="C672" s="457" t="s">
        <v>1036</v>
      </c>
    </row>
    <row r="673" spans="1:3" x14ac:dyDescent="0.25">
      <c r="A673" s="81">
        <v>672</v>
      </c>
      <c r="B673" s="280" t="s">
        <v>1037</v>
      </c>
      <c r="C673" s="457" t="s">
        <v>1037</v>
      </c>
    </row>
    <row r="674" spans="1:3" x14ac:dyDescent="0.25">
      <c r="A674" s="81">
        <v>673</v>
      </c>
      <c r="B674" s="280" t="s">
        <v>1038</v>
      </c>
      <c r="C674" s="457" t="s">
        <v>1038</v>
      </c>
    </row>
    <row r="675" spans="1:3" x14ac:dyDescent="0.25">
      <c r="A675" s="81">
        <v>674</v>
      </c>
      <c r="B675" s="280" t="s">
        <v>1039</v>
      </c>
      <c r="C675" s="457" t="s">
        <v>1039</v>
      </c>
    </row>
    <row r="676" spans="1:3" x14ac:dyDescent="0.25">
      <c r="A676" s="81">
        <v>675</v>
      </c>
      <c r="B676" s="280" t="s">
        <v>1040</v>
      </c>
      <c r="C676" s="457" t="s">
        <v>1040</v>
      </c>
    </row>
    <row r="677" spans="1:3" x14ac:dyDescent="0.25">
      <c r="A677" s="81">
        <v>676</v>
      </c>
      <c r="B677" s="280" t="s">
        <v>1041</v>
      </c>
      <c r="C677" s="457" t="s">
        <v>1041</v>
      </c>
    </row>
    <row r="678" spans="1:3" x14ac:dyDescent="0.25">
      <c r="A678" s="81">
        <v>677</v>
      </c>
      <c r="B678" s="280" t="s">
        <v>1042</v>
      </c>
      <c r="C678" s="457" t="s">
        <v>1042</v>
      </c>
    </row>
    <row r="679" spans="1:3" x14ac:dyDescent="0.25">
      <c r="A679" s="81">
        <v>678</v>
      </c>
      <c r="B679" s="280" t="s">
        <v>1043</v>
      </c>
      <c r="C679" s="457" t="s">
        <v>1043</v>
      </c>
    </row>
    <row r="680" spans="1:3" x14ac:dyDescent="0.25">
      <c r="A680" s="81">
        <v>679</v>
      </c>
      <c r="B680" s="280" t="s">
        <v>1044</v>
      </c>
      <c r="C680" s="457" t="s">
        <v>1044</v>
      </c>
    </row>
    <row r="681" spans="1:3" x14ac:dyDescent="0.25">
      <c r="A681" s="81">
        <v>680</v>
      </c>
      <c r="B681" s="280" t="s">
        <v>1045</v>
      </c>
      <c r="C681" s="457" t="s">
        <v>1045</v>
      </c>
    </row>
    <row r="682" spans="1:3" x14ac:dyDescent="0.25">
      <c r="A682" s="81">
        <v>681</v>
      </c>
      <c r="B682" s="280" t="s">
        <v>1046</v>
      </c>
      <c r="C682" s="457" t="s">
        <v>1046</v>
      </c>
    </row>
    <row r="683" spans="1:3" x14ac:dyDescent="0.25">
      <c r="A683" s="81">
        <v>682</v>
      </c>
      <c r="B683" s="280" t="s">
        <v>1047</v>
      </c>
      <c r="C683" s="457" t="s">
        <v>1047</v>
      </c>
    </row>
    <row r="684" spans="1:3" x14ac:dyDescent="0.25">
      <c r="A684" s="81">
        <v>683</v>
      </c>
      <c r="B684" s="280" t="s">
        <v>1048</v>
      </c>
      <c r="C684" s="457" t="s">
        <v>1048</v>
      </c>
    </row>
    <row r="685" spans="1:3" x14ac:dyDescent="0.25">
      <c r="A685" s="81">
        <v>684</v>
      </c>
      <c r="B685" s="280" t="s">
        <v>1049</v>
      </c>
      <c r="C685" s="457" t="s">
        <v>1049</v>
      </c>
    </row>
    <row r="686" spans="1:3" x14ac:dyDescent="0.25">
      <c r="A686" s="81">
        <v>685</v>
      </c>
      <c r="B686" s="280" t="s">
        <v>1050</v>
      </c>
      <c r="C686" s="457" t="s">
        <v>1050</v>
      </c>
    </row>
    <row r="687" spans="1:3" x14ac:dyDescent="0.25">
      <c r="A687" s="81">
        <v>686</v>
      </c>
      <c r="B687" s="280" t="s">
        <v>1051</v>
      </c>
      <c r="C687" s="457" t="s">
        <v>1051</v>
      </c>
    </row>
    <row r="688" spans="1:3" x14ac:dyDescent="0.25">
      <c r="A688" s="81">
        <v>687</v>
      </c>
      <c r="B688" s="280" t="s">
        <v>1052</v>
      </c>
      <c r="C688" s="457" t="s">
        <v>1052</v>
      </c>
    </row>
    <row r="689" spans="1:3" x14ac:dyDescent="0.25">
      <c r="A689" s="81">
        <v>688</v>
      </c>
      <c r="B689" s="280" t="s">
        <v>1053</v>
      </c>
      <c r="C689" s="457" t="s">
        <v>1053</v>
      </c>
    </row>
    <row r="690" spans="1:3" x14ac:dyDescent="0.25">
      <c r="A690" s="81">
        <v>689</v>
      </c>
      <c r="B690" s="280" t="s">
        <v>1054</v>
      </c>
      <c r="C690" s="457" t="s">
        <v>1054</v>
      </c>
    </row>
    <row r="691" spans="1:3" x14ac:dyDescent="0.25">
      <c r="A691" s="81">
        <v>690</v>
      </c>
      <c r="B691" s="280" t="s">
        <v>1055</v>
      </c>
      <c r="C691" s="457" t="s">
        <v>1055</v>
      </c>
    </row>
    <row r="692" spans="1:3" x14ac:dyDescent="0.25">
      <c r="A692" s="81">
        <v>691</v>
      </c>
      <c r="B692" s="280" t="s">
        <v>1056</v>
      </c>
      <c r="C692" s="457" t="s">
        <v>1056</v>
      </c>
    </row>
    <row r="693" spans="1:3" x14ac:dyDescent="0.25">
      <c r="A693" s="81">
        <v>692</v>
      </c>
      <c r="B693" s="280" t="s">
        <v>1057</v>
      </c>
      <c r="C693" s="457" t="s">
        <v>1057</v>
      </c>
    </row>
    <row r="694" spans="1:3" x14ac:dyDescent="0.25">
      <c r="A694" s="81">
        <v>693</v>
      </c>
      <c r="B694" s="280" t="s">
        <v>1058</v>
      </c>
      <c r="C694" s="457" t="s">
        <v>1058</v>
      </c>
    </row>
    <row r="695" spans="1:3" x14ac:dyDescent="0.25">
      <c r="A695" s="81">
        <v>694</v>
      </c>
      <c r="B695" s="280" t="s">
        <v>1059</v>
      </c>
      <c r="C695" s="457" t="s">
        <v>1059</v>
      </c>
    </row>
    <row r="696" spans="1:3" x14ac:dyDescent="0.25">
      <c r="A696" s="81">
        <v>695</v>
      </c>
      <c r="B696" s="280" t="s">
        <v>1060</v>
      </c>
      <c r="C696" s="457" t="s">
        <v>1060</v>
      </c>
    </row>
    <row r="697" spans="1:3" x14ac:dyDescent="0.25">
      <c r="A697" s="81">
        <v>696</v>
      </c>
      <c r="B697" s="280" t="s">
        <v>1061</v>
      </c>
      <c r="C697" s="457" t="s">
        <v>1061</v>
      </c>
    </row>
    <row r="698" spans="1:3" x14ac:dyDescent="0.25">
      <c r="A698" s="81">
        <v>697</v>
      </c>
      <c r="B698" s="280" t="s">
        <v>1062</v>
      </c>
      <c r="C698" s="457" t="s">
        <v>1062</v>
      </c>
    </row>
    <row r="699" spans="1:3" x14ac:dyDescent="0.25">
      <c r="A699" s="81">
        <v>698</v>
      </c>
      <c r="B699" s="280" t="s">
        <v>1063</v>
      </c>
      <c r="C699" s="457" t="s">
        <v>1063</v>
      </c>
    </row>
    <row r="700" spans="1:3" x14ac:dyDescent="0.25">
      <c r="A700" s="81">
        <v>699</v>
      </c>
      <c r="B700" s="280" t="s">
        <v>1064</v>
      </c>
      <c r="C700" s="457" t="s">
        <v>1064</v>
      </c>
    </row>
    <row r="701" spans="1:3" x14ac:dyDescent="0.25">
      <c r="A701" s="81">
        <v>700</v>
      </c>
      <c r="B701" s="280" t="s">
        <v>1065</v>
      </c>
      <c r="C701" s="457" t="s">
        <v>1065</v>
      </c>
    </row>
    <row r="702" spans="1:3" x14ac:dyDescent="0.25">
      <c r="A702" s="81">
        <v>701</v>
      </c>
      <c r="B702" s="280" t="s">
        <v>1066</v>
      </c>
      <c r="C702" s="457" t="s">
        <v>1066</v>
      </c>
    </row>
    <row r="703" spans="1:3" x14ac:dyDescent="0.25">
      <c r="A703" s="81">
        <v>702</v>
      </c>
      <c r="B703" s="280" t="s">
        <v>1067</v>
      </c>
      <c r="C703" s="457" t="s">
        <v>1067</v>
      </c>
    </row>
    <row r="704" spans="1:3" x14ac:dyDescent="0.25">
      <c r="A704" s="81">
        <v>703</v>
      </c>
      <c r="B704" s="280" t="s">
        <v>1068</v>
      </c>
      <c r="C704" s="457" t="s">
        <v>1068</v>
      </c>
    </row>
    <row r="705" spans="1:3" x14ac:dyDescent="0.25">
      <c r="A705" s="81">
        <v>704</v>
      </c>
      <c r="B705" s="280" t="s">
        <v>1069</v>
      </c>
      <c r="C705" s="457" t="s">
        <v>1069</v>
      </c>
    </row>
    <row r="706" spans="1:3" x14ac:dyDescent="0.25">
      <c r="A706" s="81">
        <v>705</v>
      </c>
      <c r="B706" s="280" t="s">
        <v>1070</v>
      </c>
      <c r="C706" s="457" t="s">
        <v>1070</v>
      </c>
    </row>
    <row r="707" spans="1:3" x14ac:dyDescent="0.25">
      <c r="A707" s="81">
        <v>706</v>
      </c>
      <c r="B707" s="280" t="s">
        <v>1071</v>
      </c>
      <c r="C707" s="457" t="s">
        <v>1071</v>
      </c>
    </row>
    <row r="708" spans="1:3" x14ac:dyDescent="0.25">
      <c r="A708" s="81">
        <v>707</v>
      </c>
      <c r="B708" s="280" t="s">
        <v>1072</v>
      </c>
      <c r="C708" s="457" t="s">
        <v>1072</v>
      </c>
    </row>
    <row r="709" spans="1:3" x14ac:dyDescent="0.25">
      <c r="A709" s="81">
        <v>708</v>
      </c>
      <c r="B709" s="280" t="s">
        <v>1073</v>
      </c>
      <c r="C709" s="457" t="s">
        <v>1073</v>
      </c>
    </row>
    <row r="710" spans="1:3" x14ac:dyDescent="0.25">
      <c r="A710" s="81">
        <v>709</v>
      </c>
      <c r="B710" s="280" t="s">
        <v>1074</v>
      </c>
      <c r="C710" s="457" t="s">
        <v>1074</v>
      </c>
    </row>
    <row r="711" spans="1:3" x14ac:dyDescent="0.25">
      <c r="A711" s="81">
        <v>710</v>
      </c>
      <c r="B711" s="280" t="s">
        <v>1075</v>
      </c>
      <c r="C711" s="457" t="s">
        <v>1075</v>
      </c>
    </row>
    <row r="712" spans="1:3" x14ac:dyDescent="0.25">
      <c r="A712" s="81">
        <v>711</v>
      </c>
      <c r="B712" s="280" t="s">
        <v>1076</v>
      </c>
      <c r="C712" s="457" t="s">
        <v>1076</v>
      </c>
    </row>
    <row r="713" spans="1:3" x14ac:dyDescent="0.25">
      <c r="A713" s="81">
        <v>712</v>
      </c>
      <c r="B713" s="280" t="s">
        <v>1077</v>
      </c>
      <c r="C713" s="457" t="s">
        <v>1077</v>
      </c>
    </row>
    <row r="714" spans="1:3" x14ac:dyDescent="0.25">
      <c r="A714" s="81">
        <v>713</v>
      </c>
      <c r="B714" s="280" t="s">
        <v>1078</v>
      </c>
      <c r="C714" s="457" t="s">
        <v>1078</v>
      </c>
    </row>
    <row r="715" spans="1:3" x14ac:dyDescent="0.25">
      <c r="A715" s="81">
        <v>714</v>
      </c>
      <c r="B715" s="280" t="s">
        <v>1079</v>
      </c>
      <c r="C715" s="457" t="s">
        <v>1079</v>
      </c>
    </row>
    <row r="716" spans="1:3" x14ac:dyDescent="0.25">
      <c r="A716" s="81">
        <v>715</v>
      </c>
      <c r="B716" s="280" t="s">
        <v>1080</v>
      </c>
      <c r="C716" s="457" t="s">
        <v>1080</v>
      </c>
    </row>
    <row r="717" spans="1:3" x14ac:dyDescent="0.25">
      <c r="A717" s="81">
        <v>716</v>
      </c>
      <c r="B717" s="280" t="s">
        <v>1081</v>
      </c>
      <c r="C717" s="457" t="s">
        <v>1081</v>
      </c>
    </row>
    <row r="718" spans="1:3" x14ac:dyDescent="0.25">
      <c r="A718" s="81">
        <v>717</v>
      </c>
      <c r="B718" s="280" t="s">
        <v>1082</v>
      </c>
      <c r="C718" s="457" t="s">
        <v>1082</v>
      </c>
    </row>
    <row r="719" spans="1:3" x14ac:dyDescent="0.25">
      <c r="A719" s="81">
        <v>718</v>
      </c>
      <c r="B719" s="280" t="s">
        <v>1083</v>
      </c>
      <c r="C719" s="457" t="s">
        <v>1083</v>
      </c>
    </row>
    <row r="720" spans="1:3" x14ac:dyDescent="0.25">
      <c r="A720" s="81" t="s">
        <v>338</v>
      </c>
      <c r="B720" s="280" t="s">
        <v>1084</v>
      </c>
      <c r="C720" s="457" t="s">
        <v>1084</v>
      </c>
    </row>
    <row r="721" spans="1:3" x14ac:dyDescent="0.25">
      <c r="A721" s="81">
        <v>720</v>
      </c>
      <c r="B721" s="280" t="s">
        <v>1085</v>
      </c>
      <c r="C721" s="457" t="s">
        <v>1085</v>
      </c>
    </row>
    <row r="722" spans="1:3" x14ac:dyDescent="0.25">
      <c r="A722" s="81">
        <v>721</v>
      </c>
      <c r="B722" s="280" t="s">
        <v>1086</v>
      </c>
      <c r="C722" s="457" t="s">
        <v>1086</v>
      </c>
    </row>
    <row r="723" spans="1:3" ht="26.4" x14ac:dyDescent="0.25">
      <c r="A723" s="81">
        <v>722</v>
      </c>
      <c r="B723" s="280" t="s">
        <v>1087</v>
      </c>
      <c r="C723" s="457" t="s">
        <v>1087</v>
      </c>
    </row>
    <row r="724" spans="1:3" x14ac:dyDescent="0.25">
      <c r="A724" s="81">
        <v>723</v>
      </c>
      <c r="B724" s="280" t="s">
        <v>1088</v>
      </c>
      <c r="C724" s="457" t="s">
        <v>1088</v>
      </c>
    </row>
    <row r="725" spans="1:3" x14ac:dyDescent="0.25">
      <c r="A725" s="81">
        <v>724</v>
      </c>
      <c r="B725" s="280" t="s">
        <v>1089</v>
      </c>
      <c r="C725" s="457" t="s">
        <v>1089</v>
      </c>
    </row>
    <row r="726" spans="1:3" x14ac:dyDescent="0.25">
      <c r="A726" s="81">
        <v>725</v>
      </c>
      <c r="B726" s="280" t="s">
        <v>1090</v>
      </c>
      <c r="C726" s="457" t="s">
        <v>1090</v>
      </c>
    </row>
    <row r="727" spans="1:3" x14ac:dyDescent="0.25">
      <c r="A727" s="81">
        <v>726</v>
      </c>
      <c r="B727" s="280" t="s">
        <v>1091</v>
      </c>
      <c r="C727" s="457" t="s">
        <v>1091</v>
      </c>
    </row>
    <row r="728" spans="1:3" x14ac:dyDescent="0.25">
      <c r="A728" s="81">
        <v>727</v>
      </c>
      <c r="B728" s="280" t="s">
        <v>1092</v>
      </c>
      <c r="C728" s="457" t="s">
        <v>1092</v>
      </c>
    </row>
    <row r="729" spans="1:3" x14ac:dyDescent="0.25">
      <c r="A729" s="81">
        <v>728</v>
      </c>
      <c r="B729" s="280" t="s">
        <v>1093</v>
      </c>
      <c r="C729" s="457" t="s">
        <v>1093</v>
      </c>
    </row>
    <row r="730" spans="1:3" x14ac:dyDescent="0.25">
      <c r="A730" s="81">
        <v>729</v>
      </c>
      <c r="B730" s="280" t="s">
        <v>1094</v>
      </c>
      <c r="C730" s="457" t="s">
        <v>1094</v>
      </c>
    </row>
    <row r="731" spans="1:3" x14ac:dyDescent="0.25">
      <c r="A731" s="81">
        <v>730</v>
      </c>
      <c r="B731" s="280" t="s">
        <v>1095</v>
      </c>
      <c r="C731" s="457" t="s">
        <v>1095</v>
      </c>
    </row>
    <row r="732" spans="1:3" x14ac:dyDescent="0.25">
      <c r="A732" s="81" t="s">
        <v>338</v>
      </c>
      <c r="B732" s="280" t="s">
        <v>1096</v>
      </c>
      <c r="C732" s="457" t="s">
        <v>1096</v>
      </c>
    </row>
    <row r="733" spans="1:3" x14ac:dyDescent="0.25">
      <c r="A733" s="81">
        <v>732</v>
      </c>
      <c r="B733" s="280" t="s">
        <v>1097</v>
      </c>
      <c r="C733" s="457" t="s">
        <v>1097</v>
      </c>
    </row>
    <row r="734" spans="1:3" x14ac:dyDescent="0.25">
      <c r="A734" s="81">
        <v>733</v>
      </c>
      <c r="B734" s="280" t="s">
        <v>1098</v>
      </c>
      <c r="C734" s="457" t="s">
        <v>1098</v>
      </c>
    </row>
    <row r="735" spans="1:3" x14ac:dyDescent="0.25">
      <c r="A735" s="81">
        <v>734</v>
      </c>
      <c r="B735" s="280" t="s">
        <v>1099</v>
      </c>
      <c r="C735" s="457" t="s">
        <v>1099</v>
      </c>
    </row>
    <row r="736" spans="1:3" x14ac:dyDescent="0.25">
      <c r="A736" s="81">
        <v>735</v>
      </c>
      <c r="B736" s="280" t="s">
        <v>1100</v>
      </c>
      <c r="C736" s="457" t="s">
        <v>1100</v>
      </c>
    </row>
    <row r="737" spans="1:3" x14ac:dyDescent="0.25">
      <c r="A737" s="81">
        <v>736</v>
      </c>
      <c r="B737" s="280" t="s">
        <v>1101</v>
      </c>
      <c r="C737" s="457" t="s">
        <v>1101</v>
      </c>
    </row>
    <row r="738" spans="1:3" x14ac:dyDescent="0.25">
      <c r="A738" s="81">
        <v>737</v>
      </c>
      <c r="B738" s="280" t="s">
        <v>1102</v>
      </c>
      <c r="C738" s="457" t="s">
        <v>1102</v>
      </c>
    </row>
    <row r="739" spans="1:3" x14ac:dyDescent="0.25">
      <c r="A739" s="81">
        <v>738</v>
      </c>
      <c r="B739" s="280" t="s">
        <v>1103</v>
      </c>
      <c r="C739" s="457" t="s">
        <v>1103</v>
      </c>
    </row>
    <row r="740" spans="1:3" x14ac:dyDescent="0.25">
      <c r="A740" s="81">
        <v>739</v>
      </c>
      <c r="B740" s="280" t="s">
        <v>1104</v>
      </c>
      <c r="C740" s="457" t="s">
        <v>1104</v>
      </c>
    </row>
    <row r="741" spans="1:3" x14ac:dyDescent="0.25">
      <c r="A741" s="81">
        <v>740</v>
      </c>
      <c r="B741" s="280" t="s">
        <v>1105</v>
      </c>
      <c r="C741" s="457" t="s">
        <v>1105</v>
      </c>
    </row>
    <row r="742" spans="1:3" x14ac:dyDescent="0.25">
      <c r="A742" s="81">
        <v>741</v>
      </c>
      <c r="B742" s="280" t="s">
        <v>1106</v>
      </c>
      <c r="C742" s="457" t="s">
        <v>1106</v>
      </c>
    </row>
    <row r="743" spans="1:3" x14ac:dyDescent="0.25">
      <c r="A743" s="81">
        <v>742</v>
      </c>
      <c r="B743" s="280" t="s">
        <v>1107</v>
      </c>
      <c r="C743" s="457" t="s">
        <v>1107</v>
      </c>
    </row>
    <row r="744" spans="1:3" x14ac:dyDescent="0.25">
      <c r="A744" s="81">
        <v>743</v>
      </c>
      <c r="B744" s="280" t="s">
        <v>1108</v>
      </c>
      <c r="C744" s="457" t="s">
        <v>1108</v>
      </c>
    </row>
    <row r="745" spans="1:3" x14ac:dyDescent="0.25">
      <c r="A745" s="81">
        <v>744</v>
      </c>
      <c r="B745" s="280" t="s">
        <v>1109</v>
      </c>
      <c r="C745" s="457" t="s">
        <v>1109</v>
      </c>
    </row>
    <row r="746" spans="1:3" x14ac:dyDescent="0.25">
      <c r="A746" s="81">
        <v>745</v>
      </c>
      <c r="B746" s="280" t="s">
        <v>1110</v>
      </c>
      <c r="C746" s="457" t="s">
        <v>1110</v>
      </c>
    </row>
    <row r="747" spans="1:3" x14ac:dyDescent="0.25">
      <c r="A747" s="81">
        <v>746</v>
      </c>
      <c r="B747" s="280" t="s">
        <v>1111</v>
      </c>
      <c r="C747" s="457" t="s">
        <v>1111</v>
      </c>
    </row>
    <row r="748" spans="1:3" x14ac:dyDescent="0.25">
      <c r="A748" s="81">
        <v>747</v>
      </c>
      <c r="B748" s="280" t="s">
        <v>1112</v>
      </c>
      <c r="C748" s="457" t="s">
        <v>1112</v>
      </c>
    </row>
    <row r="749" spans="1:3" x14ac:dyDescent="0.25">
      <c r="A749" s="81">
        <v>748</v>
      </c>
      <c r="B749" s="280" t="s">
        <v>1113</v>
      </c>
      <c r="C749" s="457" t="s">
        <v>1113</v>
      </c>
    </row>
    <row r="750" spans="1:3" x14ac:dyDescent="0.25">
      <c r="A750" s="81">
        <v>749</v>
      </c>
      <c r="B750" s="280" t="s">
        <v>1114</v>
      </c>
      <c r="C750" s="457" t="s">
        <v>1114</v>
      </c>
    </row>
    <row r="751" spans="1:3" x14ac:dyDescent="0.25">
      <c r="A751" s="81">
        <v>750</v>
      </c>
      <c r="B751" s="280" t="s">
        <v>1115</v>
      </c>
      <c r="C751" s="457" t="s">
        <v>1115</v>
      </c>
    </row>
    <row r="752" spans="1:3" x14ac:dyDescent="0.25">
      <c r="A752" s="81">
        <v>751</v>
      </c>
      <c r="B752" s="280" t="s">
        <v>1116</v>
      </c>
      <c r="C752" s="457" t="s">
        <v>1116</v>
      </c>
    </row>
    <row r="753" spans="1:3" x14ac:dyDescent="0.25">
      <c r="A753" s="81">
        <v>752</v>
      </c>
      <c r="B753" s="280" t="s">
        <v>1117</v>
      </c>
      <c r="C753" s="457" t="s">
        <v>1117</v>
      </c>
    </row>
    <row r="754" spans="1:3" x14ac:dyDescent="0.25">
      <c r="A754" s="81">
        <v>753</v>
      </c>
      <c r="B754" s="280" t="s">
        <v>1118</v>
      </c>
      <c r="C754" s="457" t="s">
        <v>1118</v>
      </c>
    </row>
    <row r="755" spans="1:3" x14ac:dyDescent="0.25">
      <c r="A755" s="81">
        <v>754</v>
      </c>
      <c r="B755" s="280" t="s">
        <v>1119</v>
      </c>
      <c r="C755" s="457" t="s">
        <v>1119</v>
      </c>
    </row>
    <row r="756" spans="1:3" x14ac:dyDescent="0.25">
      <c r="A756" s="81">
        <v>755</v>
      </c>
      <c r="B756" s="280" t="s">
        <v>1120</v>
      </c>
      <c r="C756" s="457" t="s">
        <v>1120</v>
      </c>
    </row>
    <row r="757" spans="1:3" x14ac:dyDescent="0.25">
      <c r="A757" s="81">
        <v>756</v>
      </c>
      <c r="B757" s="280" t="s">
        <v>1121</v>
      </c>
      <c r="C757" s="457" t="s">
        <v>1121</v>
      </c>
    </row>
    <row r="758" spans="1:3" x14ac:dyDescent="0.25">
      <c r="A758" s="81">
        <v>757</v>
      </c>
      <c r="B758" s="280" t="s">
        <v>1122</v>
      </c>
      <c r="C758" s="457" t="s">
        <v>1122</v>
      </c>
    </row>
    <row r="759" spans="1:3" x14ac:dyDescent="0.25">
      <c r="A759" s="81">
        <v>758</v>
      </c>
      <c r="B759" s="280" t="s">
        <v>1123</v>
      </c>
      <c r="C759" s="457" t="s">
        <v>1123</v>
      </c>
    </row>
    <row r="760" spans="1:3" x14ac:dyDescent="0.25">
      <c r="A760" s="81">
        <v>759</v>
      </c>
      <c r="B760" s="280" t="s">
        <v>1124</v>
      </c>
      <c r="C760" s="457" t="s">
        <v>1124</v>
      </c>
    </row>
    <row r="761" spans="1:3" x14ac:dyDescent="0.25">
      <c r="A761" s="81">
        <v>760</v>
      </c>
      <c r="B761" s="280" t="s">
        <v>1125</v>
      </c>
      <c r="C761" s="457" t="s">
        <v>1125</v>
      </c>
    </row>
    <row r="762" spans="1:3" x14ac:dyDescent="0.25">
      <c r="A762" s="81">
        <v>761</v>
      </c>
      <c r="B762" s="280" t="s">
        <v>1126</v>
      </c>
      <c r="C762" s="457" t="s">
        <v>1126</v>
      </c>
    </row>
    <row r="763" spans="1:3" x14ac:dyDescent="0.25">
      <c r="A763" s="81">
        <v>762</v>
      </c>
      <c r="B763" s="280" t="s">
        <v>1127</v>
      </c>
      <c r="C763" s="457" t="s">
        <v>1127</v>
      </c>
    </row>
    <row r="764" spans="1:3" x14ac:dyDescent="0.25">
      <c r="A764" s="81">
        <v>763</v>
      </c>
      <c r="B764" s="280" t="s">
        <v>1128</v>
      </c>
      <c r="C764" s="457" t="s">
        <v>1128</v>
      </c>
    </row>
    <row r="765" spans="1:3" x14ac:dyDescent="0.25">
      <c r="A765" s="81">
        <v>764</v>
      </c>
      <c r="B765" s="280" t="s">
        <v>1129</v>
      </c>
      <c r="C765" s="457" t="s">
        <v>1129</v>
      </c>
    </row>
    <row r="766" spans="1:3" x14ac:dyDescent="0.25">
      <c r="A766" s="81">
        <v>765</v>
      </c>
      <c r="B766" s="280" t="s">
        <v>1130</v>
      </c>
      <c r="C766" s="457" t="s">
        <v>1130</v>
      </c>
    </row>
    <row r="767" spans="1:3" x14ac:dyDescent="0.25">
      <c r="A767" s="81">
        <v>766</v>
      </c>
      <c r="B767" s="280" t="s">
        <v>1131</v>
      </c>
      <c r="C767" s="457" t="s">
        <v>1131</v>
      </c>
    </row>
    <row r="768" spans="1:3" x14ac:dyDescent="0.25">
      <c r="A768" s="81">
        <v>767</v>
      </c>
      <c r="B768" s="280" t="s">
        <v>1132</v>
      </c>
      <c r="C768" s="457" t="s">
        <v>1132</v>
      </c>
    </row>
    <row r="769" spans="1:3" x14ac:dyDescent="0.25">
      <c r="A769" s="81">
        <v>768</v>
      </c>
      <c r="B769" s="280" t="s">
        <v>1133</v>
      </c>
      <c r="C769" s="457" t="s">
        <v>1133</v>
      </c>
    </row>
    <row r="770" spans="1:3" x14ac:dyDescent="0.25">
      <c r="A770" s="81">
        <v>769</v>
      </c>
      <c r="B770" s="280" t="s">
        <v>1134</v>
      </c>
      <c r="C770" s="457" t="s">
        <v>1135</v>
      </c>
    </row>
    <row r="771" spans="1:3" x14ac:dyDescent="0.25">
      <c r="A771" s="81">
        <v>770</v>
      </c>
      <c r="B771" s="280" t="s">
        <v>1136</v>
      </c>
      <c r="C771" s="457" t="s">
        <v>1136</v>
      </c>
    </row>
    <row r="772" spans="1:3" x14ac:dyDescent="0.25">
      <c r="A772" s="81">
        <v>771</v>
      </c>
      <c r="B772" s="280" t="s">
        <v>1137</v>
      </c>
      <c r="C772" s="457" t="s">
        <v>1137</v>
      </c>
    </row>
    <row r="773" spans="1:3" x14ac:dyDescent="0.25">
      <c r="A773" s="81">
        <v>772</v>
      </c>
      <c r="B773" s="280" t="s">
        <v>1138</v>
      </c>
      <c r="C773" s="457" t="s">
        <v>1138</v>
      </c>
    </row>
    <row r="774" spans="1:3" x14ac:dyDescent="0.25">
      <c r="A774" s="81" t="s">
        <v>338</v>
      </c>
      <c r="B774" s="280" t="s">
        <v>1139</v>
      </c>
      <c r="C774" s="457" t="s">
        <v>1139</v>
      </c>
    </row>
    <row r="775" spans="1:3" x14ac:dyDescent="0.25">
      <c r="A775" s="81">
        <v>774</v>
      </c>
      <c r="B775" s="280" t="s">
        <v>1140</v>
      </c>
      <c r="C775" s="457" t="s">
        <v>1140</v>
      </c>
    </row>
    <row r="776" spans="1:3" x14ac:dyDescent="0.25">
      <c r="A776" s="81">
        <v>775</v>
      </c>
      <c r="B776" s="280" t="s">
        <v>1141</v>
      </c>
      <c r="C776" s="457" t="s">
        <v>1141</v>
      </c>
    </row>
    <row r="777" spans="1:3" x14ac:dyDescent="0.25">
      <c r="A777" s="81">
        <v>776</v>
      </c>
      <c r="B777" s="280" t="s">
        <v>1142</v>
      </c>
      <c r="C777" s="457" t="s">
        <v>1142</v>
      </c>
    </row>
    <row r="778" spans="1:3" x14ac:dyDescent="0.25">
      <c r="A778" s="81">
        <v>777</v>
      </c>
      <c r="B778" s="280" t="s">
        <v>1143</v>
      </c>
      <c r="C778" s="457" t="s">
        <v>1143</v>
      </c>
    </row>
    <row r="779" spans="1:3" x14ac:dyDescent="0.25">
      <c r="A779" s="81">
        <v>778</v>
      </c>
      <c r="B779" s="280" t="s">
        <v>1144</v>
      </c>
      <c r="C779" s="457" t="s">
        <v>1144</v>
      </c>
    </row>
    <row r="780" spans="1:3" x14ac:dyDescent="0.25">
      <c r="A780" s="81">
        <v>779</v>
      </c>
      <c r="B780" s="280" t="s">
        <v>1145</v>
      </c>
      <c r="C780" s="457" t="s">
        <v>1145</v>
      </c>
    </row>
    <row r="781" spans="1:3" x14ac:dyDescent="0.25">
      <c r="A781" s="81">
        <v>780</v>
      </c>
      <c r="B781" s="280" t="s">
        <v>1146</v>
      </c>
      <c r="C781" s="457" t="s">
        <v>1146</v>
      </c>
    </row>
    <row r="782" spans="1:3" x14ac:dyDescent="0.25">
      <c r="A782" s="81">
        <v>781</v>
      </c>
      <c r="B782" s="280" t="s">
        <v>1147</v>
      </c>
      <c r="C782" s="457" t="s">
        <v>1147</v>
      </c>
    </row>
    <row r="783" spans="1:3" x14ac:dyDescent="0.25">
      <c r="A783" s="81">
        <v>782</v>
      </c>
      <c r="B783" s="280" t="s">
        <v>1148</v>
      </c>
      <c r="C783" s="457" t="s">
        <v>1148</v>
      </c>
    </row>
    <row r="784" spans="1:3" x14ac:dyDescent="0.25">
      <c r="A784" s="81">
        <v>783</v>
      </c>
      <c r="B784" s="280" t="s">
        <v>1149</v>
      </c>
      <c r="C784" s="457" t="s">
        <v>1149</v>
      </c>
    </row>
    <row r="785" spans="1:3" ht="49.2" x14ac:dyDescent="0.25">
      <c r="A785" s="81" t="s">
        <v>338</v>
      </c>
      <c r="B785" s="229" t="s">
        <v>1150</v>
      </c>
      <c r="C785" s="455" t="s">
        <v>1150</v>
      </c>
    </row>
    <row r="786" spans="1:3" x14ac:dyDescent="0.25">
      <c r="A786" s="81" t="s">
        <v>338</v>
      </c>
      <c r="B786" s="231" t="s">
        <v>1151</v>
      </c>
      <c r="C786" s="457" t="s">
        <v>1151</v>
      </c>
    </row>
    <row r="787" spans="1:3" x14ac:dyDescent="0.25">
      <c r="A787" s="81" t="s">
        <v>338</v>
      </c>
      <c r="B787" s="231" t="s">
        <v>1152</v>
      </c>
      <c r="C787" s="457" t="s">
        <v>1152</v>
      </c>
    </row>
    <row r="788" spans="1:3" ht="26.4" x14ac:dyDescent="0.25">
      <c r="A788" s="81" t="s">
        <v>338</v>
      </c>
      <c r="B788" s="231" t="s">
        <v>1153</v>
      </c>
      <c r="C788" s="457" t="s">
        <v>1153</v>
      </c>
    </row>
    <row r="789" spans="1:3" ht="31.2" thickBot="1" x14ac:dyDescent="0.3">
      <c r="A789" s="81" t="s">
        <v>338</v>
      </c>
      <c r="B789" s="251" t="s">
        <v>1154</v>
      </c>
      <c r="C789" s="466" t="s">
        <v>1154</v>
      </c>
    </row>
    <row r="790" spans="1:3" ht="21" thickBot="1" x14ac:dyDescent="0.3">
      <c r="A790" s="81" t="s">
        <v>338</v>
      </c>
      <c r="B790" s="260" t="s">
        <v>1155</v>
      </c>
      <c r="C790" s="465" t="s">
        <v>1155</v>
      </c>
    </row>
    <row r="791" spans="1:3" ht="13.8" thickBot="1" x14ac:dyDescent="0.3">
      <c r="A791" s="81" t="s">
        <v>338</v>
      </c>
      <c r="B791" s="261" t="s">
        <v>1156</v>
      </c>
      <c r="C791" s="465" t="s">
        <v>1156</v>
      </c>
    </row>
    <row r="792" spans="1:3" ht="13.8" thickBot="1" x14ac:dyDescent="0.3">
      <c r="A792" s="81" t="s">
        <v>338</v>
      </c>
      <c r="B792" s="261" t="s">
        <v>1157</v>
      </c>
      <c r="C792" s="465" t="s">
        <v>1157</v>
      </c>
    </row>
    <row r="793" spans="1:3" ht="13.8" thickBot="1" x14ac:dyDescent="0.3">
      <c r="A793" s="81" t="s">
        <v>338</v>
      </c>
      <c r="B793" s="261" t="s">
        <v>1158</v>
      </c>
      <c r="C793" s="465" t="s">
        <v>1158</v>
      </c>
    </row>
    <row r="794" spans="1:3" x14ac:dyDescent="0.25">
      <c r="A794" s="81" t="s">
        <v>338</v>
      </c>
      <c r="B794" s="231" t="s">
        <v>1159</v>
      </c>
      <c r="C794" s="457" t="s">
        <v>1159</v>
      </c>
    </row>
    <row r="795" spans="1:3" ht="17.399999999999999" x14ac:dyDescent="0.25">
      <c r="A795" s="81" t="s">
        <v>338</v>
      </c>
      <c r="B795" s="230" t="s">
        <v>1160</v>
      </c>
      <c r="C795" s="456" t="s">
        <v>1160</v>
      </c>
    </row>
    <row r="796" spans="1:3" x14ac:dyDescent="0.25">
      <c r="A796" s="81" t="s">
        <v>338</v>
      </c>
      <c r="B796" s="244" t="s">
        <v>1161</v>
      </c>
      <c r="C796" s="458" t="s">
        <v>1161</v>
      </c>
    </row>
    <row r="797" spans="1:3" ht="30.6" x14ac:dyDescent="0.25">
      <c r="A797" s="81" t="s">
        <v>338</v>
      </c>
      <c r="B797" s="256" t="s">
        <v>1162</v>
      </c>
      <c r="C797" s="464" t="s">
        <v>1162</v>
      </c>
    </row>
    <row r="798" spans="1:3" ht="26.4" x14ac:dyDescent="0.25">
      <c r="A798" s="81" t="s">
        <v>338</v>
      </c>
      <c r="B798" s="244" t="s">
        <v>1163</v>
      </c>
      <c r="C798" s="458" t="s">
        <v>1163</v>
      </c>
    </row>
    <row r="799" spans="1:3" ht="20.399999999999999" x14ac:dyDescent="0.25">
      <c r="A799" s="81" t="s">
        <v>338</v>
      </c>
      <c r="B799" s="256" t="s">
        <v>1164</v>
      </c>
      <c r="C799" s="464" t="s">
        <v>1164</v>
      </c>
    </row>
    <row r="800" spans="1:3" ht="26.4" x14ac:dyDescent="0.25">
      <c r="A800" s="81" t="s">
        <v>338</v>
      </c>
      <c r="B800" s="244" t="s">
        <v>1165</v>
      </c>
      <c r="C800" s="458" t="s">
        <v>1165</v>
      </c>
    </row>
    <row r="801" spans="1:3" ht="26.4" x14ac:dyDescent="0.25">
      <c r="A801" s="81" t="s">
        <v>338</v>
      </c>
      <c r="B801" s="244" t="s">
        <v>1166</v>
      </c>
      <c r="C801" s="458" t="s">
        <v>1166</v>
      </c>
    </row>
    <row r="802" spans="1:3" ht="15.6" x14ac:dyDescent="0.25">
      <c r="A802" s="81" t="s">
        <v>338</v>
      </c>
      <c r="B802" s="247" t="s">
        <v>1167</v>
      </c>
      <c r="C802" s="461" t="s">
        <v>1167</v>
      </c>
    </row>
    <row r="803" spans="1:3" x14ac:dyDescent="0.25">
      <c r="A803" s="81" t="s">
        <v>338</v>
      </c>
      <c r="B803" s="232" t="s">
        <v>1168</v>
      </c>
      <c r="C803" s="458" t="s">
        <v>1168</v>
      </c>
    </row>
    <row r="804" spans="1:3" ht="20.399999999999999" x14ac:dyDescent="0.25">
      <c r="A804" s="81" t="s">
        <v>338</v>
      </c>
      <c r="B804" s="256" t="s">
        <v>1169</v>
      </c>
      <c r="C804" s="464" t="s">
        <v>1170</v>
      </c>
    </row>
    <row r="805" spans="1:3" x14ac:dyDescent="0.25">
      <c r="A805" s="81" t="s">
        <v>338</v>
      </c>
      <c r="B805" s="248" t="s">
        <v>1171</v>
      </c>
      <c r="C805" s="464" t="s">
        <v>1171</v>
      </c>
    </row>
    <row r="806" spans="1:3" x14ac:dyDescent="0.25">
      <c r="A806" s="81" t="s">
        <v>338</v>
      </c>
      <c r="B806" s="248" t="s">
        <v>1172</v>
      </c>
      <c r="C806" s="464" t="s">
        <v>1172</v>
      </c>
    </row>
    <row r="807" spans="1:3" ht="26.4" x14ac:dyDescent="0.25">
      <c r="A807" s="81" t="s">
        <v>338</v>
      </c>
      <c r="B807" s="232" t="s">
        <v>1173</v>
      </c>
      <c r="C807" s="458" t="s">
        <v>1173</v>
      </c>
    </row>
    <row r="808" spans="1:3" ht="13.8" thickBot="1" x14ac:dyDescent="0.3">
      <c r="A808" s="81" t="s">
        <v>338</v>
      </c>
      <c r="B808" s="267" t="s">
        <v>1174</v>
      </c>
      <c r="C808" s="464" t="s">
        <v>1174</v>
      </c>
    </row>
    <row r="809" spans="1:3" ht="26.4" x14ac:dyDescent="0.25">
      <c r="A809" s="81" t="s">
        <v>338</v>
      </c>
      <c r="B809" s="232" t="s">
        <v>1175</v>
      </c>
      <c r="C809" s="458" t="s">
        <v>1176</v>
      </c>
    </row>
    <row r="810" spans="1:3" ht="15.6" x14ac:dyDescent="0.25">
      <c r="A810" s="81" t="s">
        <v>338</v>
      </c>
      <c r="B810" s="247" t="s">
        <v>1177</v>
      </c>
      <c r="C810" s="461" t="s">
        <v>1177</v>
      </c>
    </row>
    <row r="811" spans="1:3" x14ac:dyDescent="0.25">
      <c r="A811" s="81" t="s">
        <v>338</v>
      </c>
      <c r="B811" s="232" t="s">
        <v>1178</v>
      </c>
      <c r="C811" s="458" t="s">
        <v>1178</v>
      </c>
    </row>
    <row r="812" spans="1:3" ht="20.399999999999999" x14ac:dyDescent="0.25">
      <c r="A812" s="81" t="s">
        <v>338</v>
      </c>
      <c r="B812" s="256" t="s">
        <v>1179</v>
      </c>
      <c r="C812" s="464" t="s">
        <v>1180</v>
      </c>
    </row>
    <row r="813" spans="1:3" ht="27" thickBot="1" x14ac:dyDescent="0.3">
      <c r="A813" s="81" t="s">
        <v>338</v>
      </c>
      <c r="B813" s="285" t="s">
        <v>1181</v>
      </c>
      <c r="C813" s="458" t="s">
        <v>1181</v>
      </c>
    </row>
    <row r="814" spans="1:3" ht="27" thickBot="1" x14ac:dyDescent="0.3">
      <c r="A814" s="81" t="s">
        <v>338</v>
      </c>
      <c r="B814" s="285" t="s">
        <v>1182</v>
      </c>
      <c r="C814" s="458" t="s">
        <v>1182</v>
      </c>
    </row>
    <row r="815" spans="1:3" ht="26.4" x14ac:dyDescent="0.25">
      <c r="A815" s="81" t="s">
        <v>338</v>
      </c>
      <c r="B815" s="232" t="s">
        <v>1183</v>
      </c>
      <c r="C815" s="458" t="s">
        <v>1183</v>
      </c>
    </row>
    <row r="816" spans="1:3" ht="26.4" x14ac:dyDescent="0.25">
      <c r="A816" s="81" t="s">
        <v>338</v>
      </c>
      <c r="B816" s="232" t="s">
        <v>1184</v>
      </c>
      <c r="C816" s="458" t="s">
        <v>1184</v>
      </c>
    </row>
    <row r="817" spans="1:3" x14ac:dyDescent="0.25">
      <c r="A817" s="81" t="s">
        <v>338</v>
      </c>
      <c r="B817" s="231" t="s">
        <v>1185</v>
      </c>
      <c r="C817" s="457" t="s">
        <v>1185</v>
      </c>
    </row>
    <row r="818" spans="1:3" x14ac:dyDescent="0.25">
      <c r="A818" s="81" t="s">
        <v>338</v>
      </c>
      <c r="B818" s="283" t="s">
        <v>1186</v>
      </c>
      <c r="C818" s="457" t="s">
        <v>1186</v>
      </c>
    </row>
    <row r="819" spans="1:3" x14ac:dyDescent="0.25">
      <c r="A819" s="81" t="s">
        <v>338</v>
      </c>
      <c r="B819" s="283" t="s">
        <v>1187</v>
      </c>
      <c r="C819" s="457" t="s">
        <v>1187</v>
      </c>
    </row>
    <row r="820" spans="1:3" x14ac:dyDescent="0.25">
      <c r="A820" s="81" t="s">
        <v>338</v>
      </c>
      <c r="B820" s="283" t="s">
        <v>1188</v>
      </c>
      <c r="C820" s="457" t="s">
        <v>1188</v>
      </c>
    </row>
    <row r="821" spans="1:3" x14ac:dyDescent="0.25">
      <c r="A821" s="81" t="s">
        <v>338</v>
      </c>
      <c r="B821" s="283" t="s">
        <v>1189</v>
      </c>
      <c r="C821" s="457" t="s">
        <v>1189</v>
      </c>
    </row>
    <row r="822" spans="1:3" ht="26.4" x14ac:dyDescent="0.25">
      <c r="A822" s="81" t="s">
        <v>338</v>
      </c>
      <c r="B822" s="283" t="s">
        <v>1190</v>
      </c>
      <c r="C822" s="457" t="s">
        <v>1190</v>
      </c>
    </row>
    <row r="823" spans="1:3" ht="41.4" thickBot="1" x14ac:dyDescent="0.3">
      <c r="A823" s="81" t="s">
        <v>338</v>
      </c>
      <c r="B823" s="267" t="s">
        <v>1191</v>
      </c>
      <c r="C823" s="464" t="s">
        <v>1191</v>
      </c>
    </row>
    <row r="824" spans="1:3" ht="14.4" x14ac:dyDescent="0.25">
      <c r="A824" s="81">
        <v>823</v>
      </c>
      <c r="B824" s="282" t="s">
        <v>1192</v>
      </c>
      <c r="C824" s="431" t="s">
        <v>1192</v>
      </c>
    </row>
    <row r="825" spans="1:3" ht="14.4" x14ac:dyDescent="0.25">
      <c r="A825" s="81">
        <v>824</v>
      </c>
      <c r="B825" s="282" t="s">
        <v>1193</v>
      </c>
      <c r="C825" s="431" t="s">
        <v>1193</v>
      </c>
    </row>
    <row r="826" spans="1:3" ht="14.4" x14ac:dyDescent="0.25">
      <c r="A826" s="81">
        <v>825</v>
      </c>
      <c r="B826" s="282" t="s">
        <v>1194</v>
      </c>
      <c r="C826" s="431" t="s">
        <v>1194</v>
      </c>
    </row>
    <row r="827" spans="1:3" ht="14.4" x14ac:dyDescent="0.25">
      <c r="A827" s="81">
        <v>826</v>
      </c>
      <c r="B827" s="282" t="s">
        <v>1195</v>
      </c>
      <c r="C827" s="431" t="s">
        <v>1195</v>
      </c>
    </row>
    <row r="828" spans="1:3" ht="14.4" x14ac:dyDescent="0.25">
      <c r="A828" s="81">
        <v>827</v>
      </c>
      <c r="B828" s="282" t="s">
        <v>1196</v>
      </c>
      <c r="C828" s="431" t="s">
        <v>1196</v>
      </c>
    </row>
    <row r="829" spans="1:3" ht="14.4" x14ac:dyDescent="0.25">
      <c r="A829" s="81">
        <v>828</v>
      </c>
      <c r="B829" s="282" t="s">
        <v>1197</v>
      </c>
      <c r="C829" s="431" t="s">
        <v>1197</v>
      </c>
    </row>
    <row r="830" spans="1:3" ht="14.4" x14ac:dyDescent="0.25">
      <c r="A830" s="81">
        <v>829</v>
      </c>
      <c r="B830" s="282" t="s">
        <v>1198</v>
      </c>
      <c r="C830" s="431" t="s">
        <v>1198</v>
      </c>
    </row>
    <row r="831" spans="1:3" x14ac:dyDescent="0.25">
      <c r="A831" s="81">
        <v>830</v>
      </c>
      <c r="B831" s="280" t="s">
        <v>1199</v>
      </c>
      <c r="C831" s="457" t="s">
        <v>1199</v>
      </c>
    </row>
    <row r="832" spans="1:3" x14ac:dyDescent="0.25">
      <c r="A832" s="81" t="s">
        <v>338</v>
      </c>
      <c r="B832" s="233" t="s">
        <v>1200</v>
      </c>
      <c r="C832" s="457" t="s">
        <v>1200</v>
      </c>
    </row>
    <row r="833" spans="1:3" ht="34.799999999999997" x14ac:dyDescent="0.25">
      <c r="A833" s="81" t="s">
        <v>338</v>
      </c>
      <c r="B833" s="286" t="s">
        <v>1201</v>
      </c>
      <c r="C833" s="471" t="s">
        <v>1201</v>
      </c>
    </row>
    <row r="834" spans="1:3" ht="40.799999999999997" x14ac:dyDescent="0.25">
      <c r="A834" s="81" t="s">
        <v>338</v>
      </c>
      <c r="B834" s="248" t="s">
        <v>1202</v>
      </c>
      <c r="C834" s="464" t="s">
        <v>1202</v>
      </c>
    </row>
    <row r="835" spans="1:3" ht="39.6" x14ac:dyDescent="0.25">
      <c r="A835" s="81" t="s">
        <v>338</v>
      </c>
      <c r="B835" s="232" t="s">
        <v>1203</v>
      </c>
      <c r="C835" s="458" t="s">
        <v>1203</v>
      </c>
    </row>
    <row r="836" spans="1:3" ht="20.399999999999999" x14ac:dyDescent="0.25">
      <c r="A836" s="81" t="s">
        <v>338</v>
      </c>
      <c r="B836" s="256" t="s">
        <v>1204</v>
      </c>
      <c r="C836" s="464" t="s">
        <v>1204</v>
      </c>
    </row>
    <row r="837" spans="1:3" ht="26.4" x14ac:dyDescent="0.25">
      <c r="A837" s="81" t="s">
        <v>338</v>
      </c>
      <c r="B837" s="232" t="s">
        <v>1205</v>
      </c>
      <c r="C837" s="458" t="s">
        <v>1205</v>
      </c>
    </row>
    <row r="838" spans="1:3" x14ac:dyDescent="0.25">
      <c r="A838" s="81" t="s">
        <v>338</v>
      </c>
      <c r="B838" s="262" t="s">
        <v>1206</v>
      </c>
      <c r="C838" s="465" t="s">
        <v>1206</v>
      </c>
    </row>
    <row r="839" spans="1:3" ht="45.6" x14ac:dyDescent="0.25">
      <c r="A839" s="81" t="s">
        <v>338</v>
      </c>
      <c r="B839" s="275" t="s">
        <v>1207</v>
      </c>
      <c r="C839" s="463" t="s">
        <v>1207</v>
      </c>
    </row>
    <row r="840" spans="1:3" ht="49.2" x14ac:dyDescent="0.25">
      <c r="A840" s="125">
        <v>1000</v>
      </c>
      <c r="B840" s="205" t="s">
        <v>1208</v>
      </c>
      <c r="C840" s="432" t="s">
        <v>1208</v>
      </c>
    </row>
    <row r="841" spans="1:3" x14ac:dyDescent="0.25">
      <c r="A841" s="125" t="s">
        <v>338</v>
      </c>
      <c r="B841" s="70" t="s">
        <v>1209</v>
      </c>
      <c r="C841" s="472" t="s">
        <v>1209</v>
      </c>
    </row>
    <row r="842" spans="1:3" x14ac:dyDescent="0.25">
      <c r="A842" s="125">
        <v>1002</v>
      </c>
      <c r="B842" s="10" t="s">
        <v>1210</v>
      </c>
      <c r="C842" s="472" t="s">
        <v>1210</v>
      </c>
    </row>
    <row r="843" spans="1:3" x14ac:dyDescent="0.25">
      <c r="A843" s="125">
        <v>1003</v>
      </c>
      <c r="B843" s="70" t="s">
        <v>1211</v>
      </c>
      <c r="C843" s="472" t="s">
        <v>1211</v>
      </c>
    </row>
    <row r="844" spans="1:3" x14ac:dyDescent="0.25">
      <c r="A844" s="125">
        <v>1004</v>
      </c>
      <c r="B844" s="70" t="s">
        <v>1212</v>
      </c>
      <c r="C844" s="472" t="s">
        <v>1212</v>
      </c>
    </row>
    <row r="845" spans="1:3" x14ac:dyDescent="0.25">
      <c r="A845" s="125">
        <v>1005</v>
      </c>
      <c r="B845" s="70" t="s">
        <v>1213</v>
      </c>
      <c r="C845" s="472" t="s">
        <v>1213</v>
      </c>
    </row>
    <row r="846" spans="1:3" x14ac:dyDescent="0.25">
      <c r="A846" s="125">
        <v>1006</v>
      </c>
      <c r="B846" s="70" t="s">
        <v>1214</v>
      </c>
      <c r="C846" s="472" t="s">
        <v>1214</v>
      </c>
    </row>
    <row r="847" spans="1:3" x14ac:dyDescent="0.25">
      <c r="A847" s="125" t="s">
        <v>338</v>
      </c>
      <c r="B847" s="70" t="s">
        <v>1215</v>
      </c>
      <c r="C847" s="472" t="s">
        <v>1215</v>
      </c>
    </row>
    <row r="848" spans="1:3" x14ac:dyDescent="0.25">
      <c r="A848" s="125">
        <v>1008</v>
      </c>
      <c r="B848" s="70" t="s">
        <v>1216</v>
      </c>
      <c r="C848" s="472" t="s">
        <v>1216</v>
      </c>
    </row>
    <row r="849" spans="1:3" x14ac:dyDescent="0.25">
      <c r="A849" s="125" t="s">
        <v>338</v>
      </c>
      <c r="B849" s="70" t="s">
        <v>1217</v>
      </c>
      <c r="C849" s="472" t="s">
        <v>1217</v>
      </c>
    </row>
    <row r="850" spans="1:3" x14ac:dyDescent="0.25">
      <c r="A850" s="125">
        <v>1010</v>
      </c>
      <c r="B850" s="212" t="s">
        <v>1218</v>
      </c>
      <c r="C850" s="433" t="s">
        <v>1218</v>
      </c>
    </row>
    <row r="851" spans="1:3" x14ac:dyDescent="0.25">
      <c r="A851" s="125">
        <v>1011</v>
      </c>
      <c r="B851" s="206" t="s">
        <v>1219</v>
      </c>
      <c r="C851" s="416" t="s">
        <v>1219</v>
      </c>
    </row>
    <row r="852" spans="1:3" x14ac:dyDescent="0.25">
      <c r="A852" s="125" t="s">
        <v>338</v>
      </c>
      <c r="B852" s="213" t="s">
        <v>1220</v>
      </c>
      <c r="C852" s="374" t="s">
        <v>1220</v>
      </c>
    </row>
    <row r="853" spans="1:3" ht="20.399999999999999" x14ac:dyDescent="0.25">
      <c r="A853" s="125">
        <v>1013</v>
      </c>
      <c r="B853" s="208" t="s">
        <v>1221</v>
      </c>
      <c r="C853" s="375" t="s">
        <v>1222</v>
      </c>
    </row>
    <row r="854" spans="1:3" x14ac:dyDescent="0.25">
      <c r="A854" s="125" t="s">
        <v>338</v>
      </c>
      <c r="B854" s="214" t="s">
        <v>1223</v>
      </c>
      <c r="C854" s="376" t="s">
        <v>1223</v>
      </c>
    </row>
    <row r="855" spans="1:3" x14ac:dyDescent="0.25">
      <c r="A855" s="125" t="s">
        <v>338</v>
      </c>
      <c r="B855" s="214" t="s">
        <v>1224</v>
      </c>
      <c r="C855" s="376" t="s">
        <v>1224</v>
      </c>
    </row>
    <row r="856" spans="1:3" x14ac:dyDescent="0.25">
      <c r="A856" s="125" t="s">
        <v>338</v>
      </c>
      <c r="B856" s="196" t="s">
        <v>1225</v>
      </c>
      <c r="C856" s="434" t="s">
        <v>1225</v>
      </c>
    </row>
    <row r="857" spans="1:3" ht="26.4" x14ac:dyDescent="0.25">
      <c r="A857" s="125" t="s">
        <v>338</v>
      </c>
      <c r="B857" s="199" t="s">
        <v>1226</v>
      </c>
      <c r="C857" s="473" t="s">
        <v>1226</v>
      </c>
    </row>
    <row r="858" spans="1:3" x14ac:dyDescent="0.25">
      <c r="A858" s="125">
        <v>1018</v>
      </c>
      <c r="B858" s="196" t="s">
        <v>1227</v>
      </c>
      <c r="C858" s="434" t="s">
        <v>1227</v>
      </c>
    </row>
    <row r="859" spans="1:3" ht="52.8" x14ac:dyDescent="0.25">
      <c r="A859" s="125">
        <v>1019</v>
      </c>
      <c r="B859" s="196" t="s">
        <v>1228</v>
      </c>
      <c r="C859" s="434" t="s">
        <v>1228</v>
      </c>
    </row>
    <row r="860" spans="1:3" x14ac:dyDescent="0.25">
      <c r="A860" s="125">
        <v>1020</v>
      </c>
      <c r="B860" s="196" t="s">
        <v>1229</v>
      </c>
      <c r="C860" s="434" t="s">
        <v>1229</v>
      </c>
    </row>
    <row r="861" spans="1:3" ht="52.2" x14ac:dyDescent="0.25">
      <c r="A861" s="125" t="s">
        <v>338</v>
      </c>
      <c r="B861" s="200" t="s">
        <v>1230</v>
      </c>
      <c r="C861" s="474" t="s">
        <v>1230</v>
      </c>
    </row>
    <row r="862" spans="1:3" x14ac:dyDescent="0.25">
      <c r="A862" s="125" t="s">
        <v>338</v>
      </c>
      <c r="B862" s="70" t="s">
        <v>1231</v>
      </c>
      <c r="C862" s="472" t="s">
        <v>1231</v>
      </c>
    </row>
    <row r="863" spans="1:3" ht="105.6" x14ac:dyDescent="0.25">
      <c r="A863" s="125" t="s">
        <v>338</v>
      </c>
      <c r="B863" s="196" t="s">
        <v>1232</v>
      </c>
      <c r="C863" s="434" t="s">
        <v>1233</v>
      </c>
    </row>
    <row r="864" spans="1:3" ht="52.8" x14ac:dyDescent="0.25">
      <c r="A864" s="125" t="s">
        <v>338</v>
      </c>
      <c r="B864" s="196" t="s">
        <v>1234</v>
      </c>
      <c r="C864" s="434" t="s">
        <v>1234</v>
      </c>
    </row>
    <row r="865" spans="1:3" ht="52.8" x14ac:dyDescent="0.25">
      <c r="A865" s="125" t="s">
        <v>338</v>
      </c>
      <c r="B865" s="196" t="s">
        <v>1235</v>
      </c>
      <c r="C865" s="434" t="s">
        <v>1235</v>
      </c>
    </row>
    <row r="866" spans="1:3" ht="26.4" x14ac:dyDescent="0.25">
      <c r="A866" s="125" t="s">
        <v>338</v>
      </c>
      <c r="B866" s="196" t="s">
        <v>1236</v>
      </c>
      <c r="C866" s="434" t="s">
        <v>1236</v>
      </c>
    </row>
    <row r="867" spans="1:3" x14ac:dyDescent="0.25">
      <c r="A867" s="125">
        <v>1027</v>
      </c>
      <c r="B867" s="49" t="s">
        <v>1237</v>
      </c>
      <c r="C867" s="433" t="s">
        <v>1237</v>
      </c>
    </row>
    <row r="868" spans="1:3" ht="39.6" x14ac:dyDescent="0.25">
      <c r="A868" s="125">
        <v>1028</v>
      </c>
      <c r="B868" s="196" t="s">
        <v>1238</v>
      </c>
      <c r="C868" s="434" t="s">
        <v>1238</v>
      </c>
    </row>
    <row r="869" spans="1:3" ht="79.2" x14ac:dyDescent="0.25">
      <c r="A869" s="125">
        <v>1029</v>
      </c>
      <c r="B869" s="197" t="s">
        <v>1239</v>
      </c>
      <c r="C869" s="416" t="s">
        <v>1239</v>
      </c>
    </row>
    <row r="870" spans="1:3" ht="39.6" x14ac:dyDescent="0.25">
      <c r="A870" s="125">
        <v>1030</v>
      </c>
      <c r="B870" s="196" t="s">
        <v>1240</v>
      </c>
      <c r="C870" s="434" t="s">
        <v>1240</v>
      </c>
    </row>
    <row r="871" spans="1:3" ht="52.8" x14ac:dyDescent="0.25">
      <c r="A871" s="125">
        <v>1031</v>
      </c>
      <c r="B871" s="194" t="s">
        <v>1241</v>
      </c>
      <c r="C871" s="434" t="s">
        <v>1241</v>
      </c>
    </row>
    <row r="872" spans="1:3" ht="66" x14ac:dyDescent="0.25">
      <c r="A872" s="125">
        <v>1032</v>
      </c>
      <c r="B872" s="198" t="s">
        <v>1242</v>
      </c>
      <c r="C872" s="434" t="s">
        <v>1242</v>
      </c>
    </row>
    <row r="873" spans="1:3" ht="66.599999999999994" thickBot="1" x14ac:dyDescent="0.3">
      <c r="A873" s="125">
        <v>1033</v>
      </c>
      <c r="B873" s="194" t="s">
        <v>1243</v>
      </c>
      <c r="C873" s="434" t="s">
        <v>1243</v>
      </c>
    </row>
    <row r="874" spans="1:3" ht="93" thickBot="1" x14ac:dyDescent="0.3">
      <c r="A874" s="125">
        <v>1034</v>
      </c>
      <c r="B874" s="195" t="s">
        <v>1244</v>
      </c>
      <c r="C874" s="416" t="s">
        <v>1244</v>
      </c>
    </row>
    <row r="875" spans="1:3" ht="26.4" x14ac:dyDescent="0.25">
      <c r="A875" s="125">
        <v>1035</v>
      </c>
      <c r="B875" s="215" t="s">
        <v>1245</v>
      </c>
      <c r="C875" s="416" t="s">
        <v>1245</v>
      </c>
    </row>
    <row r="876" spans="1:3" ht="17.399999999999999" x14ac:dyDescent="0.25">
      <c r="A876" s="125">
        <v>1036</v>
      </c>
      <c r="B876" s="207" t="s">
        <v>1246</v>
      </c>
      <c r="C876" s="435" t="s">
        <v>1246</v>
      </c>
    </row>
    <row r="877" spans="1:3" ht="15.6" x14ac:dyDescent="0.3">
      <c r="A877" s="125" t="s">
        <v>338</v>
      </c>
      <c r="B877" s="85" t="s">
        <v>1247</v>
      </c>
      <c r="C877" s="380" t="s">
        <v>1247</v>
      </c>
    </row>
    <row r="878" spans="1:3" x14ac:dyDescent="0.25">
      <c r="A878" s="125">
        <v>1038</v>
      </c>
      <c r="B878" s="202" t="s">
        <v>1248</v>
      </c>
      <c r="C878" s="379" t="s">
        <v>1248</v>
      </c>
    </row>
    <row r="879" spans="1:3" ht="15.6" x14ac:dyDescent="0.3">
      <c r="A879" s="125">
        <v>1039</v>
      </c>
      <c r="B879" s="85" t="s">
        <v>1249</v>
      </c>
      <c r="C879" s="380" t="s">
        <v>1249</v>
      </c>
    </row>
    <row r="880" spans="1:3" x14ac:dyDescent="0.25">
      <c r="A880" s="125">
        <v>1040</v>
      </c>
      <c r="B880" s="202" t="s">
        <v>1250</v>
      </c>
      <c r="C880" s="379" t="s">
        <v>1250</v>
      </c>
    </row>
    <row r="881" spans="1:3" ht="30.6" x14ac:dyDescent="0.25">
      <c r="A881" s="125">
        <v>1041</v>
      </c>
      <c r="B881" s="202" t="s">
        <v>1251</v>
      </c>
      <c r="C881" s="379" t="s">
        <v>1251</v>
      </c>
    </row>
    <row r="882" spans="1:3" ht="20.399999999999999" x14ac:dyDescent="0.25">
      <c r="A882" s="125">
        <v>1042</v>
      </c>
      <c r="B882" s="202" t="s">
        <v>1252</v>
      </c>
      <c r="C882" s="379" t="s">
        <v>1252</v>
      </c>
    </row>
    <row r="883" spans="1:3" x14ac:dyDescent="0.25">
      <c r="A883" s="125">
        <v>1043</v>
      </c>
      <c r="B883" s="74" t="s">
        <v>1253</v>
      </c>
      <c r="C883" s="377" t="s">
        <v>1253</v>
      </c>
    </row>
    <row r="884" spans="1:3" x14ac:dyDescent="0.25">
      <c r="A884" s="125">
        <v>1044</v>
      </c>
      <c r="B884" s="121" t="s">
        <v>1254</v>
      </c>
      <c r="C884" s="377" t="s">
        <v>1254</v>
      </c>
    </row>
    <row r="885" spans="1:3" ht="20.399999999999999" x14ac:dyDescent="0.25">
      <c r="A885" s="125">
        <v>1045</v>
      </c>
      <c r="B885" s="201" t="s">
        <v>1255</v>
      </c>
      <c r="C885" s="379" t="s">
        <v>1255</v>
      </c>
    </row>
    <row r="886" spans="1:3" ht="20.399999999999999" x14ac:dyDescent="0.25">
      <c r="A886" s="125">
        <v>1046</v>
      </c>
      <c r="B886" s="201" t="s">
        <v>1256</v>
      </c>
      <c r="C886" s="379" t="s">
        <v>1256</v>
      </c>
    </row>
    <row r="887" spans="1:3" x14ac:dyDescent="0.25">
      <c r="A887" s="125" t="s">
        <v>338</v>
      </c>
      <c r="B887" s="121" t="s">
        <v>1257</v>
      </c>
      <c r="C887" s="377" t="s">
        <v>1257</v>
      </c>
    </row>
    <row r="888" spans="1:3" x14ac:dyDescent="0.25">
      <c r="A888" s="125">
        <v>1048</v>
      </c>
      <c r="B888" s="121" t="s">
        <v>1258</v>
      </c>
      <c r="C888" s="377" t="s">
        <v>1258</v>
      </c>
    </row>
    <row r="889" spans="1:3" x14ac:dyDescent="0.25">
      <c r="A889" s="125" t="s">
        <v>338</v>
      </c>
      <c r="B889" s="216" t="s">
        <v>1259</v>
      </c>
      <c r="C889" s="377" t="s">
        <v>1259</v>
      </c>
    </row>
    <row r="890" spans="1:3" ht="20.399999999999999" x14ac:dyDescent="0.25">
      <c r="A890" s="125">
        <v>1050</v>
      </c>
      <c r="B890" s="201" t="s">
        <v>1260</v>
      </c>
      <c r="C890" s="379" t="s">
        <v>1260</v>
      </c>
    </row>
    <row r="891" spans="1:3" x14ac:dyDescent="0.25">
      <c r="A891" s="125" t="s">
        <v>338</v>
      </c>
      <c r="B891" s="216" t="s">
        <v>1261</v>
      </c>
      <c r="C891" s="377" t="s">
        <v>1261</v>
      </c>
    </row>
    <row r="892" spans="1:3" ht="20.399999999999999" x14ac:dyDescent="0.25">
      <c r="A892" s="125" t="s">
        <v>338</v>
      </c>
      <c r="B892" s="201" t="s">
        <v>1262</v>
      </c>
      <c r="C892" s="379" t="s">
        <v>1262</v>
      </c>
    </row>
    <row r="893" spans="1:3" x14ac:dyDescent="0.25">
      <c r="A893" s="125">
        <v>1053</v>
      </c>
      <c r="B893" s="201" t="s">
        <v>1263</v>
      </c>
      <c r="C893" s="379" t="s">
        <v>1263</v>
      </c>
    </row>
    <row r="894" spans="1:3" x14ac:dyDescent="0.25">
      <c r="A894" s="125">
        <v>1054</v>
      </c>
      <c r="B894" s="74" t="s">
        <v>1264</v>
      </c>
      <c r="C894" s="377" t="s">
        <v>1264</v>
      </c>
    </row>
    <row r="895" spans="1:3" x14ac:dyDescent="0.25">
      <c r="A895" s="125">
        <v>1055</v>
      </c>
      <c r="B895" s="216" t="s">
        <v>1265</v>
      </c>
      <c r="C895" s="377" t="s">
        <v>1265</v>
      </c>
    </row>
    <row r="896" spans="1:3" x14ac:dyDescent="0.25">
      <c r="A896" s="125">
        <v>1056</v>
      </c>
      <c r="B896" s="201" t="s">
        <v>1266</v>
      </c>
      <c r="C896" s="379" t="s">
        <v>1266</v>
      </c>
    </row>
    <row r="897" spans="1:3" x14ac:dyDescent="0.25">
      <c r="A897" s="125">
        <v>1057</v>
      </c>
      <c r="B897" s="70" t="s">
        <v>1267</v>
      </c>
      <c r="C897" s="472" t="s">
        <v>1267</v>
      </c>
    </row>
    <row r="898" spans="1:3" ht="17.399999999999999" x14ac:dyDescent="0.25">
      <c r="A898" s="125">
        <v>1058</v>
      </c>
      <c r="B898" s="207" t="s">
        <v>1268</v>
      </c>
      <c r="C898" s="435" t="s">
        <v>1268</v>
      </c>
    </row>
    <row r="899" spans="1:3" x14ac:dyDescent="0.25">
      <c r="A899" s="125">
        <v>1059</v>
      </c>
      <c r="B899" s="64" t="s">
        <v>1269</v>
      </c>
      <c r="C899" s="378" t="s">
        <v>1269</v>
      </c>
    </row>
    <row r="900" spans="1:3" x14ac:dyDescent="0.25">
      <c r="A900" s="125">
        <v>1060</v>
      </c>
      <c r="B900" s="64" t="s">
        <v>1270</v>
      </c>
      <c r="C900" s="378" t="s">
        <v>1270</v>
      </c>
    </row>
    <row r="901" spans="1:3" x14ac:dyDescent="0.25">
      <c r="A901" s="125">
        <v>1061</v>
      </c>
      <c r="B901" s="64" t="s">
        <v>1271</v>
      </c>
      <c r="C901" s="378" t="s">
        <v>1271</v>
      </c>
    </row>
    <row r="902" spans="1:3" ht="39.6" x14ac:dyDescent="0.25">
      <c r="A902" s="125">
        <v>1062</v>
      </c>
      <c r="B902" s="204" t="s">
        <v>1272</v>
      </c>
      <c r="C902" s="378" t="s">
        <v>1272</v>
      </c>
    </row>
    <row r="903" spans="1:3" x14ac:dyDescent="0.25">
      <c r="A903" s="125">
        <v>1063</v>
      </c>
      <c r="B903" s="55" t="s">
        <v>1273</v>
      </c>
      <c r="C903" s="378" t="s">
        <v>1273</v>
      </c>
    </row>
    <row r="904" spans="1:3" x14ac:dyDescent="0.25">
      <c r="A904" s="125" t="s">
        <v>338</v>
      </c>
      <c r="B904" s="74" t="s">
        <v>53</v>
      </c>
      <c r="C904" s="377" t="s">
        <v>53</v>
      </c>
    </row>
    <row r="905" spans="1:3" ht="20.399999999999999" x14ac:dyDescent="0.25">
      <c r="A905" s="125" t="s">
        <v>338</v>
      </c>
      <c r="B905" s="80" t="s">
        <v>54</v>
      </c>
      <c r="C905" s="379" t="s">
        <v>54</v>
      </c>
    </row>
    <row r="906" spans="1:3" x14ac:dyDescent="0.25">
      <c r="A906" s="125">
        <v>1066</v>
      </c>
      <c r="B906" s="217" t="s">
        <v>55</v>
      </c>
      <c r="C906" s="436" t="s">
        <v>55</v>
      </c>
    </row>
    <row r="907" spans="1:3" ht="30.6" x14ac:dyDescent="0.25">
      <c r="A907" s="125" t="s">
        <v>338</v>
      </c>
      <c r="B907" s="218" t="s">
        <v>56</v>
      </c>
      <c r="C907" s="375" t="s">
        <v>56</v>
      </c>
    </row>
    <row r="908" spans="1:3" x14ac:dyDescent="0.25">
      <c r="A908" s="125">
        <v>1068</v>
      </c>
      <c r="B908" s="218" t="s">
        <v>58</v>
      </c>
      <c r="C908" s="375" t="s">
        <v>58</v>
      </c>
    </row>
    <row r="909" spans="1:3" x14ac:dyDescent="0.25">
      <c r="A909" s="125" t="s">
        <v>338</v>
      </c>
      <c r="B909" s="217" t="s">
        <v>59</v>
      </c>
      <c r="C909" s="436" t="s">
        <v>59</v>
      </c>
    </row>
    <row r="910" spans="1:3" ht="40.799999999999997" x14ac:dyDescent="0.25">
      <c r="A910" s="125" t="s">
        <v>338</v>
      </c>
      <c r="B910" s="218" t="s">
        <v>1274</v>
      </c>
      <c r="C910" s="375" t="s">
        <v>1274</v>
      </c>
    </row>
    <row r="911" spans="1:3" x14ac:dyDescent="0.25">
      <c r="A911" s="125" t="s">
        <v>338</v>
      </c>
      <c r="B911" s="217" t="s">
        <v>61</v>
      </c>
      <c r="C911" s="436" t="s">
        <v>61</v>
      </c>
    </row>
    <row r="912" spans="1:3" ht="30.6" x14ac:dyDescent="0.25">
      <c r="A912" s="125" t="s">
        <v>338</v>
      </c>
      <c r="B912" s="218" t="s">
        <v>62</v>
      </c>
      <c r="C912" s="375" t="s">
        <v>62</v>
      </c>
    </row>
    <row r="913" spans="1:3" ht="20.399999999999999" x14ac:dyDescent="0.25">
      <c r="A913" s="125" t="s">
        <v>338</v>
      </c>
      <c r="B913" s="217" t="s">
        <v>63</v>
      </c>
      <c r="C913" s="436" t="s">
        <v>63</v>
      </c>
    </row>
    <row r="914" spans="1:3" x14ac:dyDescent="0.25">
      <c r="A914" s="125">
        <v>1074</v>
      </c>
      <c r="B914" s="221" t="s">
        <v>64</v>
      </c>
      <c r="C914" s="437" t="s">
        <v>64</v>
      </c>
    </row>
    <row r="915" spans="1:3" x14ac:dyDescent="0.25">
      <c r="A915" s="125">
        <v>1075</v>
      </c>
      <c r="B915" s="221" t="s">
        <v>65</v>
      </c>
      <c r="C915" s="437" t="s">
        <v>65</v>
      </c>
    </row>
    <row r="916" spans="1:3" ht="20.399999999999999" x14ac:dyDescent="0.25">
      <c r="A916" s="125">
        <v>1076</v>
      </c>
      <c r="B916" s="221" t="s">
        <v>66</v>
      </c>
      <c r="C916" s="437" t="s">
        <v>66</v>
      </c>
    </row>
    <row r="917" spans="1:3" x14ac:dyDescent="0.25">
      <c r="A917" s="125">
        <v>1077</v>
      </c>
      <c r="B917" s="221" t="s">
        <v>67</v>
      </c>
      <c r="C917" s="437" t="s">
        <v>67</v>
      </c>
    </row>
    <row r="918" spans="1:3" x14ac:dyDescent="0.25">
      <c r="A918" s="125" t="s">
        <v>338</v>
      </c>
      <c r="B918" s="221" t="s">
        <v>68</v>
      </c>
      <c r="C918" s="437" t="s">
        <v>68</v>
      </c>
    </row>
    <row r="919" spans="1:3" x14ac:dyDescent="0.25">
      <c r="A919" s="125" t="s">
        <v>338</v>
      </c>
      <c r="B919" s="221" t="s">
        <v>69</v>
      </c>
      <c r="C919" s="437" t="s">
        <v>69</v>
      </c>
    </row>
    <row r="920" spans="1:3" x14ac:dyDescent="0.25">
      <c r="A920" s="125" t="s">
        <v>338</v>
      </c>
      <c r="B920" s="399" t="s">
        <v>1275</v>
      </c>
      <c r="C920" s="438" t="s">
        <v>1275</v>
      </c>
    </row>
    <row r="921" spans="1:3" x14ac:dyDescent="0.25">
      <c r="A921" s="125" t="s">
        <v>338</v>
      </c>
      <c r="B921" s="80" t="s">
        <v>74</v>
      </c>
      <c r="C921" s="379" t="s">
        <v>74</v>
      </c>
    </row>
    <row r="922" spans="1:3" x14ac:dyDescent="0.25">
      <c r="A922" s="125" t="s">
        <v>338</v>
      </c>
      <c r="B922" s="74" t="s">
        <v>1276</v>
      </c>
      <c r="C922" s="377" t="s">
        <v>1276</v>
      </c>
    </row>
    <row r="923" spans="1:3" ht="20.399999999999999" x14ac:dyDescent="0.25">
      <c r="A923" s="125" t="s">
        <v>338</v>
      </c>
      <c r="B923" s="80" t="s">
        <v>1277</v>
      </c>
      <c r="C923" s="379" t="s">
        <v>1277</v>
      </c>
    </row>
    <row r="924" spans="1:3" x14ac:dyDescent="0.25">
      <c r="A924" s="125">
        <v>1084</v>
      </c>
      <c r="B924" s="217" t="s">
        <v>1278</v>
      </c>
      <c r="C924" s="436" t="s">
        <v>1278</v>
      </c>
    </row>
    <row r="925" spans="1:3" ht="20.399999999999999" x14ac:dyDescent="0.25">
      <c r="A925" s="125" t="s">
        <v>338</v>
      </c>
      <c r="B925" s="218" t="s">
        <v>1279</v>
      </c>
      <c r="C925" s="375" t="s">
        <v>1279</v>
      </c>
    </row>
    <row r="926" spans="1:3" x14ac:dyDescent="0.25">
      <c r="A926" s="125">
        <v>1086</v>
      </c>
      <c r="B926" s="217" t="s">
        <v>1280</v>
      </c>
      <c r="C926" s="436" t="s">
        <v>1280</v>
      </c>
    </row>
    <row r="927" spans="1:3" ht="20.399999999999999" x14ac:dyDescent="0.25">
      <c r="A927" s="125">
        <v>1087</v>
      </c>
      <c r="B927" s="218" t="s">
        <v>1281</v>
      </c>
      <c r="C927" s="375" t="s">
        <v>1281</v>
      </c>
    </row>
    <row r="928" spans="1:3" ht="20.399999999999999" x14ac:dyDescent="0.25">
      <c r="A928" s="125" t="s">
        <v>338</v>
      </c>
      <c r="B928" s="217" t="s">
        <v>1282</v>
      </c>
      <c r="C928" s="436" t="s">
        <v>1282</v>
      </c>
    </row>
    <row r="929" spans="1:5" ht="20.399999999999999" x14ac:dyDescent="0.25">
      <c r="A929" s="125" t="s">
        <v>338</v>
      </c>
      <c r="B929" s="218" t="s">
        <v>1283</v>
      </c>
      <c r="C929" s="375" t="s">
        <v>1283</v>
      </c>
    </row>
    <row r="930" spans="1:5" x14ac:dyDescent="0.25">
      <c r="A930" s="125" t="s">
        <v>338</v>
      </c>
      <c r="B930" s="217" t="s">
        <v>1284</v>
      </c>
      <c r="C930" s="436" t="s">
        <v>1284</v>
      </c>
    </row>
    <row r="931" spans="1:5" x14ac:dyDescent="0.25">
      <c r="A931" s="125" t="s">
        <v>338</v>
      </c>
      <c r="B931" s="218" t="s">
        <v>1285</v>
      </c>
      <c r="C931" s="375" t="s">
        <v>1285</v>
      </c>
    </row>
    <row r="932" spans="1:5" x14ac:dyDescent="0.25">
      <c r="A932" s="125" t="s">
        <v>338</v>
      </c>
      <c r="B932" s="217" t="s">
        <v>1286</v>
      </c>
      <c r="C932" s="436" t="s">
        <v>1286</v>
      </c>
    </row>
    <row r="933" spans="1:5" ht="20.399999999999999" x14ac:dyDescent="0.25">
      <c r="A933" s="125" t="s">
        <v>338</v>
      </c>
      <c r="B933" s="218" t="s">
        <v>1287</v>
      </c>
      <c r="C933" s="375" t="s">
        <v>1287</v>
      </c>
    </row>
    <row r="934" spans="1:5" ht="20.399999999999999" x14ac:dyDescent="0.25">
      <c r="A934" s="125">
        <v>1094</v>
      </c>
      <c r="B934" s="221" t="s">
        <v>1288</v>
      </c>
      <c r="C934" s="437" t="s">
        <v>1288</v>
      </c>
    </row>
    <row r="935" spans="1:5" x14ac:dyDescent="0.25">
      <c r="A935" s="125">
        <v>1095</v>
      </c>
      <c r="B935" s="221" t="s">
        <v>1289</v>
      </c>
      <c r="C935" s="437" t="s">
        <v>1289</v>
      </c>
    </row>
    <row r="936" spans="1:5" ht="20.399999999999999" x14ac:dyDescent="0.25">
      <c r="A936" s="125" t="s">
        <v>338</v>
      </c>
      <c r="B936" s="80" t="s">
        <v>1290</v>
      </c>
      <c r="C936" s="379" t="s">
        <v>1290</v>
      </c>
    </row>
    <row r="937" spans="1:5" x14ac:dyDescent="0.25">
      <c r="A937" s="125" t="s">
        <v>338</v>
      </c>
      <c r="B937" s="219" t="s">
        <v>1291</v>
      </c>
      <c r="C937" s="378" t="s">
        <v>1291</v>
      </c>
    </row>
    <row r="938" spans="1:5" ht="66" x14ac:dyDescent="0.25">
      <c r="A938" s="125">
        <v>1098</v>
      </c>
      <c r="B938" s="203" t="s">
        <v>1292</v>
      </c>
      <c r="C938" s="378" t="s">
        <v>1293</v>
      </c>
    </row>
    <row r="939" spans="1:5" x14ac:dyDescent="0.25">
      <c r="A939" s="125" t="s">
        <v>338</v>
      </c>
      <c r="B939" s="220" t="s">
        <v>1294</v>
      </c>
      <c r="C939" s="439" t="s">
        <v>1294</v>
      </c>
    </row>
    <row r="940" spans="1:5" x14ac:dyDescent="0.25">
      <c r="A940" s="125" t="s">
        <v>338</v>
      </c>
      <c r="B940" s="220" t="s">
        <v>1295</v>
      </c>
      <c r="C940" s="439" t="s">
        <v>1295</v>
      </c>
    </row>
    <row r="941" spans="1:5" x14ac:dyDescent="0.25">
      <c r="A941" s="125" t="s">
        <v>338</v>
      </c>
      <c r="B941" s="74" t="s">
        <v>1296</v>
      </c>
      <c r="C941" s="377" t="s">
        <v>1296</v>
      </c>
    </row>
    <row r="942" spans="1:5" ht="20.399999999999999" x14ac:dyDescent="0.25">
      <c r="A942" s="125" t="s">
        <v>338</v>
      </c>
      <c r="B942" s="80" t="s">
        <v>1297</v>
      </c>
      <c r="C942" s="379" t="s">
        <v>1297</v>
      </c>
    </row>
    <row r="943" spans="1:5" x14ac:dyDescent="0.25">
      <c r="A943" s="125" t="s">
        <v>338</v>
      </c>
      <c r="B943" s="221" t="s">
        <v>1298</v>
      </c>
      <c r="C943" s="437" t="s">
        <v>1298</v>
      </c>
    </row>
    <row r="944" spans="1:5" ht="26.4" x14ac:dyDescent="0.25">
      <c r="A944" s="125" t="s">
        <v>338</v>
      </c>
      <c r="B944" s="55" t="s">
        <v>1299</v>
      </c>
      <c r="C944" s="378" t="s">
        <v>1299</v>
      </c>
      <c r="E944" s="538"/>
    </row>
    <row r="945" spans="1:3" ht="20.399999999999999" x14ac:dyDescent="0.25">
      <c r="A945" s="125">
        <v>1105</v>
      </c>
      <c r="B945" s="80" t="s">
        <v>1300</v>
      </c>
      <c r="C945" s="379" t="s">
        <v>1301</v>
      </c>
    </row>
    <row r="946" spans="1:3" ht="26.4" x14ac:dyDescent="0.25">
      <c r="A946" s="125">
        <v>1106</v>
      </c>
      <c r="B946" s="55" t="s">
        <v>1302</v>
      </c>
      <c r="C946" s="378" t="s">
        <v>1303</v>
      </c>
    </row>
    <row r="947" spans="1:3" x14ac:dyDescent="0.25">
      <c r="A947" s="125">
        <v>1107</v>
      </c>
      <c r="B947" s="80" t="s">
        <v>1304</v>
      </c>
      <c r="C947" s="379" t="s">
        <v>1304</v>
      </c>
    </row>
    <row r="948" spans="1:3" x14ac:dyDescent="0.25">
      <c r="A948" s="125">
        <v>1108</v>
      </c>
      <c r="B948" s="222" t="s">
        <v>1305</v>
      </c>
      <c r="C948" s="415" t="s">
        <v>1305</v>
      </c>
    </row>
    <row r="949" spans="1:3" x14ac:dyDescent="0.25">
      <c r="A949" s="125">
        <v>1109</v>
      </c>
      <c r="B949" s="222" t="s">
        <v>1306</v>
      </c>
      <c r="C949" s="415" t="s">
        <v>1306</v>
      </c>
    </row>
    <row r="950" spans="1:3" x14ac:dyDescent="0.25">
      <c r="A950" s="125">
        <v>1110</v>
      </c>
      <c r="B950" s="223" t="s">
        <v>1307</v>
      </c>
      <c r="C950" s="440" t="s">
        <v>1307</v>
      </c>
    </row>
    <row r="951" spans="1:3" x14ac:dyDescent="0.25">
      <c r="A951" s="125">
        <v>1111</v>
      </c>
      <c r="B951" s="223" t="s">
        <v>1308</v>
      </c>
      <c r="C951" s="440" t="s">
        <v>1308</v>
      </c>
    </row>
    <row r="952" spans="1:3" x14ac:dyDescent="0.25">
      <c r="A952" s="125">
        <v>1112</v>
      </c>
      <c r="B952" s="223" t="s">
        <v>1309</v>
      </c>
      <c r="C952" s="440" t="s">
        <v>1309</v>
      </c>
    </row>
    <row r="953" spans="1:3" x14ac:dyDescent="0.25">
      <c r="A953" s="125">
        <v>1113</v>
      </c>
      <c r="B953" s="222" t="s">
        <v>1310</v>
      </c>
      <c r="C953" s="415" t="s">
        <v>1310</v>
      </c>
    </row>
    <row r="954" spans="1:3" x14ac:dyDescent="0.25">
      <c r="A954" s="125">
        <v>1114</v>
      </c>
      <c r="B954" s="55" t="s">
        <v>1311</v>
      </c>
      <c r="C954" s="378" t="s">
        <v>1311</v>
      </c>
    </row>
    <row r="955" spans="1:3" x14ac:dyDescent="0.25">
      <c r="A955" s="125" t="s">
        <v>338</v>
      </c>
      <c r="B955" s="290" t="s">
        <v>1312</v>
      </c>
      <c r="C955" s="441" t="s">
        <v>1312</v>
      </c>
    </row>
    <row r="956" spans="1:3" x14ac:dyDescent="0.25">
      <c r="A956" s="125" t="s">
        <v>338</v>
      </c>
      <c r="B956" s="74" t="s">
        <v>1313</v>
      </c>
      <c r="C956" s="377" t="s">
        <v>1313</v>
      </c>
    </row>
    <row r="957" spans="1:3" ht="20.399999999999999" x14ac:dyDescent="0.25">
      <c r="A957" s="125" t="s">
        <v>338</v>
      </c>
      <c r="B957" s="224" t="s">
        <v>1314</v>
      </c>
      <c r="C957" s="436" t="s">
        <v>1314</v>
      </c>
    </row>
    <row r="958" spans="1:3" ht="20.399999999999999" x14ac:dyDescent="0.25">
      <c r="A958" s="125">
        <v>1118</v>
      </c>
      <c r="B958" s="80" t="s">
        <v>1315</v>
      </c>
      <c r="C958" s="379" t="s">
        <v>1315</v>
      </c>
    </row>
    <row r="959" spans="1:3" ht="30.6" x14ac:dyDescent="0.25">
      <c r="A959" s="125">
        <v>1119</v>
      </c>
      <c r="B959" s="80" t="s">
        <v>1316</v>
      </c>
      <c r="C959" s="379" t="s">
        <v>1316</v>
      </c>
    </row>
    <row r="960" spans="1:3" x14ac:dyDescent="0.25">
      <c r="A960" s="125">
        <v>1120</v>
      </c>
      <c r="B960" s="55" t="s">
        <v>1317</v>
      </c>
      <c r="C960" s="378" t="s">
        <v>1317</v>
      </c>
    </row>
    <row r="961" spans="1:5" ht="20.399999999999999" x14ac:dyDescent="0.25">
      <c r="A961" s="125" t="s">
        <v>338</v>
      </c>
      <c r="B961" s="202" t="s">
        <v>1318</v>
      </c>
      <c r="C961" s="379" t="s">
        <v>1318</v>
      </c>
      <c r="E961" s="538"/>
    </row>
    <row r="962" spans="1:5" ht="30.6" x14ac:dyDescent="0.25">
      <c r="A962" s="125">
        <v>1122</v>
      </c>
      <c r="B962" s="225" t="s">
        <v>1319</v>
      </c>
      <c r="C962" s="436" t="s">
        <v>1319</v>
      </c>
    </row>
    <row r="963" spans="1:5" x14ac:dyDescent="0.25">
      <c r="A963" s="125">
        <v>1123</v>
      </c>
      <c r="B963" s="80" t="s">
        <v>1320</v>
      </c>
      <c r="C963" s="379" t="s">
        <v>1320</v>
      </c>
    </row>
    <row r="964" spans="1:5" x14ac:dyDescent="0.25">
      <c r="A964" s="125">
        <v>1124</v>
      </c>
      <c r="B964" s="217" t="s">
        <v>1321</v>
      </c>
      <c r="C964" s="436" t="s">
        <v>1321</v>
      </c>
    </row>
    <row r="965" spans="1:5" ht="20.399999999999999" x14ac:dyDescent="0.25">
      <c r="A965" s="125">
        <v>1125</v>
      </c>
      <c r="B965" s="218" t="s">
        <v>1322</v>
      </c>
      <c r="C965" s="375" t="s">
        <v>1322</v>
      </c>
    </row>
    <row r="966" spans="1:5" x14ac:dyDescent="0.25">
      <c r="A966" s="125">
        <v>1126</v>
      </c>
      <c r="B966" s="217" t="s">
        <v>1323</v>
      </c>
      <c r="C966" s="436" t="s">
        <v>1323</v>
      </c>
    </row>
    <row r="967" spans="1:5" x14ac:dyDescent="0.25">
      <c r="A967" s="125">
        <v>1127</v>
      </c>
      <c r="B967" s="218" t="s">
        <v>1324</v>
      </c>
      <c r="C967" s="375" t="s">
        <v>1324</v>
      </c>
    </row>
    <row r="968" spans="1:5" x14ac:dyDescent="0.25">
      <c r="A968" s="125">
        <v>1128</v>
      </c>
      <c r="B968" s="217" t="s">
        <v>1325</v>
      </c>
      <c r="C968" s="436" t="s">
        <v>1325</v>
      </c>
    </row>
    <row r="969" spans="1:5" ht="20.399999999999999" x14ac:dyDescent="0.25">
      <c r="A969" s="125">
        <v>1129</v>
      </c>
      <c r="B969" s="218" t="s">
        <v>1326</v>
      </c>
      <c r="C969" s="375" t="s">
        <v>1326</v>
      </c>
    </row>
    <row r="970" spans="1:5" x14ac:dyDescent="0.25">
      <c r="A970" s="125">
        <v>1130</v>
      </c>
      <c r="B970" s="217" t="s">
        <v>1327</v>
      </c>
      <c r="C970" s="436" t="s">
        <v>1327</v>
      </c>
    </row>
    <row r="971" spans="1:5" ht="20.399999999999999" x14ac:dyDescent="0.25">
      <c r="A971" s="125">
        <v>1131</v>
      </c>
      <c r="B971" s="218" t="s">
        <v>1328</v>
      </c>
      <c r="C971" s="375" t="s">
        <v>1328</v>
      </c>
    </row>
    <row r="972" spans="1:5" x14ac:dyDescent="0.25">
      <c r="A972" s="125">
        <v>1132</v>
      </c>
      <c r="B972" s="217" t="s">
        <v>1329</v>
      </c>
      <c r="C972" s="436" t="s">
        <v>1329</v>
      </c>
    </row>
    <row r="973" spans="1:5" x14ac:dyDescent="0.25">
      <c r="A973" s="125" t="s">
        <v>338</v>
      </c>
      <c r="B973" s="218" t="s">
        <v>1330</v>
      </c>
      <c r="C973" s="375" t="s">
        <v>1330</v>
      </c>
    </row>
    <row r="974" spans="1:5" x14ac:dyDescent="0.25">
      <c r="A974" s="125">
        <v>1134</v>
      </c>
      <c r="B974" s="10" t="s">
        <v>1331</v>
      </c>
      <c r="C974" s="472" t="s">
        <v>1331</v>
      </c>
    </row>
    <row r="975" spans="1:5" ht="17.399999999999999" x14ac:dyDescent="0.25">
      <c r="A975" s="125" t="s">
        <v>338</v>
      </c>
      <c r="B975" s="226" t="s">
        <v>1332</v>
      </c>
      <c r="C975" s="442" t="s">
        <v>1332</v>
      </c>
    </row>
    <row r="976" spans="1:5" ht="39.6" x14ac:dyDescent="0.25">
      <c r="A976" s="125" t="s">
        <v>338</v>
      </c>
      <c r="B976" s="55" t="s">
        <v>1333</v>
      </c>
      <c r="C976" s="378" t="s">
        <v>1334</v>
      </c>
    </row>
    <row r="977" spans="1:3" ht="66" x14ac:dyDescent="0.25">
      <c r="A977" s="125" t="s">
        <v>338</v>
      </c>
      <c r="B977" s="55" t="s">
        <v>1335</v>
      </c>
      <c r="C977" s="378" t="s">
        <v>1335</v>
      </c>
    </row>
    <row r="978" spans="1:3" ht="26.4" x14ac:dyDescent="0.25">
      <c r="A978" s="125" t="s">
        <v>338</v>
      </c>
      <c r="B978" s="55" t="s">
        <v>1336</v>
      </c>
      <c r="C978" s="378" t="s">
        <v>1336</v>
      </c>
    </row>
    <row r="979" spans="1:3" x14ac:dyDescent="0.25">
      <c r="A979" s="125" t="s">
        <v>338</v>
      </c>
      <c r="B979" s="222" t="s">
        <v>1337</v>
      </c>
      <c r="C979" s="415" t="s">
        <v>1337</v>
      </c>
    </row>
    <row r="980" spans="1:3" x14ac:dyDescent="0.25">
      <c r="A980" s="125" t="s">
        <v>338</v>
      </c>
      <c r="B980" s="222" t="s">
        <v>1338</v>
      </c>
      <c r="C980" s="415" t="s">
        <v>1338</v>
      </c>
    </row>
    <row r="981" spans="1:3" ht="20.399999999999999" x14ac:dyDescent="0.25">
      <c r="A981" s="125">
        <v>1141</v>
      </c>
      <c r="B981" s="221" t="s">
        <v>1339</v>
      </c>
      <c r="C981" s="437" t="s">
        <v>1339</v>
      </c>
    </row>
    <row r="982" spans="1:3" x14ac:dyDescent="0.25">
      <c r="A982" s="125" t="s">
        <v>338</v>
      </c>
      <c r="B982" s="419" t="s">
        <v>1340</v>
      </c>
      <c r="C982" s="436" t="s">
        <v>1340</v>
      </c>
    </row>
    <row r="983" spans="1:3" x14ac:dyDescent="0.25">
      <c r="A983" s="125" t="s">
        <v>338</v>
      </c>
      <c r="B983" s="419" t="s">
        <v>1341</v>
      </c>
      <c r="C983" s="436" t="s">
        <v>1341</v>
      </c>
    </row>
    <row r="984" spans="1:3" x14ac:dyDescent="0.25">
      <c r="A984" s="125">
        <v>1144</v>
      </c>
      <c r="B984" s="221" t="s">
        <v>1342</v>
      </c>
      <c r="C984" s="437" t="s">
        <v>1343</v>
      </c>
    </row>
    <row r="985" spans="1:3" x14ac:dyDescent="0.25">
      <c r="A985" s="125">
        <v>1145</v>
      </c>
      <c r="B985" s="420" t="s">
        <v>1344</v>
      </c>
      <c r="C985" s="436" t="s">
        <v>1344</v>
      </c>
    </row>
    <row r="986" spans="1:3" x14ac:dyDescent="0.25">
      <c r="A986" s="125" t="s">
        <v>338</v>
      </c>
      <c r="B986" s="420" t="s">
        <v>1345</v>
      </c>
      <c r="C986" s="436" t="s">
        <v>1345</v>
      </c>
    </row>
    <row r="987" spans="1:3" x14ac:dyDescent="0.25">
      <c r="A987" s="125" t="s">
        <v>338</v>
      </c>
      <c r="B987" s="421" t="s">
        <v>1346</v>
      </c>
      <c r="C987" s="379" t="s">
        <v>1346</v>
      </c>
    </row>
    <row r="988" spans="1:3" x14ac:dyDescent="0.25">
      <c r="A988" s="125">
        <v>1148</v>
      </c>
      <c r="B988" s="421" t="s">
        <v>1347</v>
      </c>
      <c r="C988" s="379" t="s">
        <v>1347</v>
      </c>
    </row>
    <row r="989" spans="1:3" x14ac:dyDescent="0.25">
      <c r="A989" s="125">
        <v>1149</v>
      </c>
      <c r="B989" s="69" t="s">
        <v>1348</v>
      </c>
      <c r="C989" s="441" t="s">
        <v>1348</v>
      </c>
    </row>
    <row r="990" spans="1:3" x14ac:dyDescent="0.25">
      <c r="A990" s="125">
        <v>1150</v>
      </c>
      <c r="B990" s="69" t="s">
        <v>1349</v>
      </c>
      <c r="C990" s="441" t="s">
        <v>1349</v>
      </c>
    </row>
    <row r="991" spans="1:3" ht="26.4" x14ac:dyDescent="0.25">
      <c r="A991" s="125">
        <v>1151</v>
      </c>
      <c r="B991" s="55" t="s">
        <v>1350</v>
      </c>
      <c r="C991" s="378" t="s">
        <v>1350</v>
      </c>
    </row>
    <row r="992" spans="1:3" x14ac:dyDescent="0.25">
      <c r="A992" s="125" t="s">
        <v>338</v>
      </c>
      <c r="B992" s="131" t="s">
        <v>1351</v>
      </c>
      <c r="C992" s="443" t="s">
        <v>1351</v>
      </c>
    </row>
    <row r="993" spans="1:3" x14ac:dyDescent="0.25">
      <c r="A993" s="125">
        <v>1153</v>
      </c>
      <c r="B993" s="221" t="s">
        <v>1352</v>
      </c>
      <c r="C993" s="437" t="s">
        <v>1352</v>
      </c>
    </row>
    <row r="994" spans="1:3" x14ac:dyDescent="0.25">
      <c r="A994" s="125">
        <v>1154</v>
      </c>
      <c r="B994" s="422" t="s">
        <v>1353</v>
      </c>
      <c r="C994" s="444" t="s">
        <v>1353</v>
      </c>
    </row>
    <row r="995" spans="1:3" ht="26.4" x14ac:dyDescent="0.25">
      <c r="A995" s="125" t="s">
        <v>338</v>
      </c>
      <c r="B995" s="55" t="s">
        <v>1354</v>
      </c>
      <c r="C995" s="378" t="s">
        <v>1354</v>
      </c>
    </row>
    <row r="996" spans="1:3" x14ac:dyDescent="0.25">
      <c r="A996" s="125">
        <v>1156</v>
      </c>
      <c r="B996" s="221" t="s">
        <v>1355</v>
      </c>
      <c r="C996" s="437" t="s">
        <v>1355</v>
      </c>
    </row>
    <row r="997" spans="1:3" x14ac:dyDescent="0.25">
      <c r="A997" s="125">
        <v>1157</v>
      </c>
      <c r="B997" s="221" t="s">
        <v>1356</v>
      </c>
      <c r="C997" s="437" t="s">
        <v>1356</v>
      </c>
    </row>
    <row r="998" spans="1:3" x14ac:dyDescent="0.25">
      <c r="A998" s="125">
        <v>1158</v>
      </c>
      <c r="B998" s="223" t="s">
        <v>1357</v>
      </c>
      <c r="C998" s="440" t="s">
        <v>1357</v>
      </c>
    </row>
    <row r="999" spans="1:3" x14ac:dyDescent="0.25">
      <c r="A999" s="125">
        <v>1159</v>
      </c>
      <c r="B999" s="55" t="s">
        <v>1358</v>
      </c>
      <c r="C999" s="378" t="s">
        <v>1358</v>
      </c>
    </row>
    <row r="1000" spans="1:3" x14ac:dyDescent="0.25">
      <c r="A1000" s="125">
        <v>1160</v>
      </c>
      <c r="B1000" s="221" t="s">
        <v>1359</v>
      </c>
      <c r="C1000" s="437" t="s">
        <v>1359</v>
      </c>
    </row>
    <row r="1001" spans="1:3" x14ac:dyDescent="0.25">
      <c r="A1001" s="125">
        <v>1161</v>
      </c>
      <c r="B1001" s="221" t="s">
        <v>1360</v>
      </c>
      <c r="C1001" s="437" t="s">
        <v>1360</v>
      </c>
    </row>
    <row r="1002" spans="1:3" x14ac:dyDescent="0.25">
      <c r="A1002" s="125">
        <v>1162</v>
      </c>
      <c r="B1002" s="221" t="s">
        <v>1361</v>
      </c>
      <c r="C1002" s="437" t="s">
        <v>1361</v>
      </c>
    </row>
    <row r="1003" spans="1:3" ht="26.4" x14ac:dyDescent="0.25">
      <c r="A1003" s="125" t="s">
        <v>338</v>
      </c>
      <c r="B1003" s="55" t="s">
        <v>1362</v>
      </c>
      <c r="C1003" s="378" t="s">
        <v>1362</v>
      </c>
    </row>
    <row r="1004" spans="1:3" ht="30.6" x14ac:dyDescent="0.25">
      <c r="A1004" s="125" t="s">
        <v>338</v>
      </c>
      <c r="B1004" s="202" t="s">
        <v>1363</v>
      </c>
      <c r="C1004" s="379" t="s">
        <v>1363</v>
      </c>
    </row>
    <row r="1005" spans="1:3" x14ac:dyDescent="0.25">
      <c r="A1005" s="125">
        <v>1165</v>
      </c>
      <c r="B1005" s="423" t="s">
        <v>1364</v>
      </c>
      <c r="C1005" s="437" t="s">
        <v>1364</v>
      </c>
    </row>
    <row r="1006" spans="1:3" x14ac:dyDescent="0.25">
      <c r="A1006" s="125">
        <v>1166</v>
      </c>
      <c r="B1006" s="423" t="s">
        <v>1365</v>
      </c>
      <c r="C1006" s="437" t="s">
        <v>1365</v>
      </c>
    </row>
    <row r="1007" spans="1:3" x14ac:dyDescent="0.25">
      <c r="A1007" s="125">
        <v>1167</v>
      </c>
      <c r="B1007" s="423" t="s">
        <v>1366</v>
      </c>
      <c r="C1007" s="437" t="s">
        <v>1366</v>
      </c>
    </row>
    <row r="1008" spans="1:3" ht="20.399999999999999" x14ac:dyDescent="0.25">
      <c r="A1008" s="125">
        <v>1168</v>
      </c>
      <c r="B1008" s="423" t="s">
        <v>1367</v>
      </c>
      <c r="C1008" s="437" t="s">
        <v>1367</v>
      </c>
    </row>
    <row r="1009" spans="1:3" x14ac:dyDescent="0.25">
      <c r="A1009" s="125">
        <v>1169</v>
      </c>
      <c r="B1009" s="221" t="s">
        <v>1368</v>
      </c>
      <c r="C1009" s="437" t="s">
        <v>1368</v>
      </c>
    </row>
    <row r="1010" spans="1:3" x14ac:dyDescent="0.25">
      <c r="A1010" s="125">
        <v>1170</v>
      </c>
      <c r="B1010" s="221" t="s">
        <v>1369</v>
      </c>
      <c r="C1010" s="437" t="s">
        <v>1369</v>
      </c>
    </row>
    <row r="1011" spans="1:3" x14ac:dyDescent="0.25">
      <c r="A1011" s="125">
        <v>1171</v>
      </c>
      <c r="B1011" s="221" t="s">
        <v>1370</v>
      </c>
      <c r="C1011" s="437" t="s">
        <v>1370</v>
      </c>
    </row>
    <row r="1012" spans="1:3" x14ac:dyDescent="0.25">
      <c r="A1012" s="125" t="s">
        <v>338</v>
      </c>
      <c r="B1012" s="77" t="s">
        <v>1371</v>
      </c>
      <c r="C1012" s="415" t="s">
        <v>1371</v>
      </c>
    </row>
    <row r="1013" spans="1:3" x14ac:dyDescent="0.25">
      <c r="A1013" s="125">
        <v>1173</v>
      </c>
      <c r="B1013" s="70" t="s">
        <v>1372</v>
      </c>
      <c r="C1013" s="472" t="s">
        <v>1372</v>
      </c>
    </row>
    <row r="1014" spans="1:3" ht="15.6" x14ac:dyDescent="0.3">
      <c r="A1014" s="125" t="s">
        <v>338</v>
      </c>
      <c r="B1014" s="85" t="s">
        <v>1373</v>
      </c>
      <c r="C1014" s="380" t="s">
        <v>1373</v>
      </c>
    </row>
    <row r="1015" spans="1:3" x14ac:dyDescent="0.25">
      <c r="A1015" s="125">
        <v>1175</v>
      </c>
      <c r="B1015" s="74" t="s">
        <v>1374</v>
      </c>
      <c r="C1015" s="377" t="s">
        <v>1374</v>
      </c>
    </row>
    <row r="1016" spans="1:3" ht="26.4" x14ac:dyDescent="0.25">
      <c r="A1016" s="125">
        <v>1176</v>
      </c>
      <c r="B1016" s="55" t="s">
        <v>1375</v>
      </c>
      <c r="C1016" s="378" t="s">
        <v>1376</v>
      </c>
    </row>
    <row r="1017" spans="1:3" ht="20.399999999999999" x14ac:dyDescent="0.25">
      <c r="A1017" s="125">
        <v>1177</v>
      </c>
      <c r="B1017" s="202" t="s">
        <v>1377</v>
      </c>
      <c r="C1017" s="379" t="s">
        <v>1377</v>
      </c>
    </row>
    <row r="1018" spans="1:3" ht="20.399999999999999" x14ac:dyDescent="0.25">
      <c r="A1018" s="125">
        <v>1178</v>
      </c>
      <c r="B1018" s="202" t="s">
        <v>1378</v>
      </c>
      <c r="C1018" s="379" t="s">
        <v>1378</v>
      </c>
    </row>
    <row r="1019" spans="1:3" x14ac:dyDescent="0.25">
      <c r="A1019" s="125">
        <v>1179</v>
      </c>
      <c r="B1019" s="221" t="s">
        <v>1379</v>
      </c>
      <c r="C1019" s="437" t="s">
        <v>1379</v>
      </c>
    </row>
    <row r="1020" spans="1:3" x14ac:dyDescent="0.25">
      <c r="A1020" s="125">
        <v>1180</v>
      </c>
      <c r="B1020" s="221" t="s">
        <v>1380</v>
      </c>
      <c r="C1020" s="437" t="s">
        <v>1380</v>
      </c>
    </row>
    <row r="1021" spans="1:3" ht="20.399999999999999" x14ac:dyDescent="0.25">
      <c r="A1021" s="125">
        <v>1181</v>
      </c>
      <c r="B1021" s="221" t="s">
        <v>1381</v>
      </c>
      <c r="C1021" s="437" t="s">
        <v>1382</v>
      </c>
    </row>
    <row r="1022" spans="1:3" x14ac:dyDescent="0.25">
      <c r="A1022" s="125">
        <v>1182</v>
      </c>
      <c r="B1022" s="209" t="s">
        <v>1383</v>
      </c>
      <c r="C1022" s="445" t="s">
        <v>1383</v>
      </c>
    </row>
    <row r="1023" spans="1:3" x14ac:dyDescent="0.25">
      <c r="A1023" s="125">
        <v>1183</v>
      </c>
      <c r="B1023" s="210" t="s">
        <v>1384</v>
      </c>
      <c r="C1023" s="445" t="s">
        <v>1384</v>
      </c>
    </row>
    <row r="1024" spans="1:3" x14ac:dyDescent="0.25">
      <c r="A1024" s="125">
        <v>1184</v>
      </c>
      <c r="B1024" s="424" t="s">
        <v>1385</v>
      </c>
      <c r="C1024" s="440" t="s">
        <v>1385</v>
      </c>
    </row>
    <row r="1025" spans="1:3" ht="15.6" x14ac:dyDescent="0.25">
      <c r="A1025" s="125">
        <v>1185</v>
      </c>
      <c r="B1025" s="103" t="s">
        <v>1386</v>
      </c>
      <c r="C1025" s="380" t="s">
        <v>1386</v>
      </c>
    </row>
    <row r="1026" spans="1:3" x14ac:dyDescent="0.25">
      <c r="A1026" s="125">
        <v>1186</v>
      </c>
      <c r="B1026" s="221" t="s">
        <v>1387</v>
      </c>
      <c r="C1026" s="437" t="s">
        <v>1387</v>
      </c>
    </row>
    <row r="1027" spans="1:3" x14ac:dyDescent="0.25">
      <c r="A1027" s="125">
        <v>1187</v>
      </c>
      <c r="B1027" s="425" t="s">
        <v>1388</v>
      </c>
      <c r="C1027" s="377" t="s">
        <v>1388</v>
      </c>
    </row>
    <row r="1028" spans="1:3" x14ac:dyDescent="0.25">
      <c r="A1028" s="125">
        <v>1188</v>
      </c>
      <c r="B1028" s="425" t="s">
        <v>1389</v>
      </c>
      <c r="C1028" s="377" t="s">
        <v>1389</v>
      </c>
    </row>
    <row r="1029" spans="1:3" x14ac:dyDescent="0.25">
      <c r="A1029" s="125">
        <v>1189</v>
      </c>
      <c r="B1029" s="227" t="s">
        <v>1390</v>
      </c>
      <c r="C1029" s="433" t="s">
        <v>1390</v>
      </c>
    </row>
    <row r="1030" spans="1:3" x14ac:dyDescent="0.25">
      <c r="A1030" s="125">
        <v>1190</v>
      </c>
      <c r="B1030" s="227" t="s">
        <v>1391</v>
      </c>
      <c r="C1030" s="433" t="s">
        <v>1391</v>
      </c>
    </row>
    <row r="1031" spans="1:3" x14ac:dyDescent="0.25">
      <c r="A1031" s="125">
        <v>1191</v>
      </c>
      <c r="B1031" s="227" t="s">
        <v>1392</v>
      </c>
      <c r="C1031" s="433" t="s">
        <v>1392</v>
      </c>
    </row>
    <row r="1032" spans="1:3" x14ac:dyDescent="0.25">
      <c r="A1032" s="125">
        <v>1192</v>
      </c>
      <c r="B1032" s="211" t="s">
        <v>1393</v>
      </c>
      <c r="C1032" s="433" t="s">
        <v>1393</v>
      </c>
    </row>
    <row r="1033" spans="1:3" x14ac:dyDescent="0.25">
      <c r="A1033" s="125">
        <v>1193</v>
      </c>
      <c r="B1033" s="70" t="s">
        <v>1394</v>
      </c>
      <c r="C1033" s="475" t="s">
        <v>1394</v>
      </c>
    </row>
    <row r="1034" spans="1:3" ht="105.6" x14ac:dyDescent="0.25">
      <c r="A1034" s="125" t="s">
        <v>338</v>
      </c>
      <c r="B1034" s="288" t="s">
        <v>1395</v>
      </c>
      <c r="C1034" s="475" t="s">
        <v>1395</v>
      </c>
    </row>
    <row r="1035" spans="1:3" ht="26.4" x14ac:dyDescent="0.25">
      <c r="A1035" s="125" t="s">
        <v>338</v>
      </c>
      <c r="B1035" s="288" t="s">
        <v>1396</v>
      </c>
      <c r="C1035" s="475" t="s">
        <v>1396</v>
      </c>
    </row>
    <row r="1036" spans="1:3" x14ac:dyDescent="0.25">
      <c r="A1036" s="125" t="s">
        <v>338</v>
      </c>
      <c r="B1036" s="69" t="s">
        <v>1397</v>
      </c>
      <c r="C1036" s="69" t="s">
        <v>1397</v>
      </c>
    </row>
    <row r="1037" spans="1:3" ht="49.2" x14ac:dyDescent="0.25">
      <c r="A1037" s="125" t="s">
        <v>338</v>
      </c>
      <c r="B1037" s="205" t="s">
        <v>1398</v>
      </c>
      <c r="C1037" s="432" t="s">
        <v>1398</v>
      </c>
    </row>
    <row r="1038" spans="1:3" ht="24.6" x14ac:dyDescent="0.25">
      <c r="A1038" s="125" t="s">
        <v>338</v>
      </c>
      <c r="B1038" s="407" t="s">
        <v>1399</v>
      </c>
      <c r="C1038" s="432" t="s">
        <v>1399</v>
      </c>
    </row>
    <row r="1039" spans="1:3" ht="13.8" x14ac:dyDescent="0.3">
      <c r="A1039" s="125">
        <v>2002</v>
      </c>
      <c r="B1039" s="70" t="s">
        <v>1400</v>
      </c>
      <c r="C1039" s="13" t="s">
        <v>1400</v>
      </c>
    </row>
    <row r="1040" spans="1:3" x14ac:dyDescent="0.25">
      <c r="A1040" s="125" t="s">
        <v>338</v>
      </c>
      <c r="B1040" s="70" t="s">
        <v>1401</v>
      </c>
      <c r="C1040" s="13" t="s">
        <v>1401</v>
      </c>
    </row>
    <row r="1041" spans="1:3" x14ac:dyDescent="0.25">
      <c r="A1041" s="125">
        <v>2004</v>
      </c>
      <c r="B1041" s="70" t="s">
        <v>1402</v>
      </c>
      <c r="C1041" s="13" t="s">
        <v>1402</v>
      </c>
    </row>
    <row r="1042" spans="1:3" x14ac:dyDescent="0.25">
      <c r="A1042" s="125">
        <v>2005</v>
      </c>
      <c r="B1042" s="314" t="s">
        <v>1403</v>
      </c>
      <c r="C1042" s="434" t="s">
        <v>1403</v>
      </c>
    </row>
    <row r="1043" spans="1:3" x14ac:dyDescent="0.25">
      <c r="A1043" s="125">
        <v>2006</v>
      </c>
      <c r="B1043" s="314" t="s">
        <v>1404</v>
      </c>
      <c r="C1043" s="434" t="s">
        <v>1404</v>
      </c>
    </row>
    <row r="1044" spans="1:3" x14ac:dyDescent="0.25">
      <c r="A1044" s="125">
        <v>2007</v>
      </c>
      <c r="B1044" s="394" t="s">
        <v>1405</v>
      </c>
      <c r="C1044" s="416" t="s">
        <v>1405</v>
      </c>
    </row>
    <row r="1045" spans="1:3" x14ac:dyDescent="0.25">
      <c r="A1045" s="125">
        <v>2008</v>
      </c>
      <c r="B1045" s="213" t="s">
        <v>1406</v>
      </c>
      <c r="C1045" s="374" t="s">
        <v>1406</v>
      </c>
    </row>
    <row r="1046" spans="1:3" x14ac:dyDescent="0.25">
      <c r="A1046" s="125">
        <v>2009</v>
      </c>
      <c r="B1046" s="395" t="s">
        <v>1407</v>
      </c>
      <c r="C1046" s="434" t="s">
        <v>1407</v>
      </c>
    </row>
    <row r="1047" spans="1:3" x14ac:dyDescent="0.25">
      <c r="A1047" s="125">
        <v>2010</v>
      </c>
      <c r="B1047" s="395" t="s">
        <v>1408</v>
      </c>
      <c r="C1047" s="434" t="s">
        <v>1408</v>
      </c>
    </row>
    <row r="1048" spans="1:3" x14ac:dyDescent="0.25">
      <c r="A1048" s="125" t="s">
        <v>338</v>
      </c>
      <c r="B1048" s="395" t="s">
        <v>1409</v>
      </c>
      <c r="C1048" s="434" t="s">
        <v>1409</v>
      </c>
    </row>
    <row r="1049" spans="1:3" x14ac:dyDescent="0.25">
      <c r="A1049" s="125">
        <v>2012</v>
      </c>
      <c r="B1049" s="206" t="s">
        <v>1410</v>
      </c>
      <c r="C1049" s="416" t="s">
        <v>1410</v>
      </c>
    </row>
    <row r="1050" spans="1:3" ht="79.2" x14ac:dyDescent="0.25">
      <c r="A1050" s="125" t="s">
        <v>338</v>
      </c>
      <c r="B1050" s="338" t="s">
        <v>1411</v>
      </c>
      <c r="C1050" s="434" t="s">
        <v>1411</v>
      </c>
    </row>
    <row r="1051" spans="1:3" x14ac:dyDescent="0.25">
      <c r="A1051" s="125">
        <v>2014</v>
      </c>
      <c r="B1051" s="314" t="s">
        <v>1412</v>
      </c>
      <c r="C1051" s="434" t="s">
        <v>1412</v>
      </c>
    </row>
    <row r="1052" spans="1:3" x14ac:dyDescent="0.25">
      <c r="A1052" s="125" t="s">
        <v>338</v>
      </c>
      <c r="B1052" s="70" t="s">
        <v>1413</v>
      </c>
      <c r="C1052" s="13" t="s">
        <v>1413</v>
      </c>
    </row>
    <row r="1053" spans="1:3" ht="39.6" x14ac:dyDescent="0.25">
      <c r="A1053" s="125">
        <v>2016</v>
      </c>
      <c r="B1053" s="314" t="s">
        <v>1414</v>
      </c>
      <c r="C1053" s="434" t="s">
        <v>1414</v>
      </c>
    </row>
    <row r="1054" spans="1:3" ht="66" x14ac:dyDescent="0.25">
      <c r="A1054" s="125" t="s">
        <v>338</v>
      </c>
      <c r="B1054" s="314" t="s">
        <v>1415</v>
      </c>
      <c r="C1054" s="434" t="s">
        <v>1415</v>
      </c>
    </row>
    <row r="1055" spans="1:3" x14ac:dyDescent="0.25">
      <c r="A1055" s="125">
        <v>2018</v>
      </c>
      <c r="B1055" s="314" t="s">
        <v>1416</v>
      </c>
      <c r="C1055" s="434" t="s">
        <v>1416</v>
      </c>
    </row>
    <row r="1056" spans="1:3" x14ac:dyDescent="0.25">
      <c r="A1056" s="125">
        <v>2019</v>
      </c>
      <c r="B1056" s="70" t="s">
        <v>1417</v>
      </c>
      <c r="C1056" s="13" t="s">
        <v>1417</v>
      </c>
    </row>
    <row r="1057" spans="1:3" ht="26.4" x14ac:dyDescent="0.25">
      <c r="A1057" s="125" t="s">
        <v>338</v>
      </c>
      <c r="B1057" s="314" t="s">
        <v>1418</v>
      </c>
      <c r="C1057" s="434" t="s">
        <v>1418</v>
      </c>
    </row>
    <row r="1058" spans="1:3" x14ac:dyDescent="0.25">
      <c r="A1058" s="125" t="s">
        <v>338</v>
      </c>
      <c r="B1058" s="70" t="s">
        <v>1419</v>
      </c>
      <c r="C1058" s="13" t="s">
        <v>1419</v>
      </c>
    </row>
    <row r="1059" spans="1:3" ht="52.8" x14ac:dyDescent="0.25">
      <c r="A1059" s="125" t="s">
        <v>338</v>
      </c>
      <c r="B1059" s="314" t="s">
        <v>1420</v>
      </c>
      <c r="C1059" s="434" t="s">
        <v>1420</v>
      </c>
    </row>
    <row r="1060" spans="1:3" ht="39.6" x14ac:dyDescent="0.25">
      <c r="A1060" s="125" t="s">
        <v>338</v>
      </c>
      <c r="B1060" s="314" t="s">
        <v>1421</v>
      </c>
      <c r="C1060" s="434" t="s">
        <v>1421</v>
      </c>
    </row>
    <row r="1061" spans="1:3" x14ac:dyDescent="0.25">
      <c r="A1061" s="125" t="s">
        <v>338</v>
      </c>
      <c r="B1061" s="70" t="s">
        <v>1422</v>
      </c>
      <c r="C1061" s="13" t="s">
        <v>1422</v>
      </c>
    </row>
    <row r="1062" spans="1:3" x14ac:dyDescent="0.25">
      <c r="A1062" s="125">
        <v>2025</v>
      </c>
      <c r="B1062" s="394" t="s">
        <v>1423</v>
      </c>
      <c r="C1062" s="416" t="s">
        <v>1423</v>
      </c>
    </row>
    <row r="1063" spans="1:3" ht="39.6" x14ac:dyDescent="0.25">
      <c r="A1063" s="125" t="s">
        <v>338</v>
      </c>
      <c r="B1063" s="314" t="s">
        <v>1424</v>
      </c>
      <c r="C1063" s="434" t="s">
        <v>1424</v>
      </c>
    </row>
    <row r="1064" spans="1:3" ht="39.6" x14ac:dyDescent="0.25">
      <c r="A1064" s="125" t="s">
        <v>338</v>
      </c>
      <c r="B1064" s="314" t="s">
        <v>1425</v>
      </c>
      <c r="C1064" s="434" t="s">
        <v>1425</v>
      </c>
    </row>
    <row r="1065" spans="1:3" x14ac:dyDescent="0.25">
      <c r="A1065" s="125" t="s">
        <v>338</v>
      </c>
      <c r="B1065" s="314" t="s">
        <v>1426</v>
      </c>
      <c r="C1065" s="434" t="s">
        <v>1426</v>
      </c>
    </row>
    <row r="1066" spans="1:3" x14ac:dyDescent="0.25">
      <c r="A1066" s="125">
        <v>2029</v>
      </c>
      <c r="B1066" s="70" t="s">
        <v>1427</v>
      </c>
      <c r="C1066" s="13" t="s">
        <v>1427</v>
      </c>
    </row>
    <row r="1067" spans="1:3" ht="52.8" x14ac:dyDescent="0.25">
      <c r="A1067" s="125" t="s">
        <v>338</v>
      </c>
      <c r="B1067" s="314" t="s">
        <v>1428</v>
      </c>
      <c r="C1067" s="434" t="s">
        <v>1428</v>
      </c>
    </row>
    <row r="1068" spans="1:3" x14ac:dyDescent="0.25">
      <c r="A1068" s="125">
        <v>2031</v>
      </c>
      <c r="B1068" s="394" t="s">
        <v>1429</v>
      </c>
      <c r="C1068" s="416" t="s">
        <v>1429</v>
      </c>
    </row>
    <row r="1069" spans="1:3" ht="66" x14ac:dyDescent="0.25">
      <c r="A1069" s="125" t="s">
        <v>338</v>
      </c>
      <c r="B1069" s="314" t="s">
        <v>1430</v>
      </c>
      <c r="C1069" s="434" t="s">
        <v>1430</v>
      </c>
    </row>
    <row r="1070" spans="1:3" ht="39.6" x14ac:dyDescent="0.25">
      <c r="A1070" s="125" t="s">
        <v>338</v>
      </c>
      <c r="B1070" s="314" t="s">
        <v>1431</v>
      </c>
      <c r="C1070" s="434" t="s">
        <v>1431</v>
      </c>
    </row>
    <row r="1071" spans="1:3" ht="39.6" x14ac:dyDescent="0.25">
      <c r="A1071" s="125" t="s">
        <v>338</v>
      </c>
      <c r="B1071" s="314" t="s">
        <v>1432</v>
      </c>
      <c r="C1071" s="434" t="s">
        <v>1432</v>
      </c>
    </row>
    <row r="1072" spans="1:3" ht="26.4" x14ac:dyDescent="0.25">
      <c r="A1072" s="125" t="s">
        <v>338</v>
      </c>
      <c r="B1072" s="314" t="s">
        <v>1433</v>
      </c>
      <c r="C1072" s="434" t="s">
        <v>1433</v>
      </c>
    </row>
    <row r="1073" spans="1:3" ht="39.6" x14ac:dyDescent="0.25">
      <c r="A1073" s="125">
        <v>2036</v>
      </c>
      <c r="B1073" s="314" t="s">
        <v>1434</v>
      </c>
      <c r="C1073" s="434" t="s">
        <v>1434</v>
      </c>
    </row>
    <row r="1074" spans="1:3" ht="39.6" x14ac:dyDescent="0.25">
      <c r="A1074" s="125">
        <v>2037</v>
      </c>
      <c r="B1074" s="314" t="s">
        <v>1435</v>
      </c>
      <c r="C1074" s="434" t="s">
        <v>1435</v>
      </c>
    </row>
    <row r="1075" spans="1:3" x14ac:dyDescent="0.25">
      <c r="A1075" s="125" t="s">
        <v>338</v>
      </c>
      <c r="B1075" s="70" t="s">
        <v>1436</v>
      </c>
      <c r="C1075" s="13" t="s">
        <v>1436</v>
      </c>
    </row>
    <row r="1076" spans="1:3" ht="79.2" x14ac:dyDescent="0.25">
      <c r="A1076" s="125" t="s">
        <v>338</v>
      </c>
      <c r="B1076" s="314" t="s">
        <v>1437</v>
      </c>
      <c r="C1076" s="434" t="s">
        <v>1437</v>
      </c>
    </row>
    <row r="1077" spans="1:3" x14ac:dyDescent="0.25">
      <c r="A1077" s="125">
        <v>2040</v>
      </c>
      <c r="B1077" s="394" t="s">
        <v>1438</v>
      </c>
      <c r="C1077" s="416" t="s">
        <v>1438</v>
      </c>
    </row>
    <row r="1078" spans="1:3" ht="26.4" x14ac:dyDescent="0.25">
      <c r="A1078" s="125">
        <v>2041</v>
      </c>
      <c r="B1078" s="314" t="s">
        <v>1439</v>
      </c>
      <c r="C1078" s="434" t="s">
        <v>1439</v>
      </c>
    </row>
    <row r="1079" spans="1:3" ht="104.4" x14ac:dyDescent="0.25">
      <c r="A1079" s="125" t="s">
        <v>338</v>
      </c>
      <c r="B1079" s="200" t="s">
        <v>1440</v>
      </c>
      <c r="C1079" s="474" t="s">
        <v>1441</v>
      </c>
    </row>
    <row r="1080" spans="1:3" x14ac:dyDescent="0.25">
      <c r="A1080" s="125" t="s">
        <v>338</v>
      </c>
      <c r="B1080" s="408" t="s">
        <v>1442</v>
      </c>
      <c r="C1080" s="476" t="s">
        <v>1442</v>
      </c>
    </row>
    <row r="1081" spans="1:3" ht="66" x14ac:dyDescent="0.25">
      <c r="A1081" s="125" t="s">
        <v>338</v>
      </c>
      <c r="B1081" s="395" t="s">
        <v>1443</v>
      </c>
      <c r="C1081" s="434" t="s">
        <v>1443</v>
      </c>
    </row>
    <row r="1082" spans="1:3" ht="66" x14ac:dyDescent="0.25">
      <c r="A1082" s="125">
        <v>2045</v>
      </c>
      <c r="B1082" s="394" t="s">
        <v>1444</v>
      </c>
      <c r="C1082" s="416" t="s">
        <v>1444</v>
      </c>
    </row>
    <row r="1083" spans="1:3" ht="26.4" x14ac:dyDescent="0.25">
      <c r="A1083" s="125">
        <v>2046</v>
      </c>
      <c r="B1083" s="206" t="s">
        <v>1445</v>
      </c>
      <c r="C1083" s="416" t="s">
        <v>1445</v>
      </c>
    </row>
    <row r="1084" spans="1:3" ht="66" x14ac:dyDescent="0.25">
      <c r="A1084" s="125">
        <v>2047</v>
      </c>
      <c r="B1084" s="206" t="s">
        <v>1446</v>
      </c>
      <c r="C1084" s="416" t="s">
        <v>1446</v>
      </c>
    </row>
    <row r="1085" spans="1:3" x14ac:dyDescent="0.25">
      <c r="A1085" s="125">
        <v>2048</v>
      </c>
      <c r="B1085" s="409" t="s">
        <v>1447</v>
      </c>
      <c r="C1085" s="374" t="s">
        <v>1447</v>
      </c>
    </row>
    <row r="1086" spans="1:3" ht="27" thickBot="1" x14ac:dyDescent="0.3">
      <c r="A1086" s="125">
        <v>2049</v>
      </c>
      <c r="B1086" s="395" t="s">
        <v>1448</v>
      </c>
      <c r="C1086" s="434" t="s">
        <v>1448</v>
      </c>
    </row>
    <row r="1087" spans="1:3" ht="53.4" thickBot="1" x14ac:dyDescent="0.3">
      <c r="A1087" s="125">
        <v>2050</v>
      </c>
      <c r="B1087" s="396" t="s">
        <v>1449</v>
      </c>
      <c r="C1087" s="434" t="s">
        <v>1449</v>
      </c>
    </row>
    <row r="1088" spans="1:3" ht="15.6" x14ac:dyDescent="0.3">
      <c r="A1088" s="125">
        <v>2051</v>
      </c>
      <c r="B1088" s="85" t="s">
        <v>1450</v>
      </c>
      <c r="C1088" s="380" t="s">
        <v>1450</v>
      </c>
    </row>
    <row r="1089" spans="1:3" x14ac:dyDescent="0.25">
      <c r="A1089" s="125">
        <v>2052</v>
      </c>
      <c r="B1089" s="394" t="s">
        <v>1451</v>
      </c>
      <c r="C1089" s="416" t="s">
        <v>1451</v>
      </c>
    </row>
    <row r="1090" spans="1:3" x14ac:dyDescent="0.25">
      <c r="A1090" s="125">
        <v>2053</v>
      </c>
      <c r="B1090" s="202" t="s">
        <v>1452</v>
      </c>
      <c r="C1090" s="379" t="s">
        <v>1452</v>
      </c>
    </row>
    <row r="1091" spans="1:3" x14ac:dyDescent="0.25">
      <c r="A1091" s="125">
        <v>2054</v>
      </c>
      <c r="B1091" s="213" t="s">
        <v>1453</v>
      </c>
      <c r="C1091" s="374" t="s">
        <v>1453</v>
      </c>
    </row>
    <row r="1092" spans="1:3" ht="30.6" x14ac:dyDescent="0.25">
      <c r="A1092" s="125">
        <v>2055</v>
      </c>
      <c r="B1092" s="225" t="s">
        <v>1454</v>
      </c>
      <c r="C1092" s="436" t="s">
        <v>1454</v>
      </c>
    </row>
    <row r="1093" spans="1:3" x14ac:dyDescent="0.25">
      <c r="A1093" s="125" t="s">
        <v>338</v>
      </c>
      <c r="B1093" s="213" t="s">
        <v>1455</v>
      </c>
      <c r="C1093" s="374" t="s">
        <v>1455</v>
      </c>
    </row>
    <row r="1094" spans="1:3" ht="30.6" x14ac:dyDescent="0.25">
      <c r="A1094" s="125" t="s">
        <v>338</v>
      </c>
      <c r="B1094" s="201" t="s">
        <v>1456</v>
      </c>
      <c r="C1094" s="379" t="s">
        <v>1456</v>
      </c>
    </row>
    <row r="1095" spans="1:3" ht="40.799999999999997" x14ac:dyDescent="0.25">
      <c r="A1095" s="125">
        <v>2058</v>
      </c>
      <c r="B1095" s="201" t="s">
        <v>1457</v>
      </c>
      <c r="C1095" s="379" t="s">
        <v>1457</v>
      </c>
    </row>
    <row r="1096" spans="1:3" x14ac:dyDescent="0.25">
      <c r="A1096" s="125">
        <v>2059</v>
      </c>
      <c r="B1096" s="216" t="s">
        <v>1458</v>
      </c>
      <c r="C1096" s="377" t="s">
        <v>1458</v>
      </c>
    </row>
    <row r="1097" spans="1:3" x14ac:dyDescent="0.25">
      <c r="A1097" s="125">
        <v>2060</v>
      </c>
      <c r="B1097" s="202" t="s">
        <v>1459</v>
      </c>
      <c r="C1097" s="379" t="s">
        <v>1459</v>
      </c>
    </row>
    <row r="1098" spans="1:3" ht="39.6" x14ac:dyDescent="0.25">
      <c r="A1098" s="125" t="s">
        <v>338</v>
      </c>
      <c r="B1098" s="314" t="s">
        <v>1460</v>
      </c>
      <c r="C1098" s="434" t="s">
        <v>1460</v>
      </c>
    </row>
    <row r="1099" spans="1:3" ht="26.4" x14ac:dyDescent="0.25">
      <c r="A1099" s="125" t="s">
        <v>338</v>
      </c>
      <c r="B1099" s="314" t="s">
        <v>1461</v>
      </c>
      <c r="C1099" s="434" t="s">
        <v>1461</v>
      </c>
    </row>
    <row r="1100" spans="1:3" ht="39.6" x14ac:dyDescent="0.25">
      <c r="A1100" s="125" t="s">
        <v>338</v>
      </c>
      <c r="B1100" s="314" t="s">
        <v>1462</v>
      </c>
      <c r="C1100" s="434" t="s">
        <v>1462</v>
      </c>
    </row>
    <row r="1101" spans="1:3" ht="39.6" x14ac:dyDescent="0.25">
      <c r="A1101" s="125" t="s">
        <v>338</v>
      </c>
      <c r="B1101" s="314" t="s">
        <v>1463</v>
      </c>
      <c r="C1101" s="434" t="s">
        <v>1463</v>
      </c>
    </row>
    <row r="1102" spans="1:3" x14ac:dyDescent="0.25">
      <c r="A1102" s="125">
        <v>2065</v>
      </c>
      <c r="B1102" s="394" t="s">
        <v>1464</v>
      </c>
      <c r="C1102" s="416" t="s">
        <v>1464</v>
      </c>
    </row>
    <row r="1103" spans="1:3" x14ac:dyDescent="0.25">
      <c r="A1103" s="125">
        <v>2066</v>
      </c>
      <c r="B1103" s="394" t="s">
        <v>1465</v>
      </c>
      <c r="C1103" s="416" t="s">
        <v>1465</v>
      </c>
    </row>
    <row r="1104" spans="1:3" x14ac:dyDescent="0.25">
      <c r="A1104" s="125">
        <v>2067</v>
      </c>
      <c r="B1104" s="213" t="s">
        <v>1466</v>
      </c>
      <c r="C1104" s="374" t="s">
        <v>1466</v>
      </c>
    </row>
    <row r="1105" spans="1:3" ht="26.4" x14ac:dyDescent="0.25">
      <c r="A1105" s="125">
        <v>2068</v>
      </c>
      <c r="B1105" s="314" t="s">
        <v>1467</v>
      </c>
      <c r="C1105" s="434" t="s">
        <v>1467</v>
      </c>
    </row>
    <row r="1106" spans="1:3" x14ac:dyDescent="0.25">
      <c r="A1106" s="125">
        <v>2069</v>
      </c>
      <c r="B1106" s="394" t="s">
        <v>1468</v>
      </c>
      <c r="C1106" s="416" t="s">
        <v>1468</v>
      </c>
    </row>
    <row r="1107" spans="1:3" ht="20.399999999999999" x14ac:dyDescent="0.25">
      <c r="A1107" s="125">
        <v>2070</v>
      </c>
      <c r="B1107" s="202" t="s">
        <v>1469</v>
      </c>
      <c r="C1107" s="379" t="s">
        <v>1470</v>
      </c>
    </row>
    <row r="1108" spans="1:3" ht="20.399999999999999" x14ac:dyDescent="0.25">
      <c r="A1108" s="125">
        <v>2071</v>
      </c>
      <c r="B1108" s="202" t="s">
        <v>1471</v>
      </c>
      <c r="C1108" s="379" t="s">
        <v>1472</v>
      </c>
    </row>
    <row r="1109" spans="1:3" x14ac:dyDescent="0.25">
      <c r="A1109" s="125">
        <v>2072</v>
      </c>
      <c r="B1109" s="201" t="s">
        <v>1473</v>
      </c>
      <c r="C1109" s="379" t="s">
        <v>1473</v>
      </c>
    </row>
    <row r="1110" spans="1:3" x14ac:dyDescent="0.25">
      <c r="A1110" s="125">
        <v>2073</v>
      </c>
      <c r="B1110" s="213" t="s">
        <v>1474</v>
      </c>
      <c r="C1110" s="374" t="s">
        <v>1474</v>
      </c>
    </row>
    <row r="1111" spans="1:3" ht="20.399999999999999" x14ac:dyDescent="0.25">
      <c r="A1111" s="125">
        <v>2074</v>
      </c>
      <c r="B1111" s="397" t="s">
        <v>1475</v>
      </c>
      <c r="C1111" s="375" t="s">
        <v>1475</v>
      </c>
    </row>
    <row r="1112" spans="1:3" x14ac:dyDescent="0.25">
      <c r="A1112" s="125">
        <v>2075</v>
      </c>
      <c r="B1112" s="201" t="s">
        <v>1476</v>
      </c>
      <c r="C1112" s="379" t="s">
        <v>1476</v>
      </c>
    </row>
    <row r="1113" spans="1:3" x14ac:dyDescent="0.25">
      <c r="A1113" s="125">
        <v>2076</v>
      </c>
      <c r="B1113" s="121" t="s">
        <v>1257</v>
      </c>
      <c r="C1113" s="377" t="s">
        <v>1257</v>
      </c>
    </row>
    <row r="1114" spans="1:3" x14ac:dyDescent="0.25">
      <c r="A1114" s="125">
        <v>2077</v>
      </c>
      <c r="B1114" s="216" t="s">
        <v>1477</v>
      </c>
      <c r="C1114" s="377" t="s">
        <v>1477</v>
      </c>
    </row>
    <row r="1115" spans="1:3" x14ac:dyDescent="0.25">
      <c r="A1115" s="125">
        <v>2078</v>
      </c>
      <c r="B1115" s="216" t="s">
        <v>1261</v>
      </c>
      <c r="C1115" s="377" t="s">
        <v>1261</v>
      </c>
    </row>
    <row r="1116" spans="1:3" ht="30.6" x14ac:dyDescent="0.25">
      <c r="A1116" s="125" t="s">
        <v>338</v>
      </c>
      <c r="B1116" s="201" t="s">
        <v>1478</v>
      </c>
      <c r="C1116" s="379" t="s">
        <v>1478</v>
      </c>
    </row>
    <row r="1117" spans="1:3" ht="40.799999999999997" x14ac:dyDescent="0.25">
      <c r="A1117" s="125" t="s">
        <v>338</v>
      </c>
      <c r="B1117" s="218" t="s">
        <v>60</v>
      </c>
      <c r="C1117" s="375" t="s">
        <v>60</v>
      </c>
    </row>
    <row r="1118" spans="1:3" x14ac:dyDescent="0.25">
      <c r="A1118" s="125">
        <v>2081</v>
      </c>
      <c r="B1118" s="74" t="s">
        <v>1479</v>
      </c>
      <c r="C1118" s="377" t="s">
        <v>1479</v>
      </c>
    </row>
    <row r="1119" spans="1:3" ht="20.399999999999999" x14ac:dyDescent="0.25">
      <c r="A1119" s="125" t="s">
        <v>338</v>
      </c>
      <c r="B1119" s="80" t="s">
        <v>1480</v>
      </c>
      <c r="C1119" s="379" t="s">
        <v>1480</v>
      </c>
    </row>
    <row r="1120" spans="1:3" ht="20.399999999999999" x14ac:dyDescent="0.25">
      <c r="A1120" s="125" t="s">
        <v>338</v>
      </c>
      <c r="B1120" s="80" t="s">
        <v>1481</v>
      </c>
      <c r="C1120" s="379" t="s">
        <v>1481</v>
      </c>
    </row>
    <row r="1121" spans="1:3" x14ac:dyDescent="0.25">
      <c r="A1121" s="125">
        <v>2084</v>
      </c>
      <c r="B1121" s="221" t="s">
        <v>124</v>
      </c>
      <c r="C1121" s="437" t="s">
        <v>124</v>
      </c>
    </row>
    <row r="1122" spans="1:3" x14ac:dyDescent="0.25">
      <c r="A1122" s="125">
        <v>2085</v>
      </c>
      <c r="B1122" s="221" t="s">
        <v>1482</v>
      </c>
      <c r="C1122" s="437" t="s">
        <v>1482</v>
      </c>
    </row>
    <row r="1123" spans="1:3" x14ac:dyDescent="0.25">
      <c r="A1123" s="125">
        <v>2086</v>
      </c>
      <c r="B1123" s="221" t="s">
        <v>1483</v>
      </c>
      <c r="C1123" s="437" t="s">
        <v>1483</v>
      </c>
    </row>
    <row r="1124" spans="1:3" x14ac:dyDescent="0.25">
      <c r="A1124" s="125" t="s">
        <v>338</v>
      </c>
      <c r="B1124" s="221" t="s">
        <v>1484</v>
      </c>
      <c r="C1124" s="437" t="s">
        <v>1484</v>
      </c>
    </row>
    <row r="1125" spans="1:3" x14ac:dyDescent="0.25">
      <c r="A1125" s="125">
        <v>2088</v>
      </c>
      <c r="B1125" s="74" t="s">
        <v>1485</v>
      </c>
      <c r="C1125" s="377" t="s">
        <v>1485</v>
      </c>
    </row>
    <row r="1126" spans="1:3" x14ac:dyDescent="0.25">
      <c r="A1126" s="125">
        <v>2089</v>
      </c>
      <c r="B1126" s="74" t="s">
        <v>1486</v>
      </c>
      <c r="C1126" s="377" t="s">
        <v>1486</v>
      </c>
    </row>
    <row r="1127" spans="1:3" ht="26.4" x14ac:dyDescent="0.25">
      <c r="A1127" s="125">
        <v>2090</v>
      </c>
      <c r="B1127" s="64" t="s">
        <v>1487</v>
      </c>
      <c r="C1127" s="378" t="s">
        <v>1487</v>
      </c>
    </row>
    <row r="1128" spans="1:3" x14ac:dyDescent="0.25">
      <c r="A1128" s="125">
        <v>2091</v>
      </c>
      <c r="B1128" s="64" t="s">
        <v>1488</v>
      </c>
      <c r="C1128" s="378" t="s">
        <v>1488</v>
      </c>
    </row>
    <row r="1129" spans="1:3" x14ac:dyDescent="0.25">
      <c r="A1129" s="125" t="s">
        <v>338</v>
      </c>
      <c r="B1129" s="64" t="s">
        <v>1489</v>
      </c>
      <c r="C1129" s="378" t="s">
        <v>1489</v>
      </c>
    </row>
    <row r="1130" spans="1:3" ht="20.399999999999999" x14ac:dyDescent="0.25">
      <c r="A1130" s="125" t="s">
        <v>338</v>
      </c>
      <c r="B1130" s="202" t="s">
        <v>1490</v>
      </c>
      <c r="C1130" s="379" t="s">
        <v>1490</v>
      </c>
    </row>
    <row r="1131" spans="1:3" x14ac:dyDescent="0.25">
      <c r="A1131" s="125" t="s">
        <v>338</v>
      </c>
      <c r="B1131" s="208" t="s">
        <v>1491</v>
      </c>
      <c r="C1131" s="375" t="s">
        <v>1491</v>
      </c>
    </row>
    <row r="1132" spans="1:3" x14ac:dyDescent="0.25">
      <c r="A1132" s="125" t="s">
        <v>338</v>
      </c>
      <c r="B1132" s="398" t="s">
        <v>1492</v>
      </c>
      <c r="C1132" s="446" t="s">
        <v>1492</v>
      </c>
    </row>
    <row r="1133" spans="1:3" ht="20.399999999999999" x14ac:dyDescent="0.25">
      <c r="A1133" s="125" t="s">
        <v>338</v>
      </c>
      <c r="B1133" s="208" t="s">
        <v>1493</v>
      </c>
      <c r="C1133" s="375" t="s">
        <v>1493</v>
      </c>
    </row>
    <row r="1134" spans="1:3" ht="20.399999999999999" x14ac:dyDescent="0.25">
      <c r="A1134" s="125" t="s">
        <v>338</v>
      </c>
      <c r="B1134" s="208" t="s">
        <v>1494</v>
      </c>
      <c r="C1134" s="375" t="s">
        <v>1494</v>
      </c>
    </row>
    <row r="1135" spans="1:3" x14ac:dyDescent="0.25">
      <c r="A1135" s="125" t="s">
        <v>338</v>
      </c>
      <c r="B1135" s="398" t="s">
        <v>1495</v>
      </c>
      <c r="C1135" s="446" t="s">
        <v>1495</v>
      </c>
    </row>
    <row r="1136" spans="1:3" ht="40.799999999999997" x14ac:dyDescent="0.25">
      <c r="A1136" s="125" t="s">
        <v>338</v>
      </c>
      <c r="B1136" s="208" t="s">
        <v>1496</v>
      </c>
      <c r="C1136" s="375" t="s">
        <v>1496</v>
      </c>
    </row>
    <row r="1137" spans="1:3" ht="30.6" x14ac:dyDescent="0.25">
      <c r="A1137" s="125" t="s">
        <v>338</v>
      </c>
      <c r="B1137" s="208" t="s">
        <v>1497</v>
      </c>
      <c r="C1137" s="375" t="s">
        <v>1497</v>
      </c>
    </row>
    <row r="1138" spans="1:3" ht="20.399999999999999" x14ac:dyDescent="0.25">
      <c r="A1138" s="125" t="s">
        <v>338</v>
      </c>
      <c r="B1138" s="218" t="s">
        <v>1498</v>
      </c>
      <c r="C1138" s="375" t="s">
        <v>1498</v>
      </c>
    </row>
    <row r="1139" spans="1:3" ht="20.399999999999999" x14ac:dyDescent="0.25">
      <c r="A1139" s="125">
        <v>2102</v>
      </c>
      <c r="B1139" s="80" t="s">
        <v>1499</v>
      </c>
      <c r="C1139" s="379" t="s">
        <v>1499</v>
      </c>
    </row>
    <row r="1140" spans="1:3" x14ac:dyDescent="0.25">
      <c r="A1140" s="125" t="s">
        <v>338</v>
      </c>
      <c r="B1140" s="64" t="s">
        <v>1500</v>
      </c>
      <c r="C1140" s="378" t="s">
        <v>1500</v>
      </c>
    </row>
    <row r="1141" spans="1:3" ht="26.4" x14ac:dyDescent="0.25">
      <c r="A1141" s="125">
        <v>2104</v>
      </c>
      <c r="B1141" s="64" t="s">
        <v>1501</v>
      </c>
      <c r="C1141" s="378" t="s">
        <v>1501</v>
      </c>
    </row>
    <row r="1142" spans="1:3" ht="20.399999999999999" x14ac:dyDescent="0.25">
      <c r="A1142" s="125" t="s">
        <v>338</v>
      </c>
      <c r="B1142" s="80" t="s">
        <v>1502</v>
      </c>
      <c r="C1142" s="379" t="s">
        <v>1502</v>
      </c>
    </row>
    <row r="1143" spans="1:3" ht="17.399999999999999" x14ac:dyDescent="0.25">
      <c r="A1143" s="125">
        <v>2106</v>
      </c>
      <c r="B1143" s="226" t="s">
        <v>1503</v>
      </c>
      <c r="C1143" s="442" t="s">
        <v>1503</v>
      </c>
    </row>
    <row r="1144" spans="1:3" ht="20.399999999999999" x14ac:dyDescent="0.25">
      <c r="A1144" s="125" t="s">
        <v>338</v>
      </c>
      <c r="B1144" s="224" t="s">
        <v>1504</v>
      </c>
      <c r="C1144" s="436" t="s">
        <v>1504</v>
      </c>
    </row>
    <row r="1145" spans="1:3" ht="26.4" x14ac:dyDescent="0.25">
      <c r="A1145" s="125">
        <v>2108</v>
      </c>
      <c r="B1145" s="55" t="s">
        <v>1505</v>
      </c>
      <c r="C1145" s="378" t="s">
        <v>1505</v>
      </c>
    </row>
    <row r="1146" spans="1:3" ht="40.799999999999997" x14ac:dyDescent="0.25">
      <c r="A1146" s="125" t="s">
        <v>338</v>
      </c>
      <c r="B1146" s="202" t="s">
        <v>1506</v>
      </c>
      <c r="C1146" s="379" t="s">
        <v>1506</v>
      </c>
    </row>
    <row r="1147" spans="1:3" ht="20.399999999999999" x14ac:dyDescent="0.25">
      <c r="A1147" s="125" t="s">
        <v>338</v>
      </c>
      <c r="B1147" s="400" t="s">
        <v>1507</v>
      </c>
      <c r="C1147" s="379" t="s">
        <v>1507</v>
      </c>
    </row>
    <row r="1148" spans="1:3" x14ac:dyDescent="0.25">
      <c r="A1148" s="125" t="s">
        <v>338</v>
      </c>
      <c r="B1148" s="221" t="s">
        <v>1508</v>
      </c>
      <c r="C1148" s="437" t="s">
        <v>1508</v>
      </c>
    </row>
    <row r="1149" spans="1:3" x14ac:dyDescent="0.25">
      <c r="A1149" s="125">
        <v>2112</v>
      </c>
      <c r="B1149" s="423" t="s">
        <v>1509</v>
      </c>
      <c r="C1149" s="437" t="s">
        <v>1509</v>
      </c>
    </row>
    <row r="1150" spans="1:3" x14ac:dyDescent="0.25">
      <c r="A1150" s="125">
        <v>2113</v>
      </c>
      <c r="B1150" s="426" t="s">
        <v>1510</v>
      </c>
      <c r="C1150" s="437" t="s">
        <v>1510</v>
      </c>
    </row>
    <row r="1151" spans="1:3" x14ac:dyDescent="0.25">
      <c r="A1151" s="125">
        <v>2114</v>
      </c>
      <c r="B1151" s="221" t="s">
        <v>145</v>
      </c>
      <c r="C1151" s="437" t="s">
        <v>145</v>
      </c>
    </row>
    <row r="1152" spans="1:3" x14ac:dyDescent="0.25">
      <c r="A1152" s="125">
        <v>2115</v>
      </c>
      <c r="B1152" s="221" t="s">
        <v>146</v>
      </c>
      <c r="C1152" s="437" t="s">
        <v>146</v>
      </c>
    </row>
    <row r="1153" spans="1:3" x14ac:dyDescent="0.25">
      <c r="A1153" s="125">
        <v>2116</v>
      </c>
      <c r="B1153" s="221" t="s">
        <v>147</v>
      </c>
      <c r="C1153" s="437" t="s">
        <v>147</v>
      </c>
    </row>
    <row r="1154" spans="1:3" x14ac:dyDescent="0.25">
      <c r="A1154" s="125">
        <v>2117</v>
      </c>
      <c r="B1154" s="221" t="s">
        <v>149</v>
      </c>
      <c r="C1154" s="437" t="s">
        <v>149</v>
      </c>
    </row>
    <row r="1155" spans="1:3" x14ac:dyDescent="0.25">
      <c r="A1155" s="125" t="s">
        <v>338</v>
      </c>
      <c r="B1155" s="221" t="s">
        <v>1511</v>
      </c>
      <c r="C1155" s="437" t="s">
        <v>1511</v>
      </c>
    </row>
    <row r="1156" spans="1:3" ht="20.399999999999999" x14ac:dyDescent="0.25">
      <c r="A1156" s="125">
        <v>2119</v>
      </c>
      <c r="B1156" s="450" t="s">
        <v>1512</v>
      </c>
      <c r="C1156" s="437" t="s">
        <v>1512</v>
      </c>
    </row>
    <row r="1157" spans="1:3" ht="15.6" x14ac:dyDescent="0.3">
      <c r="A1157" s="125" t="s">
        <v>338</v>
      </c>
      <c r="B1157" s="85" t="s">
        <v>1513</v>
      </c>
      <c r="C1157" s="380" t="s">
        <v>1513</v>
      </c>
    </row>
    <row r="1158" spans="1:3" ht="17.399999999999999" x14ac:dyDescent="0.25">
      <c r="A1158" s="125">
        <v>2121</v>
      </c>
      <c r="B1158" s="401" t="s">
        <v>1514</v>
      </c>
      <c r="C1158" s="435" t="s">
        <v>1514</v>
      </c>
    </row>
    <row r="1159" spans="1:3" ht="55.2" x14ac:dyDescent="0.25">
      <c r="A1159" s="125" t="s">
        <v>338</v>
      </c>
      <c r="B1159" s="404" t="s">
        <v>1515</v>
      </c>
      <c r="C1159" s="447" t="s">
        <v>1515</v>
      </c>
    </row>
    <row r="1160" spans="1:3" ht="26.4" x14ac:dyDescent="0.25">
      <c r="A1160" s="125" t="s">
        <v>338</v>
      </c>
      <c r="B1160" s="338" t="s">
        <v>1516</v>
      </c>
      <c r="C1160" s="434" t="s">
        <v>1516</v>
      </c>
    </row>
    <row r="1161" spans="1:3" ht="45.6" x14ac:dyDescent="0.25">
      <c r="A1161" s="125" t="s">
        <v>338</v>
      </c>
      <c r="B1161" s="405" t="s">
        <v>1517</v>
      </c>
      <c r="C1161" s="448" t="s">
        <v>1517</v>
      </c>
    </row>
    <row r="1162" spans="1:3" ht="22.8" x14ac:dyDescent="0.25">
      <c r="A1162" s="125">
        <v>2125</v>
      </c>
      <c r="B1162" s="403" t="s">
        <v>1518</v>
      </c>
      <c r="C1162" s="417" t="s">
        <v>1518</v>
      </c>
    </row>
    <row r="1163" spans="1:3" x14ac:dyDescent="0.25">
      <c r="A1163" s="125">
        <v>2126</v>
      </c>
      <c r="B1163" s="403" t="s">
        <v>1519</v>
      </c>
      <c r="C1163" s="417" t="s">
        <v>1519</v>
      </c>
    </row>
    <row r="1164" spans="1:3" ht="34.200000000000003" x14ac:dyDescent="0.25">
      <c r="A1164" s="125" t="s">
        <v>338</v>
      </c>
      <c r="B1164" s="403" t="s">
        <v>1520</v>
      </c>
      <c r="C1164" s="417" t="s">
        <v>1520</v>
      </c>
    </row>
    <row r="1165" spans="1:3" ht="22.8" x14ac:dyDescent="0.25">
      <c r="A1165" s="125" t="s">
        <v>338</v>
      </c>
      <c r="B1165" s="403" t="s">
        <v>1521</v>
      </c>
      <c r="C1165" s="417" t="s">
        <v>1521</v>
      </c>
    </row>
    <row r="1166" spans="1:3" x14ac:dyDescent="0.25">
      <c r="A1166" s="125">
        <v>2129</v>
      </c>
      <c r="B1166" s="340" t="s">
        <v>1522</v>
      </c>
      <c r="C1166" s="374" t="s">
        <v>1522</v>
      </c>
    </row>
    <row r="1167" spans="1:3" ht="15.6" x14ac:dyDescent="0.25">
      <c r="A1167" s="125">
        <v>2130</v>
      </c>
      <c r="B1167" s="402" t="s">
        <v>1523</v>
      </c>
      <c r="C1167" s="433" t="s">
        <v>1524</v>
      </c>
    </row>
    <row r="1168" spans="1:3" ht="15.6" x14ac:dyDescent="0.25">
      <c r="A1168" s="125">
        <v>2131</v>
      </c>
      <c r="B1168" s="402" t="s">
        <v>1525</v>
      </c>
      <c r="C1168" s="433" t="s">
        <v>1526</v>
      </c>
    </row>
    <row r="1169" spans="1:3" x14ac:dyDescent="0.25">
      <c r="A1169" s="125">
        <v>2132</v>
      </c>
      <c r="B1169" s="402" t="s">
        <v>1527</v>
      </c>
      <c r="C1169" s="433" t="s">
        <v>1527</v>
      </c>
    </row>
    <row r="1170" spans="1:3" x14ac:dyDescent="0.25">
      <c r="A1170" s="125">
        <v>2133</v>
      </c>
      <c r="B1170" s="402" t="s">
        <v>1528</v>
      </c>
      <c r="C1170" s="433" t="s">
        <v>1528</v>
      </c>
    </row>
    <row r="1171" spans="1:3" x14ac:dyDescent="0.25">
      <c r="A1171" s="125" t="s">
        <v>338</v>
      </c>
      <c r="B1171" s="402" t="s">
        <v>1529</v>
      </c>
      <c r="C1171" s="433" t="s">
        <v>1529</v>
      </c>
    </row>
    <row r="1172" spans="1:3" ht="45.6" x14ac:dyDescent="0.25">
      <c r="A1172" s="125">
        <v>2135</v>
      </c>
      <c r="B1172" s="410" t="s">
        <v>1530</v>
      </c>
      <c r="C1172" s="417" t="s">
        <v>1530</v>
      </c>
    </row>
    <row r="1173" spans="1:3" x14ac:dyDescent="0.25">
      <c r="A1173" s="125">
        <v>2136</v>
      </c>
      <c r="B1173" s="340" t="s">
        <v>1531</v>
      </c>
      <c r="C1173" s="374" t="s">
        <v>1531</v>
      </c>
    </row>
    <row r="1174" spans="1:3" x14ac:dyDescent="0.25">
      <c r="A1174" s="125">
        <v>2137</v>
      </c>
      <c r="B1174" s="340" t="s">
        <v>1532</v>
      </c>
      <c r="C1174" s="374" t="s">
        <v>1532</v>
      </c>
    </row>
    <row r="1175" spans="1:3" ht="34.200000000000003" x14ac:dyDescent="0.25">
      <c r="A1175" s="125" t="s">
        <v>338</v>
      </c>
      <c r="B1175" s="403" t="s">
        <v>1533</v>
      </c>
      <c r="C1175" s="417" t="s">
        <v>1533</v>
      </c>
    </row>
    <row r="1176" spans="1:3" x14ac:dyDescent="0.25">
      <c r="A1176" s="125">
        <v>2139</v>
      </c>
      <c r="B1176" s="411" t="s">
        <v>1534</v>
      </c>
      <c r="C1176" s="434" t="s">
        <v>1534</v>
      </c>
    </row>
    <row r="1177" spans="1:3" ht="13.8" thickBot="1" x14ac:dyDescent="0.3">
      <c r="A1177" s="125">
        <v>2140</v>
      </c>
      <c r="B1177" s="411" t="s">
        <v>1535</v>
      </c>
      <c r="C1177" s="434" t="s">
        <v>1535</v>
      </c>
    </row>
    <row r="1178" spans="1:3" ht="13.8" thickBot="1" x14ac:dyDescent="0.3">
      <c r="A1178" s="125" t="s">
        <v>338</v>
      </c>
      <c r="B1178" s="412" t="s">
        <v>1536</v>
      </c>
      <c r="C1178" s="434" t="s">
        <v>1536</v>
      </c>
    </row>
    <row r="1179" spans="1:3" x14ac:dyDescent="0.25">
      <c r="A1179" s="125">
        <v>2142</v>
      </c>
      <c r="B1179" s="427" t="s">
        <v>1537</v>
      </c>
      <c r="C1179" s="434" t="s">
        <v>1537</v>
      </c>
    </row>
    <row r="1180" spans="1:3" x14ac:dyDescent="0.25">
      <c r="A1180" s="125" t="s">
        <v>338</v>
      </c>
      <c r="B1180" s="406" t="s">
        <v>1538</v>
      </c>
      <c r="C1180" s="449" t="s">
        <v>1538</v>
      </c>
    </row>
    <row r="1181" spans="1:3" x14ac:dyDescent="0.25">
      <c r="A1181" s="125">
        <v>2144</v>
      </c>
      <c r="B1181" s="340" t="s">
        <v>1539</v>
      </c>
      <c r="C1181" s="374" t="s">
        <v>1539</v>
      </c>
    </row>
    <row r="1182" spans="1:3" ht="34.200000000000003" x14ac:dyDescent="0.25">
      <c r="A1182" s="125" t="s">
        <v>338</v>
      </c>
      <c r="B1182" s="403" t="s">
        <v>1540</v>
      </c>
      <c r="C1182" s="417" t="s">
        <v>1540</v>
      </c>
    </row>
    <row r="1183" spans="1:3" x14ac:dyDescent="0.25">
      <c r="A1183" s="125" t="s">
        <v>338</v>
      </c>
      <c r="B1183" s="70" t="s">
        <v>1541</v>
      </c>
      <c r="C1183" s="13" t="s">
        <v>1541</v>
      </c>
    </row>
    <row r="1184" spans="1:3" x14ac:dyDescent="0.25">
      <c r="A1184" s="125">
        <v>2147</v>
      </c>
      <c r="B1184" s="428" t="s">
        <v>1542</v>
      </c>
      <c r="C1184" s="434" t="s">
        <v>1542</v>
      </c>
    </row>
    <row r="1185" spans="1:3" x14ac:dyDescent="0.25">
      <c r="A1185" s="125">
        <v>2148</v>
      </c>
      <c r="B1185" s="428" t="s">
        <v>1543</v>
      </c>
      <c r="C1185" s="434" t="s">
        <v>1543</v>
      </c>
    </row>
    <row r="1186" spans="1:3" ht="15.6" x14ac:dyDescent="0.25">
      <c r="A1186" s="125">
        <v>2149</v>
      </c>
      <c r="B1186" s="429" t="s">
        <v>1544</v>
      </c>
      <c r="C1186" s="434" t="s">
        <v>1545</v>
      </c>
    </row>
    <row r="1187" spans="1:3" x14ac:dyDescent="0.25">
      <c r="A1187" s="125">
        <v>2150</v>
      </c>
      <c r="B1187" s="428" t="s">
        <v>1546</v>
      </c>
      <c r="C1187" s="434" t="s">
        <v>1546</v>
      </c>
    </row>
    <row r="1188" spans="1:3" x14ac:dyDescent="0.25">
      <c r="A1188" s="125">
        <v>2151</v>
      </c>
      <c r="B1188" s="428" t="s">
        <v>1547</v>
      </c>
      <c r="C1188" s="434" t="s">
        <v>1547</v>
      </c>
    </row>
    <row r="1189" spans="1:3" x14ac:dyDescent="0.25">
      <c r="A1189" s="125" t="s">
        <v>338</v>
      </c>
      <c r="B1189" s="428" t="s">
        <v>1548</v>
      </c>
      <c r="C1189" s="434" t="s">
        <v>1548</v>
      </c>
    </row>
    <row r="1190" spans="1:3" ht="15.6" x14ac:dyDescent="0.25">
      <c r="A1190" s="125">
        <v>2153</v>
      </c>
      <c r="B1190" s="428" t="s">
        <v>1549</v>
      </c>
      <c r="C1190" s="434" t="s">
        <v>1550</v>
      </c>
    </row>
    <row r="1191" spans="1:3" x14ac:dyDescent="0.25">
      <c r="A1191" s="125">
        <v>2154</v>
      </c>
      <c r="B1191" s="430" t="s">
        <v>1551</v>
      </c>
      <c r="C1191" s="434" t="s">
        <v>1551</v>
      </c>
    </row>
    <row r="1192" spans="1:3" x14ac:dyDescent="0.25">
      <c r="A1192" s="125">
        <v>2155</v>
      </c>
      <c r="B1192" s="428" t="s">
        <v>1552</v>
      </c>
      <c r="C1192" s="434" t="s">
        <v>1552</v>
      </c>
    </row>
    <row r="1193" spans="1:3" x14ac:dyDescent="0.25">
      <c r="A1193" s="125">
        <v>2156</v>
      </c>
      <c r="B1193" s="428" t="s">
        <v>1553</v>
      </c>
      <c r="C1193" s="434" t="s">
        <v>1553</v>
      </c>
    </row>
    <row r="1194" spans="1:3" x14ac:dyDescent="0.25">
      <c r="A1194" s="125">
        <v>2157</v>
      </c>
      <c r="B1194" s="413" t="s">
        <v>1554</v>
      </c>
      <c r="C1194" s="433" t="s">
        <v>1554</v>
      </c>
    </row>
    <row r="1195" spans="1:3" x14ac:dyDescent="0.25">
      <c r="A1195" s="125">
        <v>2158</v>
      </c>
      <c r="B1195" s="211" t="s">
        <v>1555</v>
      </c>
      <c r="C1195" s="433" t="s">
        <v>1555</v>
      </c>
    </row>
    <row r="1196" spans="1:3" x14ac:dyDescent="0.25">
      <c r="A1196" s="125">
        <v>2159</v>
      </c>
      <c r="B1196" s="211" t="s">
        <v>1556</v>
      </c>
      <c r="C1196" s="433" t="s">
        <v>1556</v>
      </c>
    </row>
    <row r="1197" spans="1:3" x14ac:dyDescent="0.25">
      <c r="A1197" s="125">
        <v>2160</v>
      </c>
      <c r="B1197" s="211" t="s">
        <v>118</v>
      </c>
      <c r="C1197" s="433" t="s">
        <v>118</v>
      </c>
    </row>
    <row r="1198" spans="1:3" x14ac:dyDescent="0.25">
      <c r="A1198" s="125">
        <v>2161</v>
      </c>
      <c r="B1198" s="26" t="s">
        <v>1557</v>
      </c>
      <c r="C1198" s="433" t="s">
        <v>1557</v>
      </c>
    </row>
    <row r="1199" spans="1:3" x14ac:dyDescent="0.25">
      <c r="A1199" s="125">
        <v>2162</v>
      </c>
      <c r="B1199" s="26" t="s">
        <v>1558</v>
      </c>
      <c r="C1199" s="433" t="s">
        <v>1558</v>
      </c>
    </row>
    <row r="1200" spans="1:3" x14ac:dyDescent="0.25">
      <c r="A1200" s="125">
        <v>2163</v>
      </c>
      <c r="B1200" s="414" t="s">
        <v>238</v>
      </c>
      <c r="C1200" s="433" t="s">
        <v>238</v>
      </c>
    </row>
    <row r="1201" spans="1:3" x14ac:dyDescent="0.25">
      <c r="A1201" s="125">
        <v>2164</v>
      </c>
      <c r="B1201" s="414" t="s">
        <v>1559</v>
      </c>
      <c r="C1201" s="433" t="s">
        <v>1559</v>
      </c>
    </row>
    <row r="1202" spans="1:3" x14ac:dyDescent="0.25">
      <c r="A1202" s="125">
        <v>2165</v>
      </c>
      <c r="B1202" s="211" t="s">
        <v>32</v>
      </c>
      <c r="C1202" s="433" t="s">
        <v>32</v>
      </c>
    </row>
    <row r="1203" spans="1:3" x14ac:dyDescent="0.25">
      <c r="A1203" s="125">
        <v>2166</v>
      </c>
      <c r="B1203" s="26" t="s">
        <v>1560</v>
      </c>
      <c r="C1203" s="433" t="s">
        <v>1560</v>
      </c>
    </row>
    <row r="1204" spans="1:3" x14ac:dyDescent="0.25">
      <c r="A1204" s="125">
        <v>2167</v>
      </c>
      <c r="B1204" s="26" t="s">
        <v>1561</v>
      </c>
      <c r="C1204" s="433" t="s">
        <v>1561</v>
      </c>
    </row>
    <row r="1205" spans="1:3" x14ac:dyDescent="0.25">
      <c r="A1205" s="125">
        <v>2168</v>
      </c>
      <c r="B1205" s="26" t="s">
        <v>1562</v>
      </c>
      <c r="C1205" s="433" t="s">
        <v>1562</v>
      </c>
    </row>
    <row r="1206" spans="1:3" x14ac:dyDescent="0.25">
      <c r="A1206" s="125">
        <v>2169</v>
      </c>
      <c r="B1206" s="26" t="s">
        <v>1563</v>
      </c>
      <c r="C1206" s="433" t="s">
        <v>1563</v>
      </c>
    </row>
    <row r="1207" spans="1:3" x14ac:dyDescent="0.25">
      <c r="A1207" s="125">
        <v>2170</v>
      </c>
      <c r="B1207" s="26" t="s">
        <v>1564</v>
      </c>
      <c r="C1207" s="433" t="s">
        <v>1564</v>
      </c>
    </row>
    <row r="1208" spans="1:3" x14ac:dyDescent="0.25">
      <c r="A1208" s="125">
        <v>2171</v>
      </c>
      <c r="B1208" s="26" t="s">
        <v>1565</v>
      </c>
      <c r="C1208" s="433" t="s">
        <v>1565</v>
      </c>
    </row>
    <row r="1209" spans="1:3" x14ac:dyDescent="0.25">
      <c r="A1209" s="125">
        <v>2172</v>
      </c>
      <c r="B1209" s="26" t="s">
        <v>1566</v>
      </c>
      <c r="C1209" s="433" t="s">
        <v>1566</v>
      </c>
    </row>
    <row r="1210" spans="1:3" x14ac:dyDescent="0.25">
      <c r="A1210" s="125">
        <v>2173</v>
      </c>
      <c r="B1210" s="26" t="s">
        <v>1567</v>
      </c>
      <c r="C1210" s="433" t="s">
        <v>1567</v>
      </c>
    </row>
    <row r="1211" spans="1:3" x14ac:dyDescent="0.25">
      <c r="A1211" s="125">
        <v>2174</v>
      </c>
      <c r="B1211" s="26" t="s">
        <v>1568</v>
      </c>
      <c r="C1211" s="433" t="s">
        <v>1568</v>
      </c>
    </row>
    <row r="1212" spans="1:3" x14ac:dyDescent="0.25">
      <c r="A1212" s="125">
        <v>2175</v>
      </c>
      <c r="B1212" s="26" t="s">
        <v>1569</v>
      </c>
      <c r="C1212" s="433" t="s">
        <v>1569</v>
      </c>
    </row>
    <row r="1213" spans="1:3" x14ac:dyDescent="0.25">
      <c r="A1213" s="125">
        <v>2176</v>
      </c>
      <c r="B1213" s="26" t="s">
        <v>1570</v>
      </c>
      <c r="C1213" s="433" t="s">
        <v>1570</v>
      </c>
    </row>
    <row r="1214" spans="1:3" x14ac:dyDescent="0.25">
      <c r="A1214" s="125">
        <v>2177</v>
      </c>
      <c r="B1214" s="26" t="s">
        <v>1571</v>
      </c>
      <c r="C1214" s="433" t="s">
        <v>1571</v>
      </c>
    </row>
    <row r="1215" spans="1:3" x14ac:dyDescent="0.25">
      <c r="A1215" s="125">
        <v>2178</v>
      </c>
      <c r="B1215" s="26" t="s">
        <v>1572</v>
      </c>
      <c r="C1215" s="433" t="s">
        <v>1572</v>
      </c>
    </row>
    <row r="1216" spans="1:3" x14ac:dyDescent="0.25">
      <c r="A1216" s="125">
        <v>2179</v>
      </c>
      <c r="B1216" s="26" t="s">
        <v>1573</v>
      </c>
      <c r="C1216" s="433" t="s">
        <v>1573</v>
      </c>
    </row>
    <row r="1217" spans="1:3" x14ac:dyDescent="0.25">
      <c r="A1217" s="125">
        <v>2180</v>
      </c>
      <c r="B1217" s="26" t="s">
        <v>1574</v>
      </c>
      <c r="C1217" s="433" t="s">
        <v>1574</v>
      </c>
    </row>
    <row r="1218" spans="1:3" x14ac:dyDescent="0.25">
      <c r="A1218" s="125">
        <v>2181</v>
      </c>
      <c r="B1218" s="26" t="s">
        <v>1575</v>
      </c>
      <c r="C1218" s="433" t="s">
        <v>1575</v>
      </c>
    </row>
    <row r="1219" spans="1:3" x14ac:dyDescent="0.25">
      <c r="A1219" s="125">
        <v>2182</v>
      </c>
      <c r="B1219" s="26" t="s">
        <v>1576</v>
      </c>
      <c r="C1219" s="433" t="s">
        <v>1576</v>
      </c>
    </row>
    <row r="1220" spans="1:3" x14ac:dyDescent="0.25">
      <c r="A1220" s="125">
        <v>2183</v>
      </c>
      <c r="B1220" s="26" t="s">
        <v>1577</v>
      </c>
      <c r="C1220" s="433" t="s">
        <v>1577</v>
      </c>
    </row>
    <row r="1221" spans="1:3" x14ac:dyDescent="0.25">
      <c r="A1221" s="125">
        <v>2184</v>
      </c>
      <c r="B1221" s="26" t="s">
        <v>1578</v>
      </c>
      <c r="C1221" s="433" t="s">
        <v>1578</v>
      </c>
    </row>
    <row r="1222" spans="1:3" x14ac:dyDescent="0.25">
      <c r="A1222" s="125">
        <v>2185</v>
      </c>
      <c r="B1222" s="26" t="s">
        <v>1579</v>
      </c>
      <c r="C1222" s="433" t="s">
        <v>1579</v>
      </c>
    </row>
    <row r="1223" spans="1:3" x14ac:dyDescent="0.25">
      <c r="A1223" s="125">
        <v>2186</v>
      </c>
      <c r="B1223" s="26" t="s">
        <v>1580</v>
      </c>
      <c r="C1223" s="433" t="s">
        <v>1580</v>
      </c>
    </row>
    <row r="1224" spans="1:3" x14ac:dyDescent="0.25">
      <c r="A1224" s="125">
        <v>2187</v>
      </c>
      <c r="B1224" s="26" t="s">
        <v>1581</v>
      </c>
      <c r="C1224" s="433" t="s">
        <v>1581</v>
      </c>
    </row>
    <row r="1225" spans="1:3" x14ac:dyDescent="0.25">
      <c r="A1225" s="125">
        <v>2188</v>
      </c>
      <c r="B1225" s="26" t="s">
        <v>1582</v>
      </c>
      <c r="C1225" s="433" t="s">
        <v>1582</v>
      </c>
    </row>
    <row r="1226" spans="1:3" x14ac:dyDescent="0.25">
      <c r="A1226" s="125">
        <v>2189</v>
      </c>
      <c r="B1226" s="26" t="s">
        <v>1583</v>
      </c>
      <c r="C1226" s="433" t="s">
        <v>1583</v>
      </c>
    </row>
    <row r="1227" spans="1:3" x14ac:dyDescent="0.25">
      <c r="A1227" s="125">
        <v>2190</v>
      </c>
      <c r="B1227" s="26" t="s">
        <v>1584</v>
      </c>
      <c r="C1227" s="433" t="s">
        <v>1584</v>
      </c>
    </row>
    <row r="1228" spans="1:3" ht="24.6" x14ac:dyDescent="0.25">
      <c r="A1228" s="125" t="s">
        <v>338</v>
      </c>
      <c r="B1228" s="407" t="s">
        <v>1585</v>
      </c>
      <c r="C1228" s="475" t="s">
        <v>1585</v>
      </c>
    </row>
    <row r="1229" spans="1:3" ht="34.799999999999997" x14ac:dyDescent="0.25">
      <c r="A1229" s="125" t="s">
        <v>338</v>
      </c>
      <c r="B1229" s="200" t="s">
        <v>1586</v>
      </c>
      <c r="C1229" s="475" t="s">
        <v>1586</v>
      </c>
    </row>
    <row r="1230" spans="1:3" x14ac:dyDescent="0.25">
      <c r="A1230" s="125" t="s">
        <v>338</v>
      </c>
      <c r="B1230" s="202" t="s">
        <v>1587</v>
      </c>
      <c r="C1230" s="475" t="s">
        <v>1587</v>
      </c>
    </row>
    <row r="1231" spans="1:3" x14ac:dyDescent="0.25">
      <c r="A1231" s="125">
        <v>2194</v>
      </c>
      <c r="B1231" s="452" t="s">
        <v>1588</v>
      </c>
      <c r="C1231" s="475" t="s">
        <v>1588</v>
      </c>
    </row>
    <row r="1232" spans="1:3" x14ac:dyDescent="0.25">
      <c r="A1232" s="125">
        <v>2195</v>
      </c>
      <c r="B1232" s="453" t="s">
        <v>1589</v>
      </c>
      <c r="C1232" s="475" t="s">
        <v>1589</v>
      </c>
    </row>
    <row r="1233" spans="1:3" x14ac:dyDescent="0.25">
      <c r="A1233" s="125">
        <v>2196</v>
      </c>
      <c r="B1233" s="453" t="s">
        <v>1590</v>
      </c>
      <c r="C1233" s="475" t="s">
        <v>1590</v>
      </c>
    </row>
    <row r="1234" spans="1:3" x14ac:dyDescent="0.25">
      <c r="A1234" s="125">
        <v>2197</v>
      </c>
      <c r="B1234" s="453" t="s">
        <v>1591</v>
      </c>
      <c r="C1234" s="475" t="s">
        <v>1591</v>
      </c>
    </row>
    <row r="1235" spans="1:3" x14ac:dyDescent="0.25">
      <c r="A1235" s="125">
        <v>2198</v>
      </c>
      <c r="B1235" s="453" t="s">
        <v>1592</v>
      </c>
      <c r="C1235" s="475" t="s">
        <v>1592</v>
      </c>
    </row>
    <row r="1236" spans="1:3" x14ac:dyDescent="0.25">
      <c r="A1236" s="125">
        <v>2199</v>
      </c>
      <c r="B1236" s="453" t="s">
        <v>1593</v>
      </c>
      <c r="C1236" s="475" t="s">
        <v>1593</v>
      </c>
    </row>
    <row r="1237" spans="1:3" x14ac:dyDescent="0.25">
      <c r="A1237" s="125">
        <v>2200</v>
      </c>
      <c r="B1237" s="453" t="s">
        <v>1594</v>
      </c>
      <c r="C1237" s="475" t="s">
        <v>1594</v>
      </c>
    </row>
    <row r="1238" spans="1:3" x14ac:dyDescent="0.25">
      <c r="A1238" s="125">
        <v>2201</v>
      </c>
      <c r="B1238" s="453" t="s">
        <v>1595</v>
      </c>
      <c r="C1238" s="475" t="s">
        <v>1595</v>
      </c>
    </row>
    <row r="1239" spans="1:3" x14ac:dyDescent="0.25">
      <c r="A1239" s="125">
        <v>2202</v>
      </c>
      <c r="B1239" s="453" t="s">
        <v>1596</v>
      </c>
      <c r="C1239" s="475" t="s">
        <v>1596</v>
      </c>
    </row>
    <row r="1240" spans="1:3" x14ac:dyDescent="0.25">
      <c r="A1240" s="125">
        <v>2203</v>
      </c>
      <c r="B1240" s="453" t="s">
        <v>1597</v>
      </c>
      <c r="C1240" s="475" t="s">
        <v>1597</v>
      </c>
    </row>
    <row r="1241" spans="1:3" x14ac:dyDescent="0.25">
      <c r="A1241" s="125">
        <v>2204</v>
      </c>
      <c r="B1241" s="453" t="s">
        <v>1598</v>
      </c>
      <c r="C1241" s="475" t="s">
        <v>1598</v>
      </c>
    </row>
    <row r="1242" spans="1:3" x14ac:dyDescent="0.25">
      <c r="A1242" s="125">
        <v>2205</v>
      </c>
      <c r="B1242" s="453" t="s">
        <v>1599</v>
      </c>
      <c r="C1242" s="475" t="s">
        <v>1599</v>
      </c>
    </row>
    <row r="1243" spans="1:3" x14ac:dyDescent="0.25">
      <c r="A1243" s="501" t="s">
        <v>338</v>
      </c>
      <c r="B1243" s="501" t="s">
        <v>1600</v>
      </c>
      <c r="C1243" s="501" t="s">
        <v>1600</v>
      </c>
    </row>
    <row r="1244" spans="1:3" ht="49.2" x14ac:dyDescent="0.25">
      <c r="A1244" s="125">
        <v>2500</v>
      </c>
      <c r="B1244" s="205" t="s">
        <v>1601</v>
      </c>
      <c r="C1244" s="432" t="s">
        <v>1601</v>
      </c>
    </row>
    <row r="1245" spans="1:3" x14ac:dyDescent="0.25">
      <c r="A1245" s="125">
        <v>2501</v>
      </c>
      <c r="B1245" s="70" t="s">
        <v>1602</v>
      </c>
      <c r="C1245" s="507" t="s">
        <v>1602</v>
      </c>
    </row>
    <row r="1246" spans="1:3" x14ac:dyDescent="0.25">
      <c r="A1246" s="125">
        <v>2502</v>
      </c>
      <c r="B1246" s="70" t="s">
        <v>1603</v>
      </c>
      <c r="C1246" s="507" t="s">
        <v>1603</v>
      </c>
    </row>
    <row r="1247" spans="1:3" x14ac:dyDescent="0.25">
      <c r="A1247" s="125">
        <v>2503</v>
      </c>
      <c r="B1247" s="394" t="s">
        <v>1604</v>
      </c>
      <c r="C1247" s="416" t="s">
        <v>1604</v>
      </c>
    </row>
    <row r="1248" spans="1:3" ht="20.399999999999999" x14ac:dyDescent="0.25">
      <c r="A1248" s="125">
        <v>2504</v>
      </c>
      <c r="B1248" s="208" t="s">
        <v>1605</v>
      </c>
      <c r="C1248" s="375" t="s">
        <v>1605</v>
      </c>
    </row>
    <row r="1249" spans="1:3" x14ac:dyDescent="0.25">
      <c r="A1249" s="125">
        <v>2505</v>
      </c>
      <c r="B1249" s="495" t="s">
        <v>1606</v>
      </c>
      <c r="C1249" s="508" t="s">
        <v>1606</v>
      </c>
    </row>
    <row r="1250" spans="1:3" ht="39.6" x14ac:dyDescent="0.25">
      <c r="A1250" s="125">
        <v>2506</v>
      </c>
      <c r="B1250" s="496" t="s">
        <v>1607</v>
      </c>
      <c r="C1250" s="509" t="s">
        <v>1607</v>
      </c>
    </row>
    <row r="1251" spans="1:3" x14ac:dyDescent="0.25">
      <c r="A1251" s="125" t="s">
        <v>338</v>
      </c>
      <c r="B1251" s="70" t="s">
        <v>1608</v>
      </c>
      <c r="C1251" s="507" t="s">
        <v>1608</v>
      </c>
    </row>
    <row r="1252" spans="1:3" ht="39.6" x14ac:dyDescent="0.25">
      <c r="A1252" s="125">
        <v>2508</v>
      </c>
      <c r="B1252" s="496" t="s">
        <v>1609</v>
      </c>
      <c r="C1252" s="509" t="s">
        <v>1609</v>
      </c>
    </row>
    <row r="1253" spans="1:3" x14ac:dyDescent="0.25">
      <c r="A1253" s="125">
        <v>2509</v>
      </c>
      <c r="B1253" s="496" t="s">
        <v>1610</v>
      </c>
      <c r="C1253" s="509" t="s">
        <v>1610</v>
      </c>
    </row>
    <row r="1254" spans="1:3" x14ac:dyDescent="0.25">
      <c r="A1254" s="125">
        <v>2510</v>
      </c>
      <c r="B1254" s="496" t="s">
        <v>1611</v>
      </c>
      <c r="C1254" s="509" t="s">
        <v>1611</v>
      </c>
    </row>
    <row r="1255" spans="1:3" ht="66" x14ac:dyDescent="0.25">
      <c r="A1255" s="125">
        <v>2511</v>
      </c>
      <c r="B1255" s="496" t="s">
        <v>1612</v>
      </c>
      <c r="C1255" s="509" t="s">
        <v>1612</v>
      </c>
    </row>
    <row r="1256" spans="1:3" x14ac:dyDescent="0.25">
      <c r="A1256" s="125">
        <v>2512</v>
      </c>
      <c r="B1256" s="496" t="s">
        <v>1613</v>
      </c>
      <c r="C1256" s="509" t="s">
        <v>1613</v>
      </c>
    </row>
    <row r="1257" spans="1:3" ht="26.4" x14ac:dyDescent="0.25">
      <c r="A1257" s="125" t="s">
        <v>338</v>
      </c>
      <c r="B1257" s="70" t="s">
        <v>1614</v>
      </c>
      <c r="C1257" s="507" t="s">
        <v>1614</v>
      </c>
    </row>
    <row r="1258" spans="1:3" ht="26.4" x14ac:dyDescent="0.25">
      <c r="A1258" s="125" t="s">
        <v>338</v>
      </c>
      <c r="B1258" s="314" t="s">
        <v>1615</v>
      </c>
      <c r="C1258" s="434" t="s">
        <v>1615</v>
      </c>
    </row>
    <row r="1259" spans="1:3" ht="69.599999999999994" x14ac:dyDescent="0.25">
      <c r="A1259" s="125" t="s">
        <v>338</v>
      </c>
      <c r="B1259" s="200" t="s">
        <v>1616</v>
      </c>
      <c r="C1259" s="510" t="s">
        <v>1616</v>
      </c>
    </row>
    <row r="1260" spans="1:3" ht="26.4" x14ac:dyDescent="0.25">
      <c r="A1260" s="125">
        <v>2516</v>
      </c>
      <c r="B1260" s="395" t="s">
        <v>1617</v>
      </c>
      <c r="C1260" s="434" t="s">
        <v>1617</v>
      </c>
    </row>
    <row r="1261" spans="1:3" x14ac:dyDescent="0.25">
      <c r="A1261" s="125">
        <v>2517</v>
      </c>
      <c r="B1261" s="395" t="s">
        <v>1618</v>
      </c>
      <c r="C1261" s="434" t="s">
        <v>1618</v>
      </c>
    </row>
    <row r="1262" spans="1:3" x14ac:dyDescent="0.25">
      <c r="A1262" s="125">
        <v>2518</v>
      </c>
      <c r="B1262" s="498" t="s">
        <v>1619</v>
      </c>
      <c r="C1262" s="511" t="s">
        <v>1619</v>
      </c>
    </row>
    <row r="1263" spans="1:3" ht="15.6" x14ac:dyDescent="0.25">
      <c r="A1263" s="125">
        <v>2519</v>
      </c>
      <c r="B1263" s="103" t="s">
        <v>1620</v>
      </c>
      <c r="C1263" s="380" t="s">
        <v>1620</v>
      </c>
    </row>
    <row r="1264" spans="1:3" x14ac:dyDescent="0.25">
      <c r="A1264" s="125">
        <v>2520</v>
      </c>
      <c r="B1264" s="497" t="s">
        <v>1621</v>
      </c>
      <c r="C1264" s="512" t="s">
        <v>1621</v>
      </c>
    </row>
    <row r="1265" spans="1:3" x14ac:dyDescent="0.25">
      <c r="A1265" s="125">
        <v>2521</v>
      </c>
      <c r="B1265" s="55" t="s">
        <v>1622</v>
      </c>
      <c r="C1265" s="378" t="s">
        <v>1622</v>
      </c>
    </row>
    <row r="1266" spans="1:3" x14ac:dyDescent="0.25">
      <c r="A1266" s="125">
        <v>2522</v>
      </c>
      <c r="B1266" s="500" t="s">
        <v>1623</v>
      </c>
      <c r="C1266" s="439" t="s">
        <v>1623</v>
      </c>
    </row>
    <row r="1267" spans="1:3" x14ac:dyDescent="0.25">
      <c r="A1267" s="125">
        <v>2523</v>
      </c>
      <c r="B1267" s="55" t="s">
        <v>1624</v>
      </c>
      <c r="C1267" s="378" t="s">
        <v>1624</v>
      </c>
    </row>
    <row r="1268" spans="1:3" x14ac:dyDescent="0.25">
      <c r="A1268" s="125">
        <v>2524</v>
      </c>
      <c r="B1268" s="74" t="s">
        <v>1625</v>
      </c>
      <c r="C1268" s="377" t="s">
        <v>1625</v>
      </c>
    </row>
    <row r="1269" spans="1:3" x14ac:dyDescent="0.25">
      <c r="A1269" s="125">
        <v>2525</v>
      </c>
      <c r="B1269" s="219" t="s">
        <v>1626</v>
      </c>
      <c r="C1269" s="513" t="s">
        <v>1626</v>
      </c>
    </row>
    <row r="1270" spans="1:3" x14ac:dyDescent="0.25">
      <c r="A1270" s="125">
        <v>2526</v>
      </c>
      <c r="B1270" s="74" t="s">
        <v>1627</v>
      </c>
      <c r="C1270" s="377" t="s">
        <v>1627</v>
      </c>
    </row>
    <row r="1271" spans="1:3" x14ac:dyDescent="0.25">
      <c r="A1271" s="125">
        <v>2527</v>
      </c>
      <c r="B1271" s="80" t="s">
        <v>1628</v>
      </c>
      <c r="C1271" s="379" t="s">
        <v>1628</v>
      </c>
    </row>
    <row r="1272" spans="1:3" x14ac:dyDescent="0.25">
      <c r="A1272" s="125">
        <v>2528</v>
      </c>
      <c r="B1272" s="219" t="s">
        <v>1629</v>
      </c>
      <c r="C1272" s="513" t="s">
        <v>1629</v>
      </c>
    </row>
    <row r="1273" spans="1:3" ht="52.8" x14ac:dyDescent="0.25">
      <c r="A1273" s="125">
        <v>2529</v>
      </c>
      <c r="B1273" s="203" t="s">
        <v>1630</v>
      </c>
      <c r="C1273" s="514" t="s">
        <v>1630</v>
      </c>
    </row>
    <row r="1274" spans="1:3" x14ac:dyDescent="0.25">
      <c r="A1274" s="125" t="s">
        <v>338</v>
      </c>
      <c r="B1274" s="497" t="s">
        <v>1631</v>
      </c>
      <c r="C1274" s="512" t="s">
        <v>1631</v>
      </c>
    </row>
    <row r="1275" spans="1:3" ht="20.399999999999999" x14ac:dyDescent="0.25">
      <c r="A1275" s="125">
        <v>2531</v>
      </c>
      <c r="B1275" s="497" t="s">
        <v>1632</v>
      </c>
      <c r="C1275" s="512" t="s">
        <v>1632</v>
      </c>
    </row>
    <row r="1276" spans="1:3" x14ac:dyDescent="0.25">
      <c r="A1276" s="125">
        <v>2532</v>
      </c>
      <c r="B1276" s="64" t="s">
        <v>1633</v>
      </c>
      <c r="C1276" s="378" t="s">
        <v>1633</v>
      </c>
    </row>
    <row r="1277" spans="1:3" ht="20.399999999999999" x14ac:dyDescent="0.25">
      <c r="A1277" s="125">
        <v>2533</v>
      </c>
      <c r="B1277" s="80" t="s">
        <v>1634</v>
      </c>
      <c r="C1277" s="379" t="s">
        <v>1634</v>
      </c>
    </row>
    <row r="1278" spans="1:3" hidden="1" x14ac:dyDescent="0.25">
      <c r="A1278" s="125">
        <v>2534</v>
      </c>
      <c r="B1278" s="502" t="s">
        <v>1635</v>
      </c>
      <c r="C1278" s="441" t="s">
        <v>1635</v>
      </c>
    </row>
    <row r="1279" spans="1:3" ht="26.4" x14ac:dyDescent="0.25">
      <c r="A1279" s="125" t="s">
        <v>338</v>
      </c>
      <c r="B1279" s="55" t="s">
        <v>1636</v>
      </c>
      <c r="C1279" s="378" t="s">
        <v>1636</v>
      </c>
    </row>
    <row r="1280" spans="1:3" ht="39.6" x14ac:dyDescent="0.25">
      <c r="A1280" s="125">
        <v>2536</v>
      </c>
      <c r="B1280" s="55" t="s">
        <v>1637</v>
      </c>
      <c r="C1280" s="378" t="s">
        <v>1637</v>
      </c>
    </row>
    <row r="1281" spans="1:3" ht="52.8" x14ac:dyDescent="0.25">
      <c r="A1281" s="125" t="s">
        <v>338</v>
      </c>
      <c r="B1281" s="55" t="s">
        <v>1638</v>
      </c>
      <c r="C1281" s="378" t="s">
        <v>1638</v>
      </c>
    </row>
    <row r="1282" spans="1:3" ht="20.399999999999999" x14ac:dyDescent="0.25">
      <c r="A1282" s="125">
        <v>2538</v>
      </c>
      <c r="B1282" s="503" t="s">
        <v>1639</v>
      </c>
      <c r="C1282" s="515" t="s">
        <v>1639</v>
      </c>
    </row>
    <row r="1283" spans="1:3" x14ac:dyDescent="0.25">
      <c r="A1283" s="125">
        <v>2539</v>
      </c>
      <c r="B1283" s="499" t="s">
        <v>1640</v>
      </c>
      <c r="C1283" s="516" t="s">
        <v>1640</v>
      </c>
    </row>
    <row r="1284" spans="1:3" x14ac:dyDescent="0.25">
      <c r="A1284" s="125" t="s">
        <v>338</v>
      </c>
      <c r="B1284" s="499" t="s">
        <v>1641</v>
      </c>
      <c r="C1284" s="516" t="s">
        <v>1641</v>
      </c>
    </row>
    <row r="1285" spans="1:3" x14ac:dyDescent="0.25">
      <c r="A1285" s="125">
        <v>2541</v>
      </c>
      <c r="B1285" s="69" t="s">
        <v>1642</v>
      </c>
      <c r="C1285" s="441" t="s">
        <v>1642</v>
      </c>
    </row>
    <row r="1286" spans="1:3" x14ac:dyDescent="0.25">
      <c r="A1286" s="125">
        <v>2542</v>
      </c>
      <c r="B1286" s="504" t="s">
        <v>1643</v>
      </c>
      <c r="C1286" s="444" t="s">
        <v>1643</v>
      </c>
    </row>
    <row r="1287" spans="1:3" x14ac:dyDescent="0.25">
      <c r="A1287" s="125">
        <v>2543</v>
      </c>
      <c r="B1287" s="221" t="s">
        <v>1644</v>
      </c>
      <c r="C1287" s="517" t="s">
        <v>1644</v>
      </c>
    </row>
    <row r="1288" spans="1:3" x14ac:dyDescent="0.25">
      <c r="A1288" s="125">
        <v>2544</v>
      </c>
      <c r="B1288" s="55" t="s">
        <v>1645</v>
      </c>
      <c r="C1288" s="378" t="s">
        <v>1645</v>
      </c>
    </row>
    <row r="1289" spans="1:3" ht="40.799999999999997" x14ac:dyDescent="0.25">
      <c r="A1289" s="125">
        <v>2545</v>
      </c>
      <c r="B1289" s="202" t="s">
        <v>1646</v>
      </c>
      <c r="C1289" s="379" t="s">
        <v>1646</v>
      </c>
    </row>
    <row r="1290" spans="1:3" x14ac:dyDescent="0.25">
      <c r="A1290" s="125">
        <v>2546</v>
      </c>
      <c r="B1290" s="505" t="s">
        <v>1647</v>
      </c>
      <c r="C1290" s="518" t="s">
        <v>1647</v>
      </c>
    </row>
    <row r="1291" spans="1:3" ht="15.6" x14ac:dyDescent="0.3">
      <c r="A1291" s="125">
        <v>2547</v>
      </c>
      <c r="B1291" s="85" t="s">
        <v>1648</v>
      </c>
      <c r="C1291" s="519" t="s">
        <v>1648</v>
      </c>
    </row>
    <row r="1292" spans="1:3" x14ac:dyDescent="0.25">
      <c r="A1292" s="125">
        <v>2548</v>
      </c>
      <c r="B1292" s="506" t="s">
        <v>1649</v>
      </c>
      <c r="C1292" s="511" t="s">
        <v>1649</v>
      </c>
    </row>
    <row r="1293" spans="1:3" x14ac:dyDescent="0.25">
      <c r="A1293" s="125">
        <v>2549</v>
      </c>
      <c r="B1293" s="211" t="s">
        <v>42</v>
      </c>
      <c r="C1293" s="520" t="s">
        <v>42</v>
      </c>
    </row>
    <row r="1294" spans="1:3" x14ac:dyDescent="0.25">
      <c r="A1294" s="125">
        <v>2550</v>
      </c>
      <c r="B1294" s="211" t="s">
        <v>1650</v>
      </c>
      <c r="C1294" s="520" t="s">
        <v>1650</v>
      </c>
    </row>
    <row r="1295" spans="1:3" x14ac:dyDescent="0.25">
      <c r="A1295" s="501" t="s">
        <v>338</v>
      </c>
      <c r="B1295" s="501" t="s">
        <v>1651</v>
      </c>
      <c r="C1295" s="501" t="s">
        <v>1651</v>
      </c>
    </row>
    <row r="1296" spans="1:3" x14ac:dyDescent="0.25">
      <c r="A1296" s="125" t="s">
        <v>338</v>
      </c>
      <c r="B1296" s="70" t="s">
        <v>1652</v>
      </c>
      <c r="C1296" s="507" t="s">
        <v>1652</v>
      </c>
    </row>
    <row r="1297" spans="1:4" ht="39.6" x14ac:dyDescent="0.25">
      <c r="A1297" s="125">
        <v>2901</v>
      </c>
      <c r="B1297" s="70" t="s">
        <v>1653</v>
      </c>
      <c r="C1297" s="528" t="s">
        <v>1653</v>
      </c>
    </row>
    <row r="1298" spans="1:4" x14ac:dyDescent="0.25">
      <c r="A1298" s="125" t="s">
        <v>338</v>
      </c>
      <c r="B1298" s="70" t="s">
        <v>1654</v>
      </c>
      <c r="C1298" s="507" t="s">
        <v>1654</v>
      </c>
    </row>
    <row r="1299" spans="1:4" x14ac:dyDescent="0.25">
      <c r="A1299" s="125">
        <v>2903</v>
      </c>
      <c r="B1299" s="523" t="s">
        <v>1655</v>
      </c>
      <c r="C1299" s="529" t="s">
        <v>1655</v>
      </c>
      <c r="D1299" s="536"/>
    </row>
    <row r="1300" spans="1:4" ht="52.8" x14ac:dyDescent="0.25">
      <c r="A1300" s="125">
        <v>2904</v>
      </c>
      <c r="B1300" s="1" t="s">
        <v>1656</v>
      </c>
      <c r="C1300" s="457" t="s">
        <v>1656</v>
      </c>
      <c r="D1300" s="536"/>
    </row>
    <row r="1301" spans="1:4" ht="26.4" x14ac:dyDescent="0.25">
      <c r="A1301" s="125">
        <v>2905</v>
      </c>
      <c r="B1301" s="1" t="s">
        <v>1657</v>
      </c>
      <c r="C1301" s="457" t="s">
        <v>1657</v>
      </c>
      <c r="D1301" s="536"/>
    </row>
    <row r="1302" spans="1:4" x14ac:dyDescent="0.25">
      <c r="A1302" s="125">
        <v>2906</v>
      </c>
      <c r="B1302" s="1" t="s">
        <v>1658</v>
      </c>
      <c r="C1302" s="457" t="s">
        <v>1658</v>
      </c>
      <c r="D1302" s="536"/>
    </row>
    <row r="1303" spans="1:4" ht="26.4" x14ac:dyDescent="0.25">
      <c r="A1303" s="125">
        <v>2907</v>
      </c>
      <c r="B1303" s="70" t="s">
        <v>1659</v>
      </c>
      <c r="C1303" s="507" t="s">
        <v>1659</v>
      </c>
      <c r="D1303" s="536"/>
    </row>
    <row r="1304" spans="1:4" x14ac:dyDescent="0.25">
      <c r="A1304" s="125">
        <v>2908</v>
      </c>
      <c r="B1304" s="525" t="s">
        <v>1660</v>
      </c>
      <c r="C1304" s="530" t="s">
        <v>1660</v>
      </c>
      <c r="D1304" s="536"/>
    </row>
    <row r="1305" spans="1:4" x14ac:dyDescent="0.25">
      <c r="A1305" s="125">
        <v>2909</v>
      </c>
      <c r="B1305" s="70" t="s">
        <v>1661</v>
      </c>
      <c r="C1305" s="507" t="s">
        <v>1661</v>
      </c>
      <c r="D1305" s="536"/>
    </row>
    <row r="1306" spans="1:4" x14ac:dyDescent="0.25">
      <c r="A1306" s="125" t="s">
        <v>338</v>
      </c>
      <c r="B1306" s="524" t="s">
        <v>1662</v>
      </c>
      <c r="C1306" s="531" t="s">
        <v>1662</v>
      </c>
    </row>
    <row r="1307" spans="1:4" x14ac:dyDescent="0.25">
      <c r="A1307" s="125">
        <v>2911</v>
      </c>
      <c r="B1307" s="196" t="s">
        <v>1663</v>
      </c>
      <c r="C1307" s="434" t="s">
        <v>1663</v>
      </c>
    </row>
    <row r="1308" spans="1:4" ht="69.599999999999994" x14ac:dyDescent="0.25">
      <c r="A1308" s="125" t="s">
        <v>338</v>
      </c>
      <c r="B1308" s="200" t="s">
        <v>1664</v>
      </c>
      <c r="C1308" s="510" t="s">
        <v>1665</v>
      </c>
    </row>
    <row r="1309" spans="1:4" ht="26.4" x14ac:dyDescent="0.25">
      <c r="A1309" s="125">
        <v>2913</v>
      </c>
      <c r="B1309" s="70" t="s">
        <v>1666</v>
      </c>
      <c r="C1309" s="507" t="s">
        <v>1666</v>
      </c>
    </row>
    <row r="1310" spans="1:4" ht="26.4" x14ac:dyDescent="0.25">
      <c r="A1310" s="125">
        <v>2914</v>
      </c>
      <c r="B1310" s="526" t="s">
        <v>1667</v>
      </c>
      <c r="C1310" s="458" t="s">
        <v>1667</v>
      </c>
    </row>
    <row r="1311" spans="1:4" x14ac:dyDescent="0.25">
      <c r="A1311" s="125">
        <v>2915</v>
      </c>
      <c r="B1311" s="70" t="s">
        <v>1668</v>
      </c>
      <c r="C1311" s="507" t="s">
        <v>1668</v>
      </c>
    </row>
    <row r="1312" spans="1:4" x14ac:dyDescent="0.25">
      <c r="A1312" s="125">
        <v>2916</v>
      </c>
      <c r="B1312" s="70" t="s">
        <v>1669</v>
      </c>
      <c r="C1312" s="507" t="s">
        <v>1669</v>
      </c>
    </row>
    <row r="1313" spans="1:4" x14ac:dyDescent="0.25">
      <c r="A1313" s="125">
        <v>2917</v>
      </c>
      <c r="B1313" s="420" t="s">
        <v>1670</v>
      </c>
      <c r="C1313" s="534" t="s">
        <v>1670</v>
      </c>
    </row>
    <row r="1314" spans="1:4" x14ac:dyDescent="0.25">
      <c r="A1314" s="125">
        <v>2918</v>
      </c>
      <c r="B1314" s="527" t="s">
        <v>1671</v>
      </c>
      <c r="C1314" s="532" t="s">
        <v>1671</v>
      </c>
    </row>
    <row r="1315" spans="1:4" ht="26.4" x14ac:dyDescent="0.25">
      <c r="A1315" s="125">
        <v>2919</v>
      </c>
      <c r="B1315" s="314" t="s">
        <v>1672</v>
      </c>
      <c r="C1315" s="535" t="s">
        <v>1672</v>
      </c>
    </row>
    <row r="1316" spans="1:4" ht="26.4" x14ac:dyDescent="0.25">
      <c r="A1316" s="125">
        <v>2920</v>
      </c>
      <c r="B1316" s="521" t="s">
        <v>1673</v>
      </c>
      <c r="C1316" s="533" t="s">
        <v>1673</v>
      </c>
    </row>
    <row r="1317" spans="1:4" ht="20.399999999999999" x14ac:dyDescent="0.25">
      <c r="A1317" s="125">
        <v>2921</v>
      </c>
      <c r="B1317" s="224" t="s">
        <v>1674</v>
      </c>
      <c r="C1317" s="436" t="s">
        <v>1314</v>
      </c>
    </row>
    <row r="1318" spans="1:4" x14ac:dyDescent="0.25">
      <c r="A1318" s="125" t="s">
        <v>338</v>
      </c>
      <c r="B1318" s="537" t="s">
        <v>1675</v>
      </c>
      <c r="C1318" s="475" t="s">
        <v>1675</v>
      </c>
      <c r="D1318" s="538"/>
    </row>
    <row r="1319" spans="1:4" x14ac:dyDescent="0.25">
      <c r="A1319" s="501" t="s">
        <v>338</v>
      </c>
      <c r="B1319" s="501" t="s">
        <v>1676</v>
      </c>
      <c r="C1319" s="501" t="s">
        <v>1676</v>
      </c>
    </row>
    <row r="1320" spans="1:4" x14ac:dyDescent="0.25">
      <c r="A1320" s="125" t="s">
        <v>338</v>
      </c>
      <c r="B1320" s="70" t="s">
        <v>1677</v>
      </c>
      <c r="C1320" s="528" t="s">
        <v>1677</v>
      </c>
      <c r="D1320" s="494"/>
    </row>
    <row r="1321" spans="1:4" x14ac:dyDescent="0.25">
      <c r="A1321" s="125" t="s">
        <v>338</v>
      </c>
      <c r="B1321" s="70" t="s">
        <v>1678</v>
      </c>
      <c r="C1321" s="528" t="s">
        <v>1678</v>
      </c>
      <c r="D1321" s="494"/>
    </row>
    <row r="1322" spans="1:4" x14ac:dyDescent="0.25">
      <c r="A1322" s="125" t="s">
        <v>338</v>
      </c>
      <c r="B1322" s="70" t="s">
        <v>18</v>
      </c>
      <c r="C1322" s="507" t="s">
        <v>18</v>
      </c>
      <c r="D1322" s="494"/>
    </row>
    <row r="1323" spans="1:4" x14ac:dyDescent="0.25">
      <c r="A1323" s="125">
        <v>3003</v>
      </c>
      <c r="B1323" s="70" t="s">
        <v>1679</v>
      </c>
      <c r="C1323" s="528" t="s">
        <v>1679</v>
      </c>
      <c r="D1323" s="494"/>
    </row>
    <row r="1324" spans="1:4" x14ac:dyDescent="0.25">
      <c r="A1324" s="125">
        <v>3004</v>
      </c>
      <c r="B1324" s="280" t="s">
        <v>1680</v>
      </c>
      <c r="C1324" s="574" t="s">
        <v>1680</v>
      </c>
      <c r="D1324" s="494"/>
    </row>
    <row r="1325" spans="1:4" x14ac:dyDescent="0.25">
      <c r="A1325" s="125">
        <v>3005</v>
      </c>
      <c r="B1325" s="70" t="s">
        <v>1681</v>
      </c>
      <c r="C1325" s="528" t="s">
        <v>1681</v>
      </c>
      <c r="D1325" s="494"/>
    </row>
    <row r="1326" spans="1:4" x14ac:dyDescent="0.25">
      <c r="A1326" s="125" t="s">
        <v>338</v>
      </c>
      <c r="B1326" s="70" t="s">
        <v>1682</v>
      </c>
      <c r="C1326" s="507" t="s">
        <v>1682</v>
      </c>
      <c r="D1326" s="494"/>
    </row>
    <row r="1327" spans="1:4" x14ac:dyDescent="0.25">
      <c r="A1327" s="125" t="s">
        <v>338</v>
      </c>
      <c r="B1327" s="537" t="s">
        <v>1683</v>
      </c>
      <c r="C1327" s="476" t="s">
        <v>1683</v>
      </c>
      <c r="D1327" s="538"/>
    </row>
    <row r="1328" spans="1:4" x14ac:dyDescent="0.25">
      <c r="A1328" s="125">
        <v>3008</v>
      </c>
      <c r="B1328" s="70" t="s">
        <v>1684</v>
      </c>
      <c r="C1328" s="507" t="s">
        <v>1684</v>
      </c>
      <c r="D1328" s="538"/>
    </row>
    <row r="1329" spans="1:4" ht="79.2" x14ac:dyDescent="0.25">
      <c r="A1329" s="125">
        <v>3009</v>
      </c>
      <c r="B1329" s="338" t="s">
        <v>1685</v>
      </c>
      <c r="C1329" s="434" t="s">
        <v>1685</v>
      </c>
      <c r="D1329" s="538"/>
    </row>
    <row r="1330" spans="1:4" ht="26.4" x14ac:dyDescent="0.25">
      <c r="A1330" s="125" t="s">
        <v>338</v>
      </c>
      <c r="B1330" s="314" t="s">
        <v>1686</v>
      </c>
      <c r="C1330" s="434" t="s">
        <v>1686</v>
      </c>
      <c r="D1330" s="538"/>
    </row>
    <row r="1331" spans="1:4" ht="52.8" x14ac:dyDescent="0.25">
      <c r="A1331" s="125" t="s">
        <v>338</v>
      </c>
      <c r="B1331" s="314" t="s">
        <v>1687</v>
      </c>
      <c r="C1331" s="434" t="s">
        <v>1687</v>
      </c>
      <c r="D1331" s="538"/>
    </row>
    <row r="1332" spans="1:4" x14ac:dyDescent="0.25">
      <c r="A1332" s="125">
        <v>3012</v>
      </c>
      <c r="B1332" s="314" t="s">
        <v>1688</v>
      </c>
      <c r="C1332" s="434" t="s">
        <v>1688</v>
      </c>
      <c r="D1332" s="538"/>
    </row>
    <row r="1333" spans="1:4" ht="26.4" x14ac:dyDescent="0.25">
      <c r="A1333" s="125">
        <v>3013</v>
      </c>
      <c r="B1333" s="314" t="s">
        <v>1689</v>
      </c>
      <c r="C1333" s="434" t="s">
        <v>1689</v>
      </c>
      <c r="D1333" s="538"/>
    </row>
    <row r="1334" spans="1:4" ht="39.6" x14ac:dyDescent="0.25">
      <c r="A1334" s="125">
        <v>3014</v>
      </c>
      <c r="B1334" s="314" t="s">
        <v>1690</v>
      </c>
      <c r="C1334" s="434" t="s">
        <v>1690</v>
      </c>
      <c r="D1334" s="538"/>
    </row>
    <row r="1335" spans="1:4" ht="39.6" x14ac:dyDescent="0.25">
      <c r="A1335" s="125">
        <v>3015</v>
      </c>
      <c r="B1335" s="314" t="s">
        <v>1691</v>
      </c>
      <c r="C1335" s="434" t="s">
        <v>1691</v>
      </c>
      <c r="D1335" s="538"/>
    </row>
    <row r="1336" spans="1:4" ht="26.4" x14ac:dyDescent="0.25">
      <c r="A1336" s="125">
        <v>3016</v>
      </c>
      <c r="B1336" s="314" t="s">
        <v>1692</v>
      </c>
      <c r="C1336" s="434" t="s">
        <v>1692</v>
      </c>
      <c r="D1336" s="538"/>
    </row>
    <row r="1337" spans="1:4" x14ac:dyDescent="0.25">
      <c r="A1337" s="125" t="s">
        <v>338</v>
      </c>
      <c r="B1337" s="394" t="s">
        <v>1693</v>
      </c>
      <c r="C1337" s="416" t="s">
        <v>1693</v>
      </c>
      <c r="D1337" s="538"/>
    </row>
    <row r="1338" spans="1:4" ht="26.4" x14ac:dyDescent="0.25">
      <c r="A1338" s="125" t="s">
        <v>338</v>
      </c>
      <c r="B1338" s="314" t="s">
        <v>1694</v>
      </c>
      <c r="C1338" s="434" t="s">
        <v>1694</v>
      </c>
      <c r="D1338" s="538"/>
    </row>
    <row r="1339" spans="1:4" x14ac:dyDescent="0.25">
      <c r="A1339" s="125">
        <v>3019</v>
      </c>
      <c r="B1339" s="394" t="s">
        <v>1695</v>
      </c>
      <c r="C1339" s="416" t="s">
        <v>1695</v>
      </c>
      <c r="D1339" s="538"/>
    </row>
    <row r="1340" spans="1:4" ht="52.8" x14ac:dyDescent="0.25">
      <c r="A1340" s="125" t="s">
        <v>338</v>
      </c>
      <c r="B1340" s="314" t="s">
        <v>1696</v>
      </c>
      <c r="C1340" s="434" t="s">
        <v>1696</v>
      </c>
      <c r="D1340" s="538"/>
    </row>
    <row r="1341" spans="1:4" ht="26.4" x14ac:dyDescent="0.25">
      <c r="A1341" s="125" t="s">
        <v>338</v>
      </c>
      <c r="B1341" s="551" t="s">
        <v>1697</v>
      </c>
      <c r="C1341" s="473" t="s">
        <v>1697</v>
      </c>
      <c r="D1341" s="538"/>
    </row>
    <row r="1342" spans="1:4" ht="39.6" x14ac:dyDescent="0.25">
      <c r="A1342" s="125" t="s">
        <v>338</v>
      </c>
      <c r="B1342" s="314" t="s">
        <v>1698</v>
      </c>
      <c r="C1342" s="434" t="s">
        <v>1698</v>
      </c>
      <c r="D1342" s="538"/>
    </row>
    <row r="1343" spans="1:4" ht="39.6" x14ac:dyDescent="0.25">
      <c r="A1343" s="125">
        <v>3023</v>
      </c>
      <c r="B1343" s="314" t="s">
        <v>1699</v>
      </c>
      <c r="C1343" s="434" t="s">
        <v>1699</v>
      </c>
      <c r="D1343" s="538"/>
    </row>
    <row r="1344" spans="1:4" ht="92.4" x14ac:dyDescent="0.25">
      <c r="A1344" s="125" t="s">
        <v>338</v>
      </c>
      <c r="B1344" s="314" t="s">
        <v>1700</v>
      </c>
      <c r="C1344" s="434" t="s">
        <v>1700</v>
      </c>
      <c r="D1344" s="538"/>
    </row>
    <row r="1345" spans="1:4" x14ac:dyDescent="0.25">
      <c r="A1345" s="125" t="s">
        <v>338</v>
      </c>
      <c r="B1345" s="552" t="s">
        <v>1701</v>
      </c>
      <c r="C1345" s="575" t="s">
        <v>1701</v>
      </c>
      <c r="D1345" s="538"/>
    </row>
    <row r="1346" spans="1:4" ht="79.2" x14ac:dyDescent="0.25">
      <c r="A1346" s="125">
        <v>3026</v>
      </c>
      <c r="B1346" s="552" t="s">
        <v>1702</v>
      </c>
      <c r="C1346" s="575" t="s">
        <v>1702</v>
      </c>
      <c r="D1346" s="538"/>
    </row>
    <row r="1347" spans="1:4" ht="69.599999999999994" x14ac:dyDescent="0.25">
      <c r="A1347" s="125" t="s">
        <v>338</v>
      </c>
      <c r="B1347" s="200" t="s">
        <v>1703</v>
      </c>
      <c r="C1347" s="510" t="s">
        <v>1703</v>
      </c>
      <c r="D1347" s="538"/>
    </row>
    <row r="1348" spans="1:4" ht="66" x14ac:dyDescent="0.25">
      <c r="A1348" s="125">
        <v>3028</v>
      </c>
      <c r="B1348" s="395" t="s">
        <v>1704</v>
      </c>
      <c r="C1348" s="434" t="s">
        <v>1704</v>
      </c>
      <c r="D1348" s="538"/>
    </row>
    <row r="1349" spans="1:4" x14ac:dyDescent="0.25">
      <c r="A1349" s="125">
        <v>3029</v>
      </c>
      <c r="B1349" s="213" t="s">
        <v>1705</v>
      </c>
      <c r="C1349" s="374" t="s">
        <v>1705</v>
      </c>
      <c r="D1349" s="538"/>
    </row>
    <row r="1350" spans="1:4" ht="30.6" x14ac:dyDescent="0.25">
      <c r="A1350" s="125">
        <v>3030</v>
      </c>
      <c r="B1350" s="201" t="s">
        <v>1706</v>
      </c>
      <c r="C1350" s="379" t="s">
        <v>1706</v>
      </c>
      <c r="D1350" s="538"/>
    </row>
    <row r="1351" spans="1:4" ht="52.8" x14ac:dyDescent="0.25">
      <c r="A1351" s="125" t="s">
        <v>338</v>
      </c>
      <c r="B1351" s="314" t="s">
        <v>1707</v>
      </c>
      <c r="C1351" s="434" t="s">
        <v>1707</v>
      </c>
      <c r="D1351" s="538"/>
    </row>
    <row r="1352" spans="1:4" ht="30.6" x14ac:dyDescent="0.25">
      <c r="A1352" s="125">
        <v>3032</v>
      </c>
      <c r="B1352" s="201" t="s">
        <v>1708</v>
      </c>
      <c r="C1352" s="379" t="s">
        <v>1708</v>
      </c>
      <c r="D1352" s="538"/>
    </row>
    <row r="1353" spans="1:4" ht="26.4" x14ac:dyDescent="0.25">
      <c r="A1353" s="125">
        <v>3033</v>
      </c>
      <c r="B1353" s="55" t="s">
        <v>183</v>
      </c>
      <c r="C1353" s="378" t="s">
        <v>183</v>
      </c>
      <c r="D1353" s="538"/>
    </row>
    <row r="1354" spans="1:4" ht="20.399999999999999" x14ac:dyDescent="0.25">
      <c r="A1354" s="125">
        <v>3034</v>
      </c>
      <c r="B1354" s="202" t="s">
        <v>1709</v>
      </c>
      <c r="C1354" s="379" t="s">
        <v>1709</v>
      </c>
      <c r="D1354" s="538"/>
    </row>
    <row r="1355" spans="1:4" x14ac:dyDescent="0.25">
      <c r="A1355" s="125">
        <v>3035</v>
      </c>
      <c r="B1355" s="499" t="s">
        <v>1710</v>
      </c>
      <c r="C1355" s="516" t="s">
        <v>1710</v>
      </c>
      <c r="D1355" s="538"/>
    </row>
    <row r="1356" spans="1:4" x14ac:dyDescent="0.25">
      <c r="A1356" s="125">
        <v>3036</v>
      </c>
      <c r="B1356" s="221" t="s">
        <v>1711</v>
      </c>
      <c r="C1356" s="517" t="s">
        <v>1711</v>
      </c>
      <c r="D1356" s="538"/>
    </row>
    <row r="1357" spans="1:4" x14ac:dyDescent="0.25">
      <c r="A1357" s="125">
        <v>3037</v>
      </c>
      <c r="B1357" s="202" t="s">
        <v>1712</v>
      </c>
      <c r="C1357" s="379" t="s">
        <v>1712</v>
      </c>
      <c r="D1357" s="538"/>
    </row>
    <row r="1358" spans="1:4" ht="30.6" x14ac:dyDescent="0.25">
      <c r="A1358" s="125">
        <v>3038</v>
      </c>
      <c r="B1358" s="225" t="s">
        <v>1713</v>
      </c>
      <c r="C1358" s="436" t="s">
        <v>1713</v>
      </c>
      <c r="D1358" s="538"/>
    </row>
    <row r="1359" spans="1:4" ht="20.399999999999999" x14ac:dyDescent="0.25">
      <c r="A1359" s="125">
        <v>3039</v>
      </c>
      <c r="B1359" s="202" t="s">
        <v>1714</v>
      </c>
      <c r="C1359" s="379" t="s">
        <v>1714</v>
      </c>
      <c r="D1359" s="538"/>
    </row>
    <row r="1360" spans="1:4" ht="61.2" x14ac:dyDescent="0.25">
      <c r="A1360" s="125">
        <v>3040</v>
      </c>
      <c r="B1360" s="202" t="s">
        <v>1715</v>
      </c>
      <c r="C1360" s="379" t="s">
        <v>1715</v>
      </c>
      <c r="D1360" s="538"/>
    </row>
    <row r="1361" spans="1:4" ht="26.4" x14ac:dyDescent="0.25">
      <c r="A1361" s="125" t="s">
        <v>338</v>
      </c>
      <c r="B1361" s="55" t="s">
        <v>1716</v>
      </c>
      <c r="C1361" s="378" t="s">
        <v>1716</v>
      </c>
      <c r="D1361" s="538"/>
    </row>
    <row r="1362" spans="1:4" ht="20.399999999999999" x14ac:dyDescent="0.25">
      <c r="A1362" s="125">
        <v>3042</v>
      </c>
      <c r="B1362" s="202" t="s">
        <v>1717</v>
      </c>
      <c r="C1362" s="379" t="s">
        <v>1717</v>
      </c>
      <c r="D1362" s="538"/>
    </row>
    <row r="1363" spans="1:4" ht="20.399999999999999" x14ac:dyDescent="0.25">
      <c r="A1363" s="125">
        <v>3043</v>
      </c>
      <c r="B1363" s="202" t="s">
        <v>1718</v>
      </c>
      <c r="C1363" s="379" t="s">
        <v>1718</v>
      </c>
      <c r="D1363" s="538"/>
    </row>
    <row r="1364" spans="1:4" x14ac:dyDescent="0.25">
      <c r="A1364" s="125">
        <v>3044</v>
      </c>
      <c r="B1364" s="74" t="s">
        <v>1719</v>
      </c>
      <c r="C1364" s="377" t="s">
        <v>1719</v>
      </c>
      <c r="D1364" s="538"/>
    </row>
    <row r="1365" spans="1:4" ht="17.399999999999999" x14ac:dyDescent="0.25">
      <c r="A1365" s="125" t="s">
        <v>338</v>
      </c>
      <c r="B1365" s="207" t="s">
        <v>1720</v>
      </c>
      <c r="C1365" s="435" t="s">
        <v>1720</v>
      </c>
      <c r="D1365" s="538"/>
    </row>
    <row r="1366" spans="1:4" ht="40.799999999999997" x14ac:dyDescent="0.25">
      <c r="A1366" s="125" t="s">
        <v>338</v>
      </c>
      <c r="B1366" s="202" t="s">
        <v>1721</v>
      </c>
      <c r="C1366" s="379" t="s">
        <v>1721</v>
      </c>
      <c r="D1366" s="538"/>
    </row>
    <row r="1367" spans="1:4" ht="20.399999999999999" x14ac:dyDescent="0.25">
      <c r="A1367" s="125" t="s">
        <v>338</v>
      </c>
      <c r="B1367" s="202" t="s">
        <v>1722</v>
      </c>
      <c r="C1367" s="379" t="s">
        <v>1722</v>
      </c>
      <c r="D1367" s="538"/>
    </row>
    <row r="1368" spans="1:4" ht="20.399999999999999" x14ac:dyDescent="0.25">
      <c r="A1368" s="125" t="s">
        <v>338</v>
      </c>
      <c r="B1368" s="202" t="s">
        <v>1723</v>
      </c>
      <c r="C1368" s="379" t="s">
        <v>1723</v>
      </c>
      <c r="D1368" s="538"/>
    </row>
    <row r="1369" spans="1:4" x14ac:dyDescent="0.25">
      <c r="A1369" s="125" t="s">
        <v>338</v>
      </c>
      <c r="B1369" s="225" t="s">
        <v>1724</v>
      </c>
      <c r="C1369" s="436" t="s">
        <v>1724</v>
      </c>
      <c r="D1369" s="538"/>
    </row>
    <row r="1370" spans="1:4" ht="30.6" x14ac:dyDescent="0.25">
      <c r="A1370" s="125" t="s">
        <v>338</v>
      </c>
      <c r="B1370" s="225" t="s">
        <v>1725</v>
      </c>
      <c r="C1370" s="436" t="s">
        <v>1725</v>
      </c>
      <c r="D1370" s="538"/>
    </row>
    <row r="1371" spans="1:4" x14ac:dyDescent="0.25">
      <c r="A1371" s="125" t="s">
        <v>338</v>
      </c>
      <c r="B1371" s="202" t="s">
        <v>1726</v>
      </c>
      <c r="C1371" s="379" t="s">
        <v>1726</v>
      </c>
      <c r="D1371" s="538"/>
    </row>
    <row r="1372" spans="1:4" x14ac:dyDescent="0.25">
      <c r="A1372" s="125" t="s">
        <v>338</v>
      </c>
      <c r="B1372" s="55" t="s">
        <v>1727</v>
      </c>
      <c r="C1372" s="378" t="s">
        <v>1727</v>
      </c>
      <c r="D1372" s="538"/>
    </row>
    <row r="1373" spans="1:4" x14ac:dyDescent="0.25">
      <c r="A1373" s="125" t="s">
        <v>338</v>
      </c>
      <c r="B1373" s="202" t="s">
        <v>1728</v>
      </c>
      <c r="C1373" s="379" t="s">
        <v>1728</v>
      </c>
      <c r="D1373" s="538"/>
    </row>
    <row r="1374" spans="1:4" x14ac:dyDescent="0.25">
      <c r="A1374" s="125">
        <v>3054</v>
      </c>
      <c r="B1374" s="70" t="s">
        <v>1729</v>
      </c>
      <c r="C1374" s="507" t="s">
        <v>1729</v>
      </c>
      <c r="D1374" s="538"/>
    </row>
    <row r="1375" spans="1:4" x14ac:dyDescent="0.25">
      <c r="A1375" s="125" t="s">
        <v>338</v>
      </c>
      <c r="B1375" s="555" t="s">
        <v>1730</v>
      </c>
      <c r="C1375" s="576" t="s">
        <v>1730</v>
      </c>
      <c r="D1375" s="538"/>
    </row>
    <row r="1376" spans="1:4" x14ac:dyDescent="0.25">
      <c r="A1376" s="125" t="s">
        <v>338</v>
      </c>
      <c r="B1376" s="500" t="s">
        <v>1731</v>
      </c>
      <c r="C1376" s="439" t="s">
        <v>1731</v>
      </c>
      <c r="D1376" s="538"/>
    </row>
    <row r="1377" spans="1:4" x14ac:dyDescent="0.25">
      <c r="A1377" s="125" t="s">
        <v>338</v>
      </c>
      <c r="B1377" s="553" t="s">
        <v>1732</v>
      </c>
      <c r="C1377" s="577" t="s">
        <v>1732</v>
      </c>
      <c r="D1377" s="538"/>
    </row>
    <row r="1378" spans="1:4" x14ac:dyDescent="0.25">
      <c r="A1378" s="125" t="s">
        <v>338</v>
      </c>
      <c r="B1378" s="553" t="s">
        <v>1733</v>
      </c>
      <c r="C1378" s="577" t="s">
        <v>1733</v>
      </c>
      <c r="D1378" s="538"/>
    </row>
    <row r="1379" spans="1:4" x14ac:dyDescent="0.25">
      <c r="A1379" s="125" t="s">
        <v>338</v>
      </c>
      <c r="B1379" s="553" t="s">
        <v>1734</v>
      </c>
      <c r="C1379" s="577" t="s">
        <v>1734</v>
      </c>
      <c r="D1379" s="538"/>
    </row>
    <row r="1380" spans="1:4" x14ac:dyDescent="0.25">
      <c r="A1380" s="125" t="s">
        <v>338</v>
      </c>
      <c r="B1380" s="554" t="s">
        <v>1735</v>
      </c>
      <c r="C1380" s="513" t="s">
        <v>1735</v>
      </c>
      <c r="D1380" s="538"/>
    </row>
    <row r="1381" spans="1:4" ht="20.399999999999999" x14ac:dyDescent="0.25">
      <c r="A1381" s="125" t="s">
        <v>338</v>
      </c>
      <c r="B1381" s="202" t="s">
        <v>1736</v>
      </c>
      <c r="C1381" s="379" t="s">
        <v>1736</v>
      </c>
      <c r="D1381" s="538"/>
    </row>
    <row r="1382" spans="1:4" x14ac:dyDescent="0.25">
      <c r="A1382" s="125" t="s">
        <v>338</v>
      </c>
      <c r="B1382" s="202" t="s">
        <v>1737</v>
      </c>
      <c r="C1382" s="379" t="s">
        <v>1737</v>
      </c>
      <c r="D1382" s="538"/>
    </row>
    <row r="1383" spans="1:4" x14ac:dyDescent="0.25">
      <c r="A1383" s="125" t="s">
        <v>338</v>
      </c>
      <c r="B1383" s="64" t="s">
        <v>1738</v>
      </c>
      <c r="C1383" s="378" t="s">
        <v>1738</v>
      </c>
      <c r="D1383" s="538"/>
    </row>
    <row r="1384" spans="1:4" ht="30.6" x14ac:dyDescent="0.25">
      <c r="A1384" s="125" t="s">
        <v>338</v>
      </c>
      <c r="B1384" s="225" t="s">
        <v>1739</v>
      </c>
      <c r="C1384" s="436" t="s">
        <v>1739</v>
      </c>
      <c r="D1384" s="538"/>
    </row>
    <row r="1385" spans="1:4" ht="26.4" x14ac:dyDescent="0.25">
      <c r="A1385" s="125" t="s">
        <v>338</v>
      </c>
      <c r="B1385" s="338" t="s">
        <v>1740</v>
      </c>
      <c r="C1385" s="434" t="s">
        <v>1740</v>
      </c>
      <c r="D1385" s="538"/>
    </row>
    <row r="1386" spans="1:4" ht="22.8" x14ac:dyDescent="0.25">
      <c r="A1386" s="125" t="s">
        <v>338</v>
      </c>
      <c r="B1386" s="405" t="s">
        <v>1741</v>
      </c>
      <c r="C1386" s="448" t="s">
        <v>1741</v>
      </c>
      <c r="D1386" s="538"/>
    </row>
    <row r="1387" spans="1:4" ht="22.8" x14ac:dyDescent="0.25">
      <c r="A1387" s="125" t="s">
        <v>338</v>
      </c>
      <c r="B1387" s="403" t="s">
        <v>1742</v>
      </c>
      <c r="C1387" s="417" t="s">
        <v>1742</v>
      </c>
      <c r="D1387" s="538"/>
    </row>
    <row r="1388" spans="1:4" ht="22.8" x14ac:dyDescent="0.25">
      <c r="A1388" s="125">
        <v>3068</v>
      </c>
      <c r="B1388" s="403" t="s">
        <v>1743</v>
      </c>
      <c r="C1388" s="417" t="s">
        <v>1743</v>
      </c>
      <c r="D1388" s="538"/>
    </row>
    <row r="1389" spans="1:4" ht="34.200000000000003" x14ac:dyDescent="0.25">
      <c r="A1389" s="125">
        <v>3069</v>
      </c>
      <c r="B1389" s="403" t="s">
        <v>1744</v>
      </c>
      <c r="C1389" s="417" t="s">
        <v>1744</v>
      </c>
      <c r="D1389" s="538"/>
    </row>
    <row r="1390" spans="1:4" ht="34.200000000000003" x14ac:dyDescent="0.25">
      <c r="A1390" s="125">
        <v>3070</v>
      </c>
      <c r="B1390" s="560" t="s">
        <v>1745</v>
      </c>
      <c r="C1390" s="417" t="s">
        <v>1745</v>
      </c>
      <c r="D1390" s="538"/>
    </row>
    <row r="1391" spans="1:4" ht="20.399999999999999" x14ac:dyDescent="0.25">
      <c r="A1391" s="125">
        <v>3071</v>
      </c>
      <c r="B1391" s="558" t="s">
        <v>1746</v>
      </c>
      <c r="C1391" s="436" t="s">
        <v>1746</v>
      </c>
      <c r="D1391" s="538"/>
    </row>
    <row r="1392" spans="1:4" ht="20.399999999999999" x14ac:dyDescent="0.25">
      <c r="A1392" s="125">
        <v>3072</v>
      </c>
      <c r="B1392" s="557" t="s">
        <v>1747</v>
      </c>
      <c r="C1392" s="379" t="s">
        <v>1747</v>
      </c>
      <c r="D1392" s="538"/>
    </row>
    <row r="1393" spans="1:4" ht="26.4" x14ac:dyDescent="0.25">
      <c r="A1393" s="125">
        <v>3073</v>
      </c>
      <c r="B1393" s="559" t="s">
        <v>1748</v>
      </c>
      <c r="C1393" s="378" t="s">
        <v>1748</v>
      </c>
      <c r="D1393" s="538"/>
    </row>
    <row r="1394" spans="1:4" ht="26.4" x14ac:dyDescent="0.25">
      <c r="A1394" s="125" t="s">
        <v>338</v>
      </c>
      <c r="B1394" s="559" t="s">
        <v>1749</v>
      </c>
      <c r="C1394" s="378" t="s">
        <v>1749</v>
      </c>
      <c r="D1394" s="538"/>
    </row>
    <row r="1395" spans="1:4" ht="20.399999999999999" x14ac:dyDescent="0.25">
      <c r="A1395" s="125">
        <v>3075</v>
      </c>
      <c r="B1395" s="556" t="s">
        <v>1750</v>
      </c>
      <c r="C1395" s="578" t="s">
        <v>1750</v>
      </c>
      <c r="D1395" s="538"/>
    </row>
    <row r="1396" spans="1:4" x14ac:dyDescent="0.25">
      <c r="A1396" s="573" t="s">
        <v>338</v>
      </c>
      <c r="B1396" s="573" t="s">
        <v>1751</v>
      </c>
      <c r="C1396" s="573" t="s">
        <v>1751</v>
      </c>
    </row>
    <row r="1397" spans="1:4" x14ac:dyDescent="0.25">
      <c r="A1397" s="125">
        <v>3500</v>
      </c>
      <c r="B1397" s="70" t="s">
        <v>16</v>
      </c>
      <c r="C1397" s="528" t="s">
        <v>16</v>
      </c>
    </row>
    <row r="1398" spans="1:4" x14ac:dyDescent="0.25">
      <c r="A1398" s="125">
        <v>3501</v>
      </c>
      <c r="B1398" s="70" t="s">
        <v>18</v>
      </c>
      <c r="C1398" s="528" t="s">
        <v>18</v>
      </c>
    </row>
    <row r="1399" spans="1:4" x14ac:dyDescent="0.25">
      <c r="A1399" s="125">
        <v>3502</v>
      </c>
      <c r="B1399" s="70" t="s">
        <v>1986</v>
      </c>
      <c r="C1399" s="528" t="s">
        <v>1986</v>
      </c>
    </row>
    <row r="1400" spans="1:4" x14ac:dyDescent="0.25">
      <c r="A1400" s="125">
        <v>3503</v>
      </c>
      <c r="B1400" s="70" t="s">
        <v>1988</v>
      </c>
      <c r="C1400" s="507" t="s">
        <v>1988</v>
      </c>
    </row>
    <row r="1401" spans="1:4" x14ac:dyDescent="0.25">
      <c r="A1401" s="125">
        <v>3504</v>
      </c>
      <c r="B1401" s="537" t="s">
        <v>2025</v>
      </c>
      <c r="C1401" s="476" t="s">
        <v>2025</v>
      </c>
    </row>
    <row r="1402" spans="1:4" x14ac:dyDescent="0.25">
      <c r="A1402" s="125">
        <v>3505</v>
      </c>
      <c r="B1402" s="70" t="s">
        <v>3</v>
      </c>
      <c r="C1402" s="507" t="s">
        <v>3</v>
      </c>
    </row>
    <row r="1403" spans="1:4" x14ac:dyDescent="0.25">
      <c r="A1403" s="125">
        <v>3506</v>
      </c>
      <c r="B1403" s="70" t="s">
        <v>5</v>
      </c>
      <c r="C1403" s="507" t="s">
        <v>5</v>
      </c>
    </row>
    <row r="1404" spans="1:4" x14ac:dyDescent="0.25">
      <c r="A1404" s="125">
        <v>3507</v>
      </c>
      <c r="B1404" s="214" t="s">
        <v>1876</v>
      </c>
      <c r="C1404" s="864" t="s">
        <v>1876</v>
      </c>
    </row>
    <row r="1405" spans="1:4" x14ac:dyDescent="0.25">
      <c r="A1405" s="125">
        <v>3508</v>
      </c>
      <c r="B1405" s="214" t="s">
        <v>7</v>
      </c>
      <c r="C1405" s="864" t="s">
        <v>7</v>
      </c>
    </row>
    <row r="1406" spans="1:4" x14ac:dyDescent="0.25">
      <c r="A1406" s="125">
        <v>3509</v>
      </c>
      <c r="B1406" s="214" t="s">
        <v>8</v>
      </c>
      <c r="C1406" s="864" t="s">
        <v>8</v>
      </c>
    </row>
    <row r="1407" spans="1:4" x14ac:dyDescent="0.25">
      <c r="A1407" s="125">
        <v>3510</v>
      </c>
      <c r="B1407" s="214" t="s">
        <v>9</v>
      </c>
      <c r="C1407" s="864" t="s">
        <v>9</v>
      </c>
    </row>
    <row r="1408" spans="1:4" x14ac:dyDescent="0.25">
      <c r="A1408" s="125">
        <v>3511</v>
      </c>
      <c r="B1408" s="214" t="s">
        <v>10</v>
      </c>
      <c r="C1408" s="864" t="s">
        <v>10</v>
      </c>
    </row>
    <row r="1409" spans="1:3" x14ac:dyDescent="0.25">
      <c r="A1409" s="125">
        <v>3512</v>
      </c>
      <c r="B1409" s="214" t="s">
        <v>11</v>
      </c>
      <c r="C1409" s="864" t="s">
        <v>11</v>
      </c>
    </row>
    <row r="1410" spans="1:3" x14ac:dyDescent="0.25">
      <c r="A1410" s="125">
        <v>3513</v>
      </c>
      <c r="B1410" s="214" t="s">
        <v>12</v>
      </c>
      <c r="C1410" s="864" t="s">
        <v>12</v>
      </c>
    </row>
    <row r="1411" spans="1:3" x14ac:dyDescent="0.25">
      <c r="A1411" s="125">
        <v>3514</v>
      </c>
      <c r="B1411" s="214" t="s">
        <v>13</v>
      </c>
      <c r="C1411" s="864" t="s">
        <v>13</v>
      </c>
    </row>
    <row r="1412" spans="1:3" x14ac:dyDescent="0.25">
      <c r="A1412" s="125">
        <v>3515</v>
      </c>
      <c r="B1412" s="395" t="s">
        <v>14</v>
      </c>
      <c r="C1412" s="434" t="s">
        <v>14</v>
      </c>
    </row>
    <row r="1413" spans="1:3" ht="39.6" x14ac:dyDescent="0.25">
      <c r="A1413" s="125">
        <v>3516</v>
      </c>
      <c r="B1413" s="496" t="s">
        <v>1889</v>
      </c>
      <c r="C1413" s="865" t="s">
        <v>1889</v>
      </c>
    </row>
    <row r="1414" spans="1:3" ht="66" x14ac:dyDescent="0.25">
      <c r="A1414" s="125">
        <v>3517</v>
      </c>
      <c r="B1414" s="314" t="s">
        <v>1879</v>
      </c>
      <c r="C1414" s="535" t="s">
        <v>1879</v>
      </c>
    </row>
    <row r="1415" spans="1:3" ht="26.4" x14ac:dyDescent="0.25">
      <c r="A1415" s="125">
        <v>3518</v>
      </c>
      <c r="B1415" s="314" t="s">
        <v>1878</v>
      </c>
      <c r="C1415" s="535" t="s">
        <v>1878</v>
      </c>
    </row>
    <row r="1416" spans="1:3" x14ac:dyDescent="0.25">
      <c r="A1416" s="125">
        <v>3519</v>
      </c>
      <c r="B1416" s="70" t="s">
        <v>17</v>
      </c>
      <c r="C1416" s="507" t="s">
        <v>17</v>
      </c>
    </row>
    <row r="1417" spans="1:3" ht="26.4" x14ac:dyDescent="0.25">
      <c r="A1417" s="125">
        <v>3520</v>
      </c>
      <c r="B1417" s="314" t="s">
        <v>1985</v>
      </c>
      <c r="C1417" s="535" t="s">
        <v>1985</v>
      </c>
    </row>
    <row r="1418" spans="1:3" ht="52.8" x14ac:dyDescent="0.25">
      <c r="A1418" s="125">
        <v>3521</v>
      </c>
      <c r="B1418" s="314" t="s">
        <v>1896</v>
      </c>
      <c r="C1418" s="535" t="s">
        <v>1896</v>
      </c>
    </row>
    <row r="1419" spans="1:3" ht="26.4" x14ac:dyDescent="0.25">
      <c r="A1419" s="125">
        <v>3522</v>
      </c>
      <c r="B1419" s="314" t="s">
        <v>1897</v>
      </c>
      <c r="C1419" s="535" t="s">
        <v>1897</v>
      </c>
    </row>
    <row r="1420" spans="1:3" ht="26.4" x14ac:dyDescent="0.25">
      <c r="A1420" s="125">
        <v>3523</v>
      </c>
      <c r="B1420" s="395" t="s">
        <v>1899</v>
      </c>
      <c r="C1420" s="434" t="s">
        <v>1899</v>
      </c>
    </row>
    <row r="1421" spans="1:3" x14ac:dyDescent="0.25">
      <c r="A1421" s="125">
        <v>3524</v>
      </c>
      <c r="B1421" s="395" t="s">
        <v>1923</v>
      </c>
      <c r="C1421" s="434" t="s">
        <v>1923</v>
      </c>
    </row>
    <row r="1422" spans="1:3" ht="26.4" x14ac:dyDescent="0.25">
      <c r="A1422" s="125">
        <v>3525</v>
      </c>
      <c r="B1422" s="395" t="s">
        <v>1924</v>
      </c>
      <c r="C1422" s="434" t="s">
        <v>1924</v>
      </c>
    </row>
    <row r="1423" spans="1:3" ht="26.4" x14ac:dyDescent="0.25">
      <c r="A1423" s="125">
        <v>3526</v>
      </c>
      <c r="B1423" s="395" t="s">
        <v>1925</v>
      </c>
      <c r="C1423" s="434" t="s">
        <v>1925</v>
      </c>
    </row>
    <row r="1424" spans="1:3" x14ac:dyDescent="0.25">
      <c r="A1424" s="125">
        <v>3527</v>
      </c>
      <c r="B1424" s="314" t="s">
        <v>1890</v>
      </c>
      <c r="C1424" s="535" t="s">
        <v>1890</v>
      </c>
    </row>
    <row r="1425" spans="1:3" ht="66" x14ac:dyDescent="0.25">
      <c r="A1425" s="125">
        <v>3528</v>
      </c>
      <c r="B1425" s="314" t="s">
        <v>1887</v>
      </c>
      <c r="C1425" s="535" t="s">
        <v>1887</v>
      </c>
    </row>
    <row r="1426" spans="1:3" ht="26.4" x14ac:dyDescent="0.25">
      <c r="A1426" s="125">
        <v>3529</v>
      </c>
      <c r="B1426" s="314" t="s">
        <v>1888</v>
      </c>
      <c r="C1426" s="535" t="s">
        <v>1888</v>
      </c>
    </row>
    <row r="1427" spans="1:3" ht="39.6" x14ac:dyDescent="0.25">
      <c r="A1427" s="125">
        <v>3530</v>
      </c>
      <c r="B1427" s="314" t="s">
        <v>1877</v>
      </c>
      <c r="C1427" s="535" t="s">
        <v>1877</v>
      </c>
    </row>
    <row r="1428" spans="1:3" ht="79.2" x14ac:dyDescent="0.25">
      <c r="A1428" s="125">
        <v>3531</v>
      </c>
      <c r="B1428" s="314" t="s">
        <v>1892</v>
      </c>
      <c r="C1428" s="535" t="s">
        <v>1892</v>
      </c>
    </row>
    <row r="1429" spans="1:3" x14ac:dyDescent="0.25">
      <c r="A1429" s="125">
        <v>3532</v>
      </c>
      <c r="B1429" s="552" t="s">
        <v>1987</v>
      </c>
      <c r="C1429" s="866" t="s">
        <v>1987</v>
      </c>
    </row>
    <row r="1430" spans="1:3" ht="26.4" x14ac:dyDescent="0.25">
      <c r="A1430" s="125">
        <v>3533</v>
      </c>
      <c r="B1430" s="314" t="s">
        <v>1891</v>
      </c>
      <c r="C1430" s="535" t="s">
        <v>1891</v>
      </c>
    </row>
    <row r="1431" spans="1:3" ht="52.2" x14ac:dyDescent="0.25">
      <c r="A1431" s="125">
        <v>3534</v>
      </c>
      <c r="B1431" s="200" t="s">
        <v>2024</v>
      </c>
      <c r="C1431" s="867" t="s">
        <v>2024</v>
      </c>
    </row>
    <row r="1432" spans="1:3" ht="39.6" x14ac:dyDescent="0.25">
      <c r="A1432" s="125">
        <v>3535</v>
      </c>
      <c r="B1432" s="314" t="s">
        <v>1893</v>
      </c>
      <c r="C1432" s="535" t="s">
        <v>1893</v>
      </c>
    </row>
    <row r="1433" spans="1:3" ht="52.8" x14ac:dyDescent="0.25">
      <c r="A1433" s="125">
        <v>3536</v>
      </c>
      <c r="B1433" s="314" t="s">
        <v>1922</v>
      </c>
      <c r="C1433" s="535" t="s">
        <v>1922</v>
      </c>
    </row>
    <row r="1434" spans="1:3" ht="92.4" x14ac:dyDescent="0.25">
      <c r="A1434" s="125">
        <v>3537</v>
      </c>
      <c r="B1434" s="314" t="s">
        <v>1980</v>
      </c>
      <c r="C1434" s="535" t="s">
        <v>1980</v>
      </c>
    </row>
    <row r="1435" spans="1:3" ht="39.6" x14ac:dyDescent="0.25">
      <c r="A1435" s="125">
        <v>3538</v>
      </c>
      <c r="B1435" s="314" t="s">
        <v>1894</v>
      </c>
      <c r="C1435" s="535" t="s">
        <v>1894</v>
      </c>
    </row>
    <row r="1436" spans="1:3" x14ac:dyDescent="0.25">
      <c r="A1436" s="125">
        <v>3539</v>
      </c>
      <c r="B1436" s="55" t="s">
        <v>75</v>
      </c>
      <c r="C1436" s="378" t="s">
        <v>75</v>
      </c>
    </row>
    <row r="1437" spans="1:3" ht="20.399999999999999" x14ac:dyDescent="0.25">
      <c r="A1437" s="125">
        <v>3540</v>
      </c>
      <c r="B1437" s="224" t="s">
        <v>1904</v>
      </c>
      <c r="C1437" s="436" t="s">
        <v>1904</v>
      </c>
    </row>
    <row r="1438" spans="1:3" x14ac:dyDescent="0.25">
      <c r="A1438" s="125">
        <v>3541</v>
      </c>
      <c r="B1438" s="80" t="s">
        <v>1903</v>
      </c>
      <c r="C1438" s="379" t="s">
        <v>1903</v>
      </c>
    </row>
    <row r="1439" spans="1:3" ht="20.399999999999999" x14ac:dyDescent="0.25">
      <c r="A1439" s="125">
        <v>3542</v>
      </c>
      <c r="B1439" s="830" t="s">
        <v>76</v>
      </c>
      <c r="C1439" s="868" t="s">
        <v>76</v>
      </c>
    </row>
    <row r="1440" spans="1:3" ht="30.6" x14ac:dyDescent="0.25">
      <c r="A1440" s="125">
        <v>3543</v>
      </c>
      <c r="B1440" s="80" t="s">
        <v>1905</v>
      </c>
      <c r="C1440" s="379" t="s">
        <v>1905</v>
      </c>
    </row>
    <row r="1441" spans="1:3" x14ac:dyDescent="0.25">
      <c r="A1441" s="125">
        <v>3544</v>
      </c>
      <c r="B1441" s="831" t="s">
        <v>77</v>
      </c>
      <c r="C1441" s="869" t="s">
        <v>77</v>
      </c>
    </row>
    <row r="1442" spans="1:3" x14ac:dyDescent="0.25">
      <c r="A1442" s="125">
        <v>3545</v>
      </c>
      <c r="B1442" s="844" t="s">
        <v>78</v>
      </c>
      <c r="C1442" s="870" t="s">
        <v>78</v>
      </c>
    </row>
    <row r="1443" spans="1:3" x14ac:dyDescent="0.25">
      <c r="A1443" s="125">
        <v>3546</v>
      </c>
      <c r="B1443" s="571" t="s">
        <v>79</v>
      </c>
      <c r="C1443" s="871" t="s">
        <v>79</v>
      </c>
    </row>
    <row r="1444" spans="1:3" x14ac:dyDescent="0.25">
      <c r="A1444" s="125">
        <v>3547</v>
      </c>
      <c r="B1444" s="571" t="s">
        <v>1992</v>
      </c>
      <c r="C1444" s="871" t="s">
        <v>1992</v>
      </c>
    </row>
    <row r="1445" spans="1:3" x14ac:dyDescent="0.25">
      <c r="A1445" s="125">
        <v>3548</v>
      </c>
      <c r="B1445" s="571" t="s">
        <v>80</v>
      </c>
      <c r="C1445" s="871" t="s">
        <v>80</v>
      </c>
    </row>
    <row r="1446" spans="1:3" x14ac:dyDescent="0.25">
      <c r="A1446" s="125">
        <v>3549</v>
      </c>
      <c r="B1446" s="828" t="s">
        <v>81</v>
      </c>
      <c r="C1446" s="872" t="s">
        <v>81</v>
      </c>
    </row>
    <row r="1447" spans="1:3" x14ac:dyDescent="0.25">
      <c r="A1447" s="125">
        <v>3550</v>
      </c>
      <c r="B1447" s="845" t="s">
        <v>82</v>
      </c>
      <c r="C1447" s="873" t="s">
        <v>82</v>
      </c>
    </row>
    <row r="1448" spans="1:3" ht="20.399999999999999" x14ac:dyDescent="0.25">
      <c r="A1448" s="125">
        <v>3551</v>
      </c>
      <c r="B1448" s="829" t="s">
        <v>83</v>
      </c>
      <c r="C1448" s="874" t="s">
        <v>83</v>
      </c>
    </row>
    <row r="1449" spans="1:3" x14ac:dyDescent="0.25">
      <c r="A1449" s="125">
        <v>3552</v>
      </c>
      <c r="B1449" s="217" t="s">
        <v>84</v>
      </c>
      <c r="C1449" s="875" t="s">
        <v>84</v>
      </c>
    </row>
    <row r="1450" spans="1:3" ht="20.399999999999999" x14ac:dyDescent="0.25">
      <c r="A1450" s="125">
        <v>3553</v>
      </c>
      <c r="B1450" s="826" t="s">
        <v>86</v>
      </c>
      <c r="C1450" s="876" t="s">
        <v>86</v>
      </c>
    </row>
    <row r="1451" spans="1:3" x14ac:dyDescent="0.25">
      <c r="A1451" s="125">
        <v>3554</v>
      </c>
      <c r="B1451" s="217" t="s">
        <v>87</v>
      </c>
      <c r="C1451" s="875" t="s">
        <v>87</v>
      </c>
    </row>
    <row r="1452" spans="1:3" x14ac:dyDescent="0.25">
      <c r="A1452" s="125">
        <v>3555</v>
      </c>
      <c r="B1452" s="830" t="s">
        <v>88</v>
      </c>
      <c r="C1452" s="868" t="s">
        <v>88</v>
      </c>
    </row>
    <row r="1453" spans="1:3" ht="20.399999999999999" x14ac:dyDescent="0.25">
      <c r="A1453" s="125">
        <v>3556</v>
      </c>
      <c r="B1453" s="826" t="s">
        <v>89</v>
      </c>
      <c r="C1453" s="876" t="s">
        <v>89</v>
      </c>
    </row>
    <row r="1454" spans="1:3" x14ac:dyDescent="0.25">
      <c r="A1454" s="125">
        <v>3557</v>
      </c>
      <c r="B1454" s="217" t="s">
        <v>90</v>
      </c>
      <c r="C1454" s="875" t="s">
        <v>90</v>
      </c>
    </row>
    <row r="1455" spans="1:3" x14ac:dyDescent="0.25">
      <c r="A1455" s="125">
        <v>3558</v>
      </c>
      <c r="B1455" s="830" t="s">
        <v>91</v>
      </c>
      <c r="C1455" s="868" t="s">
        <v>91</v>
      </c>
    </row>
    <row r="1456" spans="1:3" ht="20.399999999999999" x14ac:dyDescent="0.25">
      <c r="A1456" s="125">
        <v>3559</v>
      </c>
      <c r="B1456" s="826" t="s">
        <v>92</v>
      </c>
      <c r="C1456" s="876" t="s">
        <v>92</v>
      </c>
    </row>
    <row r="1457" spans="1:3" x14ac:dyDescent="0.25">
      <c r="A1457" s="125">
        <v>3560</v>
      </c>
      <c r="B1457" s="217" t="s">
        <v>93</v>
      </c>
      <c r="C1457" s="875" t="s">
        <v>93</v>
      </c>
    </row>
    <row r="1458" spans="1:3" x14ac:dyDescent="0.25">
      <c r="A1458" s="125">
        <v>3561</v>
      </c>
      <c r="B1458" s="830" t="s">
        <v>94</v>
      </c>
      <c r="C1458" s="868" t="s">
        <v>94</v>
      </c>
    </row>
    <row r="1459" spans="1:3" ht="20.399999999999999" x14ac:dyDescent="0.25">
      <c r="A1459" s="125">
        <v>3562</v>
      </c>
      <c r="B1459" s="826" t="s">
        <v>95</v>
      </c>
      <c r="C1459" s="876" t="s">
        <v>95</v>
      </c>
    </row>
    <row r="1460" spans="1:3" x14ac:dyDescent="0.25">
      <c r="A1460" s="125">
        <v>3563</v>
      </c>
      <c r="B1460" s="217" t="s">
        <v>96</v>
      </c>
      <c r="C1460" s="875" t="s">
        <v>96</v>
      </c>
    </row>
    <row r="1461" spans="1:3" x14ac:dyDescent="0.25">
      <c r="A1461" s="125">
        <v>3564</v>
      </c>
      <c r="B1461" s="830" t="s">
        <v>97</v>
      </c>
      <c r="C1461" s="868" t="s">
        <v>97</v>
      </c>
    </row>
    <row r="1462" spans="1:3" x14ac:dyDescent="0.25">
      <c r="A1462" s="125">
        <v>3565</v>
      </c>
      <c r="B1462" s="826" t="s">
        <v>98</v>
      </c>
      <c r="C1462" s="876" t="s">
        <v>98</v>
      </c>
    </row>
    <row r="1463" spans="1:3" x14ac:dyDescent="0.25">
      <c r="A1463" s="125">
        <v>3566</v>
      </c>
      <c r="B1463" s="217" t="s">
        <v>99</v>
      </c>
      <c r="C1463" s="875" t="s">
        <v>99</v>
      </c>
    </row>
    <row r="1464" spans="1:3" x14ac:dyDescent="0.25">
      <c r="A1464" s="125">
        <v>3567</v>
      </c>
      <c r="B1464" s="830" t="s">
        <v>100</v>
      </c>
      <c r="C1464" s="868" t="s">
        <v>100</v>
      </c>
    </row>
    <row r="1465" spans="1:3" x14ac:dyDescent="0.25">
      <c r="A1465" s="125">
        <v>3568</v>
      </c>
      <c r="B1465" s="826" t="s">
        <v>101</v>
      </c>
      <c r="C1465" s="876" t="s">
        <v>101</v>
      </c>
    </row>
    <row r="1466" spans="1:3" x14ac:dyDescent="0.25">
      <c r="A1466" s="125">
        <v>3569</v>
      </c>
      <c r="B1466" s="217" t="s">
        <v>102</v>
      </c>
      <c r="C1466" s="875" t="s">
        <v>102</v>
      </c>
    </row>
    <row r="1467" spans="1:3" ht="20.399999999999999" x14ac:dyDescent="0.25">
      <c r="A1467" s="125">
        <v>3570</v>
      </c>
      <c r="B1467" s="826" t="s">
        <v>103</v>
      </c>
      <c r="C1467" s="876" t="s">
        <v>103</v>
      </c>
    </row>
    <row r="1468" spans="1:3" x14ac:dyDescent="0.25">
      <c r="A1468" s="125">
        <v>3571</v>
      </c>
      <c r="B1468" s="830" t="s">
        <v>148</v>
      </c>
      <c r="C1468" s="868" t="s">
        <v>148</v>
      </c>
    </row>
    <row r="1469" spans="1:3" x14ac:dyDescent="0.25">
      <c r="A1469" s="125">
        <v>3572</v>
      </c>
      <c r="B1469" s="217" t="s">
        <v>104</v>
      </c>
      <c r="C1469" s="875" t="s">
        <v>104</v>
      </c>
    </row>
    <row r="1470" spans="1:3" ht="20.399999999999999" x14ac:dyDescent="0.25">
      <c r="A1470" s="125">
        <v>3573</v>
      </c>
      <c r="B1470" s="826" t="s">
        <v>105</v>
      </c>
      <c r="C1470" s="876" t="s">
        <v>105</v>
      </c>
    </row>
    <row r="1471" spans="1:3" x14ac:dyDescent="0.25">
      <c r="A1471" s="125">
        <v>3574</v>
      </c>
      <c r="B1471" s="217" t="s">
        <v>106</v>
      </c>
      <c r="C1471" s="875" t="s">
        <v>106</v>
      </c>
    </row>
    <row r="1472" spans="1:3" x14ac:dyDescent="0.25">
      <c r="A1472" s="125">
        <v>3575</v>
      </c>
      <c r="B1472" s="830" t="s">
        <v>107</v>
      </c>
      <c r="C1472" s="868" t="s">
        <v>107</v>
      </c>
    </row>
    <row r="1473" spans="1:3" ht="20.399999999999999" x14ac:dyDescent="0.25">
      <c r="A1473" s="125">
        <v>3576</v>
      </c>
      <c r="B1473" s="826" t="s">
        <v>108</v>
      </c>
      <c r="C1473" s="876" t="s">
        <v>108</v>
      </c>
    </row>
    <row r="1474" spans="1:3" x14ac:dyDescent="0.25">
      <c r="A1474" s="125">
        <v>3577</v>
      </c>
      <c r="B1474" s="217" t="s">
        <v>109</v>
      </c>
      <c r="C1474" s="875" t="s">
        <v>109</v>
      </c>
    </row>
    <row r="1475" spans="1:3" x14ac:dyDescent="0.25">
      <c r="A1475" s="125">
        <v>3578</v>
      </c>
      <c r="B1475" s="830" t="s">
        <v>110</v>
      </c>
      <c r="C1475" s="868" t="s">
        <v>110</v>
      </c>
    </row>
    <row r="1476" spans="1:3" ht="20.399999999999999" x14ac:dyDescent="0.25">
      <c r="A1476" s="125">
        <v>3579</v>
      </c>
      <c r="B1476" s="826" t="s">
        <v>111</v>
      </c>
      <c r="C1476" s="876" t="s">
        <v>111</v>
      </c>
    </row>
    <row r="1477" spans="1:3" x14ac:dyDescent="0.25">
      <c r="A1477" s="125">
        <v>3580</v>
      </c>
      <c r="B1477" s="217" t="s">
        <v>112</v>
      </c>
      <c r="C1477" s="875" t="s">
        <v>112</v>
      </c>
    </row>
    <row r="1478" spans="1:3" x14ac:dyDescent="0.25">
      <c r="A1478" s="125">
        <v>3581</v>
      </c>
      <c r="B1478" s="830" t="s">
        <v>113</v>
      </c>
      <c r="C1478" s="868" t="s">
        <v>113</v>
      </c>
    </row>
    <row r="1479" spans="1:3" ht="20.399999999999999" x14ac:dyDescent="0.25">
      <c r="A1479" s="125">
        <v>3582</v>
      </c>
      <c r="B1479" s="826" t="s">
        <v>1989</v>
      </c>
      <c r="C1479" s="876" t="s">
        <v>1989</v>
      </c>
    </row>
    <row r="1480" spans="1:3" x14ac:dyDescent="0.25">
      <c r="A1480" s="125">
        <v>3583</v>
      </c>
      <c r="B1480" s="830" t="s">
        <v>115</v>
      </c>
      <c r="C1480" s="868" t="s">
        <v>115</v>
      </c>
    </row>
    <row r="1481" spans="1:3" x14ac:dyDescent="0.25">
      <c r="A1481" s="125">
        <v>3584</v>
      </c>
      <c r="B1481" s="217" t="s">
        <v>114</v>
      </c>
      <c r="C1481" s="875" t="s">
        <v>114</v>
      </c>
    </row>
    <row r="1482" spans="1:3" x14ac:dyDescent="0.25">
      <c r="A1482" s="125">
        <v>3585</v>
      </c>
      <c r="B1482" s="826" t="s">
        <v>1991</v>
      </c>
      <c r="C1482" s="876" t="s">
        <v>1991</v>
      </c>
    </row>
    <row r="1483" spans="1:3" x14ac:dyDescent="0.25">
      <c r="A1483" s="125">
        <v>3586</v>
      </c>
      <c r="B1483" s="217" t="s">
        <v>116</v>
      </c>
      <c r="C1483" s="875" t="s">
        <v>116</v>
      </c>
    </row>
    <row r="1484" spans="1:3" x14ac:dyDescent="0.25">
      <c r="A1484" s="125">
        <v>3587</v>
      </c>
      <c r="B1484" s="830" t="s">
        <v>117</v>
      </c>
      <c r="C1484" s="868" t="s">
        <v>117</v>
      </c>
    </row>
    <row r="1485" spans="1:3" ht="20.399999999999999" x14ac:dyDescent="0.25">
      <c r="A1485" s="125">
        <v>3588</v>
      </c>
      <c r="B1485" s="826" t="s">
        <v>1990</v>
      </c>
      <c r="C1485" s="876" t="s">
        <v>1990</v>
      </c>
    </row>
    <row r="1486" spans="1:3" x14ac:dyDescent="0.25">
      <c r="A1486" s="125">
        <v>3589</v>
      </c>
      <c r="B1486" s="826" t="s">
        <v>119</v>
      </c>
      <c r="C1486" s="876" t="s">
        <v>119</v>
      </c>
    </row>
    <row r="1487" spans="1:3" x14ac:dyDescent="0.25">
      <c r="A1487" s="125">
        <v>3590</v>
      </c>
      <c r="B1487" s="217" t="s">
        <v>120</v>
      </c>
      <c r="C1487" s="875" t="s">
        <v>120</v>
      </c>
    </row>
    <row r="1488" spans="1:3" x14ac:dyDescent="0.25">
      <c r="A1488" s="125">
        <v>3591</v>
      </c>
      <c r="B1488" s="830" t="s">
        <v>121</v>
      </c>
      <c r="C1488" s="868" t="s">
        <v>121</v>
      </c>
    </row>
    <row r="1489" spans="1:3" ht="20.399999999999999" x14ac:dyDescent="0.25">
      <c r="A1489" s="125">
        <v>3592</v>
      </c>
      <c r="B1489" s="826" t="s">
        <v>122</v>
      </c>
      <c r="C1489" s="876" t="s">
        <v>122</v>
      </c>
    </row>
    <row r="1490" spans="1:3" x14ac:dyDescent="0.25">
      <c r="A1490" s="125">
        <v>3593</v>
      </c>
      <c r="B1490" s="846" t="s">
        <v>123</v>
      </c>
      <c r="C1490" s="877" t="s">
        <v>123</v>
      </c>
    </row>
    <row r="1491" spans="1:3" ht="20.399999999999999" x14ac:dyDescent="0.25">
      <c r="A1491" s="125">
        <v>3594</v>
      </c>
      <c r="B1491" s="225" t="s">
        <v>1994</v>
      </c>
      <c r="C1491" s="878" t="s">
        <v>1994</v>
      </c>
    </row>
    <row r="1492" spans="1:3" x14ac:dyDescent="0.25">
      <c r="A1492" s="125">
        <v>3595</v>
      </c>
      <c r="B1492" s="503" t="s">
        <v>125</v>
      </c>
      <c r="C1492" s="515" t="s">
        <v>125</v>
      </c>
    </row>
    <row r="1493" spans="1:3" x14ac:dyDescent="0.25">
      <c r="A1493" s="125">
        <v>3596</v>
      </c>
      <c r="B1493" s="503" t="s">
        <v>126</v>
      </c>
      <c r="C1493" s="515" t="s">
        <v>126</v>
      </c>
    </row>
    <row r="1494" spans="1:3" x14ac:dyDescent="0.25">
      <c r="A1494" s="125">
        <v>3597</v>
      </c>
      <c r="B1494" s="503" t="s">
        <v>127</v>
      </c>
      <c r="C1494" s="515" t="s">
        <v>127</v>
      </c>
    </row>
    <row r="1495" spans="1:3" x14ac:dyDescent="0.25">
      <c r="A1495" s="125">
        <v>3598</v>
      </c>
      <c r="B1495" s="503" t="s">
        <v>128</v>
      </c>
      <c r="C1495" s="515" t="s">
        <v>128</v>
      </c>
    </row>
    <row r="1496" spans="1:3" x14ac:dyDescent="0.25">
      <c r="A1496" s="125">
        <v>3599</v>
      </c>
      <c r="B1496" s="824" t="s">
        <v>130</v>
      </c>
      <c r="C1496" s="879" t="s">
        <v>130</v>
      </c>
    </row>
    <row r="1497" spans="1:3" ht="20.399999999999999" x14ac:dyDescent="0.25">
      <c r="A1497" s="125">
        <v>3600</v>
      </c>
      <c r="B1497" s="832" t="s">
        <v>1993</v>
      </c>
      <c r="C1497" s="436" t="s">
        <v>1993</v>
      </c>
    </row>
    <row r="1498" spans="1:3" ht="40.799999999999997" x14ac:dyDescent="0.25">
      <c r="A1498" s="125">
        <v>3601</v>
      </c>
      <c r="B1498" s="80" t="s">
        <v>2012</v>
      </c>
      <c r="C1498" s="379" t="s">
        <v>2012</v>
      </c>
    </row>
    <row r="1499" spans="1:3" ht="20.399999999999999" x14ac:dyDescent="0.25">
      <c r="A1499" s="125">
        <v>3602</v>
      </c>
      <c r="B1499" s="750" t="s">
        <v>1906</v>
      </c>
      <c r="C1499" s="880" t="s">
        <v>1906</v>
      </c>
    </row>
    <row r="1500" spans="1:3" x14ac:dyDescent="0.25">
      <c r="A1500" s="125">
        <v>3603</v>
      </c>
      <c r="B1500" s="503" t="s">
        <v>1900</v>
      </c>
      <c r="C1500" s="515" t="s">
        <v>1900</v>
      </c>
    </row>
    <row r="1501" spans="1:3" x14ac:dyDescent="0.25">
      <c r="A1501" s="125">
        <v>3604</v>
      </c>
      <c r="B1501" s="503" t="s">
        <v>1880</v>
      </c>
      <c r="C1501" s="515" t="s">
        <v>1880</v>
      </c>
    </row>
    <row r="1502" spans="1:3" ht="20.399999999999999" x14ac:dyDescent="0.25">
      <c r="A1502" s="125">
        <v>3605</v>
      </c>
      <c r="B1502" s="80" t="s">
        <v>1908</v>
      </c>
      <c r="C1502" s="379" t="s">
        <v>1908</v>
      </c>
    </row>
    <row r="1503" spans="1:3" ht="20.399999999999999" x14ac:dyDescent="0.25">
      <c r="A1503" s="125">
        <v>3606</v>
      </c>
      <c r="B1503" s="827" t="s">
        <v>2008</v>
      </c>
      <c r="C1503" s="881" t="s">
        <v>2008</v>
      </c>
    </row>
    <row r="1504" spans="1:3" x14ac:dyDescent="0.25">
      <c r="A1504" s="125">
        <v>3607</v>
      </c>
      <c r="B1504" s="70" t="s">
        <v>2006</v>
      </c>
      <c r="C1504" s="507" t="s">
        <v>2006</v>
      </c>
    </row>
    <row r="1505" spans="1:3" x14ac:dyDescent="0.25">
      <c r="A1505" s="125">
        <v>3608</v>
      </c>
      <c r="B1505" s="826" t="s">
        <v>1909</v>
      </c>
      <c r="C1505" s="876" t="s">
        <v>1909</v>
      </c>
    </row>
    <row r="1506" spans="1:3" x14ac:dyDescent="0.25">
      <c r="A1506" s="125">
        <v>3609</v>
      </c>
      <c r="B1506" s="217" t="s">
        <v>151</v>
      </c>
      <c r="C1506" s="875" t="s">
        <v>151</v>
      </c>
    </row>
    <row r="1507" spans="1:3" ht="30.6" x14ac:dyDescent="0.25">
      <c r="A1507" s="125">
        <v>3610</v>
      </c>
      <c r="B1507" s="826" t="s">
        <v>1910</v>
      </c>
      <c r="C1507" s="876" t="s">
        <v>1910</v>
      </c>
    </row>
    <row r="1508" spans="1:3" x14ac:dyDescent="0.25">
      <c r="A1508" s="125">
        <v>3611</v>
      </c>
      <c r="B1508" s="217" t="s">
        <v>1911</v>
      </c>
      <c r="C1508" s="875" t="s">
        <v>1911</v>
      </c>
    </row>
    <row r="1509" spans="1:3" ht="20.399999999999999" x14ac:dyDescent="0.25">
      <c r="A1509" s="125">
        <v>3612</v>
      </c>
      <c r="B1509" s="826" t="s">
        <v>1912</v>
      </c>
      <c r="C1509" s="876" t="s">
        <v>1912</v>
      </c>
    </row>
    <row r="1510" spans="1:3" x14ac:dyDescent="0.25">
      <c r="A1510" s="125">
        <v>3613</v>
      </c>
      <c r="B1510" s="217" t="s">
        <v>1913</v>
      </c>
      <c r="C1510" s="875" t="s">
        <v>1913</v>
      </c>
    </row>
    <row r="1511" spans="1:3" x14ac:dyDescent="0.25">
      <c r="A1511" s="125">
        <v>3614</v>
      </c>
      <c r="B1511" s="826" t="s">
        <v>1914</v>
      </c>
      <c r="C1511" s="876" t="s">
        <v>1914</v>
      </c>
    </row>
    <row r="1512" spans="1:3" x14ac:dyDescent="0.25">
      <c r="A1512" s="125">
        <v>3615</v>
      </c>
      <c r="B1512" s="217" t="s">
        <v>1915</v>
      </c>
      <c r="C1512" s="875" t="s">
        <v>1915</v>
      </c>
    </row>
    <row r="1513" spans="1:3" x14ac:dyDescent="0.25">
      <c r="A1513" s="125">
        <v>3616</v>
      </c>
      <c r="B1513" s="826" t="s">
        <v>1916</v>
      </c>
      <c r="C1513" s="876" t="s">
        <v>1916</v>
      </c>
    </row>
    <row r="1514" spans="1:3" ht="20.399999999999999" x14ac:dyDescent="0.25">
      <c r="A1514" s="125">
        <v>3617</v>
      </c>
      <c r="B1514" s="80" t="s">
        <v>2021</v>
      </c>
      <c r="C1514" s="379" t="s">
        <v>2021</v>
      </c>
    </row>
    <row r="1515" spans="1:3" x14ac:dyDescent="0.25">
      <c r="A1515" s="125">
        <v>3618</v>
      </c>
      <c r="B1515" s="825" t="s">
        <v>2022</v>
      </c>
      <c r="C1515" s="882" t="s">
        <v>2022</v>
      </c>
    </row>
    <row r="1516" spans="1:3" ht="20.399999999999999" x14ac:dyDescent="0.25">
      <c r="A1516" s="125">
        <v>3619</v>
      </c>
      <c r="B1516" s="503" t="s">
        <v>1907</v>
      </c>
      <c r="C1516" s="515" t="s">
        <v>1907</v>
      </c>
    </row>
    <row r="1517" spans="1:3" x14ac:dyDescent="0.25">
      <c r="A1517" s="125">
        <v>3620</v>
      </c>
      <c r="B1517" s="847" t="s">
        <v>152</v>
      </c>
      <c r="C1517" s="883" t="s">
        <v>152</v>
      </c>
    </row>
    <row r="1518" spans="1:3" x14ac:dyDescent="0.25">
      <c r="A1518" s="125">
        <v>3621</v>
      </c>
      <c r="B1518" s="847" t="s">
        <v>153</v>
      </c>
      <c r="C1518" s="883" t="s">
        <v>153</v>
      </c>
    </row>
    <row r="1519" spans="1:3" x14ac:dyDescent="0.25">
      <c r="A1519" s="125">
        <v>3622</v>
      </c>
      <c r="B1519" s="847" t="s">
        <v>154</v>
      </c>
      <c r="C1519" s="883" t="s">
        <v>154</v>
      </c>
    </row>
    <row r="1520" spans="1:3" x14ac:dyDescent="0.25">
      <c r="A1520" s="125">
        <v>3623</v>
      </c>
      <c r="B1520" s="847" t="s">
        <v>155</v>
      </c>
      <c r="C1520" s="883" t="s">
        <v>155</v>
      </c>
    </row>
    <row r="1521" spans="1:3" x14ac:dyDescent="0.25">
      <c r="A1521" s="125">
        <v>3624</v>
      </c>
      <c r="B1521" s="847" t="s">
        <v>156</v>
      </c>
      <c r="C1521" s="883" t="s">
        <v>156</v>
      </c>
    </row>
    <row r="1522" spans="1:3" x14ac:dyDescent="0.25">
      <c r="A1522" s="125">
        <v>3625</v>
      </c>
      <c r="B1522" s="847" t="s">
        <v>157</v>
      </c>
      <c r="C1522" s="883" t="s">
        <v>157</v>
      </c>
    </row>
    <row r="1523" spans="1:3" x14ac:dyDescent="0.25">
      <c r="A1523" s="125">
        <v>3626</v>
      </c>
      <c r="B1523" s="847" t="s">
        <v>158</v>
      </c>
      <c r="C1523" s="883" t="s">
        <v>158</v>
      </c>
    </row>
    <row r="1524" spans="1:3" x14ac:dyDescent="0.25">
      <c r="A1524" s="125">
        <v>3627</v>
      </c>
      <c r="B1524" s="70" t="s">
        <v>2020</v>
      </c>
      <c r="C1524" s="507" t="s">
        <v>2020</v>
      </c>
    </row>
    <row r="1525" spans="1:3" x14ac:dyDescent="0.25">
      <c r="A1525" s="125">
        <v>3628</v>
      </c>
      <c r="B1525" s="220" t="s">
        <v>159</v>
      </c>
      <c r="C1525" s="884" t="s">
        <v>159</v>
      </c>
    </row>
    <row r="1526" spans="1:3" x14ac:dyDescent="0.25">
      <c r="A1526" s="125">
        <v>3629</v>
      </c>
      <c r="B1526" s="220" t="s">
        <v>161</v>
      </c>
      <c r="C1526" s="884" t="s">
        <v>161</v>
      </c>
    </row>
    <row r="1527" spans="1:3" x14ac:dyDescent="0.25">
      <c r="A1527" s="125">
        <v>3630</v>
      </c>
      <c r="B1527" s="848" t="s">
        <v>163</v>
      </c>
      <c r="C1527" s="885" t="s">
        <v>163</v>
      </c>
    </row>
    <row r="1528" spans="1:3" x14ac:dyDescent="0.25">
      <c r="A1528" s="125">
        <v>3631</v>
      </c>
      <c r="B1528" s="849" t="s">
        <v>165</v>
      </c>
      <c r="C1528" s="886" t="s">
        <v>165</v>
      </c>
    </row>
    <row r="1529" spans="1:3" x14ac:dyDescent="0.25">
      <c r="A1529" s="125">
        <v>3632</v>
      </c>
      <c r="B1529" s="849" t="s">
        <v>167</v>
      </c>
      <c r="C1529" s="886" t="s">
        <v>167</v>
      </c>
    </row>
    <row r="1530" spans="1:3" x14ac:dyDescent="0.25">
      <c r="A1530" s="125">
        <v>3633</v>
      </c>
      <c r="B1530" s="849" t="s">
        <v>169</v>
      </c>
      <c r="C1530" s="886" t="s">
        <v>169</v>
      </c>
    </row>
    <row r="1531" spans="1:3" x14ac:dyDescent="0.25">
      <c r="A1531" s="125">
        <v>3634</v>
      </c>
      <c r="B1531" s="849" t="s">
        <v>171</v>
      </c>
      <c r="C1531" s="886" t="s">
        <v>171</v>
      </c>
    </row>
    <row r="1532" spans="1:3" x14ac:dyDescent="0.25">
      <c r="A1532" s="125">
        <v>3635</v>
      </c>
      <c r="B1532" s="849" t="s">
        <v>173</v>
      </c>
      <c r="C1532" s="886" t="s">
        <v>173</v>
      </c>
    </row>
    <row r="1533" spans="1:3" ht="20.399999999999999" x14ac:dyDescent="0.25">
      <c r="A1533" s="125">
        <v>3636</v>
      </c>
      <c r="B1533" s="827" t="s">
        <v>2014</v>
      </c>
      <c r="C1533" s="881" t="s">
        <v>2014</v>
      </c>
    </row>
    <row r="1534" spans="1:3" x14ac:dyDescent="0.25">
      <c r="A1534" s="125">
        <v>3637</v>
      </c>
      <c r="B1534" s="497" t="s">
        <v>2010</v>
      </c>
      <c r="C1534" s="512" t="s">
        <v>2010</v>
      </c>
    </row>
    <row r="1535" spans="1:3" ht="20.399999999999999" x14ac:dyDescent="0.25">
      <c r="A1535" s="125">
        <v>3638</v>
      </c>
      <c r="B1535" s="80" t="s">
        <v>2009</v>
      </c>
      <c r="C1535" s="379" t="s">
        <v>2009</v>
      </c>
    </row>
    <row r="1536" spans="1:3" ht="20.399999999999999" x14ac:dyDescent="0.25">
      <c r="A1536" s="125">
        <v>3639</v>
      </c>
      <c r="B1536" s="80" t="s">
        <v>184</v>
      </c>
      <c r="C1536" s="379" t="s">
        <v>184</v>
      </c>
    </row>
    <row r="1537" spans="1:3" x14ac:dyDescent="0.25">
      <c r="A1537" s="125">
        <v>3640</v>
      </c>
      <c r="B1537" s="80" t="s">
        <v>1963</v>
      </c>
      <c r="C1537" s="379" t="s">
        <v>1963</v>
      </c>
    </row>
    <row r="1538" spans="1:3" x14ac:dyDescent="0.25">
      <c r="A1538" s="125">
        <v>3641</v>
      </c>
      <c r="B1538" s="500" t="s">
        <v>187</v>
      </c>
      <c r="C1538" s="439" t="s">
        <v>187</v>
      </c>
    </row>
    <row r="1539" spans="1:3" x14ac:dyDescent="0.25">
      <c r="A1539" s="125">
        <v>3642</v>
      </c>
      <c r="B1539" s="500" t="s">
        <v>2011</v>
      </c>
      <c r="C1539" s="439" t="s">
        <v>2011</v>
      </c>
    </row>
    <row r="1540" spans="1:3" x14ac:dyDescent="0.25">
      <c r="A1540" s="125">
        <v>3643</v>
      </c>
      <c r="B1540" s="74" t="s">
        <v>1995</v>
      </c>
      <c r="C1540" s="377" t="s">
        <v>1995</v>
      </c>
    </row>
    <row r="1541" spans="1:3" x14ac:dyDescent="0.25">
      <c r="A1541" s="125">
        <v>3644</v>
      </c>
      <c r="B1541" s="74" t="s">
        <v>1902</v>
      </c>
      <c r="C1541" s="377" t="s">
        <v>1902</v>
      </c>
    </row>
    <row r="1542" spans="1:3" ht="20.399999999999999" x14ac:dyDescent="0.25">
      <c r="A1542" s="125">
        <v>3645</v>
      </c>
      <c r="B1542" s="830" t="s">
        <v>1901</v>
      </c>
      <c r="C1542" s="868" t="s">
        <v>1901</v>
      </c>
    </row>
    <row r="1543" spans="1:3" ht="20.399999999999999" x14ac:dyDescent="0.25">
      <c r="A1543" s="125">
        <v>3646</v>
      </c>
      <c r="B1543" s="833" t="s">
        <v>1917</v>
      </c>
      <c r="C1543" s="887" t="s">
        <v>1917</v>
      </c>
    </row>
    <row r="1544" spans="1:3" ht="26.4" x14ac:dyDescent="0.25">
      <c r="A1544" s="125">
        <v>3647</v>
      </c>
      <c r="B1544" s="55" t="s">
        <v>2013</v>
      </c>
      <c r="C1544" s="378" t="s">
        <v>2013</v>
      </c>
    </row>
    <row r="1545" spans="1:3" ht="66" x14ac:dyDescent="0.25">
      <c r="A1545" s="125">
        <v>3648</v>
      </c>
      <c r="B1545" s="55" t="s">
        <v>1884</v>
      </c>
      <c r="C1545" s="378" t="s">
        <v>1884</v>
      </c>
    </row>
    <row r="1546" spans="1:3" ht="26.4" x14ac:dyDescent="0.25">
      <c r="A1546" s="125">
        <v>3649</v>
      </c>
      <c r="B1546" s="835" t="s">
        <v>1883</v>
      </c>
      <c r="C1546" s="888" t="s">
        <v>1883</v>
      </c>
    </row>
    <row r="1547" spans="1:3" ht="26.4" x14ac:dyDescent="0.25">
      <c r="A1547" s="125">
        <v>3650</v>
      </c>
      <c r="B1547" s="834" t="s">
        <v>1918</v>
      </c>
      <c r="C1547" s="889" t="s">
        <v>1918</v>
      </c>
    </row>
    <row r="1548" spans="1:3" x14ac:dyDescent="0.25">
      <c r="A1548" s="125">
        <v>3651</v>
      </c>
      <c r="B1548" s="850" t="s">
        <v>190</v>
      </c>
      <c r="C1548" s="890" t="s">
        <v>190</v>
      </c>
    </row>
    <row r="1549" spans="1:3" x14ac:dyDescent="0.25">
      <c r="A1549" s="125">
        <v>3652</v>
      </c>
      <c r="B1549" s="851" t="s">
        <v>191</v>
      </c>
      <c r="C1549" s="891" t="s">
        <v>191</v>
      </c>
    </row>
    <row r="1550" spans="1:3" x14ac:dyDescent="0.25">
      <c r="A1550" s="125">
        <v>3653</v>
      </c>
      <c r="B1550" s="851" t="s">
        <v>192</v>
      </c>
      <c r="C1550" s="891" t="s">
        <v>192</v>
      </c>
    </row>
    <row r="1551" spans="1:3" x14ac:dyDescent="0.25">
      <c r="A1551" s="125">
        <v>3654</v>
      </c>
      <c r="B1551" s="851" t="s">
        <v>193</v>
      </c>
      <c r="C1551" s="891" t="s">
        <v>193</v>
      </c>
    </row>
    <row r="1552" spans="1:3" x14ac:dyDescent="0.25">
      <c r="A1552" s="125">
        <v>3655</v>
      </c>
      <c r="B1552" s="131" t="s">
        <v>199</v>
      </c>
      <c r="C1552" s="443" t="s">
        <v>199</v>
      </c>
    </row>
    <row r="1553" spans="1:3" ht="20.399999999999999" x14ac:dyDescent="0.25">
      <c r="A1553" s="125">
        <v>3656</v>
      </c>
      <c r="B1553" s="224" t="s">
        <v>200</v>
      </c>
      <c r="C1553" s="436" t="s">
        <v>200</v>
      </c>
    </row>
    <row r="1554" spans="1:3" x14ac:dyDescent="0.25">
      <c r="A1554" s="125">
        <v>3657</v>
      </c>
      <c r="B1554" s="223" t="s">
        <v>201</v>
      </c>
      <c r="C1554" s="892" t="s">
        <v>201</v>
      </c>
    </row>
    <row r="1555" spans="1:3" x14ac:dyDescent="0.25">
      <c r="A1555" s="125">
        <v>3658</v>
      </c>
      <c r="B1555" s="70" t="s">
        <v>202</v>
      </c>
      <c r="C1555" s="507" t="s">
        <v>202</v>
      </c>
    </row>
    <row r="1556" spans="1:3" ht="17.399999999999999" x14ac:dyDescent="0.25">
      <c r="A1556" s="125">
        <v>3659</v>
      </c>
      <c r="B1556" s="852" t="s">
        <v>1979</v>
      </c>
      <c r="C1556" s="893" t="s">
        <v>1979</v>
      </c>
    </row>
    <row r="1557" spans="1:3" ht="15.6" x14ac:dyDescent="0.25">
      <c r="A1557" s="125">
        <v>3660</v>
      </c>
      <c r="B1557" s="103" t="s">
        <v>212</v>
      </c>
      <c r="C1557" s="894" t="s">
        <v>212</v>
      </c>
    </row>
    <row r="1558" spans="1:3" ht="40.799999999999997" x14ac:dyDescent="0.25">
      <c r="A1558" s="125">
        <v>3661</v>
      </c>
      <c r="B1558" s="594" t="s">
        <v>2005</v>
      </c>
      <c r="C1558" s="895" t="s">
        <v>2005</v>
      </c>
    </row>
    <row r="1559" spans="1:3" ht="20.399999999999999" x14ac:dyDescent="0.25">
      <c r="A1559" s="125">
        <v>3662</v>
      </c>
      <c r="B1559" s="594" t="s">
        <v>2018</v>
      </c>
      <c r="C1559" s="895" t="s">
        <v>2018</v>
      </c>
    </row>
    <row r="1560" spans="1:3" x14ac:dyDescent="0.25">
      <c r="A1560" s="125">
        <v>3663</v>
      </c>
      <c r="B1560" s="594" t="s">
        <v>1941</v>
      </c>
      <c r="C1560" s="895" t="s">
        <v>1941</v>
      </c>
    </row>
    <row r="1561" spans="1:3" x14ac:dyDescent="0.25">
      <c r="A1561" s="125">
        <v>3664</v>
      </c>
      <c r="B1561" s="838" t="s">
        <v>1944</v>
      </c>
      <c r="C1561" s="896" t="s">
        <v>1944</v>
      </c>
    </row>
    <row r="1562" spans="1:3" ht="30.6" x14ac:dyDescent="0.25">
      <c r="A1562" s="125">
        <v>3665</v>
      </c>
      <c r="B1562" s="594" t="s">
        <v>1942</v>
      </c>
      <c r="C1562" s="895" t="s">
        <v>1942</v>
      </c>
    </row>
    <row r="1563" spans="1:3" ht="20.399999999999999" x14ac:dyDescent="0.25">
      <c r="A1563" s="125">
        <v>3666</v>
      </c>
      <c r="B1563" s="838" t="s">
        <v>1943</v>
      </c>
      <c r="C1563" s="896" t="s">
        <v>1943</v>
      </c>
    </row>
    <row r="1564" spans="1:3" x14ac:dyDescent="0.25">
      <c r="A1564" s="125">
        <v>3667</v>
      </c>
      <c r="B1564" s="594" t="s">
        <v>1945</v>
      </c>
      <c r="C1564" s="895" t="s">
        <v>1945</v>
      </c>
    </row>
    <row r="1565" spans="1:3" x14ac:dyDescent="0.25">
      <c r="A1565" s="125">
        <v>3668</v>
      </c>
      <c r="B1565" s="594" t="s">
        <v>1946</v>
      </c>
      <c r="C1565" s="895" t="s">
        <v>1946</v>
      </c>
    </row>
    <row r="1566" spans="1:3" x14ac:dyDescent="0.25">
      <c r="A1566" s="125">
        <v>3669</v>
      </c>
      <c r="B1566" s="839" t="s">
        <v>1996</v>
      </c>
      <c r="C1566" s="897" t="s">
        <v>1996</v>
      </c>
    </row>
    <row r="1567" spans="1:3" x14ac:dyDescent="0.25">
      <c r="A1567" s="125">
        <v>3670</v>
      </c>
      <c r="B1567" s="839" t="s">
        <v>2001</v>
      </c>
      <c r="C1567" s="897" t="s">
        <v>2001</v>
      </c>
    </row>
    <row r="1568" spans="1:3" ht="20.399999999999999" x14ac:dyDescent="0.25">
      <c r="A1568" s="125">
        <v>3671</v>
      </c>
      <c r="B1568" s="839" t="s">
        <v>1947</v>
      </c>
      <c r="C1568" s="897" t="s">
        <v>1947</v>
      </c>
    </row>
    <row r="1569" spans="1:3" ht="20.399999999999999" x14ac:dyDescent="0.25">
      <c r="A1569" s="125">
        <v>3672</v>
      </c>
      <c r="B1569" s="839" t="s">
        <v>1948</v>
      </c>
      <c r="C1569" s="897" t="s">
        <v>1948</v>
      </c>
    </row>
    <row r="1570" spans="1:3" ht="20.399999999999999" x14ac:dyDescent="0.25">
      <c r="A1570" s="125">
        <v>3673</v>
      </c>
      <c r="B1570" s="839" t="s">
        <v>1949</v>
      </c>
      <c r="C1570" s="897" t="s">
        <v>1949</v>
      </c>
    </row>
    <row r="1571" spans="1:3" x14ac:dyDescent="0.25">
      <c r="A1571" s="125">
        <v>3674</v>
      </c>
      <c r="B1571" s="840" t="s">
        <v>1950</v>
      </c>
      <c r="C1571" s="898" t="s">
        <v>1950</v>
      </c>
    </row>
    <row r="1572" spans="1:3" x14ac:dyDescent="0.25">
      <c r="A1572" s="125">
        <v>3675</v>
      </c>
      <c r="B1572" s="836" t="s">
        <v>1951</v>
      </c>
      <c r="C1572" s="899" t="s">
        <v>1951</v>
      </c>
    </row>
    <row r="1573" spans="1:3" ht="20.399999999999999" x14ac:dyDescent="0.25">
      <c r="A1573" s="125">
        <v>3676</v>
      </c>
      <c r="B1573" s="826" t="s">
        <v>1953</v>
      </c>
      <c r="C1573" s="876" t="s">
        <v>1953</v>
      </c>
    </row>
    <row r="1574" spans="1:3" x14ac:dyDescent="0.25">
      <c r="A1574" s="125">
        <v>3677</v>
      </c>
      <c r="B1574" s="837" t="s">
        <v>1952</v>
      </c>
      <c r="C1574" s="900" t="s">
        <v>1952</v>
      </c>
    </row>
    <row r="1575" spans="1:3" ht="20.399999999999999" x14ac:dyDescent="0.25">
      <c r="A1575" s="125">
        <v>3678</v>
      </c>
      <c r="B1575" s="853" t="s">
        <v>1955</v>
      </c>
      <c r="C1575" s="901" t="s">
        <v>1955</v>
      </c>
    </row>
    <row r="1576" spans="1:3" x14ac:dyDescent="0.25">
      <c r="A1576" s="125">
        <v>3679</v>
      </c>
      <c r="B1576" s="854" t="s">
        <v>1954</v>
      </c>
      <c r="C1576" s="902" t="s">
        <v>1954</v>
      </c>
    </row>
    <row r="1577" spans="1:3" ht="30.6" x14ac:dyDescent="0.25">
      <c r="A1577" s="125">
        <v>3680</v>
      </c>
      <c r="B1577" s="855" t="s">
        <v>1956</v>
      </c>
      <c r="C1577" s="903" t="s">
        <v>1956</v>
      </c>
    </row>
    <row r="1578" spans="1:3" x14ac:dyDescent="0.25">
      <c r="A1578" s="125">
        <v>3681</v>
      </c>
      <c r="B1578" s="838" t="s">
        <v>1957</v>
      </c>
      <c r="C1578" s="896" t="s">
        <v>1957</v>
      </c>
    </row>
    <row r="1579" spans="1:3" ht="30.6" x14ac:dyDescent="0.25">
      <c r="A1579" s="125">
        <v>3682</v>
      </c>
      <c r="B1579" s="594" t="s">
        <v>1958</v>
      </c>
      <c r="C1579" s="895" t="s">
        <v>1958</v>
      </c>
    </row>
    <row r="1580" spans="1:3" ht="40.799999999999997" x14ac:dyDescent="0.25">
      <c r="A1580" s="125">
        <v>3683</v>
      </c>
      <c r="B1580" s="594" t="s">
        <v>1959</v>
      </c>
      <c r="C1580" s="895" t="s">
        <v>1959</v>
      </c>
    </row>
    <row r="1581" spans="1:3" x14ac:dyDescent="0.25">
      <c r="A1581" s="125">
        <v>3684</v>
      </c>
      <c r="B1581" s="594" t="s">
        <v>2002</v>
      </c>
      <c r="C1581" s="895" t="s">
        <v>2002</v>
      </c>
    </row>
    <row r="1582" spans="1:3" ht="20.399999999999999" x14ac:dyDescent="0.25">
      <c r="A1582" s="125">
        <v>3685</v>
      </c>
      <c r="B1582" s="594" t="s">
        <v>1981</v>
      </c>
      <c r="C1582" s="895" t="s">
        <v>1981</v>
      </c>
    </row>
    <row r="1583" spans="1:3" ht="20.399999999999999" x14ac:dyDescent="0.25">
      <c r="A1583" s="125">
        <v>3686</v>
      </c>
      <c r="B1583" s="594" t="s">
        <v>1982</v>
      </c>
      <c r="C1583" s="895" t="s">
        <v>1982</v>
      </c>
    </row>
    <row r="1584" spans="1:3" x14ac:dyDescent="0.25">
      <c r="A1584" s="125">
        <v>3687</v>
      </c>
      <c r="B1584" s="838" t="s">
        <v>1960</v>
      </c>
      <c r="C1584" s="896" t="s">
        <v>1960</v>
      </c>
    </row>
    <row r="1585" spans="1:3" x14ac:dyDescent="0.25">
      <c r="A1585" s="125">
        <v>3688</v>
      </c>
      <c r="B1585" s="836" t="s">
        <v>214</v>
      </c>
      <c r="C1585" s="899" t="s">
        <v>214</v>
      </c>
    </row>
    <row r="1586" spans="1:3" x14ac:dyDescent="0.25">
      <c r="A1586" s="125">
        <v>3689</v>
      </c>
      <c r="B1586" s="826" t="s">
        <v>1983</v>
      </c>
      <c r="C1586" s="876" t="s">
        <v>1983</v>
      </c>
    </row>
    <row r="1587" spans="1:3" x14ac:dyDescent="0.25">
      <c r="A1587" s="125">
        <v>3690</v>
      </c>
      <c r="B1587" s="836" t="s">
        <v>215</v>
      </c>
      <c r="C1587" s="899" t="s">
        <v>215</v>
      </c>
    </row>
    <row r="1588" spans="1:3" ht="20.399999999999999" x14ac:dyDescent="0.25">
      <c r="A1588" s="125">
        <v>3691</v>
      </c>
      <c r="B1588" s="826" t="s">
        <v>1962</v>
      </c>
      <c r="C1588" s="876" t="s">
        <v>1962</v>
      </c>
    </row>
    <row r="1589" spans="1:3" x14ac:dyDescent="0.25">
      <c r="A1589" s="125">
        <v>3692</v>
      </c>
      <c r="B1589" s="836" t="s">
        <v>2004</v>
      </c>
      <c r="C1589" s="899" t="s">
        <v>2004</v>
      </c>
    </row>
    <row r="1590" spans="1:3" ht="20.399999999999999" x14ac:dyDescent="0.25">
      <c r="A1590" s="125">
        <v>3693</v>
      </c>
      <c r="B1590" s="826" t="s">
        <v>1961</v>
      </c>
      <c r="C1590" s="876" t="s">
        <v>1961</v>
      </c>
    </row>
    <row r="1591" spans="1:3" x14ac:dyDescent="0.25">
      <c r="A1591" s="125">
        <v>3694</v>
      </c>
      <c r="B1591" s="836" t="s">
        <v>2000</v>
      </c>
      <c r="C1591" s="899" t="s">
        <v>2000</v>
      </c>
    </row>
    <row r="1592" spans="1:3" ht="20.399999999999999" x14ac:dyDescent="0.25">
      <c r="A1592" s="125">
        <v>3695</v>
      </c>
      <c r="B1592" s="826" t="s">
        <v>1999</v>
      </c>
      <c r="C1592" s="876" t="s">
        <v>1999</v>
      </c>
    </row>
    <row r="1593" spans="1:3" x14ac:dyDescent="0.25">
      <c r="A1593" s="125">
        <v>3696</v>
      </c>
      <c r="B1593" s="836" t="s">
        <v>1964</v>
      </c>
      <c r="C1593" s="899" t="s">
        <v>1964</v>
      </c>
    </row>
    <row r="1594" spans="1:3" ht="30.6" x14ac:dyDescent="0.25">
      <c r="A1594" s="125">
        <v>3697</v>
      </c>
      <c r="B1594" s="826" t="s">
        <v>1997</v>
      </c>
      <c r="C1594" s="876" t="s">
        <v>1997</v>
      </c>
    </row>
    <row r="1595" spans="1:3" x14ac:dyDescent="0.25">
      <c r="A1595" s="125">
        <v>3698</v>
      </c>
      <c r="B1595" s="836" t="s">
        <v>1965</v>
      </c>
      <c r="C1595" s="899" t="s">
        <v>1965</v>
      </c>
    </row>
    <row r="1596" spans="1:3" ht="30.6" x14ac:dyDescent="0.25">
      <c r="A1596" s="125">
        <v>3699</v>
      </c>
      <c r="B1596" s="826" t="s">
        <v>1998</v>
      </c>
      <c r="C1596" s="876" t="s">
        <v>1998</v>
      </c>
    </row>
    <row r="1597" spans="1:3" x14ac:dyDescent="0.25">
      <c r="A1597" s="125">
        <v>3700</v>
      </c>
      <c r="B1597" s="837" t="s">
        <v>1966</v>
      </c>
      <c r="C1597" s="900" t="s">
        <v>1966</v>
      </c>
    </row>
    <row r="1598" spans="1:3" x14ac:dyDescent="0.25">
      <c r="A1598" s="125">
        <v>3701</v>
      </c>
      <c r="B1598" s="853" t="s">
        <v>1972</v>
      </c>
      <c r="C1598" s="901" t="s">
        <v>1972</v>
      </c>
    </row>
    <row r="1599" spans="1:3" x14ac:dyDescent="0.25">
      <c r="A1599" s="125">
        <v>3702</v>
      </c>
      <c r="B1599" s="856" t="s">
        <v>2007</v>
      </c>
      <c r="C1599" s="904" t="s">
        <v>2007</v>
      </c>
    </row>
    <row r="1600" spans="1:3" x14ac:dyDescent="0.25">
      <c r="A1600" s="125">
        <v>3703</v>
      </c>
      <c r="B1600" s="836" t="s">
        <v>1967</v>
      </c>
      <c r="C1600" s="899" t="s">
        <v>1967</v>
      </c>
    </row>
    <row r="1601" spans="1:3" ht="20.399999999999999" x14ac:dyDescent="0.25">
      <c r="A1601" s="125">
        <v>3704</v>
      </c>
      <c r="B1601" s="826" t="s">
        <v>1973</v>
      </c>
      <c r="C1601" s="876" t="s">
        <v>1973</v>
      </c>
    </row>
    <row r="1602" spans="1:3" x14ac:dyDescent="0.25">
      <c r="A1602" s="125">
        <v>3705</v>
      </c>
      <c r="B1602" s="836" t="s">
        <v>216</v>
      </c>
      <c r="C1602" s="899" t="s">
        <v>216</v>
      </c>
    </row>
    <row r="1603" spans="1:3" ht="30.6" x14ac:dyDescent="0.25">
      <c r="A1603" s="125">
        <v>3706</v>
      </c>
      <c r="B1603" s="826" t="s">
        <v>1974</v>
      </c>
      <c r="C1603" s="876" t="s">
        <v>1974</v>
      </c>
    </row>
    <row r="1604" spans="1:3" x14ac:dyDescent="0.25">
      <c r="A1604" s="125">
        <v>3707</v>
      </c>
      <c r="B1604" s="838" t="s">
        <v>1975</v>
      </c>
      <c r="C1604" s="896" t="s">
        <v>1975</v>
      </c>
    </row>
    <row r="1605" spans="1:3" ht="20.399999999999999" x14ac:dyDescent="0.25">
      <c r="A1605" s="125">
        <v>3708</v>
      </c>
      <c r="B1605" s="842" t="s">
        <v>2003</v>
      </c>
      <c r="C1605" s="905" t="s">
        <v>2003</v>
      </c>
    </row>
    <row r="1606" spans="1:3" x14ac:dyDescent="0.25">
      <c r="A1606" s="125">
        <v>3709</v>
      </c>
      <c r="B1606" s="594" t="s">
        <v>1984</v>
      </c>
      <c r="C1606" s="895" t="s">
        <v>1984</v>
      </c>
    </row>
    <row r="1607" spans="1:3" x14ac:dyDescent="0.25">
      <c r="A1607" s="125">
        <v>3710</v>
      </c>
      <c r="B1607" s="842" t="s">
        <v>1976</v>
      </c>
      <c r="C1607" s="905" t="s">
        <v>1976</v>
      </c>
    </row>
    <row r="1608" spans="1:3" ht="30.6" x14ac:dyDescent="0.25">
      <c r="A1608" s="125">
        <v>3711</v>
      </c>
      <c r="B1608" s="842" t="s">
        <v>1977</v>
      </c>
      <c r="C1608" s="905" t="s">
        <v>1977</v>
      </c>
    </row>
    <row r="1609" spans="1:3" ht="20.399999999999999" x14ac:dyDescent="0.25">
      <c r="A1609" s="125">
        <v>3712</v>
      </c>
      <c r="B1609" s="842" t="s">
        <v>1978</v>
      </c>
      <c r="C1609" s="905" t="s">
        <v>1978</v>
      </c>
    </row>
    <row r="1610" spans="1:3" x14ac:dyDescent="0.25">
      <c r="A1610" s="125">
        <v>3713</v>
      </c>
      <c r="B1610" s="838" t="s">
        <v>2016</v>
      </c>
      <c r="C1610" s="896" t="s">
        <v>2016</v>
      </c>
    </row>
    <row r="1611" spans="1:3" ht="20.399999999999999" x14ac:dyDescent="0.25">
      <c r="A1611" s="125">
        <v>3714</v>
      </c>
      <c r="B1611" s="842" t="s">
        <v>2017</v>
      </c>
      <c r="C1611" s="905" t="s">
        <v>2017</v>
      </c>
    </row>
    <row r="1612" spans="1:3" x14ac:dyDescent="0.25">
      <c r="A1612" s="125">
        <v>3715</v>
      </c>
      <c r="B1612" s="541" t="s">
        <v>213</v>
      </c>
      <c r="C1612" s="906" t="s">
        <v>213</v>
      </c>
    </row>
    <row r="1613" spans="1:3" x14ac:dyDescent="0.25">
      <c r="A1613" s="125">
        <v>3716</v>
      </c>
      <c r="B1613" s="841" t="s">
        <v>1968</v>
      </c>
      <c r="C1613" s="895" t="s">
        <v>1968</v>
      </c>
    </row>
    <row r="1614" spans="1:3" ht="26.4" x14ac:dyDescent="0.25">
      <c r="A1614" s="125">
        <v>3717</v>
      </c>
      <c r="B1614" s="70" t="s">
        <v>2015</v>
      </c>
      <c r="C1614" s="507" t="s">
        <v>2015</v>
      </c>
    </row>
    <row r="1615" spans="1:3" ht="14.4" x14ac:dyDescent="0.25">
      <c r="A1615" s="125">
        <v>3718</v>
      </c>
      <c r="B1615" s="857" t="s">
        <v>222</v>
      </c>
      <c r="C1615" s="907" t="s">
        <v>222</v>
      </c>
    </row>
    <row r="1616" spans="1:3" ht="17.399999999999999" x14ac:dyDescent="0.25">
      <c r="A1616" s="125">
        <v>3719</v>
      </c>
      <c r="B1616" s="852" t="s">
        <v>223</v>
      </c>
      <c r="C1616" s="893" t="s">
        <v>223</v>
      </c>
    </row>
    <row r="1617" spans="1:3" ht="26.4" x14ac:dyDescent="0.25">
      <c r="A1617" s="125">
        <v>3720</v>
      </c>
      <c r="B1617" s="394" t="s">
        <v>224</v>
      </c>
      <c r="C1617" s="908" t="s">
        <v>224</v>
      </c>
    </row>
    <row r="1618" spans="1:3" x14ac:dyDescent="0.25">
      <c r="A1618" s="125">
        <v>3721</v>
      </c>
      <c r="B1618" s="842" t="s">
        <v>225</v>
      </c>
      <c r="C1618" s="905" t="s">
        <v>225</v>
      </c>
    </row>
    <row r="1619" spans="1:3" x14ac:dyDescent="0.25">
      <c r="A1619" s="125">
        <v>3722</v>
      </c>
      <c r="B1619" s="541" t="s">
        <v>227</v>
      </c>
      <c r="C1619" s="906" t="s">
        <v>227</v>
      </c>
    </row>
    <row r="1620" spans="1:3" ht="20.399999999999999" x14ac:dyDescent="0.25">
      <c r="A1620" s="125">
        <v>3723</v>
      </c>
      <c r="B1620" s="842" t="s">
        <v>228</v>
      </c>
      <c r="C1620" s="905" t="s">
        <v>228</v>
      </c>
    </row>
    <row r="1621" spans="1:3" x14ac:dyDescent="0.25">
      <c r="A1621" s="125">
        <v>3724</v>
      </c>
      <c r="B1621" s="842" t="s">
        <v>229</v>
      </c>
      <c r="C1621" s="905" t="s">
        <v>229</v>
      </c>
    </row>
    <row r="1622" spans="1:3" ht="20.399999999999999" x14ac:dyDescent="0.25">
      <c r="A1622" s="125">
        <v>3725</v>
      </c>
      <c r="B1622" s="842" t="s">
        <v>230</v>
      </c>
      <c r="C1622" s="905" t="s">
        <v>230</v>
      </c>
    </row>
    <row r="1623" spans="1:3" x14ac:dyDescent="0.25">
      <c r="A1623" s="125">
        <v>3726</v>
      </c>
      <c r="B1623" s="858" t="s">
        <v>231</v>
      </c>
      <c r="C1623" s="909" t="s">
        <v>231</v>
      </c>
    </row>
    <row r="1624" spans="1:3" x14ac:dyDescent="0.25">
      <c r="A1624" s="125">
        <v>3727</v>
      </c>
      <c r="B1624" s="859" t="s">
        <v>233</v>
      </c>
      <c r="C1624" s="910" t="s">
        <v>233</v>
      </c>
    </row>
    <row r="1625" spans="1:3" x14ac:dyDescent="0.25">
      <c r="A1625" s="125">
        <v>3728</v>
      </c>
      <c r="B1625" s="860" t="s">
        <v>234</v>
      </c>
      <c r="C1625" s="910" t="s">
        <v>234</v>
      </c>
    </row>
    <row r="1626" spans="1:3" ht="13.8" x14ac:dyDescent="0.25">
      <c r="A1626" s="125">
        <v>3729</v>
      </c>
      <c r="B1626" s="861" t="s">
        <v>235</v>
      </c>
      <c r="C1626" s="911" t="s">
        <v>235</v>
      </c>
    </row>
    <row r="1627" spans="1:3" ht="39.6" x14ac:dyDescent="0.25">
      <c r="A1627" s="125">
        <v>3730</v>
      </c>
      <c r="B1627" s="55" t="s">
        <v>1885</v>
      </c>
      <c r="C1627" s="378" t="s">
        <v>1885</v>
      </c>
    </row>
    <row r="1628" spans="1:3" ht="20.399999999999999" x14ac:dyDescent="0.25">
      <c r="A1628" s="125">
        <v>3731</v>
      </c>
      <c r="B1628" s="862" t="s">
        <v>1932</v>
      </c>
      <c r="C1628" s="878" t="s">
        <v>1932</v>
      </c>
    </row>
    <row r="1629" spans="1:3" x14ac:dyDescent="0.25">
      <c r="A1629" s="125">
        <v>3732</v>
      </c>
      <c r="B1629" s="225" t="s">
        <v>1933</v>
      </c>
      <c r="C1629" s="878" t="s">
        <v>1933</v>
      </c>
    </row>
    <row r="1630" spans="1:3" ht="51" x14ac:dyDescent="0.25">
      <c r="A1630" s="125">
        <v>3733</v>
      </c>
      <c r="B1630" s="202" t="s">
        <v>2019</v>
      </c>
      <c r="C1630" s="912" t="s">
        <v>2019</v>
      </c>
    </row>
    <row r="1631" spans="1:3" x14ac:dyDescent="0.25">
      <c r="A1631" s="125">
        <v>3734</v>
      </c>
      <c r="B1631" s="503" t="s">
        <v>1928</v>
      </c>
      <c r="C1631" s="515" t="s">
        <v>1928</v>
      </c>
    </row>
    <row r="1632" spans="1:3" x14ac:dyDescent="0.25">
      <c r="A1632" s="125">
        <v>3735</v>
      </c>
      <c r="B1632" s="503" t="s">
        <v>1929</v>
      </c>
      <c r="C1632" s="515" t="s">
        <v>1929</v>
      </c>
    </row>
    <row r="1633" spans="1:3" x14ac:dyDescent="0.25">
      <c r="A1633" s="125">
        <v>3736</v>
      </c>
      <c r="B1633" s="503" t="s">
        <v>1931</v>
      </c>
      <c r="C1633" s="515" t="s">
        <v>1931</v>
      </c>
    </row>
    <row r="1634" spans="1:3" ht="41.4" x14ac:dyDescent="0.25">
      <c r="A1634" s="125">
        <v>3737</v>
      </c>
      <c r="B1634" s="404" t="s">
        <v>1940</v>
      </c>
      <c r="C1634" s="913" t="s">
        <v>1940</v>
      </c>
    </row>
    <row r="1635" spans="1:3" ht="22.8" x14ac:dyDescent="0.25">
      <c r="A1635" s="125">
        <v>3738</v>
      </c>
      <c r="B1635" s="403" t="s">
        <v>1934</v>
      </c>
      <c r="C1635" s="914" t="s">
        <v>1934</v>
      </c>
    </row>
    <row r="1636" spans="1:3" ht="22.8" x14ac:dyDescent="0.25">
      <c r="A1636" s="125">
        <v>3739</v>
      </c>
      <c r="B1636" s="403" t="s">
        <v>1935</v>
      </c>
      <c r="C1636" s="914" t="s">
        <v>1935</v>
      </c>
    </row>
    <row r="1637" spans="1:3" x14ac:dyDescent="0.25">
      <c r="A1637" s="125">
        <v>3740</v>
      </c>
      <c r="B1637" s="402" t="s">
        <v>1939</v>
      </c>
      <c r="C1637" s="915" t="s">
        <v>1939</v>
      </c>
    </row>
    <row r="1638" spans="1:3" ht="34.799999999999997" thickBot="1" x14ac:dyDescent="0.3">
      <c r="A1638" s="125">
        <v>3741</v>
      </c>
      <c r="B1638" s="403" t="s">
        <v>1937</v>
      </c>
      <c r="C1638" s="914" t="s">
        <v>1937</v>
      </c>
    </row>
    <row r="1639" spans="1:3" x14ac:dyDescent="0.25">
      <c r="A1639" s="125">
        <v>3742</v>
      </c>
      <c r="B1639" s="412" t="s">
        <v>1936</v>
      </c>
      <c r="C1639" s="916" t="s">
        <v>1936</v>
      </c>
    </row>
    <row r="1640" spans="1:3" x14ac:dyDescent="0.25">
      <c r="A1640" s="125">
        <v>3743</v>
      </c>
      <c r="B1640" s="406" t="s">
        <v>1938</v>
      </c>
      <c r="C1640" s="917" t="s">
        <v>1938</v>
      </c>
    </row>
    <row r="1641" spans="1:3" x14ac:dyDescent="0.25">
      <c r="A1641" s="125">
        <v>3744</v>
      </c>
      <c r="B1641" s="863" t="s">
        <v>1886</v>
      </c>
      <c r="C1641" s="918" t="s">
        <v>1886</v>
      </c>
    </row>
    <row r="1642" spans="1:3" x14ac:dyDescent="0.25">
      <c r="A1642" s="125">
        <v>3745</v>
      </c>
      <c r="B1642" s="452" t="s">
        <v>250</v>
      </c>
      <c r="C1642" s="520" t="s">
        <v>250</v>
      </c>
    </row>
    <row r="1643" spans="1:3" x14ac:dyDescent="0.25">
      <c r="A1643" s="125">
        <v>3746</v>
      </c>
      <c r="B1643" s="211" t="s">
        <v>305</v>
      </c>
      <c r="C1643" s="919" t="s">
        <v>305</v>
      </c>
    </row>
    <row r="1644" spans="1:3" x14ac:dyDescent="0.25">
      <c r="A1644" s="125">
        <v>3747</v>
      </c>
      <c r="B1644" s="211" t="s">
        <v>314</v>
      </c>
      <c r="C1644" s="919" t="s">
        <v>314</v>
      </c>
    </row>
    <row r="1645" spans="1:3" x14ac:dyDescent="0.25">
      <c r="A1645" s="125">
        <v>3748</v>
      </c>
      <c r="B1645" s="211" t="s">
        <v>315</v>
      </c>
      <c r="C1645" s="919" t="s">
        <v>315</v>
      </c>
    </row>
    <row r="1646" spans="1:3" x14ac:dyDescent="0.25">
      <c r="A1646" s="125">
        <v>3749</v>
      </c>
      <c r="B1646" s="211" t="s">
        <v>316</v>
      </c>
      <c r="C1646" s="919" t="s">
        <v>316</v>
      </c>
    </row>
    <row r="1647" spans="1:3" x14ac:dyDescent="0.25">
      <c r="A1647" s="125">
        <v>3750</v>
      </c>
      <c r="B1647" s="414" t="s">
        <v>317</v>
      </c>
      <c r="C1647" s="920" t="s">
        <v>317</v>
      </c>
    </row>
    <row r="1648" spans="1:3" x14ac:dyDescent="0.25">
      <c r="A1648" s="125">
        <v>3751</v>
      </c>
      <c r="B1648" s="227" t="s">
        <v>327</v>
      </c>
      <c r="C1648" s="920" t="s">
        <v>327</v>
      </c>
    </row>
    <row r="1649" spans="1:3" x14ac:dyDescent="0.25">
      <c r="A1649" s="125">
        <v>3752</v>
      </c>
      <c r="B1649" s="227" t="s">
        <v>329</v>
      </c>
      <c r="C1649" s="920" t="s">
        <v>329</v>
      </c>
    </row>
    <row r="1650" spans="1:3" x14ac:dyDescent="0.25">
      <c r="A1650" s="125">
        <v>3753</v>
      </c>
      <c r="B1650" s="227" t="s">
        <v>331</v>
      </c>
      <c r="C1650" s="920" t="s">
        <v>331</v>
      </c>
    </row>
    <row r="1651" spans="1:3" x14ac:dyDescent="0.25">
      <c r="A1651" s="125">
        <v>3754</v>
      </c>
      <c r="B1651" s="227" t="s">
        <v>1920</v>
      </c>
      <c r="C1651" s="920" t="s">
        <v>1920</v>
      </c>
    </row>
    <row r="1652" spans="1:3" x14ac:dyDescent="0.25">
      <c r="A1652" s="125">
        <v>3755</v>
      </c>
      <c r="B1652" s="227" t="s">
        <v>1921</v>
      </c>
      <c r="C1652" s="920" t="s">
        <v>1921</v>
      </c>
    </row>
  </sheetData>
  <sheetProtection sheet="1" objects="1" scenarios="1" formatCells="0" formatColumns="0" formatRows="0" insertColumns="0" insertRows="0"/>
  <autoFilter ref="A1:C1400" xr:uid="{00000000-0009-0000-0000-00000D000000}"/>
  <hyperlinks>
    <hyperlink ref="C36" r:id="rId1" xr:uid="{00000000-0004-0000-0D00-000000000000}"/>
    <hyperlink ref="C38" r:id="rId2" xr:uid="{00000000-0004-0000-0D00-000001000000}"/>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indexed="57"/>
    <pageSetUpPr fitToPage="1"/>
  </sheetPr>
  <dimension ref="A1:E113"/>
  <sheetViews>
    <sheetView zoomScale="115" zoomScaleNormal="115" workbookViewId="0">
      <selection activeCell="C3" sqref="C3"/>
    </sheetView>
  </sheetViews>
  <sheetFormatPr defaultColWidth="11.44140625" defaultRowHeight="13.2" x14ac:dyDescent="0.25"/>
  <cols>
    <col min="1" max="1" width="17.109375" customWidth="1"/>
    <col min="2" max="2" width="34.5546875" customWidth="1"/>
    <col min="3" max="3" width="15.109375" customWidth="1"/>
  </cols>
  <sheetData>
    <row r="1" spans="1:5" ht="13.8" thickBot="1" x14ac:dyDescent="0.3">
      <c r="A1" s="14" t="s">
        <v>1752</v>
      </c>
    </row>
    <row r="2" spans="1:5" ht="13.8" thickBot="1" x14ac:dyDescent="0.3">
      <c r="A2" s="28" t="s">
        <v>1753</v>
      </c>
      <c r="B2" s="29" t="s">
        <v>1754</v>
      </c>
    </row>
    <row r="3" spans="1:5" ht="13.8" thickBot="1" x14ac:dyDescent="0.3">
      <c r="A3" s="30" t="s">
        <v>1755</v>
      </c>
      <c r="B3" s="31">
        <v>45680</v>
      </c>
      <c r="C3" s="32" t="str">
        <f>IF(ISNUMBER(MATCH(B3,A25:A51,0)),VLOOKUP(B3,A25:B51,2,FALSE),"---")</f>
        <v>AER AO 2024_COM_en_230125.xls</v>
      </c>
      <c r="D3" s="33"/>
      <c r="E3" s="34"/>
    </row>
    <row r="4" spans="1:5" x14ac:dyDescent="0.25">
      <c r="A4" s="35" t="s">
        <v>1756</v>
      </c>
      <c r="B4" s="36" t="s">
        <v>1757</v>
      </c>
    </row>
    <row r="5" spans="1:5" ht="13.8" thickBot="1" x14ac:dyDescent="0.3">
      <c r="A5" s="37" t="s">
        <v>1758</v>
      </c>
      <c r="B5" s="38" t="s">
        <v>1568</v>
      </c>
    </row>
    <row r="7" spans="1:5" x14ac:dyDescent="0.25">
      <c r="A7" s="14" t="s">
        <v>1759</v>
      </c>
    </row>
    <row r="8" spans="1:5" x14ac:dyDescent="0.25">
      <c r="A8" s="5" t="s">
        <v>1760</v>
      </c>
      <c r="B8" s="5"/>
      <c r="C8" s="5" t="s">
        <v>1761</v>
      </c>
    </row>
    <row r="9" spans="1:5" x14ac:dyDescent="0.25">
      <c r="A9" s="5" t="s">
        <v>1762</v>
      </c>
      <c r="B9" s="5"/>
      <c r="C9" s="5" t="s">
        <v>1763</v>
      </c>
    </row>
    <row r="10" spans="1:5" x14ac:dyDescent="0.25">
      <c r="A10" s="5" t="s">
        <v>1764</v>
      </c>
      <c r="B10" s="5"/>
      <c r="C10" s="5" t="s">
        <v>1765</v>
      </c>
    </row>
    <row r="11" spans="1:5" x14ac:dyDescent="0.25">
      <c r="A11" s="5" t="s">
        <v>1766</v>
      </c>
      <c r="B11" s="5"/>
      <c r="C11" s="5" t="s">
        <v>1767</v>
      </c>
    </row>
    <row r="12" spans="1:5" x14ac:dyDescent="0.25">
      <c r="A12" s="5" t="s">
        <v>1768</v>
      </c>
      <c r="B12" s="5"/>
      <c r="C12" s="5" t="s">
        <v>1769</v>
      </c>
    </row>
    <row r="13" spans="1:5" x14ac:dyDescent="0.25">
      <c r="A13" s="5" t="s">
        <v>1770</v>
      </c>
      <c r="B13" s="5"/>
      <c r="C13" s="5" t="s">
        <v>1771</v>
      </c>
    </row>
    <row r="14" spans="1:5" x14ac:dyDescent="0.25">
      <c r="A14" s="5" t="s">
        <v>1772</v>
      </c>
      <c r="B14" s="5"/>
      <c r="C14" s="5" t="s">
        <v>1773</v>
      </c>
    </row>
    <row r="15" spans="1:5" x14ac:dyDescent="0.25">
      <c r="A15" s="50" t="s">
        <v>1774</v>
      </c>
      <c r="B15" s="5"/>
      <c r="C15" s="50" t="s">
        <v>1775</v>
      </c>
    </row>
    <row r="16" spans="1:5" x14ac:dyDescent="0.25">
      <c r="A16" s="50" t="s">
        <v>1776</v>
      </c>
      <c r="B16" s="5"/>
      <c r="C16" s="50" t="s">
        <v>1777</v>
      </c>
    </row>
    <row r="17" spans="1:4" x14ac:dyDescent="0.25">
      <c r="A17" s="50" t="s">
        <v>1778</v>
      </c>
      <c r="B17" s="5"/>
      <c r="C17" s="50" t="s">
        <v>1779</v>
      </c>
    </row>
    <row r="18" spans="1:4" x14ac:dyDescent="0.25">
      <c r="A18" s="50" t="s">
        <v>1780</v>
      </c>
      <c r="B18" s="5"/>
      <c r="C18" s="50" t="s">
        <v>1781</v>
      </c>
    </row>
    <row r="19" spans="1:4" x14ac:dyDescent="0.25">
      <c r="A19" s="50" t="s">
        <v>1782</v>
      </c>
      <c r="B19" s="5"/>
      <c r="C19" s="50" t="s">
        <v>1783</v>
      </c>
    </row>
    <row r="20" spans="1:4" x14ac:dyDescent="0.25">
      <c r="A20" s="50" t="s">
        <v>1754</v>
      </c>
      <c r="B20" s="5"/>
      <c r="C20" s="50" t="s">
        <v>1784</v>
      </c>
    </row>
    <row r="21" spans="1:4" x14ac:dyDescent="0.25">
      <c r="A21" s="50"/>
      <c r="B21" s="5"/>
      <c r="C21" s="50"/>
    </row>
    <row r="22" spans="1:4" x14ac:dyDescent="0.25">
      <c r="A22" s="50"/>
      <c r="B22" s="5"/>
      <c r="C22" s="50"/>
    </row>
    <row r="24" spans="1:4" x14ac:dyDescent="0.25">
      <c r="A24" s="14" t="s">
        <v>1785</v>
      </c>
      <c r="B24" s="14" t="s">
        <v>1786</v>
      </c>
      <c r="C24" s="14" t="s">
        <v>1787</v>
      </c>
    </row>
    <row r="25" spans="1:4" x14ac:dyDescent="0.25">
      <c r="A25" s="39">
        <v>41233</v>
      </c>
      <c r="B25" s="40" t="s">
        <v>1788</v>
      </c>
      <c r="C25" s="51" t="s">
        <v>1789</v>
      </c>
      <c r="D25" s="41"/>
    </row>
    <row r="26" spans="1:4" x14ac:dyDescent="0.25">
      <c r="A26" s="42">
        <v>41299</v>
      </c>
      <c r="B26" s="43" t="s">
        <v>1790</v>
      </c>
      <c r="C26" s="43" t="s">
        <v>1791</v>
      </c>
      <c r="D26" s="44"/>
    </row>
    <row r="27" spans="1:4" x14ac:dyDescent="0.25">
      <c r="A27" s="42">
        <v>41342</v>
      </c>
      <c r="B27" s="43" t="s">
        <v>1792</v>
      </c>
      <c r="C27" s="43" t="s">
        <v>1793</v>
      </c>
      <c r="D27" s="44"/>
    </row>
    <row r="28" spans="1:4" x14ac:dyDescent="0.25">
      <c r="A28" s="42">
        <v>41355</v>
      </c>
      <c r="B28" s="43" t="s">
        <v>1794</v>
      </c>
      <c r="C28" s="48" t="s">
        <v>1795</v>
      </c>
      <c r="D28" s="44"/>
    </row>
    <row r="29" spans="1:4" x14ac:dyDescent="0.25">
      <c r="A29" s="42">
        <v>41390</v>
      </c>
      <c r="B29" s="43" t="s">
        <v>1796</v>
      </c>
      <c r="C29" s="43" t="s">
        <v>1797</v>
      </c>
      <c r="D29" s="44"/>
    </row>
    <row r="30" spans="1:4" x14ac:dyDescent="0.25">
      <c r="A30" s="42">
        <v>42332</v>
      </c>
      <c r="B30" s="43" t="s">
        <v>1798</v>
      </c>
      <c r="C30" s="48" t="s">
        <v>1799</v>
      </c>
      <c r="D30" s="44"/>
    </row>
    <row r="31" spans="1:4" x14ac:dyDescent="0.25">
      <c r="A31" s="42">
        <v>42354</v>
      </c>
      <c r="B31" s="43" t="s">
        <v>1800</v>
      </c>
      <c r="C31" s="48" t="s">
        <v>1801</v>
      </c>
      <c r="D31" s="44"/>
    </row>
    <row r="32" spans="1:4" x14ac:dyDescent="0.25">
      <c r="A32" s="42">
        <v>43633</v>
      </c>
      <c r="B32" s="43" t="str">
        <f t="shared" ref="B32:B37" si="0">IF(ISBLANK($A32),"---", VLOOKUP($B$2,$A$8:$C$22,3,0) &amp; "_" &amp; VLOOKUP($B$4,$A$54:$B$86,2,0)&amp;"_"&amp;VLOOKUP($B$5,$A$89:$B$113,2,0)&amp;"_"&amp; TEXT(DAY($A32),"0#")&amp; TEXT(MONTH($A32),"0#")&amp; TEXT(YEAR($A32)-2000,"0#")&amp;".xls")</f>
        <v>AER AO 2024_COM_en_170619.xls</v>
      </c>
      <c r="C32" s="48" t="s">
        <v>1802</v>
      </c>
      <c r="D32" s="44"/>
    </row>
    <row r="33" spans="1:4" x14ac:dyDescent="0.25">
      <c r="A33" s="42">
        <v>43756</v>
      </c>
      <c r="B33" s="43" t="str">
        <f t="shared" si="0"/>
        <v>AER AO 2024_COM_en_181019.xls</v>
      </c>
      <c r="C33" s="48" t="s">
        <v>1803</v>
      </c>
      <c r="D33" s="44"/>
    </row>
    <row r="34" spans="1:4" x14ac:dyDescent="0.25">
      <c r="A34" s="42">
        <v>43814</v>
      </c>
      <c r="B34" s="43" t="str">
        <f t="shared" si="0"/>
        <v>AER AO 2024_COM_en_151219.xls</v>
      </c>
      <c r="C34" s="48" t="s">
        <v>1804</v>
      </c>
      <c r="D34" s="44"/>
    </row>
    <row r="35" spans="1:4" x14ac:dyDescent="0.25">
      <c r="A35" s="42">
        <v>43852</v>
      </c>
      <c r="B35" s="43" t="str">
        <f t="shared" si="0"/>
        <v>AER AO 2024_COM_en_220120.xls</v>
      </c>
      <c r="C35" s="48" t="s">
        <v>1805</v>
      </c>
      <c r="D35" s="44"/>
    </row>
    <row r="36" spans="1:4" x14ac:dyDescent="0.25">
      <c r="A36" s="42">
        <v>44103</v>
      </c>
      <c r="B36" s="43" t="str">
        <f t="shared" si="0"/>
        <v>AER AO 2024_COM_en_290920.xls</v>
      </c>
      <c r="C36" s="48" t="s">
        <v>1806</v>
      </c>
      <c r="D36" s="44"/>
    </row>
    <row r="37" spans="1:4" x14ac:dyDescent="0.25">
      <c r="A37" s="42">
        <v>44153</v>
      </c>
      <c r="B37" s="43" t="str">
        <f t="shared" si="0"/>
        <v>AER AO 2024_COM_en_181120.xls</v>
      </c>
      <c r="C37" s="48" t="s">
        <v>1807</v>
      </c>
      <c r="D37" s="44"/>
    </row>
    <row r="38" spans="1:4" x14ac:dyDescent="0.25">
      <c r="A38" s="42">
        <v>44399</v>
      </c>
      <c r="B38" s="43" t="str">
        <f>IF(ISBLANK($A38),"---", VLOOKUP($B$2,$A$8:$C$22,3,0) &amp; "_" &amp; VLOOKUP($B$4,$A$54:$B$86,2,0)&amp;"_"&amp;VLOOKUP($B$5,$A$89:$B$113,2,0)&amp;"_"&amp; TEXT(DAY($A38),"0#")&amp; TEXT(MONTH($A38),"0#")&amp; TEXT(YEAR($A38)-2000,"0#")&amp;".xls")</f>
        <v>AER AO 2024_COM_en_220721.xls</v>
      </c>
      <c r="C38" s="48" t="s">
        <v>1808</v>
      </c>
      <c r="D38" s="44"/>
    </row>
    <row r="39" spans="1:4" x14ac:dyDescent="0.25">
      <c r="A39" s="42">
        <v>44601</v>
      </c>
      <c r="B39" s="43" t="str">
        <f t="shared" ref="B39:B50" si="1">IF(ISBLANK($A39),"---", VLOOKUP($B$2,$A$8:$C$22,3,0) &amp; "_" &amp; VLOOKUP($B$4,$A$54:$B$86,2,0)&amp;"_"&amp;VLOOKUP($B$5,$A$89:$B$113,2,0)&amp;"_"&amp; TEXT(DAY($A39),"0#")&amp; TEXT(MONTH($A39),"0#")&amp; TEXT(YEAR($A39)-2000,"0#")&amp;".xls")</f>
        <v>AER AO 2024_COM_en_090222.xls</v>
      </c>
      <c r="C39" s="48" t="s">
        <v>1809</v>
      </c>
      <c r="D39" s="44"/>
    </row>
    <row r="40" spans="1:4" x14ac:dyDescent="0.25">
      <c r="A40" s="42">
        <v>45243</v>
      </c>
      <c r="B40" s="43" t="str">
        <f t="shared" si="1"/>
        <v>AER AO 2024_COM_en_131123.xls</v>
      </c>
      <c r="C40" s="48" t="s">
        <v>1810</v>
      </c>
      <c r="D40" s="44"/>
    </row>
    <row r="41" spans="1:4" x14ac:dyDescent="0.25">
      <c r="A41" s="42">
        <v>45267</v>
      </c>
      <c r="B41" s="43" t="str">
        <f t="shared" si="1"/>
        <v>AER AO 2024_COM_en_071223.xls</v>
      </c>
      <c r="C41" s="48" t="s">
        <v>1811</v>
      </c>
      <c r="D41" s="44"/>
    </row>
    <row r="42" spans="1:4" x14ac:dyDescent="0.25">
      <c r="A42" s="42">
        <v>45281</v>
      </c>
      <c r="B42" s="43" t="str">
        <f t="shared" si="1"/>
        <v>AER AO 2024_COM_en_211223.xls</v>
      </c>
      <c r="C42" s="48" t="s">
        <v>1812</v>
      </c>
      <c r="D42" s="44"/>
    </row>
    <row r="43" spans="1:4" x14ac:dyDescent="0.25">
      <c r="A43" s="42">
        <v>45306</v>
      </c>
      <c r="B43" s="43" t="str">
        <f t="shared" si="1"/>
        <v>AER AO 2024_COM_en_150124.xls</v>
      </c>
      <c r="C43" s="48" t="s">
        <v>1813</v>
      </c>
      <c r="D43" s="44"/>
    </row>
    <row r="44" spans="1:4" x14ac:dyDescent="0.25">
      <c r="A44" s="42">
        <v>45362</v>
      </c>
      <c r="B44" s="43" t="str">
        <f t="shared" si="1"/>
        <v>AER AO 2024_COM_en_110324.xls</v>
      </c>
      <c r="C44" s="48" t="s">
        <v>1814</v>
      </c>
      <c r="D44" s="44"/>
    </row>
    <row r="45" spans="1:4" x14ac:dyDescent="0.25">
      <c r="A45" s="42">
        <v>45667</v>
      </c>
      <c r="B45" s="43" t="str">
        <f t="shared" si="1"/>
        <v>AER AO 2024_COM_en_100125.xls</v>
      </c>
      <c r="C45" s="48" t="s">
        <v>1815</v>
      </c>
      <c r="D45" s="44"/>
    </row>
    <row r="46" spans="1:4" x14ac:dyDescent="0.25">
      <c r="A46" s="42">
        <v>45680</v>
      </c>
      <c r="B46" s="43" t="str">
        <f t="shared" si="1"/>
        <v>AER AO 2024_COM_en_230125.xls</v>
      </c>
      <c r="C46" s="48" t="s">
        <v>2023</v>
      </c>
      <c r="D46" s="44"/>
    </row>
    <row r="47" spans="1:4" x14ac:dyDescent="0.25">
      <c r="A47" s="42"/>
      <c r="B47" s="43" t="str">
        <f t="shared" si="1"/>
        <v>---</v>
      </c>
      <c r="C47" s="48"/>
      <c r="D47" s="44"/>
    </row>
    <row r="48" spans="1:4" x14ac:dyDescent="0.25">
      <c r="A48" s="42"/>
      <c r="B48" s="43" t="str">
        <f t="shared" si="1"/>
        <v>---</v>
      </c>
      <c r="C48" s="48"/>
      <c r="D48" s="44"/>
    </row>
    <row r="49" spans="1:4" x14ac:dyDescent="0.25">
      <c r="A49" s="42"/>
      <c r="B49" s="43" t="str">
        <f t="shared" si="1"/>
        <v>---</v>
      </c>
      <c r="C49" s="48"/>
      <c r="D49" s="44"/>
    </row>
    <row r="50" spans="1:4" x14ac:dyDescent="0.25">
      <c r="A50" s="42"/>
      <c r="B50" s="43" t="str">
        <f t="shared" si="1"/>
        <v>---</v>
      </c>
      <c r="C50" s="48"/>
      <c r="D50" s="44"/>
    </row>
    <row r="51" spans="1:4" x14ac:dyDescent="0.25">
      <c r="A51" s="45"/>
      <c r="B51" s="46" t="str">
        <f>IF(ISBLANK($A51),"---", VLOOKUP($B$2,$A$8:$C$22,3,0) &amp; "_" &amp; VLOOKUP($B$4,$A$54:$B$86,2,0)&amp;"_"&amp;VLOOKUP($B$5,$A$89:$B$113,2,0)&amp;"_"&amp; TEXT(DAY($A51),"0#")&amp; TEXT(MONTH($A51),"0#")&amp; TEXT(YEAR($A51)-2000,"0#")&amp;".xls")</f>
        <v>---</v>
      </c>
      <c r="C51" s="46"/>
      <c r="D51" s="47"/>
    </row>
    <row r="53" spans="1:4" x14ac:dyDescent="0.25">
      <c r="A53" s="14" t="s">
        <v>1756</v>
      </c>
    </row>
    <row r="54" spans="1:4" x14ac:dyDescent="0.25">
      <c r="A54" s="27" t="s">
        <v>1757</v>
      </c>
      <c r="B54" s="27" t="s">
        <v>1816</v>
      </c>
    </row>
    <row r="55" spans="1:4" x14ac:dyDescent="0.25">
      <c r="A55" s="27" t="s">
        <v>1817</v>
      </c>
      <c r="B55" s="27" t="s">
        <v>1818</v>
      </c>
    </row>
    <row r="56" spans="1:4" x14ac:dyDescent="0.25">
      <c r="A56" s="27" t="s">
        <v>734</v>
      </c>
      <c r="B56" s="27" t="s">
        <v>1819</v>
      </c>
    </row>
    <row r="57" spans="1:4" x14ac:dyDescent="0.25">
      <c r="A57" s="27" t="s">
        <v>735</v>
      </c>
      <c r="B57" s="27" t="s">
        <v>1820</v>
      </c>
    </row>
    <row r="58" spans="1:4" x14ac:dyDescent="0.25">
      <c r="A58" s="27" t="s">
        <v>736</v>
      </c>
      <c r="B58" s="27" t="s">
        <v>1821</v>
      </c>
    </row>
    <row r="59" spans="1:4" x14ac:dyDescent="0.25">
      <c r="A59" s="27" t="s">
        <v>737</v>
      </c>
      <c r="B59" s="27" t="s">
        <v>1822</v>
      </c>
    </row>
    <row r="60" spans="1:4" x14ac:dyDescent="0.25">
      <c r="A60" s="27" t="s">
        <v>738</v>
      </c>
      <c r="B60" s="27" t="s">
        <v>1823</v>
      </c>
    </row>
    <row r="61" spans="1:4" x14ac:dyDescent="0.25">
      <c r="A61" s="393" t="s">
        <v>739</v>
      </c>
      <c r="B61" s="27" t="s">
        <v>1824</v>
      </c>
    </row>
    <row r="62" spans="1:4" x14ac:dyDescent="0.25">
      <c r="A62" s="27" t="s">
        <v>740</v>
      </c>
      <c r="B62" s="27" t="s">
        <v>1825</v>
      </c>
    </row>
    <row r="63" spans="1:4" x14ac:dyDescent="0.25">
      <c r="A63" s="27" t="s">
        <v>741</v>
      </c>
      <c r="B63" s="27" t="s">
        <v>1826</v>
      </c>
    </row>
    <row r="64" spans="1:4" x14ac:dyDescent="0.25">
      <c r="A64" s="27" t="s">
        <v>742</v>
      </c>
      <c r="B64" s="27" t="s">
        <v>1827</v>
      </c>
    </row>
    <row r="65" spans="1:2" x14ac:dyDescent="0.25">
      <c r="A65" s="27" t="s">
        <v>743</v>
      </c>
      <c r="B65" s="27" t="s">
        <v>1828</v>
      </c>
    </row>
    <row r="66" spans="1:2" x14ac:dyDescent="0.25">
      <c r="A66" s="27" t="s">
        <v>744</v>
      </c>
      <c r="B66" s="27" t="s">
        <v>1829</v>
      </c>
    </row>
    <row r="67" spans="1:2" x14ac:dyDescent="0.25">
      <c r="A67" s="27" t="s">
        <v>745</v>
      </c>
      <c r="B67" s="27" t="s">
        <v>1830</v>
      </c>
    </row>
    <row r="68" spans="1:2" x14ac:dyDescent="0.25">
      <c r="A68" s="27" t="s">
        <v>746</v>
      </c>
      <c r="B68" s="27" t="s">
        <v>1831</v>
      </c>
    </row>
    <row r="69" spans="1:2" x14ac:dyDescent="0.25">
      <c r="A69" s="27" t="s">
        <v>747</v>
      </c>
      <c r="B69" s="27" t="s">
        <v>1832</v>
      </c>
    </row>
    <row r="70" spans="1:2" x14ac:dyDescent="0.25">
      <c r="A70" s="27" t="s">
        <v>748</v>
      </c>
      <c r="B70" s="27" t="s">
        <v>1833</v>
      </c>
    </row>
    <row r="71" spans="1:2" x14ac:dyDescent="0.25">
      <c r="A71" s="27" t="s">
        <v>749</v>
      </c>
      <c r="B71" s="27" t="s">
        <v>1834</v>
      </c>
    </row>
    <row r="72" spans="1:2" x14ac:dyDescent="0.25">
      <c r="A72" s="27" t="s">
        <v>750</v>
      </c>
      <c r="B72" s="27" t="s">
        <v>1835</v>
      </c>
    </row>
    <row r="73" spans="1:2" x14ac:dyDescent="0.25">
      <c r="A73" s="27" t="s">
        <v>751</v>
      </c>
      <c r="B73" s="27" t="s">
        <v>1836</v>
      </c>
    </row>
    <row r="74" spans="1:2" x14ac:dyDescent="0.25">
      <c r="A74" s="27" t="s">
        <v>752</v>
      </c>
      <c r="B74" s="27" t="s">
        <v>1837</v>
      </c>
    </row>
    <row r="75" spans="1:2" x14ac:dyDescent="0.25">
      <c r="A75" s="27" t="s">
        <v>753</v>
      </c>
      <c r="B75" s="27" t="s">
        <v>1838</v>
      </c>
    </row>
    <row r="76" spans="1:2" x14ac:dyDescent="0.25">
      <c r="A76" s="27" t="s">
        <v>754</v>
      </c>
      <c r="B76" s="27" t="s">
        <v>1839</v>
      </c>
    </row>
    <row r="77" spans="1:2" x14ac:dyDescent="0.25">
      <c r="A77" s="27" t="s">
        <v>755</v>
      </c>
      <c r="B77" s="27" t="s">
        <v>1840</v>
      </c>
    </row>
    <row r="78" spans="1:2" x14ac:dyDescent="0.25">
      <c r="A78" s="27" t="s">
        <v>756</v>
      </c>
      <c r="B78" s="27" t="s">
        <v>1841</v>
      </c>
    </row>
    <row r="79" spans="1:2" x14ac:dyDescent="0.25">
      <c r="A79" s="27" t="s">
        <v>757</v>
      </c>
      <c r="B79" s="27" t="s">
        <v>1842</v>
      </c>
    </row>
    <row r="80" spans="1:2" x14ac:dyDescent="0.25">
      <c r="A80" s="27" t="s">
        <v>758</v>
      </c>
      <c r="B80" s="27" t="s">
        <v>1843</v>
      </c>
    </row>
    <row r="81" spans="1:2" x14ac:dyDescent="0.25">
      <c r="A81" s="27" t="s">
        <v>759</v>
      </c>
      <c r="B81" s="27" t="s">
        <v>1844</v>
      </c>
    </row>
    <row r="82" spans="1:2" x14ac:dyDescent="0.25">
      <c r="A82" s="27" t="s">
        <v>760</v>
      </c>
      <c r="B82" s="27" t="s">
        <v>1845</v>
      </c>
    </row>
    <row r="83" spans="1:2" x14ac:dyDescent="0.25">
      <c r="A83" s="27" t="s">
        <v>761</v>
      </c>
      <c r="B83" s="27" t="s">
        <v>1846</v>
      </c>
    </row>
    <row r="84" spans="1:2" x14ac:dyDescent="0.25">
      <c r="A84" s="27" t="s">
        <v>762</v>
      </c>
      <c r="B84" s="27" t="s">
        <v>1847</v>
      </c>
    </row>
    <row r="85" spans="1:2" x14ac:dyDescent="0.25">
      <c r="A85" s="27" t="s">
        <v>763</v>
      </c>
      <c r="B85" s="27" t="s">
        <v>1848</v>
      </c>
    </row>
    <row r="86" spans="1:2" x14ac:dyDescent="0.25">
      <c r="A86" s="27" t="s">
        <v>764</v>
      </c>
      <c r="B86" s="27" t="s">
        <v>1849</v>
      </c>
    </row>
    <row r="88" spans="1:2" x14ac:dyDescent="0.25">
      <c r="A88" s="14" t="s">
        <v>1850</v>
      </c>
    </row>
    <row r="89" spans="1:2" x14ac:dyDescent="0.25">
      <c r="A89" s="563" t="s">
        <v>1560</v>
      </c>
      <c r="B89" s="563" t="s">
        <v>1851</v>
      </c>
    </row>
    <row r="90" spans="1:2" x14ac:dyDescent="0.25">
      <c r="A90" s="563" t="s">
        <v>1561</v>
      </c>
      <c r="B90" s="563" t="s">
        <v>1852</v>
      </c>
    </row>
    <row r="91" spans="1:2" x14ac:dyDescent="0.25">
      <c r="A91" s="563" t="s">
        <v>1562</v>
      </c>
      <c r="B91" s="563" t="s">
        <v>1853</v>
      </c>
    </row>
    <row r="92" spans="1:2" x14ac:dyDescent="0.25">
      <c r="A92" s="563" t="s">
        <v>1563</v>
      </c>
      <c r="B92" s="563" t="s">
        <v>1854</v>
      </c>
    </row>
    <row r="93" spans="1:2" x14ac:dyDescent="0.25">
      <c r="A93" s="563" t="s">
        <v>1564</v>
      </c>
      <c r="B93" s="563" t="s">
        <v>1855</v>
      </c>
    </row>
    <row r="94" spans="1:2" x14ac:dyDescent="0.25">
      <c r="A94" s="563" t="s">
        <v>1565</v>
      </c>
      <c r="B94" s="563" t="s">
        <v>1856</v>
      </c>
    </row>
    <row r="95" spans="1:2" x14ac:dyDescent="0.25">
      <c r="A95" s="563" t="s">
        <v>1566</v>
      </c>
      <c r="B95" s="563" t="s">
        <v>1857</v>
      </c>
    </row>
    <row r="96" spans="1:2" x14ac:dyDescent="0.25">
      <c r="A96" s="563" t="s">
        <v>1567</v>
      </c>
      <c r="B96" s="563" t="s">
        <v>1858</v>
      </c>
    </row>
    <row r="97" spans="1:2" x14ac:dyDescent="0.25">
      <c r="A97" s="563" t="s">
        <v>1568</v>
      </c>
      <c r="B97" s="563" t="s">
        <v>1859</v>
      </c>
    </row>
    <row r="98" spans="1:2" x14ac:dyDescent="0.25">
      <c r="A98" s="563" t="s">
        <v>1569</v>
      </c>
      <c r="B98" s="563" t="s">
        <v>1860</v>
      </c>
    </row>
    <row r="99" spans="1:2" x14ac:dyDescent="0.25">
      <c r="A99" s="563" t="s">
        <v>1570</v>
      </c>
      <c r="B99" s="563" t="s">
        <v>1861</v>
      </c>
    </row>
    <row r="100" spans="1:2" x14ac:dyDescent="0.25">
      <c r="A100" s="563" t="s">
        <v>1571</v>
      </c>
      <c r="B100" s="563" t="s">
        <v>1862</v>
      </c>
    </row>
    <row r="101" spans="1:2" x14ac:dyDescent="0.25">
      <c r="A101" s="563" t="s">
        <v>1572</v>
      </c>
      <c r="B101" s="563" t="s">
        <v>1863</v>
      </c>
    </row>
    <row r="102" spans="1:2" x14ac:dyDescent="0.25">
      <c r="A102" s="563" t="s">
        <v>1573</v>
      </c>
      <c r="B102" s="563" t="s">
        <v>1864</v>
      </c>
    </row>
    <row r="103" spans="1:2" x14ac:dyDescent="0.25">
      <c r="A103" s="563" t="s">
        <v>1574</v>
      </c>
      <c r="B103" s="563" t="s">
        <v>1865</v>
      </c>
    </row>
    <row r="104" spans="1:2" x14ac:dyDescent="0.25">
      <c r="A104" s="563" t="s">
        <v>1575</v>
      </c>
      <c r="B104" s="563" t="s">
        <v>1866</v>
      </c>
    </row>
    <row r="105" spans="1:2" x14ac:dyDescent="0.25">
      <c r="A105" s="563" t="s">
        <v>1576</v>
      </c>
      <c r="B105" s="563" t="s">
        <v>1867</v>
      </c>
    </row>
    <row r="106" spans="1:2" x14ac:dyDescent="0.25">
      <c r="A106" s="563" t="s">
        <v>1577</v>
      </c>
      <c r="B106" s="563" t="s">
        <v>1868</v>
      </c>
    </row>
    <row r="107" spans="1:2" x14ac:dyDescent="0.25">
      <c r="A107" s="563" t="s">
        <v>1578</v>
      </c>
      <c r="B107" s="563" t="s">
        <v>1869</v>
      </c>
    </row>
    <row r="108" spans="1:2" x14ac:dyDescent="0.25">
      <c r="A108" s="563" t="s">
        <v>1579</v>
      </c>
      <c r="B108" s="563" t="s">
        <v>1870</v>
      </c>
    </row>
    <row r="109" spans="1:2" x14ac:dyDescent="0.25">
      <c r="A109" s="563" t="s">
        <v>1580</v>
      </c>
      <c r="B109" s="563" t="s">
        <v>1871</v>
      </c>
    </row>
    <row r="110" spans="1:2" x14ac:dyDescent="0.25">
      <c r="A110" s="563" t="s">
        <v>1581</v>
      </c>
      <c r="B110" s="563" t="s">
        <v>1872</v>
      </c>
    </row>
    <row r="111" spans="1:2" x14ac:dyDescent="0.25">
      <c r="A111" s="563" t="s">
        <v>1582</v>
      </c>
      <c r="B111" s="563" t="s">
        <v>1873</v>
      </c>
    </row>
    <row r="112" spans="1:2" x14ac:dyDescent="0.25">
      <c r="A112" s="563" t="s">
        <v>1583</v>
      </c>
      <c r="B112" s="563" t="s">
        <v>1874</v>
      </c>
    </row>
    <row r="113" spans="1:2" x14ac:dyDescent="0.25">
      <c r="A113" s="563" t="s">
        <v>1584</v>
      </c>
      <c r="B113" s="563" t="s">
        <v>1875</v>
      </c>
    </row>
  </sheetData>
  <sheetProtection sheet="1" objects="1" scenarios="1" formatCells="0" formatColumns="0" formatRows="0" insertColumns="0" insertRows="0"/>
  <phoneticPr fontId="12" type="noConversion"/>
  <dataValidations count="4">
    <dataValidation type="list" allowBlank="1" showInputMessage="1" showErrorMessage="1" sqref="B2" xr:uid="{00000000-0002-0000-0E00-000000000000}">
      <formula1>$A$8:$A$22</formula1>
    </dataValidation>
    <dataValidation type="list" allowBlank="1" showInputMessage="1" showErrorMessage="1" sqref="B3" xr:uid="{00000000-0002-0000-0E00-000001000000}">
      <formula1>$A$25:$A$51</formula1>
    </dataValidation>
    <dataValidation type="list" allowBlank="1" showInputMessage="1" showErrorMessage="1" sqref="B4" xr:uid="{00000000-0002-0000-0E00-000002000000}">
      <formula1>$A$54:$A$86</formula1>
    </dataValidation>
    <dataValidation type="list" allowBlank="1" showInputMessage="1" showErrorMessage="1" sqref="B5" xr:uid="{00000000-0002-0000-0E00-000003000000}">
      <formula1>$A$89:$A$113</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M167"/>
  <sheetViews>
    <sheetView showGridLines="0" topLeftCell="A110" zoomScale="115" zoomScaleNormal="115" zoomScaleSheetLayoutView="100" workbookViewId="0"/>
  </sheetViews>
  <sheetFormatPr defaultColWidth="11.44140625" defaultRowHeight="13.2" x14ac:dyDescent="0.25"/>
  <cols>
    <col min="1" max="1" width="5.44140625" style="11" customWidth="1"/>
    <col min="2" max="2" width="7.44140625" customWidth="1"/>
    <col min="3" max="12" width="11.5546875" customWidth="1"/>
    <col min="13" max="13" width="5.44140625" customWidth="1"/>
  </cols>
  <sheetData>
    <row r="2" spans="1:12" ht="17.399999999999999" x14ac:dyDescent="0.25">
      <c r="B2" s="1035" t="str">
        <f>Translations!$B$33</f>
        <v>GUIDELINES AND CONDITIONS</v>
      </c>
      <c r="C2" s="1035"/>
      <c r="D2" s="1035"/>
      <c r="E2" s="1035"/>
      <c r="F2" s="1035"/>
      <c r="G2" s="1035"/>
      <c r="H2" s="1035"/>
      <c r="I2" s="1035"/>
      <c r="J2" s="1035"/>
    </row>
    <row r="3" spans="1:12" ht="13.35" customHeight="1" x14ac:dyDescent="0.25">
      <c r="B3" s="972"/>
      <c r="C3" s="972"/>
      <c r="D3" s="972"/>
      <c r="E3" s="972"/>
      <c r="F3" s="972"/>
      <c r="G3" s="972"/>
      <c r="H3" s="972"/>
      <c r="I3" s="972"/>
      <c r="J3" s="972"/>
      <c r="K3" s="972"/>
      <c r="L3" s="972"/>
    </row>
    <row r="4" spans="1:12" ht="13.35" customHeight="1" x14ac:dyDescent="0.25">
      <c r="A4" s="315" t="s">
        <v>15</v>
      </c>
      <c r="B4" s="1002" t="str">
        <f>Translations!$B$1049</f>
        <v>Legal basis</v>
      </c>
      <c r="C4" s="972"/>
      <c r="D4" s="972"/>
      <c r="E4" s="972"/>
      <c r="F4" s="972"/>
      <c r="G4" s="972"/>
      <c r="H4" s="972"/>
      <c r="I4" s="972"/>
      <c r="J4" s="972"/>
      <c r="K4" s="972"/>
      <c r="L4" s="972"/>
    </row>
    <row r="5" spans="1:12" ht="53.1" customHeight="1" x14ac:dyDescent="0.25">
      <c r="A5" s="315">
        <v>1</v>
      </c>
      <c r="B5" s="1031" t="str">
        <f>Translations!$B$1329</f>
        <v>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1032"/>
      <c r="D5" s="1032"/>
      <c r="E5" s="1032"/>
      <c r="F5" s="1032"/>
      <c r="G5" s="1032"/>
      <c r="H5" s="1032"/>
      <c r="I5" s="1032"/>
      <c r="J5" s="1032"/>
      <c r="K5" s="1032"/>
      <c r="L5" s="1032"/>
    </row>
    <row r="6" spans="1:12" ht="13.35" customHeight="1" x14ac:dyDescent="0.25">
      <c r="A6" s="315"/>
      <c r="B6" s="1023" t="str">
        <f>Translations!$B$1051</f>
        <v>The EU ETS Directive can be retrieved from:</v>
      </c>
      <c r="C6" s="1023"/>
      <c r="D6" s="1023"/>
      <c r="E6" s="1023"/>
      <c r="F6" s="1023"/>
      <c r="G6" s="1023"/>
      <c r="H6" s="1023"/>
      <c r="I6" s="1023"/>
      <c r="J6" s="1023"/>
      <c r="K6" s="1023"/>
      <c r="L6" s="1023"/>
    </row>
    <row r="7" spans="1:12" ht="13.35" customHeight="1" x14ac:dyDescent="0.25">
      <c r="A7" s="316"/>
      <c r="B7" s="1003" t="str">
        <f>HYPERLINK(Translations!$B$1397,Translations!$B$1397)</f>
        <v>http://data.europa.eu/eli/dir/2003/87/2024-03-01</v>
      </c>
      <c r="C7" s="1004"/>
      <c r="D7" s="1004"/>
      <c r="E7" s="1004"/>
      <c r="F7" s="1004"/>
      <c r="G7" s="1004"/>
      <c r="H7" s="1004"/>
      <c r="I7" s="1004"/>
      <c r="J7" s="1004"/>
      <c r="K7" s="1004"/>
      <c r="L7" s="1004"/>
    </row>
    <row r="8" spans="1:12" ht="26.7" customHeight="1" x14ac:dyDescent="0.25">
      <c r="A8" s="743" t="s">
        <v>21</v>
      </c>
      <c r="B8" s="1034" t="str">
        <f>Translations!$B$1413</f>
        <v>The EU ETS Directive also provides for a support scheme for the use of certain alternative aviation fuels by allocating allowances for free pursuant to Article 3c(6) of the Directive. Relavant data need to be reported together with the annual emissions.</v>
      </c>
      <c r="C8" s="981"/>
      <c r="D8" s="981"/>
      <c r="E8" s="981"/>
      <c r="F8" s="981"/>
      <c r="G8" s="981"/>
      <c r="H8" s="981"/>
      <c r="I8" s="981"/>
      <c r="J8" s="981"/>
      <c r="K8" s="981"/>
      <c r="L8" s="981"/>
    </row>
    <row r="9" spans="1:12" ht="38.25" customHeight="1" x14ac:dyDescent="0.25">
      <c r="A9" s="315">
        <v>2</v>
      </c>
      <c r="B9" s="1023"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9" s="1023"/>
      <c r="D9" s="1023"/>
      <c r="E9" s="1023"/>
      <c r="F9" s="1023"/>
      <c r="G9" s="1023"/>
      <c r="H9" s="1023"/>
      <c r="I9" s="1023"/>
      <c r="J9" s="1023"/>
      <c r="K9" s="1023"/>
      <c r="L9" s="1023"/>
    </row>
    <row r="10" spans="1:12" ht="53.1" customHeight="1" x14ac:dyDescent="0.25">
      <c r="A10" s="315"/>
      <c r="B10" s="1023" t="str">
        <f>Translations!$B$1414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v>
      </c>
      <c r="C10" s="1023"/>
      <c r="D10" s="1023"/>
      <c r="E10" s="1023"/>
      <c r="F10" s="1023"/>
      <c r="G10" s="1023"/>
      <c r="H10" s="1023"/>
      <c r="I10" s="1023"/>
      <c r="J10" s="1023"/>
      <c r="K10" s="1023"/>
      <c r="L10" s="1023"/>
    </row>
    <row r="11" spans="1:12" ht="26.4" customHeight="1" x14ac:dyDescent="0.25">
      <c r="A11" s="315"/>
      <c r="B11" s="999" t="str">
        <f>Translations!$B$1415</f>
        <v>In case this act is replaced by a new one, this will be mentioned in Eur-Lex (see link below). In this case, follow the link to the new legislation given on that website.</v>
      </c>
      <c r="C11" s="972"/>
      <c r="D11" s="972"/>
      <c r="E11" s="972"/>
      <c r="F11" s="972"/>
      <c r="G11" s="972"/>
      <c r="H11" s="972"/>
      <c r="I11" s="972"/>
      <c r="J11" s="972"/>
      <c r="K11" s="972"/>
      <c r="L11" s="972"/>
    </row>
    <row r="12" spans="1:12" ht="13.35" customHeight="1" x14ac:dyDescent="0.25">
      <c r="A12" s="315"/>
      <c r="B12" s="999" t="str">
        <f>Translations!$B$1055</f>
        <v>That delegated act can be downloaded from:</v>
      </c>
      <c r="C12" s="972"/>
      <c r="D12" s="972"/>
      <c r="E12" s="972"/>
      <c r="F12" s="972"/>
      <c r="G12" s="972"/>
      <c r="H12" s="972"/>
      <c r="I12" s="972"/>
      <c r="J12" s="972"/>
      <c r="K12" s="972"/>
      <c r="L12" s="972"/>
    </row>
    <row r="13" spans="1:12" ht="13.35" customHeight="1" x14ac:dyDescent="0.25">
      <c r="A13" s="315"/>
      <c r="B13" s="1003" t="str">
        <f>HYPERLINK(Translations!$B$1056,Translations!$B$1056)</f>
        <v>https://eur-lex.europa.eu/eli/reg_del/2019/1603/oj</v>
      </c>
      <c r="C13" s="1004"/>
      <c r="D13" s="1004"/>
      <c r="E13" s="1004"/>
      <c r="F13" s="1004"/>
      <c r="G13" s="1004"/>
      <c r="H13" s="1004"/>
      <c r="I13" s="1004"/>
      <c r="J13" s="1004"/>
      <c r="K13" s="1004"/>
      <c r="L13" s="1004"/>
    </row>
    <row r="14" spans="1:12" ht="26.4" customHeight="1" x14ac:dyDescent="0.25">
      <c r="A14" s="315">
        <v>3</v>
      </c>
      <c r="B14" s="1023" t="str">
        <f>Translations!$B$1297</f>
        <v>The Monitoring and Reporting Regulation (Commission Implementing Regulation (EU) No 2018/2066, as amended, hereinafter the "MRR"), defines further requirements for monitoring and reporting. The MRR can be downloaded from:</v>
      </c>
      <c r="C14" s="1023"/>
      <c r="D14" s="1023"/>
      <c r="E14" s="1023"/>
      <c r="F14" s="1023"/>
      <c r="G14" s="1023"/>
      <c r="H14" s="1023"/>
      <c r="I14" s="1023"/>
      <c r="J14" s="1023"/>
      <c r="K14" s="1023"/>
      <c r="L14" s="1023"/>
    </row>
    <row r="15" spans="1:12" ht="13.35" customHeight="1" x14ac:dyDescent="0.25">
      <c r="A15" s="315"/>
      <c r="B15" s="1003" t="str">
        <f>Translations!$B$1416</f>
        <v>http://data.europa.eu/eli/reg_impl/2018/2066/2024-07-01</v>
      </c>
      <c r="C15" s="1004"/>
      <c r="D15" s="1004"/>
      <c r="E15" s="1004"/>
      <c r="F15" s="1004"/>
      <c r="G15" s="1004"/>
      <c r="H15" s="1004"/>
      <c r="I15" s="1004"/>
      <c r="J15" s="1004"/>
      <c r="K15" s="1004"/>
      <c r="L15" s="1004"/>
    </row>
    <row r="16" spans="1:12" ht="13.35" customHeight="1" x14ac:dyDescent="0.25">
      <c r="A16" s="315"/>
      <c r="B16" s="1023" t="str">
        <f>Translations!$B$1417</f>
        <v>This template also reflects the latest amendments of the MRR by Commission Implementing Regulation (EU) 2024/2493 of 23 September 2024:</v>
      </c>
      <c r="C16" s="1023"/>
      <c r="D16" s="1023"/>
      <c r="E16" s="1023"/>
      <c r="F16" s="1023"/>
      <c r="G16" s="1023"/>
      <c r="H16" s="1023"/>
      <c r="I16" s="1023"/>
      <c r="J16" s="1023"/>
      <c r="K16" s="1023"/>
      <c r="L16" s="1023"/>
    </row>
    <row r="17" spans="1:12" ht="13.35" customHeight="1" x14ac:dyDescent="0.25">
      <c r="A17" s="315"/>
      <c r="B17" s="1003" t="str">
        <f>HYPERLINK(Translations!$B$1399,Translations!$B$1399)</f>
        <v>http://data.europa.eu/eli/reg_impl/2024/2493/oj</v>
      </c>
      <c r="C17" s="1004"/>
      <c r="D17" s="1004"/>
      <c r="E17" s="1004"/>
      <c r="F17" s="1004"/>
      <c r="G17" s="1004"/>
      <c r="H17" s="1004"/>
      <c r="I17" s="1004"/>
      <c r="J17" s="1004"/>
      <c r="K17" s="1004"/>
      <c r="L17" s="1004"/>
    </row>
    <row r="18" spans="1:12" ht="13.35" customHeight="1" x14ac:dyDescent="0.25">
      <c r="A18" s="315"/>
      <c r="B18" s="548"/>
      <c r="C18" s="549"/>
      <c r="D18" s="549"/>
      <c r="E18" s="549"/>
      <c r="F18" s="549"/>
      <c r="G18" s="549"/>
      <c r="H18" s="549"/>
      <c r="I18" s="549"/>
      <c r="J18" s="549"/>
      <c r="K18" s="549"/>
      <c r="L18" s="549"/>
    </row>
    <row r="19" spans="1:12" ht="13.35" customHeight="1" x14ac:dyDescent="0.25">
      <c r="A19" s="315">
        <v>4</v>
      </c>
      <c r="B19" s="1033" t="str">
        <f>Translations!$B$1249</f>
        <v>Linking between the EU ETS and the Swiss ETS (CH ETS)</v>
      </c>
      <c r="C19" s="1000"/>
      <c r="D19" s="1000"/>
      <c r="E19" s="1000"/>
      <c r="F19" s="1000"/>
      <c r="G19" s="1000"/>
      <c r="H19" s="1000"/>
      <c r="I19" s="1000"/>
      <c r="J19" s="1000"/>
      <c r="K19" s="1000"/>
      <c r="L19" s="1000"/>
    </row>
    <row r="20" spans="1:12" ht="26.1" customHeight="1" x14ac:dyDescent="0.25">
      <c r="A20" s="315"/>
      <c r="B20" s="1005" t="str">
        <f>Translations!$B$1250</f>
        <v>The EU and Switzerland have concluded an agreement on linking their respective greenhouse gas emission trading systems. The agreement, which can be found under the following internet link, has entered into force on 1 January 2020.</v>
      </c>
      <c r="C20" s="1000"/>
      <c r="D20" s="1000"/>
      <c r="E20" s="1000"/>
      <c r="F20" s="1000"/>
      <c r="G20" s="1000"/>
      <c r="H20" s="1000"/>
      <c r="I20" s="1000"/>
      <c r="J20" s="1000"/>
      <c r="K20" s="1000"/>
      <c r="L20" s="1000"/>
    </row>
    <row r="21" spans="1:12" ht="13.35" customHeight="1" x14ac:dyDescent="0.25">
      <c r="A21" s="315"/>
      <c r="B21" s="1003" t="str">
        <f>HYPERLINK(Translations!$B$1400,Translations!$B$1400)</f>
        <v>http://data.europa.eu/eli/agree_internation/2017/2240/2023-11-15</v>
      </c>
      <c r="C21" s="1004"/>
      <c r="D21" s="1004"/>
      <c r="E21" s="1004"/>
      <c r="F21" s="1004"/>
      <c r="G21" s="1004"/>
      <c r="H21" s="1004"/>
      <c r="I21" s="1004"/>
      <c r="J21" s="1004"/>
      <c r="K21" s="1004"/>
      <c r="L21" s="1004"/>
    </row>
    <row r="22" spans="1:12" ht="26.1" customHeight="1" x14ac:dyDescent="0.25">
      <c r="A22" s="315"/>
      <c r="B22" s="1005" t="str">
        <f>Translations!$B$1252</f>
        <v>Consequently, the EU ETS Directive has been amended to exclude flights arriving in an EEA country from aerodromes in Switzerland. This amendment is already included in the EU ETS Directive's consolidated version mentioned under point 1 above.</v>
      </c>
      <c r="C22" s="1000"/>
      <c r="D22" s="1000"/>
      <c r="E22" s="1000"/>
      <c r="F22" s="1000"/>
      <c r="G22" s="1000"/>
      <c r="H22" s="1000"/>
      <c r="I22" s="1000"/>
      <c r="J22" s="1000"/>
      <c r="K22" s="1000"/>
      <c r="L22" s="1000"/>
    </row>
    <row r="23" spans="1:12" ht="12.75" customHeight="1" x14ac:dyDescent="0.25">
      <c r="A23" s="315"/>
      <c r="B23" s="1005" t="str">
        <f>Translations!$B$1253</f>
        <v>The excluded flights are covered by the Swiss ETS.</v>
      </c>
      <c r="C23" s="1000"/>
      <c r="D23" s="1000"/>
      <c r="E23" s="1000"/>
      <c r="F23" s="1000"/>
      <c r="G23" s="1000"/>
      <c r="H23" s="1000"/>
      <c r="I23" s="1000"/>
      <c r="J23" s="1000"/>
      <c r="K23" s="1000"/>
      <c r="L23" s="1000"/>
    </row>
    <row r="24" spans="1:12" ht="13.35" customHeight="1" x14ac:dyDescent="0.25">
      <c r="A24" s="315">
        <v>5</v>
      </c>
      <c r="B24" s="1005" t="str">
        <f>Translations!$B$1254</f>
        <v xml:space="preserve">"One-stop-shop" principle: </v>
      </c>
      <c r="C24" s="1000"/>
      <c r="D24" s="1000"/>
      <c r="E24" s="1000"/>
      <c r="F24" s="1000"/>
      <c r="G24" s="1000"/>
      <c r="H24" s="1000"/>
      <c r="I24" s="1000"/>
      <c r="J24" s="1000"/>
      <c r="K24" s="1000"/>
      <c r="L24" s="1000"/>
    </row>
    <row r="25" spans="1:12" ht="57" customHeight="1" x14ac:dyDescent="0.25">
      <c r="A25" s="315"/>
      <c r="B25" s="1005"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5" s="1000"/>
      <c r="D25" s="1000"/>
      <c r="E25" s="1000"/>
      <c r="F25" s="1000"/>
      <c r="G25" s="1000"/>
      <c r="H25" s="1000"/>
      <c r="I25" s="1000"/>
      <c r="J25" s="1000"/>
      <c r="K25" s="1000"/>
      <c r="L25" s="1000"/>
    </row>
    <row r="26" spans="1:12" ht="12.75" customHeight="1" x14ac:dyDescent="0.25">
      <c r="A26" s="315">
        <v>6</v>
      </c>
      <c r="B26" s="1005" t="str">
        <f>Translations!$B$1256</f>
        <v>Information about the Swiss ETS can be obtained from the following address:</v>
      </c>
      <c r="C26" s="972"/>
      <c r="D26" s="972"/>
      <c r="E26" s="972"/>
      <c r="F26" s="972"/>
      <c r="G26" s="972"/>
      <c r="H26" s="972"/>
      <c r="I26" s="972"/>
      <c r="J26" s="972"/>
      <c r="K26" s="972"/>
      <c r="L26" s="972"/>
    </row>
    <row r="27" spans="1:12" ht="12.75" customHeight="1" x14ac:dyDescent="0.25">
      <c r="A27" s="315"/>
      <c r="B27" s="1003" t="str">
        <f>HYPERLINK(Translations!$B$1398,Translations!$B$1398)</f>
        <v>https://www.bafu.admin.ch/bafu/en/home/topics/climate/info-specialists/reduction-measures/ets/aviation.html</v>
      </c>
      <c r="C27" s="1004"/>
      <c r="D27" s="1004"/>
      <c r="E27" s="1004"/>
      <c r="F27" s="1004"/>
      <c r="G27" s="1004"/>
      <c r="H27" s="1004"/>
      <c r="I27" s="1004"/>
      <c r="J27" s="1004"/>
      <c r="K27" s="1004"/>
      <c r="L27" s="1004"/>
    </row>
    <row r="28" spans="1:12" ht="13.35" customHeight="1" x14ac:dyDescent="0.25">
      <c r="A28" s="315"/>
      <c r="B28" s="999"/>
      <c r="C28" s="1000"/>
      <c r="D28" s="1000"/>
      <c r="E28" s="1000"/>
      <c r="F28" s="1000"/>
      <c r="G28" s="1000"/>
      <c r="H28" s="1000"/>
      <c r="I28" s="1000"/>
      <c r="J28" s="1000"/>
      <c r="K28" s="1000"/>
      <c r="L28" s="1000"/>
    </row>
    <row r="29" spans="1:12" ht="13.35" customHeight="1" x14ac:dyDescent="0.25">
      <c r="A29" s="315">
        <v>7</v>
      </c>
      <c r="B29" s="1033" t="str">
        <f>Translations!$B1299</f>
        <v>Brexit and the UK ETS</v>
      </c>
      <c r="C29" s="972"/>
      <c r="D29" s="972"/>
      <c r="E29" s="972"/>
      <c r="F29" s="972"/>
      <c r="G29" s="972"/>
      <c r="H29" s="972"/>
      <c r="I29" s="972"/>
      <c r="J29" s="972"/>
      <c r="K29" s="972"/>
      <c r="L29" s="972"/>
    </row>
    <row r="30" spans="1:12" ht="38.85" customHeight="1" x14ac:dyDescent="0.25">
      <c r="A30" s="315"/>
      <c r="B30" s="1005" t="str">
        <f>Translations!$B1300</f>
        <v>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v>
      </c>
      <c r="C30" s="1000"/>
      <c r="D30" s="1000"/>
      <c r="E30" s="1000"/>
      <c r="F30" s="1000"/>
      <c r="G30" s="1000"/>
      <c r="H30" s="1000"/>
      <c r="I30" s="1000"/>
      <c r="J30" s="1000"/>
      <c r="K30" s="1000"/>
      <c r="L30" s="1000"/>
    </row>
    <row r="31" spans="1:12" ht="13.35" customHeight="1" x14ac:dyDescent="0.25">
      <c r="A31" s="315"/>
      <c r="B31" s="1005" t="str">
        <f>Translations!$B1301</f>
        <v>Flights from the EEA to the UK are included in the EU ETS. Flights from the UK to the EEA and domestic flights in the UK are included in the UK ETS.</v>
      </c>
      <c r="C31" s="1000"/>
      <c r="D31" s="1000"/>
      <c r="E31" s="1000"/>
      <c r="F31" s="1000"/>
      <c r="G31" s="1000"/>
      <c r="H31" s="1000"/>
      <c r="I31" s="1000"/>
      <c r="J31" s="1000"/>
      <c r="K31" s="1000"/>
      <c r="L31" s="1000"/>
    </row>
    <row r="32" spans="1:12" ht="13.35" customHeight="1" x14ac:dyDescent="0.25">
      <c r="A32" s="315"/>
      <c r="B32" s="1005" t="str">
        <f>Translations!$B1302</f>
        <v>The Trade and Cooperation Agreement between the EU and the UK can be downloaded here:</v>
      </c>
      <c r="C32" s="1000"/>
      <c r="D32" s="1000"/>
      <c r="E32" s="1000"/>
      <c r="F32" s="1000"/>
      <c r="G32" s="1000"/>
      <c r="H32" s="1000"/>
      <c r="I32" s="1000"/>
      <c r="J32" s="1000"/>
      <c r="K32" s="1000"/>
      <c r="L32" s="1000"/>
    </row>
    <row r="33" spans="1:12" ht="13.35" customHeight="1" x14ac:dyDescent="0.25">
      <c r="A33" s="315"/>
      <c r="B33" s="1003" t="str">
        <f>HYPERLINK(Translations!$B1303,Translations!$B1303)</f>
        <v>https://ec.europa.eu/info/strategy/relations-non-eu-countries/relations-united-kingdom/eu-uk-trade-and-cooperation-agreement_en</v>
      </c>
      <c r="C33" s="1004"/>
      <c r="D33" s="1004"/>
      <c r="E33" s="1004"/>
      <c r="F33" s="1004"/>
      <c r="G33" s="1004"/>
      <c r="H33" s="1004"/>
      <c r="I33" s="1004"/>
      <c r="J33" s="1004"/>
      <c r="K33" s="1004"/>
      <c r="L33" s="1004"/>
    </row>
    <row r="34" spans="1:12" ht="13.35" customHeight="1" x14ac:dyDescent="0.25">
      <c r="A34" s="315">
        <v>8</v>
      </c>
      <c r="B34" s="1005" t="str">
        <f>Translations!$B1304</f>
        <v>Information about the UK ETS can be obtained from the following address:</v>
      </c>
      <c r="C34" s="1000"/>
      <c r="D34" s="1000"/>
      <c r="E34" s="1000"/>
      <c r="F34" s="1000"/>
      <c r="G34" s="1000"/>
      <c r="H34" s="1000"/>
      <c r="I34" s="1000"/>
      <c r="J34" s="1000"/>
      <c r="K34" s="1000"/>
      <c r="L34" s="1000"/>
    </row>
    <row r="35" spans="1:12" ht="13.35" customHeight="1" x14ac:dyDescent="0.25">
      <c r="A35" s="315"/>
      <c r="B35" s="1003" t="str">
        <f>HYPERLINK(Translations!$B1305,Translations!$B1305)</f>
        <v>https://www.gov.uk/guidance/complying-with-the-uk-ets-as-an-aircraft-operator</v>
      </c>
      <c r="C35" s="1004"/>
      <c r="D35" s="1004"/>
      <c r="E35" s="1004"/>
      <c r="F35" s="1004"/>
      <c r="G35" s="1004"/>
      <c r="H35" s="1004"/>
      <c r="I35" s="1004"/>
      <c r="J35" s="1004"/>
      <c r="K35" s="1004"/>
      <c r="L35" s="1004"/>
    </row>
    <row r="36" spans="1:12" ht="13.35" customHeight="1" x14ac:dyDescent="0.25">
      <c r="A36" s="315"/>
      <c r="B36" s="999"/>
      <c r="C36" s="972"/>
      <c r="D36" s="972"/>
      <c r="E36" s="972"/>
      <c r="F36" s="972"/>
      <c r="G36" s="972"/>
      <c r="H36" s="972"/>
      <c r="I36" s="972"/>
      <c r="J36" s="972"/>
      <c r="K36" s="972"/>
      <c r="L36" s="972"/>
    </row>
    <row r="37" spans="1:12" ht="13.35" customHeight="1" x14ac:dyDescent="0.25">
      <c r="A37" s="315" t="s">
        <v>19</v>
      </c>
      <c r="B37" s="1001" t="str">
        <f>Translations!$B$1062</f>
        <v>Information on CORSIA</v>
      </c>
      <c r="C37" s="1002"/>
      <c r="D37" s="1002"/>
      <c r="E37" s="1002"/>
      <c r="F37" s="1002"/>
      <c r="G37" s="1002"/>
      <c r="H37" s="1002"/>
      <c r="I37" s="1002"/>
      <c r="J37" s="1002"/>
      <c r="K37" s="1002"/>
      <c r="L37" s="1002"/>
    </row>
    <row r="38" spans="1:12" ht="39.6" customHeight="1" x14ac:dyDescent="0.25">
      <c r="A38" s="315">
        <v>1</v>
      </c>
      <c r="B38" s="999" t="str">
        <f>Translations!$B$1418</f>
        <v>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v>
      </c>
      <c r="C38" s="1000"/>
      <c r="D38" s="1000"/>
      <c r="E38" s="1000"/>
      <c r="F38" s="1000"/>
      <c r="G38" s="1000"/>
      <c r="H38" s="1000"/>
      <c r="I38" s="1000"/>
      <c r="J38" s="1000"/>
      <c r="K38" s="1000"/>
      <c r="L38" s="1000"/>
    </row>
    <row r="39" spans="1:12" ht="13.2" customHeight="1" x14ac:dyDescent="0.25">
      <c r="A39" s="315">
        <v>2</v>
      </c>
      <c r="B39" s="999" t="str">
        <f>Translations!$B$1419</f>
        <v>For distinguishing the compliance mechanisms of the EU ETS and CORSIA, this template uses the following terminology:</v>
      </c>
      <c r="C39" s="1000"/>
      <c r="D39" s="1000"/>
      <c r="E39" s="1000"/>
      <c r="F39" s="1000"/>
      <c r="G39" s="1000"/>
      <c r="H39" s="1000"/>
      <c r="I39" s="1000"/>
      <c r="J39" s="1000"/>
      <c r="K39" s="1000"/>
      <c r="L39" s="1000"/>
    </row>
    <row r="40" spans="1:12" ht="26.4" customHeight="1" x14ac:dyDescent="0.25">
      <c r="A40" s="315"/>
      <c r="B40" s="746" t="s">
        <v>1926</v>
      </c>
      <c r="C40" s="1000" t="str">
        <f>Translations!$B$1420</f>
        <v>emissions or flights "falling under the EU ETS" means emissions or flights for which allowances have to be surrendered pursuant to Article 12(3) of the EU ETS Directive;</v>
      </c>
      <c r="D40" s="972"/>
      <c r="E40" s="972"/>
      <c r="F40" s="972"/>
      <c r="G40" s="972"/>
      <c r="H40" s="972"/>
      <c r="I40" s="972"/>
      <c r="J40" s="972"/>
      <c r="K40" s="972"/>
      <c r="L40" s="972"/>
    </row>
    <row r="41" spans="1:12" ht="13.2" customHeight="1" x14ac:dyDescent="0.25">
      <c r="A41" s="315"/>
      <c r="B41" s="746" t="s">
        <v>1926</v>
      </c>
      <c r="C41" s="1000" t="str">
        <f>Translations!$B$1421</f>
        <v>emissions or flights "falling under CORSIA" means one of the following:</v>
      </c>
      <c r="D41" s="972"/>
      <c r="E41" s="972"/>
      <c r="F41" s="972"/>
      <c r="G41" s="972"/>
      <c r="H41" s="972"/>
      <c r="I41" s="972"/>
      <c r="J41" s="972"/>
      <c r="K41" s="972"/>
      <c r="L41" s="972"/>
    </row>
    <row r="42" spans="1:12" ht="26.4" customHeight="1" x14ac:dyDescent="0.25">
      <c r="A42" s="315"/>
      <c r="B42" s="746"/>
      <c r="C42" s="746" t="s">
        <v>1898</v>
      </c>
      <c r="D42" s="1000" t="str">
        <f>Translations!$B$1422</f>
        <v>emissions or flights with offsetting requirement, i.e. for which the aircraft operator shall cancel units pursuant to Article 12(9) of the EU ETS Directive;</v>
      </c>
      <c r="E42" s="972"/>
      <c r="F42" s="972"/>
      <c r="G42" s="972"/>
      <c r="H42" s="972"/>
      <c r="I42" s="972"/>
      <c r="J42" s="972"/>
      <c r="K42" s="972"/>
      <c r="L42" s="972"/>
    </row>
    <row r="43" spans="1:12" ht="26.4" customHeight="1" x14ac:dyDescent="0.25">
      <c r="A43" s="315"/>
      <c r="B43" s="746"/>
      <c r="C43" s="746" t="s">
        <v>1898</v>
      </c>
      <c r="D43" s="1000" t="str">
        <f>Translations!$B$1423</f>
        <v>flights with CORSIA MRV obligation: Emissions or flights for which the aircraft operator shall monitor and report emissions in accordance with the CORSIA Delegated Act.</v>
      </c>
      <c r="E43" s="972"/>
      <c r="F43" s="972"/>
      <c r="G43" s="972"/>
      <c r="H43" s="972"/>
      <c r="I43" s="972"/>
      <c r="J43" s="972"/>
      <c r="K43" s="972"/>
      <c r="L43" s="972"/>
    </row>
    <row r="44" spans="1:12" ht="13.35" customHeight="1" x14ac:dyDescent="0.25">
      <c r="A44" s="315"/>
      <c r="B44" s="998" t="str">
        <f>Translations!$B$1332</f>
        <v>However, general information on CORSIA are available on ICAO's website:</v>
      </c>
      <c r="C44" s="998"/>
      <c r="D44" s="998"/>
      <c r="E44" s="998"/>
      <c r="F44" s="998"/>
      <c r="G44" s="998"/>
      <c r="H44" s="998"/>
      <c r="I44" s="998"/>
      <c r="J44" s="998"/>
      <c r="K44" s="998"/>
      <c r="L44" s="998"/>
    </row>
    <row r="45" spans="1:12" ht="13.35" customHeight="1" x14ac:dyDescent="0.25">
      <c r="A45" s="315"/>
      <c r="B45" s="1006" t="str">
        <f>Translations!$B$1066</f>
        <v>https://www.icao.int/environmental-protection/CORSIA/Pages/default.aspx</v>
      </c>
      <c r="C45" s="1006"/>
      <c r="D45" s="1006"/>
      <c r="E45" s="1006"/>
      <c r="F45" s="1006"/>
      <c r="G45" s="1006"/>
      <c r="H45" s="1006"/>
      <c r="I45" s="1006"/>
      <c r="J45" s="1006"/>
      <c r="K45" s="1006"/>
      <c r="L45" s="1006"/>
    </row>
    <row r="46" spans="1:12" ht="13.35" customHeight="1" x14ac:dyDescent="0.25">
      <c r="A46" s="315"/>
      <c r="B46" s="314"/>
      <c r="C46" s="313"/>
      <c r="D46" s="313"/>
      <c r="E46" s="313"/>
      <c r="F46" s="313"/>
      <c r="G46" s="313"/>
      <c r="H46" s="313"/>
      <c r="I46" s="313"/>
      <c r="J46" s="313"/>
      <c r="K46" s="313"/>
      <c r="L46" s="313"/>
    </row>
    <row r="47" spans="1:12" ht="13.35" customHeight="1" x14ac:dyDescent="0.25">
      <c r="A47" s="315" t="s">
        <v>20</v>
      </c>
      <c r="B47" s="1001" t="str">
        <f>Translations!$B$1068</f>
        <v>Scope and relevance</v>
      </c>
      <c r="C47" s="1002"/>
      <c r="D47" s="1002"/>
      <c r="E47" s="1002"/>
      <c r="F47" s="1002"/>
      <c r="G47" s="1002"/>
      <c r="H47" s="1002"/>
      <c r="I47" s="1002"/>
      <c r="J47" s="1002"/>
      <c r="K47" s="1002"/>
      <c r="L47" s="1002"/>
    </row>
    <row r="48" spans="1:12" ht="13.35" customHeight="1" x14ac:dyDescent="0.25">
      <c r="A48" s="315">
        <v>1</v>
      </c>
      <c r="B48" s="999" t="str">
        <f>Translations!$B$1333</f>
        <v>This template is the only template that should be used by aircraft operators for reporting their annual emissions, in line with the MRR and the AVR.</v>
      </c>
      <c r="C48" s="972"/>
      <c r="D48" s="972"/>
      <c r="E48" s="972"/>
      <c r="F48" s="972"/>
      <c r="G48" s="972"/>
      <c r="H48" s="972"/>
      <c r="I48" s="972"/>
      <c r="J48" s="972"/>
      <c r="K48" s="972"/>
      <c r="L48" s="972"/>
    </row>
    <row r="49" spans="1:12" ht="13.35" customHeight="1" x14ac:dyDescent="0.25">
      <c r="A49" s="315"/>
      <c r="B49" s="999" t="str">
        <f>Translations!$B$1424</f>
        <v>It is also to be used for application for free allowances pursuant to Article 3c(6) of the EU ETS Directive.</v>
      </c>
      <c r="C49" s="972"/>
      <c r="D49" s="972"/>
      <c r="E49" s="972"/>
      <c r="F49" s="972"/>
      <c r="G49" s="972"/>
      <c r="H49" s="972"/>
      <c r="I49" s="972"/>
      <c r="J49" s="972"/>
      <c r="K49" s="972"/>
      <c r="L49" s="972"/>
    </row>
    <row r="50" spans="1:12" ht="53.1" customHeight="1" x14ac:dyDescent="0.25">
      <c r="A50" s="315" t="s">
        <v>21</v>
      </c>
      <c r="B50" s="999" t="str">
        <f>Translations!$B$1425</f>
        <v>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50" s="972"/>
      <c r="D50" s="972"/>
      <c r="E50" s="972"/>
      <c r="F50" s="972"/>
      <c r="G50" s="972"/>
      <c r="H50" s="972"/>
      <c r="I50" s="972"/>
      <c r="J50" s="972"/>
      <c r="K50" s="972"/>
      <c r="L50" s="972"/>
    </row>
    <row r="51" spans="1:12" ht="39.6" customHeight="1" x14ac:dyDescent="0.25">
      <c r="A51" s="315">
        <v>2</v>
      </c>
      <c r="B51" s="999" t="str">
        <f>Translations!$B$1334</f>
        <v>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v>
      </c>
      <c r="C51" s="972"/>
      <c r="D51" s="972"/>
      <c r="E51" s="972"/>
      <c r="F51" s="972"/>
      <c r="G51" s="972"/>
      <c r="H51" s="972"/>
      <c r="I51" s="972"/>
      <c r="J51" s="972"/>
      <c r="K51" s="972"/>
      <c r="L51" s="972"/>
    </row>
    <row r="52" spans="1:12" ht="26.4" customHeight="1" x14ac:dyDescent="0.25">
      <c r="A52" s="315"/>
      <c r="B52" s="317" t="s">
        <v>22</v>
      </c>
      <c r="C52" s="999" t="str">
        <f>Translations!$B$1335</f>
        <v>Commercial air transport operators, operating either fewer than 243 flights per period for three consecutive four-month periods, or operating flights with total annual emissions lower than 10 000 tonnes per year under the "extended full scope".</v>
      </c>
      <c r="D52" s="999"/>
      <c r="E52" s="999"/>
      <c r="F52" s="999"/>
      <c r="G52" s="999"/>
      <c r="H52" s="999"/>
      <c r="I52" s="999"/>
      <c r="J52" s="999"/>
      <c r="K52" s="999"/>
      <c r="L52" s="999"/>
    </row>
    <row r="53" spans="1:12" ht="13.35" customHeight="1" x14ac:dyDescent="0.25">
      <c r="A53" s="315"/>
      <c r="B53" s="317" t="s">
        <v>22</v>
      </c>
      <c r="C53" s="999" t="str">
        <f>Translations!$B$1336</f>
        <v>Non-commercial air transport operators which emit less than 1 000 t CO2 per year under the "extended full scope" of the EU ETS.</v>
      </c>
      <c r="D53" s="972"/>
      <c r="E53" s="972"/>
      <c r="F53" s="972"/>
      <c r="G53" s="972"/>
      <c r="H53" s="972"/>
      <c r="I53" s="972"/>
      <c r="J53" s="972"/>
      <c r="K53" s="972"/>
      <c r="L53" s="972"/>
    </row>
    <row r="54" spans="1:12" ht="26.4" customHeight="1" x14ac:dyDescent="0.25">
      <c r="A54" s="315"/>
      <c r="B54" s="999" t="str">
        <f>Translations!$B$1315</f>
        <v>Note that for the purposes of the EU ETS, the threshold applies to the sum of all flights within EEA, outgoing from EEA and incoming to EEA, including those incoming from Switzerland and the UK.</v>
      </c>
      <c r="C54" s="999"/>
      <c r="D54" s="999"/>
      <c r="E54" s="999"/>
      <c r="F54" s="999"/>
      <c r="G54" s="999"/>
      <c r="H54" s="999"/>
      <c r="I54" s="999"/>
      <c r="J54" s="999"/>
      <c r="K54" s="999"/>
      <c r="L54" s="999"/>
    </row>
    <row r="55" spans="1:12" ht="26.4" customHeight="1" x14ac:dyDescent="0.25">
      <c r="A55" s="315"/>
      <c r="B55" s="999" t="str">
        <f>Translations!$B$1426</f>
        <v>For checking the compliance with the relevant thresholds, emissions have to be calculated using the preliminary emission factor, i.e. without any zero-rating of fuels.</v>
      </c>
      <c r="C55" s="999"/>
      <c r="D55" s="999"/>
      <c r="E55" s="999"/>
      <c r="F55" s="999"/>
      <c r="G55" s="999"/>
      <c r="H55" s="999"/>
      <c r="I55" s="999"/>
      <c r="J55" s="999"/>
      <c r="K55" s="999"/>
      <c r="L55" s="999"/>
    </row>
    <row r="56" spans="1:12" ht="12.75" customHeight="1" x14ac:dyDescent="0.25">
      <c r="A56" s="315" t="s">
        <v>23</v>
      </c>
      <c r="B56" s="1001" t="str">
        <f>Translations!$B$1339</f>
        <v xml:space="preserve">Scope changes from 2024: </v>
      </c>
      <c r="C56" s="1002"/>
      <c r="D56" s="1002"/>
      <c r="E56" s="1002"/>
      <c r="F56" s="1002"/>
      <c r="G56" s="1002"/>
      <c r="H56" s="1002"/>
      <c r="I56" s="1002"/>
      <c r="J56" s="1002"/>
      <c r="K56" s="1002"/>
      <c r="L56" s="1002"/>
    </row>
    <row r="57" spans="1:12" ht="26.4" customHeight="1" x14ac:dyDescent="0.25">
      <c r="A57" s="315"/>
      <c r="B57" s="317" t="s">
        <v>22</v>
      </c>
      <c r="C57" s="999" t="str">
        <f>Translations!$B$1427</f>
        <v>All flights between an aerodrome located in an outermost region and an aerodrome located in another MS of the EEA, and flights departing from an aerodrome located in an outermost region and arriving in Switzerland or the United Kingdom will be included from 2024.</v>
      </c>
      <c r="D57" s="1000"/>
      <c r="E57" s="1000"/>
      <c r="F57" s="1000"/>
      <c r="G57" s="1000"/>
      <c r="H57" s="1000"/>
      <c r="I57" s="1000"/>
      <c r="J57" s="1000"/>
      <c r="K57" s="1000"/>
      <c r="L57" s="1000"/>
    </row>
    <row r="58" spans="1:12" ht="51.9" customHeight="1" x14ac:dyDescent="0.25">
      <c r="A58" s="315"/>
      <c r="B58" s="317" t="s">
        <v>22</v>
      </c>
      <c r="C58" s="999" t="str">
        <f>Translations!$B$1343</f>
        <v>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v>
      </c>
      <c r="D58" s="1000"/>
      <c r="E58" s="1000"/>
      <c r="F58" s="1000"/>
      <c r="G58" s="1000"/>
      <c r="H58" s="1000"/>
      <c r="I58" s="1000"/>
      <c r="J58" s="1000"/>
      <c r="K58" s="1000"/>
      <c r="L58" s="1000"/>
    </row>
    <row r="59" spans="1:12" ht="26.4" customHeight="1" x14ac:dyDescent="0.25">
      <c r="A59" s="315">
        <v>3</v>
      </c>
      <c r="B59" s="999" t="str">
        <f>Translations!$B$1073</f>
        <v>Note that under the EU ETS some simplified monitoring, reporting and verification requirements apply for small emitters. This template guides you whether you are allowed to use the simplified approaches (see section (6) of this template).</v>
      </c>
      <c r="C59" s="972"/>
      <c r="D59" s="972"/>
      <c r="E59" s="972"/>
      <c r="F59" s="972"/>
      <c r="G59" s="972"/>
      <c r="H59" s="972"/>
      <c r="I59" s="972"/>
      <c r="J59" s="972"/>
      <c r="K59" s="972"/>
      <c r="L59" s="972"/>
    </row>
    <row r="60" spans="1:12" ht="26.4" customHeight="1" x14ac:dyDescent="0.25">
      <c r="A60" s="315"/>
      <c r="B60" s="999" t="str">
        <f>Translations!$B$1074</f>
        <v>For further information, in particular regarding "full" and "reduced" scope and simplified approaches, please see MRR guidance document No.2 "General guidance for Aircraft Operators", which can be downloaded under:</v>
      </c>
      <c r="C60" s="999"/>
      <c r="D60" s="999"/>
      <c r="E60" s="999"/>
      <c r="F60" s="999"/>
      <c r="G60" s="999"/>
      <c r="H60" s="999"/>
      <c r="I60" s="999"/>
      <c r="J60" s="999"/>
      <c r="K60" s="999"/>
      <c r="L60" s="999"/>
    </row>
    <row r="61" spans="1:12" ht="13.35" customHeight="1" x14ac:dyDescent="0.25">
      <c r="A61" s="315"/>
      <c r="B61" s="1003" t="str">
        <f>HYPERLINK(Translations!$B$1325,Translations!$B$1325)</f>
        <v>https://climate.ec.europa.eu/system/files/2023-05/gd2_guidance_aircraft_en.pdf</v>
      </c>
      <c r="C61" s="1004"/>
      <c r="D61" s="1004"/>
      <c r="E61" s="1004"/>
      <c r="F61" s="1004"/>
      <c r="G61" s="1004"/>
      <c r="H61" s="1004"/>
      <c r="I61" s="1004"/>
      <c r="J61" s="1004"/>
      <c r="K61" s="1004"/>
      <c r="L61" s="1004"/>
    </row>
    <row r="62" spans="1:12" ht="66.150000000000006" customHeight="1" x14ac:dyDescent="0.25">
      <c r="A62" s="315">
        <v>4</v>
      </c>
      <c r="B62" s="999" t="str">
        <f>Translations!$B$1428</f>
        <v>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v>
      </c>
      <c r="C62" s="999"/>
      <c r="D62" s="999"/>
      <c r="E62" s="999"/>
      <c r="F62" s="999"/>
      <c r="G62" s="999"/>
      <c r="H62" s="999"/>
      <c r="I62" s="999"/>
      <c r="J62" s="999"/>
      <c r="K62" s="999"/>
      <c r="L62" s="999"/>
    </row>
    <row r="63" spans="1:12" ht="13.35" customHeight="1" x14ac:dyDescent="0.25">
      <c r="B63" s="313"/>
      <c r="C63" s="313"/>
      <c r="D63" s="313"/>
      <c r="E63" s="313"/>
      <c r="F63" s="313"/>
      <c r="G63" s="313"/>
      <c r="H63" s="313"/>
      <c r="I63" s="313"/>
      <c r="J63" s="313"/>
      <c r="K63" s="313"/>
      <c r="L63" s="313"/>
    </row>
    <row r="64" spans="1:12" x14ac:dyDescent="0.25">
      <c r="A64" s="315" t="s">
        <v>24</v>
      </c>
      <c r="B64" s="1001" t="str">
        <f>Translations!$B$1077</f>
        <v>Guidance on this template</v>
      </c>
      <c r="C64" s="1002"/>
      <c r="D64" s="1002"/>
      <c r="E64" s="1002"/>
      <c r="F64" s="1002"/>
      <c r="G64" s="1002"/>
      <c r="H64" s="1002"/>
      <c r="I64" s="1002"/>
      <c r="J64" s="1002"/>
      <c r="K64" s="1002"/>
      <c r="L64" s="1002"/>
    </row>
    <row r="65" spans="1:13" s="7" customFormat="1" ht="13.35" customHeight="1" x14ac:dyDescent="0.25">
      <c r="A65" s="315">
        <v>1</v>
      </c>
      <c r="B65" s="1023" t="str">
        <f>Translations!$B$1307</f>
        <v>Article 68(3) of the MRR requires:</v>
      </c>
      <c r="C65" s="1023"/>
      <c r="D65" s="1023"/>
      <c r="E65" s="1023"/>
      <c r="F65" s="1023"/>
      <c r="G65" s="1023"/>
      <c r="H65" s="1023"/>
      <c r="I65" s="1023"/>
      <c r="J65" s="1023"/>
      <c r="K65" s="1023"/>
      <c r="L65" s="1023"/>
    </row>
    <row r="66" spans="1:13" s="7" customFormat="1" ht="13.35" customHeight="1" x14ac:dyDescent="0.25">
      <c r="A66" s="315"/>
      <c r="B66" s="1037" t="str">
        <f>Translations!$B$1429</f>
        <v>The annual emission reports shall at least contain the information listed in Annex X.</v>
      </c>
      <c r="C66" s="1037"/>
      <c r="D66" s="1037"/>
      <c r="E66" s="1037"/>
      <c r="F66" s="1037"/>
      <c r="G66" s="1037"/>
      <c r="H66" s="1037"/>
      <c r="I66" s="1037"/>
      <c r="J66" s="1037"/>
      <c r="K66" s="1037"/>
      <c r="L66" s="1037"/>
    </row>
    <row r="67" spans="1:13" s="7" customFormat="1" ht="13.35" customHeight="1" x14ac:dyDescent="0.25">
      <c r="A67" s="315"/>
      <c r="B67" s="1023" t="str">
        <f>Translations!$B$858</f>
        <v>Annex X sets out the minimum content of Annual Emissions Reports.</v>
      </c>
      <c r="C67" s="1023"/>
      <c r="D67" s="1023"/>
      <c r="E67" s="1023"/>
      <c r="F67" s="1023"/>
      <c r="G67" s="1023"/>
      <c r="H67" s="1023"/>
      <c r="I67" s="1023"/>
      <c r="J67" s="1023"/>
      <c r="K67" s="1023"/>
      <c r="L67" s="1023"/>
    </row>
    <row r="68" spans="1:13" s="7" customFormat="1" ht="13.35" customHeight="1" x14ac:dyDescent="0.25">
      <c r="A68" s="315"/>
      <c r="B68" s="1023" t="str">
        <f>Translations!$B$41</f>
        <v>Furthermore, Article 74(1) states:</v>
      </c>
      <c r="C68" s="1023"/>
      <c r="D68" s="1023"/>
      <c r="E68" s="1023"/>
      <c r="F68" s="1023"/>
      <c r="G68" s="1023"/>
      <c r="H68" s="1023"/>
      <c r="I68" s="1023"/>
      <c r="J68" s="1023"/>
      <c r="K68" s="1023"/>
      <c r="L68" s="1023"/>
    </row>
    <row r="69" spans="1:13" s="7" customFormat="1" ht="64.349999999999994" customHeight="1" x14ac:dyDescent="0.25">
      <c r="A69" s="315"/>
      <c r="B69" s="1037" t="str">
        <f>Translations!$B$1346</f>
        <v>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v>
      </c>
      <c r="C69" s="1037"/>
      <c r="D69" s="1037"/>
      <c r="E69" s="1037"/>
      <c r="F69" s="1037"/>
      <c r="G69" s="1037"/>
      <c r="H69" s="1037"/>
      <c r="I69" s="1037"/>
      <c r="J69" s="1037"/>
      <c r="K69" s="1037"/>
      <c r="L69" s="1037"/>
    </row>
    <row r="70" spans="1:13" s="7" customFormat="1" ht="39.6" customHeight="1" x14ac:dyDescent="0.25">
      <c r="A70" s="315">
        <v>2</v>
      </c>
      <c r="B70" s="1023"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70" s="1023"/>
      <c r="D70" s="1023"/>
      <c r="E70" s="1023"/>
      <c r="F70" s="1023"/>
      <c r="G70" s="1023"/>
      <c r="H70" s="1023"/>
      <c r="I70" s="1023"/>
      <c r="J70" s="1023"/>
      <c r="K70" s="1023"/>
      <c r="L70" s="1023"/>
    </row>
    <row r="71" spans="1:13" s="7" customFormat="1" ht="26.4" customHeight="1" x14ac:dyDescent="0.25">
      <c r="A71" s="315"/>
      <c r="B71" s="999" t="str">
        <f>Translations!$B$1430</f>
        <v xml:space="preserve">According to the delegated act pursuant to Article 3c(6) of the EU ETS Directive, this template is also to be used for application for the EU ETS support under that Article. </v>
      </c>
      <c r="C71" s="972"/>
      <c r="D71" s="972"/>
      <c r="E71" s="972"/>
      <c r="F71" s="972"/>
      <c r="G71" s="972"/>
      <c r="H71" s="972"/>
      <c r="I71" s="972"/>
      <c r="J71" s="972"/>
      <c r="K71" s="972"/>
      <c r="L71" s="972"/>
      <c r="M71"/>
    </row>
    <row r="72" spans="1:13" s="7" customFormat="1" ht="13.35" customHeight="1" x14ac:dyDescent="0.25">
      <c r="A72" s="315">
        <v>3</v>
      </c>
      <c r="B72" s="999" t="str">
        <f>Translations!$B$1078</f>
        <v>According to the delegated act pursuant to Article 28c of the EU ETS Directive, this template is also to be used for CORSIA reporting.</v>
      </c>
      <c r="C72" s="1000"/>
      <c r="D72" s="1000"/>
      <c r="E72" s="1000"/>
      <c r="F72" s="1000"/>
      <c r="G72" s="1000"/>
      <c r="H72" s="1000"/>
      <c r="I72" s="1000"/>
      <c r="J72" s="1000"/>
      <c r="K72" s="1000"/>
      <c r="L72" s="1000"/>
    </row>
    <row r="73" spans="1:13" s="7" customFormat="1" ht="13.35" customHeight="1" x14ac:dyDescent="0.25">
      <c r="A73" s="315">
        <v>4</v>
      </c>
      <c r="B73" s="1023" t="str">
        <f>Translations!$B$860</f>
        <v xml:space="preserve">This reporting template represents the views of the Commission services at the time of publication. </v>
      </c>
      <c r="C73" s="1023"/>
      <c r="D73" s="1023"/>
      <c r="E73" s="1023"/>
      <c r="F73" s="1023"/>
      <c r="G73" s="1023"/>
      <c r="H73" s="1023"/>
      <c r="I73" s="1023"/>
      <c r="J73" s="1023"/>
      <c r="K73" s="1023"/>
      <c r="L73" s="1023"/>
    </row>
    <row r="74" spans="1:13" s="7" customFormat="1" ht="63.75" customHeight="1" x14ac:dyDescent="0.25">
      <c r="A74" s="8"/>
      <c r="B74" s="1038" t="str">
        <f>Translations!$B$1431</f>
        <v>This is the final version, dated 23 January 2025, providing an update of the final version of the annual emission report template endorsed by the Climate Change Committee in January 2020.</v>
      </c>
      <c r="C74" s="1039"/>
      <c r="D74" s="1039"/>
      <c r="E74" s="1039"/>
      <c r="F74" s="1039"/>
      <c r="G74" s="1039"/>
      <c r="H74" s="1039"/>
      <c r="I74" s="1039"/>
      <c r="J74" s="1039"/>
      <c r="K74" s="1039"/>
      <c r="L74" s="1040"/>
    </row>
    <row r="75" spans="1:13" s="7" customFormat="1" ht="12.75" customHeight="1" x14ac:dyDescent="0.25">
      <c r="A75" s="8"/>
      <c r="B75" s="1016"/>
      <c r="C75" s="1017"/>
      <c r="D75" s="1017"/>
      <c r="E75" s="1017"/>
      <c r="F75" s="1017"/>
      <c r="G75" s="1017"/>
      <c r="H75" s="1017"/>
      <c r="I75" s="1017"/>
      <c r="J75" s="1017"/>
      <c r="K75" s="1017"/>
      <c r="L75" s="1017"/>
    </row>
    <row r="76" spans="1:13" s="7" customFormat="1" ht="12.75" customHeight="1" x14ac:dyDescent="0.25">
      <c r="A76" s="8">
        <v>5</v>
      </c>
      <c r="B76" s="1023" t="str">
        <f>Translations!$B$44</f>
        <v>All Commission guidance documents on the Monitoring and Reporting Regulation can be found at:</v>
      </c>
      <c r="C76" s="1023"/>
      <c r="D76" s="1023"/>
      <c r="E76" s="1023"/>
      <c r="F76" s="1023"/>
      <c r="G76" s="1023"/>
      <c r="H76" s="1023"/>
      <c r="I76" s="1023"/>
      <c r="J76" s="1023"/>
      <c r="K76" s="1023"/>
      <c r="L76" s="1023"/>
    </row>
    <row r="77" spans="1:13" s="7" customFormat="1" ht="12.75" customHeight="1" x14ac:dyDescent="0.25">
      <c r="A77" s="8"/>
      <c r="B77" s="1003" t="str">
        <f>HYPERLINK(Translations!$B$1309,Translations!$B$1309)</f>
        <v>https://ec.europa.eu/clima/eu-action/eu-emissions-trading-system-eu-ets/monitoring-reporting-and-verification-eu-ets-emissions_en</v>
      </c>
      <c r="C77" s="1004"/>
      <c r="D77" s="1004"/>
      <c r="E77" s="1004"/>
      <c r="F77" s="1004"/>
      <c r="G77" s="1004"/>
      <c r="H77" s="1004"/>
      <c r="I77" s="1004"/>
      <c r="J77" s="1004"/>
      <c r="K77" s="1004"/>
      <c r="L77" s="1004"/>
    </row>
    <row r="78" spans="1:13" s="7" customFormat="1" x14ac:dyDescent="0.25">
      <c r="A78" s="8"/>
      <c r="B78" s="318"/>
      <c r="C78" s="318"/>
      <c r="D78" s="318"/>
      <c r="E78" s="318"/>
      <c r="F78" s="318"/>
      <c r="G78" s="318"/>
      <c r="H78" s="318"/>
      <c r="I78" s="318"/>
      <c r="J78" s="318"/>
      <c r="K78" s="318"/>
      <c r="L78" s="318"/>
    </row>
    <row r="79" spans="1:13" ht="39.6" customHeight="1" x14ac:dyDescent="0.25">
      <c r="A79" s="8">
        <v>6</v>
      </c>
      <c r="B79" s="1000" t="str">
        <f>Translations!$B$1348</f>
        <v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v>
      </c>
      <c r="C79" s="972"/>
      <c r="D79" s="972"/>
      <c r="E79" s="972"/>
      <c r="F79" s="972"/>
      <c r="G79" s="972"/>
      <c r="H79" s="972"/>
      <c r="I79" s="972"/>
      <c r="J79" s="972"/>
      <c r="K79" s="972"/>
      <c r="L79" s="972"/>
      <c r="M79" s="7"/>
    </row>
    <row r="80" spans="1:13" ht="26.4" customHeight="1" x14ac:dyDescent="0.25">
      <c r="A80" s="8"/>
      <c r="B80" s="1002" t="str">
        <f>Translations!$B$1310</f>
        <v>Accordingly, all references to Member States in this template should be interpreted as including all 30 EEA States. The EEA comprises the 27 EU Member States, Iceland, Liechtenstein and Norway.</v>
      </c>
      <c r="C80" s="1002"/>
      <c r="D80" s="1002"/>
      <c r="E80" s="1002"/>
      <c r="F80" s="1002"/>
      <c r="G80" s="1002"/>
      <c r="H80" s="1002"/>
      <c r="I80" s="1002"/>
      <c r="J80" s="1002"/>
      <c r="K80" s="1002"/>
      <c r="L80" s="1002"/>
    </row>
    <row r="81" spans="1:13" s="7" customFormat="1" x14ac:dyDescent="0.25">
      <c r="A81" s="8"/>
      <c r="B81" s="318"/>
      <c r="C81" s="318"/>
      <c r="D81" s="318"/>
      <c r="E81" s="318"/>
      <c r="F81" s="318"/>
      <c r="G81" s="318"/>
      <c r="H81" s="318"/>
      <c r="I81" s="318"/>
      <c r="J81" s="318"/>
      <c r="K81" s="318"/>
      <c r="L81" s="318"/>
    </row>
    <row r="82" spans="1:13" s="12" customFormat="1" ht="15.6" x14ac:dyDescent="0.25">
      <c r="A82" s="8">
        <v>7</v>
      </c>
      <c r="B82" s="1036" t="str">
        <f>Translations!$B$48</f>
        <v>Before you use this file, please carry out the following steps:</v>
      </c>
      <c r="C82" s="1036"/>
      <c r="D82" s="1036"/>
      <c r="E82" s="1036"/>
      <c r="F82" s="1036"/>
      <c r="G82" s="1036"/>
      <c r="H82" s="1036"/>
      <c r="I82" s="1036"/>
      <c r="J82" s="1036"/>
      <c r="K82" s="1036"/>
      <c r="L82" s="1036"/>
    </row>
    <row r="83" spans="1:13" ht="51" customHeight="1" x14ac:dyDescent="0.25">
      <c r="A83" s="8"/>
      <c r="B83" s="319" t="s">
        <v>25</v>
      </c>
      <c r="C83" s="1001"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83" s="999"/>
      <c r="E83" s="999"/>
      <c r="F83" s="999"/>
      <c r="G83" s="999"/>
      <c r="H83" s="999"/>
      <c r="I83" s="999"/>
      <c r="J83" s="999"/>
      <c r="K83" s="999"/>
      <c r="L83" s="999"/>
    </row>
    <row r="84" spans="1:13" ht="30" customHeight="1" x14ac:dyDescent="0.25">
      <c r="A84" s="315"/>
      <c r="B84" s="323"/>
      <c r="C84" s="1002" t="str">
        <f>Translations!$B$1083</f>
        <v>If you are not on this list, you may still be subject to EU ETS or CORSIA reporting to a Member State based on the criteria referred to under point III(4) above.</v>
      </c>
      <c r="D84" s="972"/>
      <c r="E84" s="972"/>
      <c r="F84" s="972"/>
      <c r="G84" s="972"/>
      <c r="H84" s="972"/>
      <c r="I84" s="972"/>
      <c r="J84" s="972"/>
      <c r="K84" s="972"/>
      <c r="L84" s="972"/>
      <c r="M84" s="11"/>
    </row>
    <row r="85" spans="1:13" ht="53.1" customHeight="1" x14ac:dyDescent="0.25">
      <c r="A85" s="315"/>
      <c r="B85" s="323"/>
      <c r="C85" s="1002"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85" s="972"/>
      <c r="E85" s="972"/>
      <c r="F85" s="972"/>
      <c r="G85" s="972"/>
      <c r="H85" s="972"/>
      <c r="I85" s="972"/>
      <c r="J85" s="972"/>
      <c r="K85" s="972"/>
      <c r="L85" s="972"/>
      <c r="M85" s="11"/>
    </row>
    <row r="86" spans="1:13" ht="29.25" customHeight="1" x14ac:dyDescent="0.25">
      <c r="A86" s="8"/>
      <c r="B86" s="319" t="s">
        <v>26</v>
      </c>
      <c r="C86" s="999" t="str">
        <f>Translations!$B$50</f>
        <v xml:space="preserve">Identify the Competent Authority (CA) responsible for your case in that administering Member State (there may be more than one CA per Member State). </v>
      </c>
      <c r="D86" s="999"/>
      <c r="E86" s="999"/>
      <c r="F86" s="999"/>
      <c r="G86" s="999"/>
      <c r="H86" s="999"/>
      <c r="I86" s="999"/>
      <c r="J86" s="999"/>
      <c r="K86" s="999"/>
      <c r="L86" s="999"/>
    </row>
    <row r="87" spans="1:13" ht="30.75" customHeight="1" x14ac:dyDescent="0.25">
      <c r="A87" s="8"/>
      <c r="B87" s="319" t="s">
        <v>27</v>
      </c>
      <c r="C87" s="999" t="str">
        <f>Translations!$B$51</f>
        <v>Check the CA's webpage or directly contact the CA in order to find out if you have the correct version of the template. The template version is clearly indicated on the cover page of this file.</v>
      </c>
      <c r="D87" s="999"/>
      <c r="E87" s="999"/>
      <c r="F87" s="999"/>
      <c r="G87" s="999"/>
      <c r="H87" s="999"/>
      <c r="I87" s="999"/>
      <c r="J87" s="999"/>
      <c r="K87" s="999"/>
      <c r="L87" s="999"/>
    </row>
    <row r="88" spans="1:13" ht="29.25" customHeight="1" x14ac:dyDescent="0.25">
      <c r="A88" s="8"/>
      <c r="B88" s="319" t="s">
        <v>28</v>
      </c>
      <c r="C88" s="999" t="str">
        <f>Translations!$B$52</f>
        <v>Some Member States may require you to use an alternative system, such as Internet-based forms instead of a spreadsheet. Check your administering Member State requirements. In this case the CA will provide further information to you.</v>
      </c>
      <c r="D88" s="999"/>
      <c r="E88" s="999"/>
      <c r="F88" s="999"/>
      <c r="G88" s="999"/>
      <c r="H88" s="999"/>
      <c r="I88" s="999"/>
      <c r="J88" s="999"/>
      <c r="K88" s="999"/>
      <c r="L88" s="999"/>
    </row>
    <row r="89" spans="1:13" s="7" customFormat="1" x14ac:dyDescent="0.25">
      <c r="A89" s="8"/>
      <c r="B89" s="319" t="s">
        <v>29</v>
      </c>
      <c r="C89" s="1023" t="str">
        <f>Translations!$B$53</f>
        <v>Read carefully the instructions below for filling this template.</v>
      </c>
      <c r="D89" s="1023"/>
      <c r="E89" s="1023"/>
      <c r="F89" s="1023"/>
      <c r="G89" s="1023"/>
      <c r="H89" s="1023"/>
      <c r="I89" s="1023"/>
      <c r="J89" s="1023"/>
      <c r="K89" s="1023"/>
      <c r="L89" s="1023"/>
    </row>
    <row r="90" spans="1:13" x14ac:dyDescent="0.25">
      <c r="A90" s="8"/>
      <c r="B90" s="999"/>
      <c r="C90" s="999"/>
      <c r="D90" s="999"/>
      <c r="E90" s="999"/>
      <c r="F90" s="999"/>
      <c r="G90" s="999"/>
      <c r="H90" s="999"/>
      <c r="I90" s="999"/>
      <c r="J90" s="999"/>
      <c r="K90" s="999"/>
      <c r="L90" s="999"/>
    </row>
    <row r="91" spans="1:13" ht="15" customHeight="1" x14ac:dyDescent="0.25">
      <c r="A91" s="8">
        <f>A82+1</f>
        <v>8</v>
      </c>
      <c r="B91" s="1043" t="str">
        <f>Translations!$B$867</f>
        <v>This emission report must be submitted to your Competent Authority ("CA") to the following address:</v>
      </c>
      <c r="C91" s="1043"/>
      <c r="D91" s="1043"/>
      <c r="E91" s="1043"/>
      <c r="F91" s="1043"/>
      <c r="G91" s="1043"/>
      <c r="H91" s="1043"/>
      <c r="I91" s="1043"/>
      <c r="J91" s="1043"/>
      <c r="K91" s="1043"/>
      <c r="L91" s="1043"/>
    </row>
    <row r="92" spans="1:13" x14ac:dyDescent="0.25">
      <c r="A92" s="8"/>
      <c r="B92" s="7"/>
      <c r="C92" s="7"/>
      <c r="D92" s="7"/>
      <c r="E92" s="7"/>
      <c r="F92" s="7"/>
      <c r="G92" s="7"/>
      <c r="H92" s="7"/>
      <c r="I92" s="7"/>
      <c r="J92" s="7"/>
      <c r="K92" s="7"/>
      <c r="L92" s="7"/>
    </row>
    <row r="93" spans="1:13" x14ac:dyDescent="0.25">
      <c r="B93" s="20"/>
      <c r="C93" s="20"/>
      <c r="D93" s="20"/>
      <c r="E93" s="1007" t="str">
        <f>Translations!$B$55</f>
        <v>Detail address to be provided by the Member State</v>
      </c>
      <c r="F93" s="1008"/>
      <c r="G93" s="1008"/>
      <c r="H93" s="1009"/>
      <c r="I93" s="20"/>
      <c r="J93" s="20"/>
      <c r="K93" s="20"/>
      <c r="L93" s="20"/>
    </row>
    <row r="94" spans="1:13" x14ac:dyDescent="0.25">
      <c r="B94" s="20"/>
      <c r="C94" s="20"/>
      <c r="D94" s="20"/>
      <c r="E94" s="1010"/>
      <c r="F94" s="1011"/>
      <c r="G94" s="1011"/>
      <c r="H94" s="1012"/>
      <c r="I94" s="20"/>
      <c r="J94" s="20"/>
      <c r="K94" s="20"/>
      <c r="L94" s="20"/>
    </row>
    <row r="95" spans="1:13" x14ac:dyDescent="0.25">
      <c r="B95" s="20"/>
      <c r="C95" s="20"/>
      <c r="D95" s="20"/>
      <c r="E95" s="1010"/>
      <c r="F95" s="1011"/>
      <c r="G95" s="1011"/>
      <c r="H95" s="1012"/>
      <c r="I95" s="20"/>
      <c r="J95" s="20"/>
      <c r="K95" s="20"/>
      <c r="L95" s="20"/>
    </row>
    <row r="96" spans="1:13" x14ac:dyDescent="0.25">
      <c r="B96" s="20"/>
      <c r="C96" s="10"/>
      <c r="D96" s="20"/>
      <c r="E96" s="1010"/>
      <c r="F96" s="1011"/>
      <c r="G96" s="1011"/>
      <c r="H96" s="1012"/>
      <c r="I96" s="20"/>
      <c r="J96" s="20"/>
      <c r="K96" s="20"/>
      <c r="L96" s="20"/>
    </row>
    <row r="97" spans="1:12" x14ac:dyDescent="0.25">
      <c r="B97" s="20"/>
      <c r="C97" s="20"/>
      <c r="D97" s="20"/>
      <c r="E97" s="1010"/>
      <c r="F97" s="1011"/>
      <c r="G97" s="1011"/>
      <c r="H97" s="1012"/>
      <c r="I97" s="20"/>
      <c r="J97" s="20"/>
      <c r="K97" s="20"/>
      <c r="L97" s="20"/>
    </row>
    <row r="98" spans="1:12" x14ac:dyDescent="0.25">
      <c r="B98" s="20"/>
      <c r="C98" s="20"/>
      <c r="D98" s="20"/>
      <c r="E98" s="1010"/>
      <c r="F98" s="1011"/>
      <c r="G98" s="1011"/>
      <c r="H98" s="1012"/>
      <c r="I98" s="20"/>
      <c r="J98" s="20"/>
      <c r="K98" s="20"/>
      <c r="L98" s="20"/>
    </row>
    <row r="99" spans="1:12" x14ac:dyDescent="0.25">
      <c r="B99" s="20"/>
      <c r="C99" s="20"/>
      <c r="D99" s="20"/>
      <c r="E99" s="1010"/>
      <c r="F99" s="1011"/>
      <c r="G99" s="1011"/>
      <c r="H99" s="1012"/>
      <c r="I99" s="20"/>
      <c r="J99" s="20"/>
      <c r="K99" s="20"/>
      <c r="L99" s="20"/>
    </row>
    <row r="100" spans="1:12" x14ac:dyDescent="0.25">
      <c r="B100" s="20"/>
      <c r="C100" s="20"/>
      <c r="D100" s="20"/>
      <c r="E100" s="1013"/>
      <c r="F100" s="1014"/>
      <c r="G100" s="1014"/>
      <c r="H100" s="1015"/>
      <c r="I100" s="20"/>
      <c r="J100" s="20"/>
      <c r="K100" s="20"/>
      <c r="L100" s="20"/>
    </row>
    <row r="101" spans="1:12" x14ac:dyDescent="0.25">
      <c r="B101" s="20"/>
      <c r="C101" s="20"/>
      <c r="D101" s="20"/>
      <c r="E101" s="20"/>
      <c r="F101" s="20"/>
      <c r="G101" s="20"/>
      <c r="H101" s="20"/>
      <c r="I101" s="20"/>
      <c r="J101" s="20"/>
      <c r="K101" s="20"/>
      <c r="L101" s="20"/>
    </row>
    <row r="102" spans="1:12" ht="33" customHeight="1" x14ac:dyDescent="0.25">
      <c r="A102" s="8">
        <f>A91+1</f>
        <v>9</v>
      </c>
      <c r="B102" s="999" t="str">
        <f>Translations!$B$868</f>
        <v>Contact your Competent Authority if you need assistance to complete your Annual Emissions Report. Some Member States have produced guidance documents which you may find useful in addition to the Commission's guidance mentioned above.</v>
      </c>
      <c r="C102" s="999"/>
      <c r="D102" s="999"/>
      <c r="E102" s="999"/>
      <c r="F102" s="999"/>
      <c r="G102" s="999"/>
      <c r="H102" s="999"/>
      <c r="I102" s="999"/>
      <c r="J102" s="999"/>
      <c r="K102" s="999"/>
      <c r="L102" s="999"/>
    </row>
    <row r="103" spans="1:12" ht="66" customHeight="1" x14ac:dyDescent="0.25">
      <c r="A103" s="8">
        <f>A102+1</f>
        <v>10</v>
      </c>
      <c r="B103" s="990"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103" s="994"/>
      <c r="D103" s="994"/>
      <c r="E103" s="994"/>
      <c r="F103" s="994"/>
      <c r="G103" s="994"/>
      <c r="H103" s="994"/>
      <c r="I103" s="994"/>
      <c r="J103" s="994"/>
      <c r="K103" s="994"/>
      <c r="L103" s="994"/>
    </row>
    <row r="104" spans="1:12" x14ac:dyDescent="0.25">
      <c r="A104" s="8"/>
      <c r="B104" s="318"/>
      <c r="C104" s="318"/>
      <c r="D104" s="318"/>
      <c r="E104" s="318"/>
      <c r="F104" s="318"/>
      <c r="G104" s="318"/>
      <c r="H104" s="318"/>
      <c r="I104" s="318"/>
      <c r="J104" s="318"/>
      <c r="K104" s="318"/>
      <c r="L104" s="318"/>
    </row>
    <row r="105" spans="1:12" ht="15.6" x14ac:dyDescent="0.25">
      <c r="A105" s="8">
        <f>A103+1</f>
        <v>11</v>
      </c>
      <c r="B105" s="1019" t="str">
        <f>Translations!$B$61</f>
        <v>Information sources:</v>
      </c>
      <c r="C105" s="1019"/>
      <c r="D105" s="1019"/>
      <c r="E105" s="1019"/>
      <c r="F105" s="1019"/>
      <c r="G105" s="1019"/>
      <c r="H105" s="1019"/>
      <c r="I105" s="1019"/>
      <c r="J105" s="1019"/>
      <c r="K105" s="1019"/>
      <c r="L105" s="1019"/>
    </row>
    <row r="106" spans="1:12" x14ac:dyDescent="0.25">
      <c r="A106" s="8"/>
      <c r="B106" s="320" t="str">
        <f>Translations!$B$62</f>
        <v>EU Websites:</v>
      </c>
      <c r="C106" s="318"/>
      <c r="D106" s="999"/>
      <c r="E106" s="972"/>
      <c r="F106" s="972"/>
      <c r="G106" s="972"/>
      <c r="H106" s="972"/>
      <c r="I106" s="972"/>
      <c r="J106" s="972"/>
      <c r="K106" s="972"/>
      <c r="L106" s="972"/>
    </row>
    <row r="107" spans="1:12" s="7" customFormat="1" x14ac:dyDescent="0.25">
      <c r="A107" s="8"/>
      <c r="B107" s="318" t="str">
        <f>Translations!$B$63</f>
        <v>EU-Legislation:</v>
      </c>
      <c r="C107" s="318"/>
      <c r="D107" s="1003" t="str">
        <f>HYPERLINK(Translations!$B$64,Translations!$B$64)</f>
        <v xml:space="preserve">http://eur-lex.europa.eu/en/index.htm </v>
      </c>
      <c r="E107" s="1004"/>
      <c r="F107" s="1004"/>
      <c r="G107" s="1004"/>
      <c r="H107" s="1004"/>
      <c r="I107" s="1004"/>
      <c r="J107" s="972"/>
      <c r="K107" s="972"/>
      <c r="L107" s="972"/>
    </row>
    <row r="108" spans="1:12" s="7" customFormat="1" ht="13.35" customHeight="1" x14ac:dyDescent="0.25">
      <c r="A108" s="8"/>
      <c r="B108" s="318" t="str">
        <f>Translations!$B$65</f>
        <v>EU ETS general:</v>
      </c>
      <c r="C108" s="318"/>
      <c r="D108" s="1003" t="str">
        <f>HYPERLINK(Translations!$B$1311,Translations!$B$1311)</f>
        <v>https://ec.europa.eu/clima/eu-action/eu-emissions-trading-system-eu-ets_en</v>
      </c>
      <c r="E108" s="1004"/>
      <c r="F108" s="1004"/>
      <c r="G108" s="1004"/>
      <c r="H108" s="1004"/>
      <c r="I108" s="1004"/>
      <c r="J108" s="972"/>
      <c r="K108" s="972"/>
      <c r="L108" s="972"/>
    </row>
    <row r="109" spans="1:12" s="7" customFormat="1" ht="13.35" customHeight="1" x14ac:dyDescent="0.25">
      <c r="A109" s="8"/>
      <c r="B109" s="318" t="str">
        <f>Translations!$B$67</f>
        <v xml:space="preserve">Aviation EU ETS: </v>
      </c>
      <c r="C109" s="318"/>
      <c r="D109" s="1003" t="str">
        <f>HYPERLINK(Translations!$B$1312,Translations!$B$1312)</f>
        <v>https://ec.europa.eu/clima/eu-action/transport-emissions/reducing-emissions-aviation_en</v>
      </c>
      <c r="E109" s="1004"/>
      <c r="F109" s="1004"/>
      <c r="G109" s="1004"/>
      <c r="H109" s="1004"/>
      <c r="I109" s="1004"/>
      <c r="J109" s="972"/>
      <c r="K109" s="972"/>
      <c r="L109" s="972"/>
    </row>
    <row r="110" spans="1:12" s="7" customFormat="1" x14ac:dyDescent="0.25">
      <c r="A110" s="8"/>
      <c r="B110" s="999" t="str">
        <f>Translations!$B$69</f>
        <v xml:space="preserve">Monitoring and Reporting in the EU ETS: </v>
      </c>
      <c r="C110" s="972"/>
      <c r="D110" s="972"/>
      <c r="E110" s="972"/>
      <c r="F110" s="972"/>
      <c r="G110" s="972"/>
      <c r="H110" s="972"/>
      <c r="I110" s="972"/>
      <c r="J110" s="972"/>
      <c r="K110" s="972"/>
      <c r="L110" s="972"/>
    </row>
    <row r="111" spans="1:12" s="7" customFormat="1" ht="26.1" customHeight="1" x14ac:dyDescent="0.25">
      <c r="A111" s="8"/>
      <c r="B111" s="318"/>
      <c r="C111" s="318"/>
      <c r="D111" s="1003" t="str">
        <f>HYPERLINK(Translations!$B$1309,Translations!$B$1309)</f>
        <v>https://ec.europa.eu/clima/eu-action/eu-emissions-trading-system-eu-ets/monitoring-reporting-and-verification-eu-ets-emissions_en</v>
      </c>
      <c r="E111" s="1004"/>
      <c r="F111" s="1004"/>
      <c r="G111" s="1004"/>
      <c r="H111" s="1004"/>
      <c r="I111" s="1004"/>
      <c r="J111" s="972"/>
      <c r="K111" s="972"/>
      <c r="L111" s="972"/>
    </row>
    <row r="112" spans="1:12" s="7" customFormat="1" ht="13.35" customHeight="1" x14ac:dyDescent="0.25">
      <c r="A112" s="8"/>
      <c r="B112" s="320" t="str">
        <f>Translations!$B$1085</f>
        <v>CORSIA Website:</v>
      </c>
      <c r="C112" s="318"/>
      <c r="D112" s="1003" t="str">
        <f>HYPERLINK(Translations!$B$1066,Translations!$B$1066)</f>
        <v>https://www.icao.int/environmental-protection/CORSIA/Pages/default.aspx</v>
      </c>
      <c r="E112" s="1004"/>
      <c r="F112" s="1004"/>
      <c r="G112" s="1004"/>
      <c r="H112" s="1004"/>
      <c r="I112" s="1004"/>
      <c r="J112" s="972"/>
      <c r="K112" s="972"/>
      <c r="L112" s="972"/>
    </row>
    <row r="113" spans="1:12" s="7" customFormat="1" x14ac:dyDescent="0.25">
      <c r="A113" s="8"/>
      <c r="B113" s="318"/>
      <c r="C113" s="318"/>
      <c r="D113" s="321"/>
      <c r="E113" s="318"/>
      <c r="F113" s="318"/>
      <c r="G113" s="318"/>
      <c r="H113" s="318"/>
      <c r="I113" s="318"/>
      <c r="J113" s="318"/>
      <c r="K113" s="318"/>
      <c r="L113" s="318"/>
    </row>
    <row r="114" spans="1:12" x14ac:dyDescent="0.25">
      <c r="A114" s="8"/>
      <c r="B114" s="320" t="str">
        <f>Translations!$B$70</f>
        <v>Other Websites:</v>
      </c>
      <c r="C114" s="318"/>
      <c r="D114" s="318"/>
      <c r="E114" s="318"/>
      <c r="F114" s="318"/>
      <c r="G114" s="318"/>
      <c r="H114" s="318"/>
      <c r="I114" s="318"/>
      <c r="J114" s="318"/>
      <c r="K114" s="318"/>
      <c r="L114" s="318"/>
    </row>
    <row r="115" spans="1:12" x14ac:dyDescent="0.25">
      <c r="B115" s="322" t="str">
        <f>Translations!$B$71</f>
        <v>&lt;to be provided by Member State&gt;</v>
      </c>
      <c r="C115" s="322"/>
      <c r="D115" s="322"/>
      <c r="E115" s="322"/>
      <c r="F115" s="322"/>
      <c r="G115" s="322"/>
      <c r="H115" s="322"/>
      <c r="I115" s="322"/>
      <c r="J115" s="10"/>
      <c r="K115" s="10"/>
      <c r="L115" s="10"/>
    </row>
    <row r="116" spans="1:12" x14ac:dyDescent="0.25">
      <c r="B116" s="322"/>
      <c r="C116" s="322"/>
      <c r="D116" s="322"/>
      <c r="E116" s="322"/>
      <c r="F116" s="322"/>
      <c r="G116" s="322"/>
      <c r="H116" s="322"/>
      <c r="I116" s="322"/>
      <c r="J116" s="10"/>
      <c r="K116" s="10"/>
      <c r="L116" s="10"/>
    </row>
    <row r="117" spans="1:12" x14ac:dyDescent="0.25">
      <c r="B117" s="318" t="str">
        <f>Translations!$B$72</f>
        <v>Helpdesk:</v>
      </c>
      <c r="C117" s="10"/>
      <c r="D117" s="10"/>
      <c r="E117" s="10"/>
      <c r="F117" s="10"/>
      <c r="G117" s="10"/>
      <c r="H117" s="10"/>
      <c r="I117" s="10"/>
      <c r="J117" s="10"/>
      <c r="K117" s="10"/>
      <c r="L117" s="10"/>
    </row>
    <row r="118" spans="1:12" x14ac:dyDescent="0.25">
      <c r="B118" s="322" t="str">
        <f>Translations!$B$73</f>
        <v>&lt;to be provided by Member State, if relevant&gt;</v>
      </c>
      <c r="C118" s="322"/>
      <c r="D118" s="322"/>
      <c r="E118" s="322"/>
      <c r="F118" s="322"/>
      <c r="G118" s="322"/>
      <c r="H118" s="322"/>
      <c r="I118" s="322"/>
      <c r="J118" s="10"/>
      <c r="K118" s="10"/>
      <c r="L118" s="10"/>
    </row>
    <row r="119" spans="1:12" x14ac:dyDescent="0.25">
      <c r="B119" s="322"/>
      <c r="C119" s="322"/>
      <c r="D119" s="322"/>
      <c r="E119" s="322"/>
      <c r="F119" s="322"/>
      <c r="G119" s="322"/>
      <c r="H119" s="322"/>
      <c r="I119" s="322"/>
      <c r="J119" s="10"/>
      <c r="K119" s="10"/>
      <c r="L119" s="10"/>
    </row>
    <row r="120" spans="1:12" x14ac:dyDescent="0.25">
      <c r="B120" s="10"/>
      <c r="C120" s="10"/>
      <c r="D120" s="10"/>
      <c r="E120" s="10"/>
      <c r="F120" s="10"/>
      <c r="G120" s="10"/>
      <c r="H120" s="10"/>
      <c r="I120" s="10"/>
      <c r="J120" s="10"/>
      <c r="K120" s="10"/>
      <c r="L120" s="10"/>
    </row>
    <row r="121" spans="1:12" x14ac:dyDescent="0.25">
      <c r="B121" s="10"/>
      <c r="C121" s="10"/>
      <c r="D121" s="10"/>
      <c r="E121" s="10"/>
      <c r="F121" s="10"/>
      <c r="G121" s="10"/>
      <c r="H121" s="10"/>
      <c r="I121" s="10"/>
      <c r="J121" s="10"/>
      <c r="K121" s="10"/>
      <c r="L121" s="10"/>
    </row>
    <row r="122" spans="1:12" ht="15.6" x14ac:dyDescent="0.25">
      <c r="A122" s="8">
        <f>A105+1</f>
        <v>12</v>
      </c>
      <c r="B122" s="1019" t="str">
        <f>Translations!$B$74</f>
        <v>How to use this file:</v>
      </c>
      <c r="C122" s="1019"/>
      <c r="D122" s="1019"/>
      <c r="E122" s="1019"/>
      <c r="F122" s="1019"/>
      <c r="G122" s="1019"/>
      <c r="H122" s="1019"/>
      <c r="I122" s="1019"/>
      <c r="J122" s="1019"/>
      <c r="K122" s="1019"/>
      <c r="L122" s="1019"/>
    </row>
    <row r="123" spans="1:12" ht="25.5" customHeight="1" x14ac:dyDescent="0.25">
      <c r="A123" s="8"/>
      <c r="B123" s="1023" t="str">
        <f>Translations!$B$870</f>
        <v>This template has been developed to accommodate the minimum content of an annual emissions report required by the MRR. Operators should therefore refer to the MRR and additional Member State requirements (if any) when completing.</v>
      </c>
      <c r="C123" s="1023"/>
      <c r="D123" s="1023"/>
      <c r="E123" s="1023"/>
      <c r="F123" s="1023"/>
      <c r="G123" s="1023"/>
      <c r="H123" s="1023"/>
      <c r="I123" s="1023"/>
      <c r="J123" s="1023"/>
      <c r="K123" s="1023"/>
      <c r="L123" s="1023"/>
    </row>
    <row r="124" spans="1:12" s="13" customFormat="1" ht="26.25" customHeight="1" x14ac:dyDescent="0.25">
      <c r="A124" s="8"/>
      <c r="B124" s="994" t="str">
        <f>Translations!$B$76</f>
        <v>It is recommended that you go through the file from start to end. There are a few functions which will guide you through the form which depend on previous input, such as cells changing colour if an input is not needed (see colour codes below).</v>
      </c>
      <c r="C124" s="994"/>
      <c r="D124" s="994"/>
      <c r="E124" s="994"/>
      <c r="F124" s="994"/>
      <c r="G124" s="994"/>
      <c r="H124" s="994"/>
      <c r="I124" s="994"/>
      <c r="J124" s="994"/>
      <c r="K124" s="994"/>
      <c r="L124" s="994"/>
    </row>
    <row r="125" spans="1:12" s="13" customFormat="1" ht="43.5" customHeight="1" x14ac:dyDescent="0.25">
      <c r="A125" s="8"/>
      <c r="B125" s="994"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25" s="994"/>
      <c r="D125" s="994"/>
      <c r="E125" s="994"/>
      <c r="F125" s="994"/>
      <c r="G125" s="994"/>
      <c r="H125" s="994"/>
      <c r="I125" s="994"/>
      <c r="J125" s="994"/>
      <c r="K125" s="994"/>
      <c r="L125" s="994"/>
    </row>
    <row r="126" spans="1:12" s="13" customFormat="1" x14ac:dyDescent="0.25">
      <c r="A126" s="11"/>
      <c r="B126" s="1020" t="str">
        <f>Translations!$B$78</f>
        <v>Colour codes and fonts:</v>
      </c>
      <c r="C126" s="1020"/>
      <c r="D126" s="1020"/>
      <c r="E126" s="1020"/>
      <c r="F126" s="1020"/>
      <c r="G126" s="1020"/>
      <c r="H126" s="1020"/>
      <c r="I126" s="1020"/>
      <c r="J126" s="1020"/>
      <c r="K126" s="1020"/>
      <c r="L126" s="1020"/>
    </row>
    <row r="127" spans="1:12" s="7" customFormat="1" x14ac:dyDescent="0.25">
      <c r="C127" s="990" t="str">
        <f>Translations!$B$79</f>
        <v>Black bold text:</v>
      </c>
      <c r="D127" s="994"/>
      <c r="E127" s="1023" t="str">
        <f>Translations!$B$80</f>
        <v>This is text provided by the Commission template. It should be kept as it is.</v>
      </c>
      <c r="F127" s="1023"/>
      <c r="G127" s="1023"/>
      <c r="H127" s="1023"/>
      <c r="I127" s="1023"/>
      <c r="J127" s="1023"/>
      <c r="K127" s="1023"/>
      <c r="L127" s="1023"/>
    </row>
    <row r="128" spans="1:12" s="7" customFormat="1" ht="25.5" customHeight="1" x14ac:dyDescent="0.25">
      <c r="C128" s="1045" t="str">
        <f>Translations!$B$81</f>
        <v>Smaller italic text:</v>
      </c>
      <c r="D128" s="1045"/>
      <c r="E128" s="1023" t="str">
        <f>Translations!$B$82</f>
        <v>This text gives further explanations. Member States may add further explanations in MS specific versions of the template.</v>
      </c>
      <c r="F128" s="1023"/>
      <c r="G128" s="1023"/>
      <c r="H128" s="1023"/>
      <c r="I128" s="1023"/>
      <c r="J128" s="1023"/>
      <c r="K128" s="1023"/>
      <c r="L128" s="1023"/>
    </row>
    <row r="129" spans="1:13" s="7" customFormat="1" x14ac:dyDescent="0.25">
      <c r="C129" s="1024"/>
      <c r="D129" s="1025"/>
      <c r="E129" s="1023" t="str">
        <f>Translations!$B$83</f>
        <v>Light yellow fields indicate input fields.</v>
      </c>
      <c r="F129" s="1023"/>
      <c r="G129" s="1023"/>
      <c r="H129" s="1023"/>
      <c r="I129" s="1023"/>
      <c r="J129" s="1023"/>
      <c r="K129" s="1023"/>
      <c r="L129" s="1023"/>
    </row>
    <row r="130" spans="1:13" s="7" customFormat="1" x14ac:dyDescent="0.25">
      <c r="C130" s="1026"/>
      <c r="D130" s="1027"/>
      <c r="E130" s="1023" t="str">
        <f>Translations!$B$84</f>
        <v>Green fields show automatically calculated results. Red text indicates error messages (missing data etc.).</v>
      </c>
      <c r="F130" s="1023"/>
      <c r="G130" s="1023"/>
      <c r="H130" s="1023"/>
      <c r="I130" s="1023"/>
      <c r="J130" s="1023"/>
      <c r="K130" s="1023"/>
      <c r="L130" s="1023"/>
    </row>
    <row r="131" spans="1:13" s="7" customFormat="1" x14ac:dyDescent="0.25">
      <c r="C131" s="1044"/>
      <c r="D131" s="1025"/>
      <c r="E131" s="1023" t="str">
        <f>Translations!$B$85</f>
        <v>Shaded fields indicate that an input in another field makes the input here irrelevant.</v>
      </c>
      <c r="F131" s="1023"/>
      <c r="G131" s="1023"/>
      <c r="H131" s="1023"/>
      <c r="I131" s="1023"/>
      <c r="J131" s="1023"/>
      <c r="K131" s="1023"/>
      <c r="L131" s="1023"/>
    </row>
    <row r="132" spans="1:13" s="7" customFormat="1" x14ac:dyDescent="0.25">
      <c r="C132" s="17"/>
      <c r="D132" s="18"/>
      <c r="E132" s="1023" t="str">
        <f>Translations!$B$86</f>
        <v>Grey shaded areas should be filled by Member States before publishing customized version of the template.</v>
      </c>
      <c r="F132" s="1023"/>
      <c r="G132" s="1023"/>
      <c r="H132" s="1023"/>
      <c r="I132" s="1023"/>
      <c r="J132" s="1023"/>
      <c r="K132" s="1023"/>
      <c r="L132" s="1023"/>
    </row>
    <row r="133" spans="1:13" s="13" customFormat="1" x14ac:dyDescent="0.25">
      <c r="A133" s="11"/>
      <c r="B133" s="16"/>
      <c r="C133" s="16"/>
      <c r="D133" s="16"/>
      <c r="E133" s="16"/>
      <c r="F133" s="16"/>
      <c r="G133" s="16"/>
      <c r="H133" s="16"/>
      <c r="I133" s="16"/>
      <c r="J133" s="16"/>
      <c r="K133" s="16"/>
      <c r="L133" s="16"/>
    </row>
    <row r="134" spans="1:13" s="13" customFormat="1" x14ac:dyDescent="0.25">
      <c r="A134" s="300"/>
      <c r="B134" s="301"/>
      <c r="C134" s="301"/>
      <c r="D134" s="301"/>
      <c r="E134" s="301"/>
      <c r="F134" s="301"/>
      <c r="G134" s="301"/>
      <c r="H134" s="301"/>
      <c r="I134" s="301"/>
      <c r="J134" s="301"/>
      <c r="K134" s="301"/>
      <c r="L134" s="301"/>
      <c r="M134" s="300"/>
    </row>
    <row r="135" spans="1:13" s="13" customFormat="1" x14ac:dyDescent="0.25">
      <c r="A135" s="300"/>
      <c r="B135" s="981" t="str">
        <f>Translations!$B$1086</f>
        <v>Sections added to the EU ETS template related to information required for CORSIA are identified by a light blue frame.</v>
      </c>
      <c r="C135" s="981"/>
      <c r="D135" s="981"/>
      <c r="E135" s="981"/>
      <c r="F135" s="981"/>
      <c r="G135" s="981"/>
      <c r="H135" s="981"/>
      <c r="I135" s="981"/>
      <c r="J135" s="981"/>
      <c r="K135" s="981"/>
      <c r="L135" s="981"/>
      <c r="M135" s="300"/>
    </row>
    <row r="136" spans="1:13" s="13" customFormat="1" x14ac:dyDescent="0.25">
      <c r="A136" s="300"/>
      <c r="B136" s="301"/>
      <c r="C136" s="301"/>
      <c r="D136" s="301"/>
      <c r="E136" s="301"/>
      <c r="F136" s="301"/>
      <c r="G136" s="301"/>
      <c r="H136" s="301"/>
      <c r="I136" s="301"/>
      <c r="J136" s="301"/>
      <c r="K136" s="301"/>
      <c r="L136" s="301"/>
      <c r="M136" s="300"/>
    </row>
    <row r="137" spans="1:13" s="13" customFormat="1" x14ac:dyDescent="0.25">
      <c r="A137" s="11"/>
      <c r="B137" s="16"/>
      <c r="C137" s="16"/>
      <c r="D137" s="16"/>
      <c r="E137" s="16"/>
      <c r="F137" s="16"/>
      <c r="G137" s="16"/>
      <c r="H137" s="16"/>
      <c r="I137" s="16"/>
      <c r="J137" s="16"/>
      <c r="K137" s="16"/>
      <c r="L137" s="16"/>
    </row>
    <row r="138" spans="1:13" s="13" customFormat="1" x14ac:dyDescent="0.25">
      <c r="A138" s="480"/>
      <c r="B138" s="481"/>
      <c r="C138" s="481"/>
      <c r="D138" s="481"/>
      <c r="E138" s="481"/>
      <c r="F138" s="481"/>
      <c r="G138" s="481"/>
      <c r="H138" s="481"/>
      <c r="I138" s="481"/>
      <c r="J138" s="481"/>
      <c r="K138" s="481"/>
      <c r="L138" s="481"/>
      <c r="M138" s="480"/>
    </row>
    <row r="139" spans="1:13" s="13" customFormat="1" x14ac:dyDescent="0.25">
      <c r="A139" s="480"/>
      <c r="B139" s="981" t="str">
        <f>Translations!$B$1260</f>
        <v>Sections added to this template related to information required for the CH ETS are identified by a light red frame.</v>
      </c>
      <c r="C139" s="981"/>
      <c r="D139" s="981"/>
      <c r="E139" s="981"/>
      <c r="F139" s="981"/>
      <c r="G139" s="981"/>
      <c r="H139" s="981"/>
      <c r="I139" s="981"/>
      <c r="J139" s="981"/>
      <c r="K139" s="981"/>
      <c r="L139" s="981"/>
      <c r="M139" s="480"/>
    </row>
    <row r="140" spans="1:13" s="13" customFormat="1" x14ac:dyDescent="0.25">
      <c r="A140" s="480"/>
      <c r="B140" s="481"/>
      <c r="C140" s="481"/>
      <c r="D140" s="481"/>
      <c r="E140" s="481"/>
      <c r="F140" s="481"/>
      <c r="G140" s="481"/>
      <c r="H140" s="481"/>
      <c r="I140" s="481"/>
      <c r="J140" s="481"/>
      <c r="K140" s="481"/>
      <c r="L140" s="481"/>
      <c r="M140" s="480"/>
    </row>
    <row r="141" spans="1:13" s="13" customFormat="1" x14ac:dyDescent="0.25">
      <c r="A141" s="11"/>
      <c r="B141" s="16"/>
      <c r="C141" s="16"/>
      <c r="D141" s="16"/>
      <c r="E141" s="16"/>
      <c r="F141" s="16"/>
      <c r="G141" s="16"/>
      <c r="H141" s="16"/>
      <c r="I141" s="16"/>
      <c r="J141" s="16"/>
      <c r="K141" s="16"/>
      <c r="L141" s="16"/>
    </row>
    <row r="142" spans="1:13" s="13" customFormat="1" x14ac:dyDescent="0.25">
      <c r="A142" s="483"/>
      <c r="B142" s="981" t="str">
        <f>Translations!$B$1261</f>
        <v>Sections that are particularly relevant for both, EU ETS and CH ETS, are marked by red shading.</v>
      </c>
      <c r="C142" s="981"/>
      <c r="D142" s="981"/>
      <c r="E142" s="981"/>
      <c r="F142" s="981"/>
      <c r="G142" s="981"/>
      <c r="H142" s="981"/>
      <c r="I142" s="981"/>
      <c r="J142" s="981"/>
      <c r="K142" s="981"/>
      <c r="L142" s="981"/>
      <c r="M142" s="483"/>
    </row>
    <row r="143" spans="1:13" s="13" customFormat="1" x14ac:dyDescent="0.25">
      <c r="A143" s="11"/>
      <c r="B143" s="16"/>
      <c r="C143" s="16"/>
      <c r="D143" s="16"/>
      <c r="E143" s="16"/>
      <c r="F143" s="16"/>
      <c r="G143" s="16"/>
      <c r="H143" s="16"/>
      <c r="I143" s="16"/>
      <c r="J143" s="16"/>
      <c r="K143" s="16"/>
      <c r="L143" s="16"/>
    </row>
    <row r="144" spans="1:13" s="7" customFormat="1" ht="51" customHeight="1" x14ac:dyDescent="0.25">
      <c r="A144" s="6">
        <f>A122+1</f>
        <v>13</v>
      </c>
      <c r="B144" s="1023"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44" s="1023"/>
      <c r="D144" s="1023"/>
      <c r="E144" s="1023"/>
      <c r="F144" s="1023"/>
      <c r="G144" s="1023"/>
      <c r="H144" s="1023"/>
      <c r="I144" s="1023"/>
      <c r="J144" s="1023"/>
      <c r="K144" s="1023"/>
      <c r="L144" s="1023"/>
    </row>
    <row r="145" spans="1:12" s="7" customFormat="1" ht="51" customHeight="1" x14ac:dyDescent="0.25">
      <c r="A145" s="6">
        <f>A144+1</f>
        <v>14</v>
      </c>
      <c r="B145" s="1046"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45" s="999"/>
      <c r="D145" s="999"/>
      <c r="E145" s="999"/>
      <c r="F145" s="999"/>
      <c r="G145" s="999"/>
      <c r="H145" s="999"/>
      <c r="I145" s="999"/>
      <c r="J145" s="999"/>
      <c r="K145" s="999"/>
      <c r="L145" s="994"/>
    </row>
    <row r="146" spans="1:12" s="7" customFormat="1" ht="53.1" customHeight="1" x14ac:dyDescent="0.25">
      <c r="A146" s="6">
        <f>A145+1</f>
        <v>15</v>
      </c>
      <c r="B146" s="1023"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46" s="1023"/>
      <c r="D146" s="1023"/>
      <c r="E146" s="1023"/>
      <c r="F146" s="1023"/>
      <c r="G146" s="1023"/>
      <c r="H146" s="1023"/>
      <c r="I146" s="1023"/>
      <c r="J146" s="1023"/>
      <c r="K146" s="1023"/>
      <c r="L146" s="1023"/>
    </row>
    <row r="147" spans="1:12" s="7" customFormat="1" ht="5.0999999999999996" customHeight="1" thickBot="1" x14ac:dyDescent="0.3">
      <c r="B147" s="1021"/>
      <c r="C147" s="999"/>
      <c r="D147" s="999"/>
      <c r="E147" s="999"/>
      <c r="F147" s="999"/>
      <c r="G147" s="999"/>
      <c r="H147" s="999"/>
      <c r="I147" s="999"/>
      <c r="J147" s="999"/>
      <c r="K147" s="999"/>
    </row>
    <row r="148" spans="1:12" s="7" customFormat="1" ht="89.25" customHeight="1" thickBot="1" x14ac:dyDescent="0.3">
      <c r="A148" s="6">
        <f>A146+1</f>
        <v>16</v>
      </c>
      <c r="B148" s="1028"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48" s="1029"/>
      <c r="D148" s="1029"/>
      <c r="E148" s="1029"/>
      <c r="F148" s="1029"/>
      <c r="G148" s="1029"/>
      <c r="H148" s="1029"/>
      <c r="I148" s="1029"/>
      <c r="J148" s="1029"/>
      <c r="K148" s="1029"/>
      <c r="L148" s="1030"/>
    </row>
    <row r="149" spans="1:12" s="7" customFormat="1" ht="5.0999999999999996" customHeight="1" x14ac:dyDescent="0.25">
      <c r="B149" s="1021"/>
      <c r="C149" s="999"/>
      <c r="D149" s="999"/>
      <c r="E149" s="999"/>
      <c r="F149" s="999"/>
      <c r="G149" s="999"/>
      <c r="H149" s="999"/>
      <c r="I149" s="999"/>
      <c r="J149" s="999"/>
      <c r="K149" s="999"/>
    </row>
    <row r="150" spans="1:12" s="13" customFormat="1" ht="12.75" customHeight="1" x14ac:dyDescent="0.25">
      <c r="A150" s="11"/>
      <c r="B150" s="1022" t="str">
        <f>Translations!$B$875</f>
        <v>Note: Formulae must be checked and corrected in particular whenever rows and/or columns are added by aircraft operators.</v>
      </c>
      <c r="C150" s="1022"/>
      <c r="D150" s="1022"/>
      <c r="E150" s="1022"/>
      <c r="F150" s="1022"/>
      <c r="G150" s="1022"/>
      <c r="H150" s="1022"/>
      <c r="I150" s="1022"/>
      <c r="J150" s="1022"/>
      <c r="K150" s="1022"/>
      <c r="L150" s="1022"/>
    </row>
    <row r="151" spans="1:12" s="13" customFormat="1" ht="5.0999999999999996" customHeight="1" thickBot="1" x14ac:dyDescent="0.3">
      <c r="A151" s="11"/>
      <c r="B151" s="373"/>
      <c r="C151" s="373"/>
      <c r="D151" s="373"/>
      <c r="E151" s="373"/>
      <c r="F151" s="373"/>
      <c r="G151" s="373"/>
      <c r="H151" s="373"/>
      <c r="I151" s="373"/>
      <c r="J151" s="373"/>
      <c r="K151" s="373"/>
      <c r="L151" s="373"/>
    </row>
    <row r="152" spans="1:12" s="7" customFormat="1" ht="51" customHeight="1" thickBot="1" x14ac:dyDescent="0.3">
      <c r="A152" s="6">
        <f>A148+1</f>
        <v>17</v>
      </c>
      <c r="B152" s="1041"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52" s="1042"/>
      <c r="D152" s="1042"/>
      <c r="E152" s="1042"/>
      <c r="F152" s="1042"/>
      <c r="G152" s="1042"/>
      <c r="H152" s="1042"/>
      <c r="I152" s="1042"/>
      <c r="J152" s="1042"/>
      <c r="K152" s="1042"/>
      <c r="L152" s="1030"/>
    </row>
    <row r="153" spans="1:12" s="7" customFormat="1" ht="5.0999999999999996" customHeight="1" x14ac:dyDescent="0.25">
      <c r="B153" s="1021"/>
      <c r="C153" s="999"/>
      <c r="D153" s="999"/>
      <c r="E153" s="999"/>
      <c r="F153" s="999"/>
      <c r="G153" s="999"/>
      <c r="H153" s="999"/>
      <c r="I153" s="999"/>
      <c r="J153" s="999"/>
      <c r="K153" s="999"/>
    </row>
    <row r="154" spans="1:12" s="13" customFormat="1" x14ac:dyDescent="0.25">
      <c r="A154" s="11"/>
    </row>
    <row r="155" spans="1:12" ht="15.75" customHeight="1" x14ac:dyDescent="0.25">
      <c r="A155" s="6">
        <f>A152+1</f>
        <v>18</v>
      </c>
      <c r="B155" s="1018" t="str">
        <f>Translations!$B$87</f>
        <v>Member State-specific guidance is listed here:</v>
      </c>
      <c r="C155" s="1018"/>
      <c r="D155" s="1018"/>
      <c r="E155" s="1018"/>
      <c r="F155" s="1018"/>
      <c r="G155" s="1018"/>
      <c r="H155" s="1018"/>
      <c r="I155" s="1018"/>
      <c r="J155" s="1018"/>
      <c r="K155" s="1018"/>
      <c r="L155" s="1018"/>
    </row>
    <row r="156" spans="1:12" x14ac:dyDescent="0.25">
      <c r="B156" s="15"/>
      <c r="C156" s="15"/>
      <c r="D156" s="15"/>
      <c r="E156" s="15"/>
      <c r="F156" s="15"/>
      <c r="G156" s="15"/>
      <c r="H156" s="15"/>
      <c r="I156" s="15"/>
      <c r="J156" s="15"/>
      <c r="K156" s="15"/>
      <c r="L156" s="15"/>
    </row>
    <row r="157" spans="1:12" x14ac:dyDescent="0.25">
      <c r="B157" s="15"/>
      <c r="C157" s="15"/>
      <c r="D157" s="15"/>
      <c r="E157" s="15"/>
      <c r="F157" s="15"/>
      <c r="G157" s="15"/>
      <c r="H157" s="15"/>
      <c r="I157" s="15"/>
      <c r="J157" s="15"/>
      <c r="K157" s="15"/>
      <c r="L157" s="15"/>
    </row>
    <row r="158" spans="1:12" x14ac:dyDescent="0.25">
      <c r="B158" s="15"/>
      <c r="C158" s="15"/>
      <c r="D158" s="15"/>
      <c r="E158" s="15"/>
      <c r="F158" s="15"/>
      <c r="G158" s="15"/>
      <c r="H158" s="15"/>
      <c r="I158" s="15"/>
      <c r="J158" s="15"/>
      <c r="K158" s="15"/>
      <c r="L158" s="15"/>
    </row>
    <row r="159" spans="1:12" x14ac:dyDescent="0.25">
      <c r="B159" s="15"/>
      <c r="C159" s="15"/>
      <c r="D159" s="15"/>
      <c r="E159" s="15"/>
      <c r="F159" s="15"/>
      <c r="G159" s="15"/>
      <c r="H159" s="15"/>
      <c r="I159" s="15"/>
      <c r="J159" s="15"/>
      <c r="K159" s="15"/>
      <c r="L159" s="15"/>
    </row>
    <row r="160" spans="1:12" x14ac:dyDescent="0.25">
      <c r="B160" s="15"/>
      <c r="C160" s="15"/>
      <c r="D160" s="15"/>
      <c r="E160" s="15"/>
      <c r="F160" s="15"/>
      <c r="G160" s="15"/>
      <c r="H160" s="15"/>
      <c r="I160" s="15"/>
      <c r="J160" s="15"/>
      <c r="K160" s="15"/>
      <c r="L160" s="15"/>
    </row>
    <row r="161" spans="2:12" x14ac:dyDescent="0.25">
      <c r="B161" s="15"/>
      <c r="C161" s="15"/>
      <c r="D161" s="15"/>
      <c r="E161" s="15"/>
      <c r="F161" s="15"/>
      <c r="G161" s="15"/>
      <c r="H161" s="15"/>
      <c r="I161" s="15"/>
      <c r="J161" s="15"/>
      <c r="K161" s="15"/>
      <c r="L161" s="15"/>
    </row>
    <row r="162" spans="2:12" x14ac:dyDescent="0.25">
      <c r="B162" s="15"/>
      <c r="C162" s="15"/>
      <c r="D162" s="15"/>
      <c r="E162" s="15"/>
      <c r="F162" s="15"/>
      <c r="G162" s="15"/>
      <c r="H162" s="15"/>
      <c r="I162" s="15"/>
      <c r="J162" s="15"/>
      <c r="K162" s="15"/>
      <c r="L162" s="15"/>
    </row>
    <row r="163" spans="2:12" x14ac:dyDescent="0.25">
      <c r="B163" s="15"/>
      <c r="C163" s="15"/>
      <c r="D163" s="15"/>
      <c r="E163" s="15"/>
      <c r="F163" s="15"/>
      <c r="G163" s="15"/>
      <c r="H163" s="15"/>
      <c r="I163" s="15"/>
      <c r="J163" s="15"/>
      <c r="K163" s="15"/>
      <c r="L163" s="15"/>
    </row>
    <row r="164" spans="2:12" x14ac:dyDescent="0.25">
      <c r="B164" s="15"/>
      <c r="C164" s="15"/>
      <c r="D164" s="15"/>
      <c r="E164" s="15"/>
      <c r="F164" s="15"/>
      <c r="G164" s="15"/>
      <c r="H164" s="15"/>
      <c r="I164" s="15"/>
      <c r="J164" s="15"/>
      <c r="K164" s="15"/>
      <c r="L164" s="15"/>
    </row>
    <row r="165" spans="2:12" x14ac:dyDescent="0.25">
      <c r="B165" s="15"/>
      <c r="C165" s="15"/>
      <c r="D165" s="15"/>
      <c r="E165" s="15"/>
      <c r="F165" s="15"/>
      <c r="G165" s="15"/>
      <c r="H165" s="15"/>
      <c r="I165" s="15"/>
      <c r="J165" s="15"/>
      <c r="K165" s="15"/>
      <c r="L165" s="15"/>
    </row>
    <row r="166" spans="2:12" x14ac:dyDescent="0.25">
      <c r="B166" s="15"/>
      <c r="C166" s="15"/>
      <c r="D166" s="15"/>
      <c r="E166" s="15"/>
      <c r="F166" s="15"/>
      <c r="G166" s="15"/>
      <c r="H166" s="15"/>
      <c r="I166" s="15"/>
      <c r="J166" s="15"/>
      <c r="K166" s="15"/>
      <c r="L166" s="15"/>
    </row>
    <row r="167" spans="2:12" x14ac:dyDescent="0.25">
      <c r="B167" s="15"/>
      <c r="C167" s="15"/>
      <c r="D167" s="15"/>
      <c r="E167" s="15"/>
      <c r="F167" s="15"/>
      <c r="G167" s="15"/>
      <c r="H167" s="15"/>
      <c r="I167" s="15"/>
      <c r="J167" s="15"/>
      <c r="K167" s="15"/>
      <c r="L167" s="15"/>
    </row>
  </sheetData>
  <sheetProtection sheet="1" objects="1" scenarios="1" formatCells="0" formatColumns="0" formatRows="0" insertColumns="0" insertRows="0"/>
  <mergeCells count="125">
    <mergeCell ref="B31:L31"/>
    <mergeCell ref="B32:L32"/>
    <mergeCell ref="B152:L152"/>
    <mergeCell ref="B153:K153"/>
    <mergeCell ref="B60:L60"/>
    <mergeCell ref="B61:L61"/>
    <mergeCell ref="B62:L62"/>
    <mergeCell ref="B72:L72"/>
    <mergeCell ref="B64:L64"/>
    <mergeCell ref="B91:L91"/>
    <mergeCell ref="C131:D131"/>
    <mergeCell ref="E131:L131"/>
    <mergeCell ref="C128:D128"/>
    <mergeCell ref="B69:L69"/>
    <mergeCell ref="B70:L70"/>
    <mergeCell ref="C87:L87"/>
    <mergeCell ref="C85:L85"/>
    <mergeCell ref="C84:L84"/>
    <mergeCell ref="B146:L146"/>
    <mergeCell ref="B144:L144"/>
    <mergeCell ref="B145:L145"/>
    <mergeCell ref="B103:L103"/>
    <mergeCell ref="B139:L139"/>
    <mergeCell ref="D109:L109"/>
    <mergeCell ref="B2:J2"/>
    <mergeCell ref="B102:L102"/>
    <mergeCell ref="B3:L3"/>
    <mergeCell ref="B82:L82"/>
    <mergeCell ref="B68:L68"/>
    <mergeCell ref="B76:L76"/>
    <mergeCell ref="B77:L77"/>
    <mergeCell ref="B66:L66"/>
    <mergeCell ref="B79:L79"/>
    <mergeCell ref="C86:L86"/>
    <mergeCell ref="B73:L73"/>
    <mergeCell ref="B74:L74"/>
    <mergeCell ref="C89:L89"/>
    <mergeCell ref="B80:L80"/>
    <mergeCell ref="B65:L65"/>
    <mergeCell ref="B67:L67"/>
    <mergeCell ref="B90:L90"/>
    <mergeCell ref="C83:L83"/>
    <mergeCell ref="C88:L88"/>
    <mergeCell ref="B28:L28"/>
    <mergeCell ref="B37:L37"/>
    <mergeCell ref="B29:L29"/>
    <mergeCell ref="B30:L30"/>
    <mergeCell ref="B4:L4"/>
    <mergeCell ref="B5:L5"/>
    <mergeCell ref="B6:L6"/>
    <mergeCell ref="B7:L7"/>
    <mergeCell ref="B9:L9"/>
    <mergeCell ref="B26:L26"/>
    <mergeCell ref="B27:L27"/>
    <mergeCell ref="B23:L23"/>
    <mergeCell ref="B10:L10"/>
    <mergeCell ref="B13:L13"/>
    <mergeCell ref="B14:L14"/>
    <mergeCell ref="B15:L15"/>
    <mergeCell ref="B12:L12"/>
    <mergeCell ref="B19:L19"/>
    <mergeCell ref="B20:L20"/>
    <mergeCell ref="B21:L21"/>
    <mergeCell ref="B22:L22"/>
    <mergeCell ref="B24:L24"/>
    <mergeCell ref="B25:L25"/>
    <mergeCell ref="B16:L16"/>
    <mergeCell ref="B17:L17"/>
    <mergeCell ref="B11:L11"/>
    <mergeCell ref="B8:L8"/>
    <mergeCell ref="B155:L155"/>
    <mergeCell ref="B105:L105"/>
    <mergeCell ref="B125:L125"/>
    <mergeCell ref="B126:L126"/>
    <mergeCell ref="B122:L122"/>
    <mergeCell ref="B147:K147"/>
    <mergeCell ref="B150:L150"/>
    <mergeCell ref="B135:L135"/>
    <mergeCell ref="E132:L132"/>
    <mergeCell ref="E128:L128"/>
    <mergeCell ref="C129:D129"/>
    <mergeCell ref="E129:L129"/>
    <mergeCell ref="C130:D130"/>
    <mergeCell ref="B148:L148"/>
    <mergeCell ref="B149:K149"/>
    <mergeCell ref="E130:L130"/>
    <mergeCell ref="B142:L142"/>
    <mergeCell ref="D111:L111"/>
    <mergeCell ref="D112:L112"/>
    <mergeCell ref="B110:L110"/>
    <mergeCell ref="B123:L123"/>
    <mergeCell ref="B124:L124"/>
    <mergeCell ref="C127:D127"/>
    <mergeCell ref="E127:L127"/>
    <mergeCell ref="D106:L106"/>
    <mergeCell ref="D107:L107"/>
    <mergeCell ref="D108:L108"/>
    <mergeCell ref="B50:L50"/>
    <mergeCell ref="B51:L51"/>
    <mergeCell ref="C52:L52"/>
    <mergeCell ref="C53:L53"/>
    <mergeCell ref="B59:L59"/>
    <mergeCell ref="B54:L54"/>
    <mergeCell ref="E93:H100"/>
    <mergeCell ref="B75:L75"/>
    <mergeCell ref="B71:L71"/>
    <mergeCell ref="B38:L38"/>
    <mergeCell ref="B44:L44"/>
    <mergeCell ref="B48:L48"/>
    <mergeCell ref="B56:L56"/>
    <mergeCell ref="C57:L57"/>
    <mergeCell ref="C58:L58"/>
    <mergeCell ref="B33:L33"/>
    <mergeCell ref="B34:L34"/>
    <mergeCell ref="B35:L35"/>
    <mergeCell ref="B36:L36"/>
    <mergeCell ref="B45:L45"/>
    <mergeCell ref="B47:L47"/>
    <mergeCell ref="B55:L55"/>
    <mergeCell ref="B49:L49"/>
    <mergeCell ref="B39:L39"/>
    <mergeCell ref="C40:L40"/>
    <mergeCell ref="C41:L41"/>
    <mergeCell ref="D42:L42"/>
    <mergeCell ref="D43:L43"/>
  </mergeCells>
  <phoneticPr fontId="12" type="noConversion"/>
  <conditionalFormatting sqref="A142">
    <cfRule type="expression" dxfId="39" priority="1">
      <formula>CONTR_onlyCORSIA=TRUE</formula>
    </cfRule>
  </conditionalFormatting>
  <conditionalFormatting sqref="M142">
    <cfRule type="expression" dxfId="38" priority="2">
      <formula>CONTR_onlyCORSIA=TRUE</formula>
    </cfRule>
  </conditionalFormatting>
  <hyperlinks>
    <hyperlink ref="D107" r:id="rId1" display="http://eur-lex.europa.eu/en/index.htm " xr:uid="{00000000-0004-0000-0100-000000000000}"/>
    <hyperlink ref="B13" r:id="rId2" display="https://eur-lex.europa.eu/eli/reg_del/2019/1603/oj" xr:uid="{00000000-0004-0000-0100-000001000000}"/>
    <hyperlink ref="B21" r:id="rId3" display="https://eur-lex.europa.eu/legal-content/EN/TXT/?uri=CELEX:22017A1207(01)" xr:uid="{00000000-0004-0000-0100-000002000000}"/>
    <hyperlink ref="B15" r:id="rId4" display="http://data.europa.eu/eli/reg_impl/2018/2066/2024-07-01" xr:uid="{00000000-0004-0000-0100-000003000000}"/>
    <hyperlink ref="B7" r:id="rId5" display="http://data.europa.eu/eli/dir/2003/87/2024-03-01" xr:uid="{00000000-0004-0000-0100-000004000000}"/>
    <hyperlink ref="B45" r:id="rId6" display="https://www.icao.int/environmental-protection/CORSIA/Pages/default.aspx" xr:uid="{00000000-0004-0000-0100-000005000000}"/>
  </hyperlinks>
  <pageMargins left="0.78740157480314965" right="0.78740157480314965" top="0.78740157480314965" bottom="0.78740157480314965" header="0.39370078740157483" footer="0.39370078740157483"/>
  <pageSetup paperSize="9" scale="58" fitToHeight="2" orientation="portrait" r:id="rId7"/>
  <headerFooter alignWithMargins="0">
    <oddFooter>&amp;L&amp;F&amp;C&amp;A&amp;R&amp;P / &amp;N</oddFooter>
  </headerFooter>
  <rowBreaks count="1" manualBreakCount="1">
    <brk id="11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M157"/>
  <sheetViews>
    <sheetView showGridLines="0" topLeftCell="B40" zoomScale="115" zoomScaleNormal="115" zoomScaleSheetLayoutView="140" workbookViewId="0">
      <selection activeCell="P136" sqref="P136"/>
    </sheetView>
  </sheetViews>
  <sheetFormatPr defaultColWidth="11.44140625" defaultRowHeight="13.2" x14ac:dyDescent="0.25"/>
  <cols>
    <col min="1" max="1" width="2.88671875" style="193" hidden="1" customWidth="1"/>
    <col min="2" max="2" width="3.109375" style="56" customWidth="1"/>
    <col min="3" max="3" width="4.109375" style="56" customWidth="1"/>
    <col min="4" max="11" width="12.5546875" style="56" customWidth="1"/>
    <col min="12" max="12" width="3.109375" style="56" customWidth="1"/>
    <col min="13" max="13" width="9.109375" style="124" hidden="1" customWidth="1"/>
    <col min="14" max="16384" width="11.44140625" style="56"/>
  </cols>
  <sheetData>
    <row r="1" spans="1:13" hidden="1" x14ac:dyDescent="0.25">
      <c r="A1" s="193" t="s">
        <v>30</v>
      </c>
      <c r="B1" s="193"/>
      <c r="C1" s="193"/>
      <c r="D1" s="193"/>
      <c r="E1" s="193"/>
      <c r="F1" s="193"/>
      <c r="G1" s="193"/>
      <c r="H1" s="193"/>
      <c r="I1" s="193"/>
      <c r="J1" s="193"/>
      <c r="K1" s="193"/>
      <c r="L1" s="193"/>
      <c r="M1" s="124" t="s">
        <v>30</v>
      </c>
    </row>
    <row r="2" spans="1:13" x14ac:dyDescent="0.25">
      <c r="C2" s="106"/>
      <c r="F2" s="115"/>
      <c r="G2" s="115"/>
    </row>
    <row r="3" spans="1:13" ht="23.25" customHeight="1" x14ac:dyDescent="0.25">
      <c r="C3" s="1047" t="str">
        <f>Translations!$B$876</f>
        <v>GENERAL INFORMATION ABOUT THIS REPORT</v>
      </c>
      <c r="D3" s="1047"/>
      <c r="E3" s="1047"/>
      <c r="F3" s="1047"/>
      <c r="G3" s="1047"/>
      <c r="H3" s="1047"/>
      <c r="I3" s="1047"/>
      <c r="J3" s="1047"/>
      <c r="K3" s="1047"/>
    </row>
    <row r="5" spans="1:13" ht="15.6" x14ac:dyDescent="0.3">
      <c r="C5" s="85">
        <v>1</v>
      </c>
      <c r="D5" s="58" t="str">
        <f>Translations!$B$1088</f>
        <v>Reporting Year and Scope</v>
      </c>
      <c r="E5" s="58"/>
      <c r="F5" s="58"/>
      <c r="G5" s="58"/>
      <c r="H5" s="58"/>
      <c r="I5" s="58"/>
      <c r="J5" s="58"/>
      <c r="K5" s="58"/>
    </row>
    <row r="6" spans="1:13" ht="13.8" thickBot="1" x14ac:dyDescent="0.3">
      <c r="M6" s="124" t="s">
        <v>31</v>
      </c>
    </row>
    <row r="7" spans="1:13" s="118" customFormat="1" ht="20.25" customHeight="1" thickBot="1" x14ac:dyDescent="0.3">
      <c r="A7" s="135"/>
      <c r="C7" s="119" t="s">
        <v>25</v>
      </c>
      <c r="D7" s="1056" t="str">
        <f>Translations!$B$850</f>
        <v>Reporting year:</v>
      </c>
      <c r="E7" s="1056"/>
      <c r="F7" s="1056"/>
      <c r="G7" s="1056"/>
      <c r="H7" s="1056"/>
      <c r="I7" s="1057" t="s">
        <v>2041</v>
      </c>
      <c r="J7" s="1058"/>
      <c r="K7" s="1059"/>
      <c r="M7" s="369" t="str">
        <f>IF(I7="","",I7)</f>
        <v>2024</v>
      </c>
    </row>
    <row r="8" spans="1:13" ht="12.75" customHeight="1" x14ac:dyDescent="0.25">
      <c r="B8" s="70"/>
      <c r="C8" s="59"/>
      <c r="D8" s="1051" t="str">
        <f>Translations!$B$878</f>
        <v>This is the year in which the reported aviation activities took place, i.e. 2013 for the report which you submit by 31 March 2014.</v>
      </c>
      <c r="E8" s="1051"/>
      <c r="F8" s="1051"/>
      <c r="G8" s="1051"/>
      <c r="H8" s="1051"/>
      <c r="I8" s="1060"/>
      <c r="J8" s="1060"/>
      <c r="K8" s="1060"/>
    </row>
    <row r="9" spans="1:13" ht="5.0999999999999996" customHeight="1" x14ac:dyDescent="0.25"/>
    <row r="10" spans="1:13" x14ac:dyDescent="0.25">
      <c r="C10" s="119" t="s">
        <v>26</v>
      </c>
      <c r="D10" s="990" t="str">
        <f>Translations!$B$1089</f>
        <v>Version number of this emission report:</v>
      </c>
      <c r="E10" s="990"/>
      <c r="F10" s="990"/>
      <c r="G10" s="990"/>
      <c r="H10" s="990"/>
      <c r="I10" s="990"/>
      <c r="J10" s="976"/>
      <c r="K10" s="311">
        <v>1</v>
      </c>
    </row>
    <row r="11" spans="1:13" x14ac:dyDescent="0.25">
      <c r="D11" s="1051" t="str">
        <f>Translations!$B$1090</f>
        <v>This should be a natural number (starting from 1) helping the verifier and competent authority to identify the version of the report verified.</v>
      </c>
      <c r="E11" s="1051"/>
      <c r="F11" s="1051"/>
      <c r="G11" s="1051"/>
      <c r="H11" s="1051"/>
      <c r="I11" s="1060"/>
      <c r="J11" s="1060"/>
      <c r="K11" s="1060"/>
    </row>
    <row r="12" spans="1:13" ht="5.0999999999999996" customHeight="1" x14ac:dyDescent="0.25"/>
    <row r="13" spans="1:13" x14ac:dyDescent="0.25">
      <c r="C13" s="119" t="s">
        <v>27</v>
      </c>
      <c r="D13" s="180" t="str">
        <f>Translations!$B$1091</f>
        <v>Language in which this report is filled:</v>
      </c>
      <c r="E13" s="180"/>
      <c r="F13" s="180"/>
      <c r="G13" s="180"/>
      <c r="H13" s="180"/>
      <c r="I13" s="180"/>
      <c r="J13" s="1082" t="s">
        <v>1568</v>
      </c>
      <c r="K13" s="1083"/>
    </row>
    <row r="14" spans="1:13" ht="38.25" customHeight="1" x14ac:dyDescent="0.25">
      <c r="D14" s="1063"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1063"/>
      <c r="F14" s="1063"/>
      <c r="G14" s="1063"/>
      <c r="H14" s="1063"/>
      <c r="I14" s="1064"/>
      <c r="J14" s="1064"/>
      <c r="K14" s="1064"/>
    </row>
    <row r="15" spans="1:13" ht="5.0999999999999996" customHeight="1" x14ac:dyDescent="0.25"/>
    <row r="16" spans="1:13" x14ac:dyDescent="0.25">
      <c r="C16" s="119" t="s">
        <v>28</v>
      </c>
      <c r="D16" s="180" t="str">
        <f>Translations!$B$1349</f>
        <v>Has the Art. 28a(4) derogation been used?</v>
      </c>
      <c r="E16" s="180"/>
      <c r="F16" s="180"/>
      <c r="G16" s="180"/>
      <c r="H16" s="180"/>
      <c r="I16" s="180"/>
      <c r="J16" s="180"/>
      <c r="K16" s="310" t="s">
        <v>2045</v>
      </c>
    </row>
    <row r="17" spans="2:13" ht="38.25" customHeight="1" x14ac:dyDescent="0.25">
      <c r="D17" s="1067"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1067"/>
      <c r="F17" s="1067"/>
      <c r="G17" s="1067"/>
      <c r="H17" s="1067"/>
      <c r="I17" s="1067"/>
      <c r="J17" s="1067"/>
      <c r="K17" s="1067"/>
      <c r="L17" s="1067"/>
    </row>
    <row r="18" spans="2:13" ht="25.5" customHeight="1" x14ac:dyDescent="0.25">
      <c r="D18" s="1067" t="str">
        <f>Translations!$B$1315</f>
        <v>Note that for the purposes of the EU ETS, the threshold applies to the sum of all flights within EEA, outgoing from EEA and incoming to EEA, including those incoming from Switzerland and the UK.</v>
      </c>
      <c r="E18" s="972"/>
      <c r="F18" s="972"/>
      <c r="G18" s="972"/>
      <c r="H18" s="972"/>
      <c r="I18" s="972"/>
      <c r="J18" s="972"/>
      <c r="K18" s="972"/>
      <c r="L18" s="201"/>
    </row>
    <row r="19" spans="2:13" ht="38.25" customHeight="1" x14ac:dyDescent="0.25">
      <c r="D19" s="1067"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1067"/>
      <c r="F19" s="1067"/>
      <c r="G19" s="1067"/>
      <c r="H19" s="1067"/>
      <c r="I19" s="1067"/>
      <c r="J19" s="1067"/>
      <c r="K19" s="1067"/>
      <c r="L19" s="1067"/>
    </row>
    <row r="20" spans="2:13" ht="5.0999999999999996" customHeight="1" x14ac:dyDescent="0.25"/>
    <row r="21" spans="2:13" x14ac:dyDescent="0.25">
      <c r="B21" s="304"/>
      <c r="C21" s="304"/>
      <c r="D21" s="304"/>
      <c r="E21" s="304"/>
      <c r="F21" s="304"/>
      <c r="G21" s="304"/>
      <c r="H21" s="304"/>
      <c r="I21" s="304"/>
      <c r="J21" s="304"/>
      <c r="K21" s="304"/>
      <c r="L21" s="304"/>
    </row>
    <row r="22" spans="2:13" x14ac:dyDescent="0.25">
      <c r="B22" s="304"/>
      <c r="D22" s="78" t="str">
        <f>Translations!$B$1096</f>
        <v>Scope: EU ETS and/or CORSIA:</v>
      </c>
      <c r="L22" s="304"/>
    </row>
    <row r="23" spans="2:13" x14ac:dyDescent="0.25">
      <c r="B23" s="304"/>
      <c r="D23" s="1080" t="str">
        <f>Translations!$B$1097</f>
        <v>Note: If this section is kept empty, it is automatically assumed that this report is filled for EU ETS only.</v>
      </c>
      <c r="E23" s="998"/>
      <c r="F23" s="998"/>
      <c r="G23" s="998"/>
      <c r="H23" s="998"/>
      <c r="I23" s="998"/>
      <c r="J23" s="998"/>
      <c r="K23" s="998"/>
      <c r="L23" s="304"/>
    </row>
    <row r="24" spans="2:13" ht="5.0999999999999996" customHeight="1" x14ac:dyDescent="0.25">
      <c r="B24" s="304"/>
      <c r="L24" s="304"/>
    </row>
    <row r="25" spans="2:13" ht="25.5" customHeight="1" x14ac:dyDescent="0.25">
      <c r="B25" s="304"/>
      <c r="D25" s="994" t="str">
        <f>Translations!$B$1432</f>
        <v xml:space="preserve">If you have an obligation under CORSIA to the same state as under the EU ETS, you should fill in the sections of this template which are marked as relating to ICAO's market based mechanism CORSIA (indicated by a light blue frame). </v>
      </c>
      <c r="E25" s="976"/>
      <c r="F25" s="976"/>
      <c r="G25" s="976"/>
      <c r="H25" s="976"/>
      <c r="I25" s="976"/>
      <c r="J25" s="976"/>
      <c r="K25" s="976"/>
      <c r="L25" s="302"/>
      <c r="M25" s="370"/>
    </row>
    <row r="26" spans="2:13" ht="53.1" customHeight="1" x14ac:dyDescent="0.25">
      <c r="B26" s="304"/>
      <c r="D26" s="999" t="str">
        <f>Translations!$B$1433</f>
        <v>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v>
      </c>
      <c r="E26" s="972"/>
      <c r="F26" s="972"/>
      <c r="G26" s="972"/>
      <c r="H26" s="972"/>
      <c r="I26" s="972"/>
      <c r="J26" s="972"/>
      <c r="K26" s="972"/>
      <c r="L26" s="302"/>
      <c r="M26" s="370"/>
    </row>
    <row r="27" spans="2:13" ht="79.2" customHeight="1" x14ac:dyDescent="0.25">
      <c r="B27" s="304"/>
      <c r="D27" s="994" t="str">
        <f>Translations!$B$1434</f>
        <v>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v>
      </c>
      <c r="E27" s="994"/>
      <c r="F27" s="994"/>
      <c r="G27" s="994"/>
      <c r="H27" s="994"/>
      <c r="I27" s="994"/>
      <c r="J27" s="994"/>
      <c r="K27" s="994"/>
      <c r="L27" s="302"/>
      <c r="M27" s="370"/>
    </row>
    <row r="28" spans="2:13" ht="39.6" customHeight="1" x14ac:dyDescent="0.25">
      <c r="B28" s="304"/>
      <c r="D28" s="994" t="str">
        <f>Translations!$B$1435</f>
        <v>If for CORSIA purposes you are attributed to another state, you have to report the data relevant for CORSIA to that state. Therefore please get in touch with the relevant competent authority of that state for further instructions on the need to deliver an annual emissions report.</v>
      </c>
      <c r="E28" s="994"/>
      <c r="F28" s="994"/>
      <c r="G28" s="994"/>
      <c r="H28" s="994"/>
      <c r="I28" s="994"/>
      <c r="J28" s="994"/>
      <c r="K28" s="994"/>
      <c r="L28" s="302"/>
      <c r="M28" s="370" t="s">
        <v>33</v>
      </c>
    </row>
    <row r="29" spans="2:13" ht="5.0999999999999996" customHeight="1" x14ac:dyDescent="0.25">
      <c r="B29" s="304"/>
      <c r="D29" s="1"/>
      <c r="E29" s="1"/>
      <c r="F29" s="1"/>
      <c r="G29" s="1"/>
      <c r="H29" s="1"/>
      <c r="I29" s="1"/>
      <c r="J29" s="1"/>
      <c r="K29" s="1"/>
      <c r="L29" s="302"/>
      <c r="M29" s="370"/>
    </row>
    <row r="30" spans="2:13" ht="13.5" customHeight="1" x14ac:dyDescent="0.25">
      <c r="B30" s="304"/>
      <c r="C30" s="119" t="s">
        <v>29</v>
      </c>
      <c r="D30" s="990" t="str">
        <f>Translations!$B$1102</f>
        <v>Please confirm if you want to use this emission report for CORSIA:</v>
      </c>
      <c r="E30" s="990"/>
      <c r="F30" s="990"/>
      <c r="G30" s="990"/>
      <c r="H30" s="990"/>
      <c r="I30" s="990"/>
      <c r="J30" s="976"/>
      <c r="K30" s="310" t="s">
        <v>2044</v>
      </c>
      <c r="L30" s="302"/>
      <c r="M30" s="371" t="str">
        <f>IF(ISBLANK(K30),TRUE,K30)</f>
        <v>TRUE</v>
      </c>
    </row>
    <row r="31" spans="2:13" ht="5.0999999999999996" customHeight="1" x14ac:dyDescent="0.25">
      <c r="B31" s="304"/>
      <c r="D31" s="1"/>
      <c r="E31" s="1"/>
      <c r="F31" s="1"/>
      <c r="G31" s="1"/>
      <c r="H31" s="1"/>
      <c r="I31" s="1"/>
      <c r="J31" s="1"/>
      <c r="K31" s="1"/>
      <c r="L31" s="302"/>
      <c r="M31" s="370"/>
    </row>
    <row r="32" spans="2:13" ht="13.5" customHeight="1" x14ac:dyDescent="0.25">
      <c r="B32" s="304"/>
      <c r="C32" s="119" t="s">
        <v>34</v>
      </c>
      <c r="D32" s="1001" t="str">
        <f>Translations!$B$1103</f>
        <v>Are you required to comply with CORSIA in another state?</v>
      </c>
      <c r="E32" s="1002"/>
      <c r="F32" s="1002"/>
      <c r="G32" s="1002"/>
      <c r="H32" s="1002"/>
      <c r="I32" s="1002"/>
      <c r="J32" s="1002"/>
      <c r="K32" s="310" t="b">
        <v>0</v>
      </c>
      <c r="L32" s="302"/>
      <c r="M32" s="371" t="b">
        <f>(K30=TRUE)</f>
        <v>0</v>
      </c>
    </row>
    <row r="33" spans="2:13" ht="5.0999999999999996" customHeight="1" x14ac:dyDescent="0.25">
      <c r="B33" s="304"/>
      <c r="D33" s="1"/>
      <c r="E33" s="1"/>
      <c r="F33" s="1"/>
      <c r="G33" s="1"/>
      <c r="H33" s="1"/>
      <c r="I33" s="1"/>
      <c r="J33" s="1"/>
      <c r="K33" s="1"/>
      <c r="L33" s="302"/>
      <c r="M33" s="370"/>
    </row>
    <row r="34" spans="2:13" ht="12.75" customHeight="1" x14ac:dyDescent="0.25">
      <c r="B34" s="304"/>
      <c r="C34" s="119" t="s">
        <v>35</v>
      </c>
      <c r="D34" s="1076" t="str">
        <f>Translations!$B$1104</f>
        <v>Please confirm to which other state you will report under CORSIA:</v>
      </c>
      <c r="E34" s="1077"/>
      <c r="F34" s="1077"/>
      <c r="G34" s="1077"/>
      <c r="H34" s="1078"/>
      <c r="I34" s="1068"/>
      <c r="J34" s="1069"/>
      <c r="K34" s="1070"/>
      <c r="L34" s="302"/>
      <c r="M34" s="371" t="b">
        <f>OR(K30=TRUE,AND(NOT(ISBLANK(K32)),K32=FALSE))</f>
        <v>1</v>
      </c>
    </row>
    <row r="35" spans="2:13" ht="5.0999999999999996" customHeight="1" x14ac:dyDescent="0.25">
      <c r="B35" s="304"/>
      <c r="D35" s="1"/>
      <c r="E35" s="1"/>
      <c r="F35" s="1"/>
      <c r="G35" s="1"/>
      <c r="H35" s="1"/>
      <c r="I35" s="1"/>
      <c r="J35" s="1"/>
      <c r="K35" s="1"/>
      <c r="L35" s="302"/>
      <c r="M35" s="370"/>
    </row>
    <row r="36" spans="2:13" ht="25.5" customHeight="1" x14ac:dyDescent="0.25">
      <c r="B36" s="304"/>
      <c r="D36" s="994" t="str">
        <f>Translations!$B$1105</f>
        <v>Some aircraft operators have an obligation under CORSIA only, i.e. no obligation under the EU ETS. If you are filling this emissions report for CORSIA purposes only, please confirm below that this is the case.</v>
      </c>
      <c r="E36" s="994"/>
      <c r="F36" s="994"/>
      <c r="G36" s="994"/>
      <c r="H36" s="994"/>
      <c r="I36" s="994"/>
      <c r="J36" s="994"/>
      <c r="K36" s="994"/>
      <c r="L36" s="302"/>
      <c r="M36" s="372" t="s">
        <v>36</v>
      </c>
    </row>
    <row r="37" spans="2:13" ht="5.0999999999999996" customHeight="1" x14ac:dyDescent="0.25">
      <c r="B37" s="304"/>
      <c r="D37" s="1"/>
      <c r="E37" s="1"/>
      <c r="F37" s="1"/>
      <c r="G37" s="1"/>
      <c r="H37" s="1"/>
      <c r="I37" s="1"/>
      <c r="J37" s="1"/>
      <c r="K37" s="1"/>
      <c r="L37" s="302"/>
      <c r="M37" s="370"/>
    </row>
    <row r="38" spans="2:13" ht="13.5" customHeight="1" x14ac:dyDescent="0.25">
      <c r="B38" s="304"/>
      <c r="C38" s="119" t="s">
        <v>37</v>
      </c>
      <c r="D38" s="990" t="str">
        <f>Translations!$B$1106</f>
        <v>Please confirm if you have an obligation under the EU ETS:</v>
      </c>
      <c r="E38" s="990"/>
      <c r="F38" s="990"/>
      <c r="G38" s="990"/>
      <c r="H38" s="990"/>
      <c r="I38" s="990"/>
      <c r="J38" s="13"/>
      <c r="K38" s="310" t="b">
        <v>1</v>
      </c>
      <c r="L38" s="302"/>
      <c r="M38" s="371" t="b">
        <f>IF(ISBLANK(K38),FALSE,NOT(K38))</f>
        <v>0</v>
      </c>
    </row>
    <row r="39" spans="2:13" ht="5.0999999999999996" customHeight="1" x14ac:dyDescent="0.25">
      <c r="B39" s="304"/>
      <c r="L39" s="304"/>
    </row>
    <row r="40" spans="2:13" x14ac:dyDescent="0.25">
      <c r="B40" s="304"/>
      <c r="C40" s="304"/>
      <c r="D40" s="304"/>
      <c r="E40" s="304"/>
      <c r="F40" s="304"/>
      <c r="G40" s="304"/>
      <c r="H40" s="304"/>
      <c r="I40" s="304"/>
      <c r="J40" s="304"/>
      <c r="K40" s="304"/>
      <c r="L40" s="304"/>
    </row>
    <row r="42" spans="2:13" ht="15.6" x14ac:dyDescent="0.3">
      <c r="C42" s="85">
        <v>2</v>
      </c>
      <c r="D42" s="58" t="str">
        <f>Translations!$B$879</f>
        <v>Identification of the Aircraft Operator</v>
      </c>
      <c r="E42" s="58"/>
      <c r="F42" s="58"/>
      <c r="G42" s="58"/>
      <c r="H42" s="58"/>
      <c r="I42" s="58"/>
      <c r="J42" s="58"/>
      <c r="K42" s="58"/>
    </row>
    <row r="44" spans="2:13" x14ac:dyDescent="0.25">
      <c r="C44" s="61" t="s">
        <v>25</v>
      </c>
      <c r="D44" s="1052" t="str">
        <f>Translations!$B$101</f>
        <v>Please enter the name of the aircraft operator:</v>
      </c>
      <c r="E44" s="1052"/>
      <c r="F44" s="1052"/>
      <c r="G44" s="1052"/>
      <c r="H44" s="982"/>
      <c r="I44" s="1053" t="s">
        <v>2043</v>
      </c>
      <c r="J44" s="1054"/>
      <c r="K44" s="1055"/>
    </row>
    <row r="45" spans="2:13" x14ac:dyDescent="0.25">
      <c r="B45" s="70"/>
      <c r="C45" s="59"/>
      <c r="D45" s="1051" t="str">
        <f>Translations!$B$880</f>
        <v>This name should be the legal entity carrying out the aviation activities defined in Annex I of the EU ETS Directive.</v>
      </c>
      <c r="E45" s="1051"/>
      <c r="F45" s="1051"/>
      <c r="G45" s="1051"/>
      <c r="H45" s="1051"/>
      <c r="I45" s="1060"/>
      <c r="J45" s="1060"/>
      <c r="K45" s="1060"/>
    </row>
    <row r="46" spans="2:13" ht="12.75" customHeight="1" x14ac:dyDescent="0.25">
      <c r="B46" s="70"/>
      <c r="C46" s="60" t="s">
        <v>26</v>
      </c>
      <c r="D46" s="1052" t="str">
        <f>Translations!$B$104</f>
        <v>Unique Identifier as stated in the Commission's list of aircraft operators:</v>
      </c>
      <c r="E46" s="1052"/>
      <c r="F46" s="1052"/>
      <c r="G46" s="1052"/>
      <c r="H46" s="1052"/>
      <c r="I46" s="1052"/>
      <c r="J46" s="1052"/>
      <c r="K46" s="1052"/>
    </row>
    <row r="47" spans="2:13" ht="38.25" customHeight="1" x14ac:dyDescent="0.25">
      <c r="B47" s="70"/>
      <c r="C47" s="59"/>
      <c r="D47" s="1051" t="str">
        <f>Translations!$B$1107</f>
        <v>This identifier can be found on the list published by the Commission pursuant to Article 18a(3) of the EU ETS Directive. If the aircraft operator is not yet listed, please state "NA" (not applicable).</v>
      </c>
      <c r="E47" s="1051"/>
      <c r="F47" s="1051"/>
      <c r="G47" s="1051"/>
      <c r="H47" s="1051"/>
      <c r="I47" s="1048" t="s">
        <v>2042</v>
      </c>
      <c r="J47" s="1049"/>
      <c r="K47" s="1050"/>
    </row>
    <row r="49" spans="2:13" ht="27" customHeight="1" x14ac:dyDescent="0.25">
      <c r="B49" s="70"/>
      <c r="C49" s="61" t="s">
        <v>38</v>
      </c>
      <c r="D49" s="1052" t="str">
        <f>Translations!$B$113</f>
        <v>If different to the name given in 2(a), please also enter the name of the aircraft operator as it appears on the Commission's list of operators:</v>
      </c>
      <c r="E49" s="1052"/>
      <c r="F49" s="1052"/>
      <c r="G49" s="1052"/>
      <c r="H49" s="1052"/>
      <c r="I49" s="1052"/>
      <c r="J49" s="1052"/>
      <c r="K49" s="1052"/>
    </row>
    <row r="50" spans="2:13" ht="33.75" customHeight="1" x14ac:dyDescent="0.25">
      <c r="B50" s="70"/>
      <c r="C50" s="59"/>
      <c r="D50" s="1051" t="str">
        <f>Translations!$B$1108</f>
        <v>The name of the aircraft operator on the list pursuant to Article 18a(3) of the EU ETS Directive may be different to the actual aircraft operator's name entered in 2(a) above. Keep empty, if not applicable.</v>
      </c>
      <c r="E50" s="1051"/>
      <c r="F50" s="1051"/>
      <c r="G50" s="1051"/>
      <c r="H50" s="1051"/>
      <c r="I50" s="1048"/>
      <c r="J50" s="1049"/>
      <c r="K50" s="1050"/>
    </row>
    <row r="52" spans="2:13" ht="29.25" customHeight="1" x14ac:dyDescent="0.25">
      <c r="B52" s="70"/>
      <c r="C52" s="61" t="s">
        <v>39</v>
      </c>
      <c r="D52" s="1052" t="str">
        <f>Translations!$B$115</f>
        <v>Please enter the unique ICAO designator used in the call sign for Air Traffic Control (ATC) purposes, where available:</v>
      </c>
      <c r="E52" s="1052"/>
      <c r="F52" s="1052"/>
      <c r="G52" s="1052"/>
      <c r="H52" s="1052"/>
      <c r="I52" s="1052"/>
      <c r="J52" s="1052"/>
      <c r="K52" s="1052"/>
    </row>
    <row r="53" spans="2:13" ht="20.25" customHeight="1" x14ac:dyDescent="0.25">
      <c r="C53" s="59"/>
      <c r="D53" s="1051"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1051"/>
      <c r="F53" s="1051"/>
      <c r="G53" s="1051"/>
      <c r="H53" s="1051"/>
      <c r="I53" s="1053" t="s">
        <v>2362</v>
      </c>
      <c r="J53" s="1054"/>
      <c r="K53" s="1055"/>
    </row>
    <row r="54" spans="2:13" ht="31.5" customHeight="1" x14ac:dyDescent="0.25">
      <c r="C54" s="59"/>
      <c r="D54" s="1051"/>
      <c r="E54" s="1051"/>
      <c r="F54" s="1051"/>
      <c r="G54" s="1051"/>
      <c r="H54" s="1051"/>
    </row>
    <row r="55" spans="2:13" ht="27.75" customHeight="1" x14ac:dyDescent="0.25">
      <c r="B55" s="70"/>
      <c r="C55" s="61" t="s">
        <v>40</v>
      </c>
      <c r="D55" s="1052" t="str">
        <f>Translations!$B$117</f>
        <v>Where a unique ICAO designator for ATC purposes is not available, please provide the aircraft registration markings used in the call sign for ATC purposes for the aircraft you operate.</v>
      </c>
      <c r="E55" s="1052"/>
      <c r="F55" s="1052"/>
      <c r="G55" s="1052"/>
      <c r="H55" s="1052"/>
      <c r="I55" s="1052"/>
      <c r="J55" s="1052"/>
      <c r="K55" s="1052"/>
      <c r="M55" s="124" t="s">
        <v>41</v>
      </c>
    </row>
    <row r="56" spans="2:13" ht="51.75" customHeight="1" x14ac:dyDescent="0.25">
      <c r="B56" s="70"/>
      <c r="C56" s="59"/>
      <c r="D56" s="1051"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1074"/>
      <c r="F56" s="1074"/>
      <c r="G56" s="1074"/>
      <c r="H56" s="1075"/>
      <c r="I56" s="1053"/>
      <c r="J56" s="1061"/>
      <c r="K56" s="1062"/>
      <c r="M56" s="122" t="b">
        <f>IF($I$53="",FALSE,IF($I$53=Euconst_NA,FALSE,TRUE))</f>
        <v>1</v>
      </c>
    </row>
    <row r="58" spans="2:13" x14ac:dyDescent="0.25">
      <c r="C58" s="61" t="s">
        <v>34</v>
      </c>
      <c r="D58" s="1066" t="str">
        <f>Translations!$B$120</f>
        <v>Please enter the administering Member State of the aircraft operator</v>
      </c>
      <c r="E58" s="1066"/>
      <c r="F58" s="1066"/>
      <c r="G58" s="1066"/>
      <c r="H58" s="1066"/>
      <c r="I58" s="1066"/>
      <c r="J58" s="1066"/>
      <c r="K58" s="1066"/>
    </row>
    <row r="59" spans="2:13" x14ac:dyDescent="0.25">
      <c r="C59" s="62"/>
      <c r="D59" s="1051" t="str">
        <f>Translations!$B$121</f>
        <v>pursuant to Art. 18a of the Directive.</v>
      </c>
      <c r="E59" s="1051"/>
      <c r="F59" s="1051"/>
      <c r="G59" s="1051"/>
      <c r="H59" s="1051"/>
      <c r="I59" s="1053" t="s">
        <v>750</v>
      </c>
      <c r="J59" s="1054"/>
      <c r="K59" s="1055"/>
    </row>
    <row r="60" spans="2:13" x14ac:dyDescent="0.25">
      <c r="C60" s="62"/>
      <c r="D60" s="63"/>
      <c r="E60" s="63"/>
      <c r="F60" s="63"/>
      <c r="G60" s="63"/>
      <c r="H60" s="63"/>
      <c r="I60" s="64"/>
      <c r="J60" s="64"/>
      <c r="K60" s="64"/>
    </row>
    <row r="61" spans="2:13" x14ac:dyDescent="0.25">
      <c r="C61" s="61" t="s">
        <v>35</v>
      </c>
      <c r="D61" s="1065" t="str">
        <f>Translations!$B$122</f>
        <v>Competent authority in this Member State:</v>
      </c>
      <c r="E61" s="1065"/>
      <c r="F61" s="1065"/>
      <c r="G61" s="1065"/>
      <c r="H61" s="1065"/>
      <c r="I61" s="1053" t="s">
        <v>1034</v>
      </c>
      <c r="J61" s="1054"/>
      <c r="K61" s="1055"/>
    </row>
    <row r="62" spans="2:13" ht="30.75" customHeight="1" x14ac:dyDescent="0.25">
      <c r="C62" s="62"/>
      <c r="D62" s="1051" t="str">
        <f>Translations!$B$123</f>
        <v>In some Member States there is more than one Competent Authority dealing with the EU ETS for aircraft operators. Please enter the name of the appropriate authority, if applicable. Otherwise choose "n.a.".</v>
      </c>
      <c r="E62" s="1051"/>
      <c r="F62" s="1051"/>
      <c r="G62" s="1051"/>
      <c r="H62" s="1051"/>
      <c r="I62" s="1060"/>
      <c r="J62" s="1060"/>
      <c r="K62" s="1060"/>
    </row>
    <row r="63" spans="2:13" ht="25.5" customHeight="1" x14ac:dyDescent="0.25">
      <c r="C63" s="61" t="s">
        <v>37</v>
      </c>
      <c r="D63" s="1066" t="str">
        <f>Translations!$B$124</f>
        <v>Please enter the number and issuing authority of the Air Operator Certificate (AOC) and Operating Licence granted by a Member State if available:</v>
      </c>
      <c r="E63" s="1066"/>
      <c r="F63" s="1066"/>
      <c r="G63" s="1066"/>
      <c r="H63" s="1066"/>
      <c r="I63" s="1066"/>
      <c r="J63" s="1066"/>
      <c r="K63" s="1066"/>
    </row>
    <row r="64" spans="2:13" ht="13.35" customHeight="1" x14ac:dyDescent="0.25">
      <c r="C64" s="59"/>
      <c r="D64" s="1071" t="str">
        <f>Translations!$B$1109</f>
        <v>If you don't find the appropriate name of the issueing authority in the drop-down list, you can enter ist name like in a normal text field.</v>
      </c>
      <c r="E64" s="1071"/>
      <c r="F64" s="1071"/>
      <c r="G64" s="1071"/>
      <c r="H64" s="1071"/>
      <c r="I64" s="1071"/>
      <c r="J64" s="1071"/>
      <c r="K64" s="1071"/>
    </row>
    <row r="65" spans="3:11" x14ac:dyDescent="0.25">
      <c r="C65" s="65"/>
      <c r="F65" s="60" t="str">
        <f>Translations!$B$125</f>
        <v>Air Operator Certificate:</v>
      </c>
      <c r="H65" s="112"/>
      <c r="I65" s="1053" t="s">
        <v>2363</v>
      </c>
      <c r="J65" s="1054"/>
      <c r="K65" s="1055"/>
    </row>
    <row r="66" spans="3:11" x14ac:dyDescent="0.25">
      <c r="F66" s="60" t="str">
        <f>Translations!$B$126</f>
        <v>AOC Issuing authority:</v>
      </c>
      <c r="H66" s="112"/>
      <c r="I66" s="1053" t="s">
        <v>1090</v>
      </c>
      <c r="J66" s="1054"/>
      <c r="K66" s="1055"/>
    </row>
    <row r="67" spans="3:11" x14ac:dyDescent="0.25">
      <c r="C67" s="65"/>
      <c r="F67" s="60" t="str">
        <f>Translations!$B$127</f>
        <v>Operating Licence:</v>
      </c>
      <c r="H67" s="112"/>
      <c r="I67" s="1053" t="s">
        <v>2364</v>
      </c>
      <c r="J67" s="1054"/>
      <c r="K67" s="1055"/>
    </row>
    <row r="68" spans="3:11" x14ac:dyDescent="0.25">
      <c r="F68" s="60" t="str">
        <f>Translations!$B$128</f>
        <v>Issuing authority:</v>
      </c>
      <c r="H68" s="112"/>
      <c r="I68" s="1053" t="s">
        <v>1090</v>
      </c>
      <c r="J68" s="1054"/>
      <c r="K68" s="1055"/>
    </row>
    <row r="69" spans="3:11" x14ac:dyDescent="0.25">
      <c r="C69" s="65"/>
      <c r="G69" s="66"/>
      <c r="H69" s="112"/>
      <c r="I69" s="64"/>
      <c r="J69" s="64"/>
      <c r="K69" s="64"/>
    </row>
    <row r="70" spans="3:11" ht="15.75" customHeight="1" x14ac:dyDescent="0.25">
      <c r="C70" s="64" t="s">
        <v>43</v>
      </c>
      <c r="D70" s="1066" t="str">
        <f>Translations!$B$129</f>
        <v>Please enter the address of the aircraft operator, including postcode and country:</v>
      </c>
      <c r="E70" s="1066"/>
      <c r="F70" s="1066"/>
      <c r="G70" s="1066"/>
      <c r="H70" s="1066"/>
      <c r="I70" s="1066"/>
      <c r="J70" s="1066"/>
      <c r="K70" s="1066"/>
    </row>
    <row r="71" spans="3:11" x14ac:dyDescent="0.25">
      <c r="C71" s="65"/>
      <c r="D71" s="63"/>
      <c r="E71" s="63"/>
      <c r="F71" s="60" t="str">
        <f>Translations!$B$130</f>
        <v>Address Line 1</v>
      </c>
      <c r="H71" s="112"/>
      <c r="I71" s="1053" t="s">
        <v>2365</v>
      </c>
      <c r="J71" s="1054"/>
      <c r="K71" s="1055"/>
    </row>
    <row r="72" spans="3:11" x14ac:dyDescent="0.25">
      <c r="C72" s="65"/>
      <c r="D72" s="63"/>
      <c r="E72" s="63"/>
      <c r="F72" s="60" t="str">
        <f>Translations!$B$131</f>
        <v>Address Line 2</v>
      </c>
      <c r="H72" s="112"/>
      <c r="I72" s="1053"/>
      <c r="J72" s="1054"/>
      <c r="K72" s="1055"/>
    </row>
    <row r="73" spans="3:11" x14ac:dyDescent="0.25">
      <c r="C73" s="65"/>
      <c r="D73" s="63"/>
      <c r="E73" s="63"/>
      <c r="F73" s="60" t="str">
        <f>Translations!$B$132</f>
        <v>City</v>
      </c>
      <c r="H73" s="112"/>
      <c r="I73" s="1053" t="s">
        <v>2366</v>
      </c>
      <c r="J73" s="1054"/>
      <c r="K73" s="1055"/>
    </row>
    <row r="74" spans="3:11" x14ac:dyDescent="0.25">
      <c r="C74" s="65"/>
      <c r="D74" s="63"/>
      <c r="E74" s="63"/>
      <c r="F74" s="60" t="str">
        <f>Translations!$B$133</f>
        <v>State/Province/Region</v>
      </c>
      <c r="H74" s="112"/>
      <c r="I74" s="968"/>
      <c r="J74" s="968"/>
      <c r="K74" s="968"/>
    </row>
    <row r="75" spans="3:11" x14ac:dyDescent="0.25">
      <c r="C75" s="65"/>
      <c r="D75" s="59"/>
      <c r="E75" s="59"/>
      <c r="F75" s="60" t="str">
        <f>Translations!$B$134</f>
        <v>Postcode/ZIP</v>
      </c>
      <c r="H75" s="112"/>
      <c r="I75" s="1053" t="s">
        <v>2367</v>
      </c>
      <c r="J75" s="1054"/>
      <c r="K75" s="1055"/>
    </row>
    <row r="76" spans="3:11" x14ac:dyDescent="0.25">
      <c r="C76" s="65"/>
      <c r="D76" s="59"/>
      <c r="E76" s="59"/>
      <c r="F76" s="60" t="str">
        <f>Translations!$B$135</f>
        <v>Country</v>
      </c>
      <c r="H76" s="112"/>
      <c r="I76" s="1053" t="s">
        <v>750</v>
      </c>
      <c r="J76" s="1054"/>
      <c r="K76" s="1055"/>
    </row>
    <row r="77" spans="3:11" x14ac:dyDescent="0.25">
      <c r="C77" s="65"/>
      <c r="D77" s="59"/>
      <c r="E77" s="59"/>
      <c r="F77" s="60" t="str">
        <f>Translations!$B$883</f>
        <v>Telephone Number:</v>
      </c>
      <c r="H77" s="112"/>
      <c r="I77" s="1053">
        <v>37120234456</v>
      </c>
      <c r="J77" s="1054"/>
      <c r="K77" s="1055"/>
    </row>
    <row r="78" spans="3:11" x14ac:dyDescent="0.25">
      <c r="C78" s="65"/>
      <c r="D78" s="59"/>
      <c r="E78" s="59"/>
      <c r="F78" s="60" t="str">
        <f>Translations!$B$136</f>
        <v>Email address</v>
      </c>
      <c r="H78" s="112"/>
      <c r="I78" s="1053" t="s">
        <v>2368</v>
      </c>
      <c r="J78" s="1054"/>
      <c r="K78" s="1055"/>
    </row>
    <row r="79" spans="3:11" x14ac:dyDescent="0.25">
      <c r="C79" s="65"/>
      <c r="G79" s="66"/>
      <c r="H79" s="112"/>
      <c r="I79" s="64"/>
      <c r="J79" s="64"/>
      <c r="K79" s="64"/>
    </row>
    <row r="80" spans="3:11" x14ac:dyDescent="0.25">
      <c r="C80" s="61" t="s">
        <v>44</v>
      </c>
      <c r="D80" s="1079" t="str">
        <f>Translations!$B$884</f>
        <v>Who can we contact about your annual emission report?</v>
      </c>
      <c r="E80" s="1079"/>
      <c r="F80" s="1079"/>
      <c r="G80" s="1079"/>
      <c r="H80" s="1079"/>
      <c r="I80" s="1079"/>
      <c r="J80" s="1079"/>
      <c r="K80" s="1079"/>
    </row>
    <row r="81" spans="2:11" ht="26.25" customHeight="1" x14ac:dyDescent="0.25">
      <c r="C81" s="59"/>
      <c r="D81" s="1071"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1071"/>
      <c r="F81" s="1071"/>
      <c r="G81" s="1071"/>
      <c r="H81" s="1071"/>
      <c r="I81" s="1071"/>
      <c r="J81" s="1071"/>
      <c r="K81" s="1071"/>
    </row>
    <row r="82" spans="2:11" x14ac:dyDescent="0.25">
      <c r="C82" s="59"/>
      <c r="E82" s="59"/>
      <c r="F82" s="61" t="str">
        <f>Translations!$B$151</f>
        <v>Title:</v>
      </c>
      <c r="I82" s="1053" t="s">
        <v>983</v>
      </c>
      <c r="J82" s="1054"/>
      <c r="K82" s="1055"/>
    </row>
    <row r="83" spans="2:11" x14ac:dyDescent="0.25">
      <c r="C83" s="59"/>
      <c r="E83" s="59"/>
      <c r="F83" s="61" t="str">
        <f>Translations!$B$152</f>
        <v>First Name:</v>
      </c>
      <c r="I83" s="1053" t="s">
        <v>2369</v>
      </c>
      <c r="J83" s="1054"/>
      <c r="K83" s="1055"/>
    </row>
    <row r="84" spans="2:11" x14ac:dyDescent="0.25">
      <c r="C84" s="59"/>
      <c r="E84" s="59"/>
      <c r="F84" s="61" t="str">
        <f>Translations!$B$153</f>
        <v>Surname:</v>
      </c>
      <c r="I84" s="1053" t="s">
        <v>2370</v>
      </c>
      <c r="J84" s="1054"/>
      <c r="K84" s="1055"/>
    </row>
    <row r="85" spans="2:11" x14ac:dyDescent="0.25">
      <c r="C85" s="59"/>
      <c r="E85" s="59"/>
      <c r="F85" s="61" t="str">
        <f>Translations!$B$154</f>
        <v>Job title:</v>
      </c>
      <c r="I85" s="1053" t="s">
        <v>2371</v>
      </c>
      <c r="J85" s="1054"/>
      <c r="K85" s="1055"/>
    </row>
    <row r="86" spans="2:11" x14ac:dyDescent="0.25">
      <c r="C86" s="59"/>
      <c r="E86" s="59"/>
      <c r="F86" s="61" t="str">
        <f>Translations!$B$155</f>
        <v>Organisation name (if acting on behalf of the aircraft operator):</v>
      </c>
      <c r="H86" s="59"/>
    </row>
    <row r="87" spans="2:11" x14ac:dyDescent="0.25">
      <c r="C87" s="67"/>
      <c r="E87" s="68"/>
      <c r="F87" s="60"/>
      <c r="I87" s="1053"/>
      <c r="J87" s="1054"/>
      <c r="K87" s="1055"/>
    </row>
    <row r="88" spans="2:11" x14ac:dyDescent="0.25">
      <c r="C88" s="59"/>
      <c r="E88" s="59"/>
      <c r="F88" s="61" t="str">
        <f>Translations!$B$156</f>
        <v>Telephone number:</v>
      </c>
      <c r="I88" s="1053">
        <v>37120234456</v>
      </c>
      <c r="J88" s="1054"/>
      <c r="K88" s="1055"/>
    </row>
    <row r="89" spans="2:11" x14ac:dyDescent="0.25">
      <c r="C89" s="67"/>
      <c r="E89" s="59"/>
      <c r="F89" s="61" t="str">
        <f>Translations!$B$157</f>
        <v>Email address:</v>
      </c>
      <c r="I89" s="1053" t="s">
        <v>2368</v>
      </c>
      <c r="J89" s="1054"/>
      <c r="K89" s="1055"/>
    </row>
    <row r="90" spans="2:11" x14ac:dyDescent="0.25">
      <c r="C90" s="65"/>
      <c r="G90" s="66"/>
      <c r="H90" s="112"/>
      <c r="I90" s="64"/>
      <c r="J90" s="64"/>
      <c r="K90" s="64"/>
    </row>
    <row r="91" spans="2:11" x14ac:dyDescent="0.25">
      <c r="C91" s="61" t="s">
        <v>45</v>
      </c>
      <c r="D91" s="61" t="str">
        <f>Translations!$B$159</f>
        <v>Please provide an address for receipt of correspondence</v>
      </c>
    </row>
    <row r="92" spans="2:11" ht="27" customHeight="1" x14ac:dyDescent="0.25">
      <c r="B92" s="70"/>
      <c r="C92" s="71"/>
      <c r="D92" s="1067" t="str">
        <f>Translations!$B$886</f>
        <v>You must provide an address for receipt of notices or other documents under or in connection with the EU Greenhouse Gas Emissions Trading Scheme. Please provide an electronic address and a postal address within the administering Member State.</v>
      </c>
      <c r="E92" s="1067"/>
      <c r="F92" s="1067"/>
      <c r="G92" s="1067"/>
      <c r="H92" s="1067"/>
      <c r="I92" s="1067"/>
      <c r="J92" s="1067"/>
      <c r="K92" s="1067"/>
    </row>
    <row r="93" spans="2:11" x14ac:dyDescent="0.25">
      <c r="C93" s="72"/>
      <c r="F93" s="61" t="str">
        <f>Translations!$B$151</f>
        <v>Title:</v>
      </c>
      <c r="I93" s="1053" t="s">
        <v>983</v>
      </c>
      <c r="J93" s="1054"/>
      <c r="K93" s="1055"/>
    </row>
    <row r="94" spans="2:11" x14ac:dyDescent="0.25">
      <c r="C94" s="72"/>
      <c r="D94" s="61"/>
      <c r="E94" s="59"/>
      <c r="F94" s="61" t="str">
        <f>Translations!$B$152</f>
        <v>First Name:</v>
      </c>
      <c r="I94" s="1053" t="s">
        <v>2369</v>
      </c>
      <c r="J94" s="1054"/>
      <c r="K94" s="1055"/>
    </row>
    <row r="95" spans="2:11" x14ac:dyDescent="0.25">
      <c r="C95" s="72"/>
      <c r="D95" s="61"/>
      <c r="E95" s="59"/>
      <c r="F95" s="61" t="str">
        <f>Translations!$B$153</f>
        <v>Surname:</v>
      </c>
      <c r="I95" s="1053" t="s">
        <v>2370</v>
      </c>
      <c r="J95" s="1054"/>
      <c r="K95" s="1055"/>
    </row>
    <row r="96" spans="2:11" x14ac:dyDescent="0.25">
      <c r="C96" s="73"/>
      <c r="E96" s="59"/>
      <c r="F96" s="61" t="str">
        <f>Translations!$B$157</f>
        <v>Email address:</v>
      </c>
      <c r="I96" s="1053" t="s">
        <v>2368</v>
      </c>
      <c r="J96" s="1054"/>
      <c r="K96" s="1055"/>
    </row>
    <row r="97" spans="2:12" x14ac:dyDescent="0.25">
      <c r="C97" s="59"/>
      <c r="E97" s="59"/>
      <c r="F97" s="61" t="str">
        <f>Translations!$B$156</f>
        <v>Telephone number:</v>
      </c>
      <c r="I97" s="1053">
        <v>37120234456</v>
      </c>
      <c r="J97" s="1054"/>
      <c r="K97" s="1055"/>
    </row>
    <row r="98" spans="2:12" x14ac:dyDescent="0.25">
      <c r="C98" s="72"/>
      <c r="F98" s="74" t="str">
        <f>Translations!$B$162</f>
        <v>Address Line 1:</v>
      </c>
      <c r="H98" s="74"/>
      <c r="I98" s="1053" t="s">
        <v>2365</v>
      </c>
      <c r="J98" s="1054"/>
      <c r="K98" s="1055"/>
    </row>
    <row r="99" spans="2:12" x14ac:dyDescent="0.25">
      <c r="C99" s="75"/>
      <c r="F99" s="74" t="str">
        <f>Translations!$B$163</f>
        <v>Address Line 2:</v>
      </c>
      <c r="H99" s="74"/>
      <c r="I99" s="1053"/>
      <c r="J99" s="1054"/>
      <c r="K99" s="1055"/>
    </row>
    <row r="100" spans="2:12" x14ac:dyDescent="0.25">
      <c r="C100" s="75"/>
      <c r="F100" s="74" t="str">
        <f>Translations!$B$164</f>
        <v>City:</v>
      </c>
      <c r="H100" s="74"/>
      <c r="I100" s="1053" t="s">
        <v>2366</v>
      </c>
      <c r="J100" s="1054"/>
      <c r="K100" s="1055"/>
    </row>
    <row r="101" spans="2:12" x14ac:dyDescent="0.25">
      <c r="C101" s="75"/>
      <c r="F101" s="74" t="str">
        <f>Translations!$B$165</f>
        <v>State/Province/Region:</v>
      </c>
      <c r="H101" s="74"/>
      <c r="I101" s="1053"/>
      <c r="J101" s="1054"/>
      <c r="K101" s="1055"/>
    </row>
    <row r="102" spans="2:12" x14ac:dyDescent="0.25">
      <c r="C102" s="75"/>
      <c r="F102" s="74" t="str">
        <f>Translations!$B$166</f>
        <v>Postcode/ZIP:</v>
      </c>
      <c r="H102" s="74"/>
      <c r="I102" s="1053" t="s">
        <v>2367</v>
      </c>
      <c r="J102" s="1054"/>
      <c r="K102" s="1055"/>
    </row>
    <row r="103" spans="2:12" x14ac:dyDescent="0.25">
      <c r="C103" s="75"/>
      <c r="F103" s="74" t="str">
        <f>Translations!$B$167</f>
        <v>Country:</v>
      </c>
      <c r="H103" s="74"/>
      <c r="I103" s="1053" t="s">
        <v>750</v>
      </c>
      <c r="J103" s="1054"/>
      <c r="K103" s="1055"/>
    </row>
    <row r="104" spans="2:12" x14ac:dyDescent="0.25">
      <c r="C104" s="75"/>
      <c r="G104" s="74"/>
      <c r="H104" s="74"/>
      <c r="I104" s="120"/>
      <c r="J104" s="120"/>
      <c r="K104" s="120"/>
    </row>
    <row r="105" spans="2:12" ht="5.0999999999999996" customHeight="1" x14ac:dyDescent="0.25">
      <c r="B105" s="304"/>
      <c r="C105" s="305"/>
      <c r="D105" s="304"/>
      <c r="E105" s="304"/>
      <c r="F105" s="304"/>
      <c r="G105" s="306"/>
      <c r="H105" s="306"/>
      <c r="I105" s="307"/>
      <c r="J105" s="307"/>
      <c r="K105" s="307"/>
      <c r="L105" s="304"/>
    </row>
    <row r="106" spans="2:12" x14ac:dyDescent="0.25">
      <c r="B106" s="304"/>
      <c r="C106" s="61" t="s">
        <v>46</v>
      </c>
      <c r="D106" s="180" t="str">
        <f>Translations!$B$1110</f>
        <v>Legal representative of the aircraft operator</v>
      </c>
      <c r="L106" s="304"/>
    </row>
    <row r="107" spans="2:12" ht="25.5" customHeight="1" x14ac:dyDescent="0.25">
      <c r="B107" s="304"/>
      <c r="C107" s="921"/>
      <c r="D107" s="1081" t="str">
        <f>Translations!$B$1111</f>
        <v>Please provide contact information of a representative who is legally responsible for the aircraft operator, for the purpose of compliance with the EU ETS, or CORSIA rules, as applicable.</v>
      </c>
      <c r="E107" s="1081"/>
      <c r="F107" s="1081"/>
      <c r="G107" s="1081"/>
      <c r="H107" s="1081"/>
      <c r="I107" s="1081"/>
      <c r="J107" s="1081"/>
      <c r="K107" s="1081"/>
      <c r="L107" s="304"/>
    </row>
    <row r="108" spans="2:12" x14ac:dyDescent="0.25">
      <c r="B108" s="304"/>
      <c r="C108" s="921"/>
      <c r="G108" s="180" t="str">
        <f>Translations!$B$151</f>
        <v>Title:</v>
      </c>
      <c r="H108" s="10"/>
      <c r="I108" s="1068" t="s">
        <v>983</v>
      </c>
      <c r="J108" s="1069"/>
      <c r="K108" s="1070"/>
      <c r="L108" s="304"/>
    </row>
    <row r="109" spans="2:12" x14ac:dyDescent="0.25">
      <c r="B109" s="304"/>
      <c r="C109" s="921"/>
      <c r="D109" s="180"/>
      <c r="E109" s="7"/>
      <c r="G109" s="180" t="str">
        <f>Translations!$B$152</f>
        <v>First Name:</v>
      </c>
      <c r="H109" s="10"/>
      <c r="I109" s="1053" t="s">
        <v>2369</v>
      </c>
      <c r="J109" s="1054"/>
      <c r="K109" s="1055"/>
      <c r="L109" s="304"/>
    </row>
    <row r="110" spans="2:12" x14ac:dyDescent="0.25">
      <c r="B110" s="304"/>
      <c r="C110" s="921"/>
      <c r="D110" s="180"/>
      <c r="E110" s="7"/>
      <c r="G110" s="180" t="str">
        <f>Translations!$B$153</f>
        <v>Surname:</v>
      </c>
      <c r="H110" s="10"/>
      <c r="I110" s="1053" t="s">
        <v>2370</v>
      </c>
      <c r="J110" s="1054"/>
      <c r="K110" s="1055"/>
      <c r="L110" s="304"/>
    </row>
    <row r="111" spans="2:12" x14ac:dyDescent="0.25">
      <c r="B111" s="304"/>
      <c r="C111" s="921"/>
      <c r="E111" s="7"/>
      <c r="G111" s="180" t="str">
        <f>Translations!$B$157</f>
        <v>Email address:</v>
      </c>
      <c r="H111" s="10"/>
      <c r="I111" s="1053" t="s">
        <v>2368</v>
      </c>
      <c r="J111" s="1054"/>
      <c r="K111" s="1055"/>
      <c r="L111" s="304"/>
    </row>
    <row r="112" spans="2:12" x14ac:dyDescent="0.25">
      <c r="B112" s="304"/>
      <c r="C112" s="921"/>
      <c r="E112" s="7"/>
      <c r="F112" s="7"/>
      <c r="G112" s="180" t="str">
        <f>Translations!$B$156</f>
        <v>Telephone number:</v>
      </c>
      <c r="I112" s="1053">
        <v>37120234456</v>
      </c>
      <c r="J112" s="1054"/>
      <c r="K112" s="1055"/>
      <c r="L112" s="304"/>
    </row>
    <row r="113" spans="2:12" x14ac:dyDescent="0.25">
      <c r="B113" s="304"/>
      <c r="C113" s="921"/>
      <c r="G113" s="19" t="str">
        <f>Translations!$B$162</f>
        <v>Address Line 1:</v>
      </c>
      <c r="H113" s="19"/>
      <c r="I113" s="1053" t="s">
        <v>2365</v>
      </c>
      <c r="J113" s="1054"/>
      <c r="K113" s="1055"/>
      <c r="L113" s="304"/>
    </row>
    <row r="114" spans="2:12" x14ac:dyDescent="0.25">
      <c r="B114" s="304"/>
      <c r="C114" s="921"/>
      <c r="G114" s="19" t="str">
        <f>Translations!$B$163</f>
        <v>Address Line 2:</v>
      </c>
      <c r="H114" s="19"/>
      <c r="I114" s="1068"/>
      <c r="J114" s="1069"/>
      <c r="K114" s="1070"/>
      <c r="L114" s="304"/>
    </row>
    <row r="115" spans="2:12" x14ac:dyDescent="0.25">
      <c r="B115" s="304"/>
      <c r="C115" s="921"/>
      <c r="G115" s="19" t="str">
        <f>Translations!$B$164</f>
        <v>City:</v>
      </c>
      <c r="H115" s="19"/>
      <c r="I115" s="1053" t="s">
        <v>2366</v>
      </c>
      <c r="J115" s="1054"/>
      <c r="K115" s="1055"/>
      <c r="L115" s="304"/>
    </row>
    <row r="116" spans="2:12" x14ac:dyDescent="0.25">
      <c r="B116" s="304"/>
      <c r="C116" s="921"/>
      <c r="G116" s="19" t="str">
        <f>Translations!$B$165</f>
        <v>State/Province/Region:</v>
      </c>
      <c r="H116" s="19"/>
      <c r="I116" s="1068"/>
      <c r="J116" s="1069"/>
      <c r="K116" s="1070"/>
      <c r="L116" s="304"/>
    </row>
    <row r="117" spans="2:12" x14ac:dyDescent="0.25">
      <c r="B117" s="304"/>
      <c r="C117" s="921"/>
      <c r="G117" s="19" t="str">
        <f>Translations!$B$166</f>
        <v>Postcode/ZIP:</v>
      </c>
      <c r="H117" s="19"/>
      <c r="I117" s="1053" t="s">
        <v>2367</v>
      </c>
      <c r="J117" s="1054"/>
      <c r="K117" s="1055"/>
      <c r="L117" s="304"/>
    </row>
    <row r="118" spans="2:12" x14ac:dyDescent="0.25">
      <c r="B118" s="304"/>
      <c r="C118" s="921"/>
      <c r="G118" s="19" t="str">
        <f>Translations!$B$167</f>
        <v>Country:</v>
      </c>
      <c r="H118" s="19"/>
      <c r="I118" s="1068" t="s">
        <v>750</v>
      </c>
      <c r="J118" s="1069"/>
      <c r="K118" s="1070"/>
      <c r="L118" s="304"/>
    </row>
    <row r="119" spans="2:12" ht="5.0999999999999996" customHeight="1" x14ac:dyDescent="0.25">
      <c r="B119" s="304"/>
      <c r="C119" s="305"/>
      <c r="D119" s="304"/>
      <c r="E119" s="304"/>
      <c r="F119" s="304"/>
      <c r="G119" s="306"/>
      <c r="H119" s="306"/>
      <c r="I119" s="307"/>
      <c r="J119" s="307"/>
      <c r="K119" s="307"/>
      <c r="L119" s="304"/>
    </row>
    <row r="120" spans="2:12" x14ac:dyDescent="0.25">
      <c r="C120" s="75"/>
      <c r="G120" s="74"/>
      <c r="H120" s="74"/>
      <c r="I120" s="120"/>
      <c r="J120" s="120"/>
      <c r="K120" s="120"/>
    </row>
    <row r="121" spans="2:12" ht="15.6" x14ac:dyDescent="0.3">
      <c r="C121" s="85">
        <v>3</v>
      </c>
      <c r="D121" s="58" t="str">
        <f>Translations!$B$842</f>
        <v>Identification of the verifier</v>
      </c>
      <c r="E121" s="58"/>
      <c r="F121" s="58"/>
      <c r="G121" s="58"/>
      <c r="H121" s="58"/>
      <c r="I121" s="58"/>
      <c r="J121" s="58"/>
      <c r="K121" s="58"/>
    </row>
    <row r="122" spans="2:12" ht="38.25" customHeight="1" x14ac:dyDescent="0.25">
      <c r="C122" s="1067"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1067"/>
      <c r="E122" s="1067"/>
      <c r="F122" s="1067"/>
      <c r="G122" s="1067"/>
      <c r="H122" s="1067"/>
      <c r="I122" s="1067"/>
      <c r="J122" s="1067"/>
      <c r="K122" s="1067"/>
    </row>
    <row r="123" spans="2:12" ht="38.25" customHeight="1" x14ac:dyDescent="0.25">
      <c r="C123" s="1067"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1067"/>
      <c r="E123" s="1067"/>
      <c r="F123" s="1067"/>
      <c r="G123" s="1067"/>
      <c r="H123" s="1067"/>
      <c r="I123" s="1067"/>
      <c r="J123" s="1067"/>
      <c r="K123" s="1067"/>
    </row>
    <row r="124" spans="2:12" ht="12.75" customHeight="1" x14ac:dyDescent="0.25">
      <c r="C124" s="1067" t="str">
        <f>Translations!$B$1112</f>
        <v>Where small emitters make use of this simplification, this section can be left empty.</v>
      </c>
      <c r="D124" s="1067"/>
      <c r="E124" s="1067"/>
      <c r="F124" s="1067"/>
      <c r="G124" s="1067"/>
      <c r="H124" s="1067"/>
      <c r="I124" s="1067"/>
      <c r="J124" s="1067"/>
      <c r="K124" s="1067"/>
    </row>
    <row r="125" spans="2:12" x14ac:dyDescent="0.25">
      <c r="C125" s="78" t="s">
        <v>25</v>
      </c>
      <c r="D125" s="121" t="str">
        <f>Translations!$B$1113</f>
        <v>Name and address of the verifier of your annual emission report</v>
      </c>
      <c r="E125" s="78"/>
      <c r="F125" s="78"/>
      <c r="G125" s="66"/>
      <c r="H125" s="112"/>
      <c r="I125" s="64"/>
      <c r="J125" s="64"/>
      <c r="K125" s="64"/>
    </row>
    <row r="126" spans="2:12" x14ac:dyDescent="0.25">
      <c r="C126" s="72"/>
      <c r="D126" s="61"/>
      <c r="E126" s="59"/>
      <c r="F126" s="61" t="str">
        <f>Translations!$B$888</f>
        <v>Company Name:</v>
      </c>
      <c r="I126" s="1053"/>
      <c r="J126" s="1054"/>
      <c r="K126" s="1055"/>
    </row>
    <row r="127" spans="2:12" x14ac:dyDescent="0.25">
      <c r="C127" s="72"/>
      <c r="F127" s="74" t="str">
        <f>Translations!$B$162</f>
        <v>Address Line 1:</v>
      </c>
      <c r="H127" s="74"/>
      <c r="I127" s="1053"/>
      <c r="J127" s="1054"/>
      <c r="K127" s="1055"/>
    </row>
    <row r="128" spans="2:12" x14ac:dyDescent="0.25">
      <c r="C128" s="75"/>
      <c r="F128" s="74" t="str">
        <f>Translations!$B$163</f>
        <v>Address Line 2:</v>
      </c>
      <c r="H128" s="74"/>
      <c r="I128" s="1053"/>
      <c r="J128" s="1054"/>
      <c r="K128" s="1055"/>
    </row>
    <row r="129" spans="3:11" x14ac:dyDescent="0.25">
      <c r="C129" s="75"/>
      <c r="F129" s="74" t="str">
        <f>Translations!$B$164</f>
        <v>City:</v>
      </c>
      <c r="H129" s="74"/>
      <c r="I129" s="1053"/>
      <c r="J129" s="1054"/>
      <c r="K129" s="1055"/>
    </row>
    <row r="130" spans="3:11" x14ac:dyDescent="0.25">
      <c r="C130" s="75"/>
      <c r="F130" s="74" t="str">
        <f>Translations!$B$165</f>
        <v>State/Province/Region:</v>
      </c>
      <c r="H130" s="74"/>
      <c r="I130" s="1053"/>
      <c r="J130" s="1054"/>
      <c r="K130" s="1055"/>
    </row>
    <row r="131" spans="3:11" x14ac:dyDescent="0.25">
      <c r="C131" s="75"/>
      <c r="F131" s="74" t="str">
        <f>Translations!$B$166</f>
        <v>Postcode/ZIP:</v>
      </c>
      <c r="H131" s="74"/>
      <c r="I131" s="1053"/>
      <c r="J131" s="1054"/>
      <c r="K131" s="1055"/>
    </row>
    <row r="132" spans="3:11" x14ac:dyDescent="0.25">
      <c r="C132" s="75"/>
      <c r="F132" s="74" t="str">
        <f>Translations!$B$167</f>
        <v>Country:</v>
      </c>
      <c r="H132" s="74"/>
      <c r="I132" s="1053"/>
      <c r="J132" s="1054"/>
      <c r="K132" s="1055"/>
    </row>
    <row r="133" spans="3:11" x14ac:dyDescent="0.25">
      <c r="C133" s="121"/>
      <c r="D133" s="78"/>
      <c r="E133" s="78"/>
      <c r="F133" s="78"/>
      <c r="G133" s="66"/>
      <c r="H133" s="112"/>
      <c r="I133" s="69"/>
      <c r="J133" s="69"/>
      <c r="K133" s="69"/>
    </row>
    <row r="134" spans="3:11" x14ac:dyDescent="0.25">
      <c r="C134" s="78" t="s">
        <v>26</v>
      </c>
      <c r="D134" s="78" t="str">
        <f>Translations!$B$1114</f>
        <v>Contact person for the accredited verifier:</v>
      </c>
      <c r="E134" s="78"/>
      <c r="F134" s="78"/>
      <c r="G134" s="66"/>
      <c r="H134" s="112"/>
      <c r="I134" s="69"/>
      <c r="J134" s="69"/>
      <c r="K134" s="69"/>
    </row>
    <row r="135" spans="3:11" ht="24" customHeight="1" x14ac:dyDescent="0.25">
      <c r="C135" s="75"/>
      <c r="D135" s="1067" t="str">
        <f>Translations!$B$890</f>
        <v>It will help the competent authority to have someone who they can contact directly with any questions about verification of your report. The person you name should be familiar with this report.</v>
      </c>
      <c r="E135" s="1067"/>
      <c r="F135" s="1067"/>
      <c r="G135" s="1067"/>
      <c r="H135" s="1067"/>
      <c r="I135" s="1067"/>
      <c r="J135" s="1067"/>
      <c r="K135" s="1067"/>
    </row>
    <row r="136" spans="3:11" x14ac:dyDescent="0.25">
      <c r="F136" s="61" t="str">
        <f>Translations!$B$151</f>
        <v>Title:</v>
      </c>
      <c r="I136" s="1053"/>
      <c r="J136" s="1054"/>
      <c r="K136" s="1055"/>
    </row>
    <row r="137" spans="3:11" x14ac:dyDescent="0.25">
      <c r="F137" s="61" t="str">
        <f>Translations!$B$152</f>
        <v>First Name:</v>
      </c>
      <c r="I137" s="1053"/>
      <c r="J137" s="1054"/>
      <c r="K137" s="1055"/>
    </row>
    <row r="138" spans="3:11" x14ac:dyDescent="0.25">
      <c r="C138" s="75"/>
      <c r="F138" s="61" t="str">
        <f>Translations!$B$153</f>
        <v>Surname:</v>
      </c>
      <c r="I138" s="1053"/>
      <c r="J138" s="1054"/>
      <c r="K138" s="1055"/>
    </row>
    <row r="139" spans="3:11" x14ac:dyDescent="0.25">
      <c r="C139" s="73"/>
      <c r="E139" s="59"/>
      <c r="F139" s="61" t="str">
        <f>Translations!$B$157</f>
        <v>Email address:</v>
      </c>
      <c r="I139" s="1053"/>
      <c r="J139" s="1054"/>
      <c r="K139" s="1055"/>
    </row>
    <row r="140" spans="3:11" x14ac:dyDescent="0.25">
      <c r="C140" s="73"/>
      <c r="E140" s="59"/>
      <c r="F140" s="61" t="str">
        <f>Translations!$B$156</f>
        <v>Telephone number:</v>
      </c>
      <c r="I140" s="1053"/>
      <c r="J140" s="1054"/>
      <c r="K140" s="1055"/>
    </row>
    <row r="141" spans="3:11" x14ac:dyDescent="0.25">
      <c r="C141" s="121"/>
      <c r="D141" s="78"/>
      <c r="E141" s="78"/>
      <c r="F141" s="78"/>
      <c r="G141" s="66"/>
      <c r="H141" s="112"/>
      <c r="I141" s="69"/>
      <c r="J141" s="69"/>
      <c r="K141" s="69"/>
    </row>
    <row r="142" spans="3:11" x14ac:dyDescent="0.25">
      <c r="C142" s="78" t="s">
        <v>27</v>
      </c>
      <c r="D142" s="78" t="str">
        <f>Translations!$B$1115</f>
        <v>Information about the verifier's accreditation:</v>
      </c>
      <c r="E142" s="78"/>
      <c r="F142" s="78"/>
      <c r="G142" s="66"/>
      <c r="H142" s="112"/>
      <c r="I142" s="69"/>
      <c r="J142" s="69"/>
      <c r="K142" s="69"/>
    </row>
    <row r="143" spans="3:11" ht="24" customHeight="1" x14ac:dyDescent="0.25">
      <c r="C143" s="75"/>
      <c r="D143" s="1067" t="str">
        <f>Translations!$B$1352</f>
        <v>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v>
      </c>
      <c r="E143" s="1067"/>
      <c r="F143" s="1067"/>
      <c r="G143" s="1067"/>
      <c r="H143" s="1067"/>
      <c r="I143" s="1067"/>
      <c r="J143" s="1067"/>
      <c r="K143" s="1067"/>
    </row>
    <row r="144" spans="3:11" ht="12.75" customHeight="1" x14ac:dyDescent="0.25">
      <c r="C144" s="75"/>
      <c r="D144" s="1067" t="str">
        <f>Translations!$B$893</f>
        <v>In such cases, "accreditation" should be read as "certification", and "accreditation body" as "national authority".</v>
      </c>
      <c r="E144" s="1067"/>
      <c r="F144" s="1067"/>
      <c r="G144" s="1067"/>
      <c r="H144" s="1067"/>
      <c r="I144" s="1067"/>
      <c r="J144" s="1067"/>
      <c r="K144" s="1067"/>
    </row>
    <row r="145" spans="2:11" x14ac:dyDescent="0.25">
      <c r="C145" s="73"/>
      <c r="D145" s="60" t="str">
        <f>Translations!$B$894</f>
        <v>Member State where accreditation has been granted:</v>
      </c>
      <c r="E145" s="13"/>
      <c r="F145" s="13"/>
      <c r="G145" s="13"/>
      <c r="H145" s="13"/>
      <c r="I145" s="1053"/>
      <c r="J145" s="1054"/>
      <c r="K145" s="1055"/>
    </row>
    <row r="146" spans="2:11" x14ac:dyDescent="0.25">
      <c r="C146" s="73"/>
      <c r="D146" s="78" t="str">
        <f>Translations!$B$895</f>
        <v>Registration number issued by the accreditation body:</v>
      </c>
      <c r="E146" s="59"/>
      <c r="G146" s="61"/>
      <c r="I146" s="1053"/>
      <c r="J146" s="1054"/>
      <c r="K146" s="1055"/>
    </row>
    <row r="147" spans="2:11" ht="12.75" customHeight="1" x14ac:dyDescent="0.25">
      <c r="C147" s="78"/>
      <c r="D147" s="1067" t="str">
        <f>Translations!$B$896</f>
        <v>The availability of such registration information may depend on the accrediting Member State's practice of accreditation of verifiers.</v>
      </c>
      <c r="E147" s="1067"/>
      <c r="F147" s="1067"/>
      <c r="G147" s="1067"/>
      <c r="H147" s="1067"/>
      <c r="I147" s="1067"/>
      <c r="J147" s="1067"/>
      <c r="K147" s="1067"/>
    </row>
    <row r="148" spans="2:11" x14ac:dyDescent="0.25">
      <c r="C148" s="78"/>
      <c r="D148" s="61"/>
      <c r="E148" s="59"/>
      <c r="F148" s="59"/>
      <c r="I148" s="69"/>
      <c r="J148" s="69"/>
      <c r="K148" s="69"/>
    </row>
    <row r="149" spans="2:11" x14ac:dyDescent="0.25">
      <c r="C149" s="78"/>
      <c r="D149" s="1072" t="str">
        <f>Translations!$B$897</f>
        <v>&lt;&lt;&lt; Click here to proceed to section 4 "Information about the monitoring plan" &gt;&gt;&gt;</v>
      </c>
      <c r="E149" s="1072"/>
      <c r="F149" s="1072"/>
      <c r="G149" s="1072"/>
      <c r="H149" s="1072"/>
      <c r="I149" s="1073"/>
      <c r="J149" s="1073"/>
    </row>
    <row r="157" spans="2:11" ht="15.6" x14ac:dyDescent="0.3">
      <c r="B157" s="76"/>
    </row>
  </sheetData>
  <sheetProtection sheet="1" objects="1" scenarios="1" formatCells="0" formatColumns="0" formatRows="0" insertColumns="0" insertRows="0"/>
  <mergeCells count="112">
    <mergeCell ref="D17:L17"/>
    <mergeCell ref="D19:L19"/>
    <mergeCell ref="D80:K80"/>
    <mergeCell ref="D10:J10"/>
    <mergeCell ref="D11:K11"/>
    <mergeCell ref="I109:K109"/>
    <mergeCell ref="I110:K110"/>
    <mergeCell ref="I111:K111"/>
    <mergeCell ref="I112:K112"/>
    <mergeCell ref="D23:K23"/>
    <mergeCell ref="D30:J30"/>
    <mergeCell ref="D25:K25"/>
    <mergeCell ref="D27:K27"/>
    <mergeCell ref="D28:K28"/>
    <mergeCell ref="D107:K107"/>
    <mergeCell ref="D47:H47"/>
    <mergeCell ref="I66:K66"/>
    <mergeCell ref="I87:K87"/>
    <mergeCell ref="I108:K108"/>
    <mergeCell ref="D92:K92"/>
    <mergeCell ref="J13:K13"/>
    <mergeCell ref="D18:K18"/>
    <mergeCell ref="D26:K26"/>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31:K131"/>
    <mergeCell ref="I130:K130"/>
    <mergeCell ref="I101:K101"/>
    <mergeCell ref="C122:K122"/>
    <mergeCell ref="D147:K147"/>
    <mergeCell ref="I78:K78"/>
    <mergeCell ref="D58:K58"/>
    <mergeCell ref="I59:K59"/>
    <mergeCell ref="D44:H44"/>
    <mergeCell ref="I72:K72"/>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I114:K114"/>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3:K73"/>
    <mergeCell ref="D62:K62"/>
    <mergeCell ref="I68:K68"/>
    <mergeCell ref="I71:K71"/>
    <mergeCell ref="I75:K75"/>
    <mergeCell ref="I76:K76"/>
  </mergeCells>
  <conditionalFormatting sqref="B105:L108 B109:H113 L109:L113 B114:L114 B115:H115 L115 B116:L116 B117:H117 L117 B118:L119">
    <cfRule type="expression" dxfId="37" priority="5" stopIfTrue="1">
      <formula>CONTR_CORSIAapplied=FALSE</formula>
    </cfRule>
  </conditionalFormatting>
  <conditionalFormatting sqref="D55:D56">
    <cfRule type="expression" dxfId="36" priority="14" stopIfTrue="1">
      <formula>$M$56</formula>
    </cfRule>
  </conditionalFormatting>
  <conditionalFormatting sqref="I34:K34">
    <cfRule type="expression" dxfId="35" priority="6" stopIfTrue="1">
      <formula>$M$34=TRUE</formula>
    </cfRule>
  </conditionalFormatting>
  <conditionalFormatting sqref="I56:K56">
    <cfRule type="expression" dxfId="34" priority="16" stopIfTrue="1">
      <formula>$M$56</formula>
    </cfRule>
  </conditionalFormatting>
  <conditionalFormatting sqref="K32">
    <cfRule type="expression" dxfId="33" priority="7" stopIfTrue="1">
      <formula>$M$32=TRUE</formula>
    </cfRule>
  </conditionalFormatting>
  <dataValidations count="11">
    <dataValidation type="list" allowBlank="1" showInputMessage="1" showErrorMessage="1" sqref="I7:K7" xr:uid="{00000000-0002-0000-0200-000000000000}">
      <formula1>ReportingYears</formula1>
    </dataValidation>
    <dataValidation type="list" allowBlank="1" showInputMessage="1" showErrorMessage="1" sqref="I53:K53 I56" xr:uid="{00000000-0002-0000-0200-000001000000}">
      <formula1>notapplicable</formula1>
    </dataValidation>
    <dataValidation type="list" allowBlank="1" showInputMessage="1" showErrorMessage="1" sqref="I61:K61" xr:uid="{00000000-0002-0000-0200-000002000000}">
      <formula1>CompetentAuthorities</formula1>
    </dataValidation>
    <dataValidation type="list" allowBlank="1" showInputMessage="1" showErrorMessage="1" sqref="I66:K66 I68:K68" xr:uid="{00000000-0002-0000-0200-000003000000}">
      <formula1>aviationauthorities</formula1>
    </dataValidation>
    <dataValidation type="list" allowBlank="1" showInputMessage="1" showErrorMessage="1" sqref="I136:K136 I93:K93 I82 I108:K108" xr:uid="{00000000-0002-0000-0200-000004000000}">
      <formula1>Title</formula1>
    </dataValidation>
    <dataValidation type="list" allowBlank="1" showInputMessage="1" showErrorMessage="1" sqref="I145:K145" xr:uid="{00000000-0002-0000-0200-000005000000}">
      <formula1>MemberStatesWithSwiss</formula1>
    </dataValidation>
    <dataValidation type="list" allowBlank="1" showInputMessage="1" showErrorMessage="1" sqref="I118:K118 I132:K132 I76:K76 I103:K103" xr:uid="{00000000-0002-0000-0200-000006000000}">
      <formula1>worldcountries</formula1>
    </dataValidation>
    <dataValidation type="list" allowBlank="1" showInputMessage="1" showErrorMessage="1" sqref="K38 K30 K32 K16" xr:uid="{00000000-0002-0000-0200-000007000000}">
      <formula1>TrueFalse</formula1>
    </dataValidation>
    <dataValidation type="list" allowBlank="1" showInputMessage="1" showErrorMessage="1" sqref="J13:K13" xr:uid="{00000000-0002-0000-0200-000008000000}">
      <formula1>MSLanguages</formula1>
    </dataValidation>
    <dataValidation type="list" allowBlank="1" showInputMessage="1" showErrorMessage="1" sqref="I59:K59" xr:uid="{00000000-0002-0000-0200-000009000000}">
      <formula1>memberstates</formula1>
    </dataValidation>
    <dataValidation type="list" allowBlank="1" showInputMessage="1" showErrorMessage="1" sqref="I34:K34" xr:uid="{00000000-0002-0000-0200-00000A000000}">
      <formula1>ICAO_MSList</formula1>
    </dataValidation>
  </dataValidations>
  <hyperlinks>
    <hyperlink ref="D149:H149" location="'Emissions overview'!A1" display="&lt;&lt;&lt; Click here to proceed to section 4 &quot;Information about the monitoring plan&quot; &gt;&gt;&gt;" xr:uid="{00000000-0004-0000-0200-000000000000}"/>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AD268"/>
  <sheetViews>
    <sheetView showGridLines="0" topLeftCell="B101" zoomScale="115" zoomScaleNormal="115" zoomScaleSheetLayoutView="140" workbookViewId="0">
      <selection activeCell="N11" sqref="N11"/>
    </sheetView>
  </sheetViews>
  <sheetFormatPr defaultColWidth="11.44140625" defaultRowHeight="13.2" x14ac:dyDescent="0.25"/>
  <cols>
    <col min="1" max="1" width="3.6640625" style="124" hidden="1" customWidth="1"/>
    <col min="2" max="2" width="3.6640625" style="68" customWidth="1"/>
    <col min="3" max="3" width="4.6640625" style="68" customWidth="1"/>
    <col min="4" max="18" width="12.5546875" style="68" customWidth="1"/>
    <col min="19" max="20" width="3.6640625" style="68" customWidth="1"/>
    <col min="21" max="22" width="12.5546875" style="124" hidden="1" customWidth="1"/>
    <col min="23" max="29" width="11.44140625" style="124" hidden="1" customWidth="1"/>
    <col min="30" max="30" width="3.6640625" style="124" hidden="1" customWidth="1"/>
    <col min="31" max="16384" width="11.44140625" style="68"/>
  </cols>
  <sheetData>
    <row r="1" spans="1:30" s="124" customFormat="1" hidden="1" x14ac:dyDescent="0.25">
      <c r="A1" s="124" t="s">
        <v>30</v>
      </c>
      <c r="U1" s="124" t="s">
        <v>30</v>
      </c>
      <c r="V1" s="124" t="s">
        <v>30</v>
      </c>
      <c r="W1" s="124" t="s">
        <v>30</v>
      </c>
      <c r="X1" s="124" t="s">
        <v>30</v>
      </c>
      <c r="Y1" s="124" t="s">
        <v>30</v>
      </c>
      <c r="Z1" s="124" t="s">
        <v>30</v>
      </c>
      <c r="AA1" s="124" t="s">
        <v>30</v>
      </c>
      <c r="AB1" s="124" t="s">
        <v>30</v>
      </c>
      <c r="AC1" s="124" t="s">
        <v>30</v>
      </c>
      <c r="AD1" s="124" t="s">
        <v>30</v>
      </c>
    </row>
    <row r="2" spans="1:30" x14ac:dyDescent="0.25">
      <c r="C2" s="111"/>
      <c r="F2" s="125"/>
      <c r="G2" s="125"/>
    </row>
    <row r="3" spans="1:30" ht="23.25" customHeight="1" x14ac:dyDescent="0.25">
      <c r="C3" s="1047" t="str">
        <f>Translations!$B$898</f>
        <v>EMISSION DATA OVERVIEW</v>
      </c>
      <c r="D3" s="1047"/>
      <c r="E3" s="1047"/>
      <c r="F3" s="1047"/>
      <c r="G3" s="1047"/>
      <c r="H3" s="1047"/>
      <c r="I3" s="1047"/>
      <c r="J3" s="1047"/>
      <c r="K3" s="1047"/>
      <c r="L3" s="565"/>
      <c r="M3" s="565"/>
      <c r="U3" s="126" t="s">
        <v>47</v>
      </c>
    </row>
    <row r="4" spans="1:30" x14ac:dyDescent="0.25">
      <c r="U4" s="127" t="s">
        <v>48</v>
      </c>
    </row>
    <row r="5" spans="1:30" ht="15.6" x14ac:dyDescent="0.25">
      <c r="C5" s="103">
        <v>4</v>
      </c>
      <c r="D5" s="1194" t="str">
        <f>Translations!$B$843</f>
        <v>Information about the monitoring plan</v>
      </c>
      <c r="E5" s="1194"/>
      <c r="F5" s="1194"/>
      <c r="G5" s="1194"/>
      <c r="H5" s="1194"/>
      <c r="I5" s="1194"/>
      <c r="J5" s="1194"/>
      <c r="K5" s="1194"/>
      <c r="L5" s="972"/>
      <c r="M5" s="972"/>
      <c r="N5" s="972"/>
      <c r="O5" s="972"/>
      <c r="P5" s="972"/>
      <c r="Q5" s="972"/>
      <c r="R5" s="972"/>
    </row>
    <row r="6" spans="1:30" ht="25.5" customHeight="1" x14ac:dyDescent="0.25">
      <c r="C6" s="113"/>
      <c r="D6" s="1092" t="str">
        <f>Translations!$B$1262</f>
        <v>Note: it is assumed, that one joint monitoring plan for the EU ETS, the CH ETS and CORSIA is used.</v>
      </c>
      <c r="E6" s="1092"/>
      <c r="F6" s="1092"/>
      <c r="G6" s="1092"/>
      <c r="H6" s="1092"/>
      <c r="I6" s="1092"/>
      <c r="J6" s="1092"/>
      <c r="K6" s="1092"/>
      <c r="L6" s="972"/>
      <c r="M6" s="972"/>
      <c r="N6" s="972"/>
      <c r="O6" s="972"/>
      <c r="P6" s="972"/>
      <c r="Q6" s="972"/>
      <c r="R6" s="313"/>
    </row>
    <row r="7" spans="1:30" ht="12.75" customHeight="1" x14ac:dyDescent="0.25">
      <c r="C7" s="61" t="s">
        <v>25</v>
      </c>
      <c r="D7" s="1066" t="str">
        <f>Translations!$B$899</f>
        <v>Version number of the latest approved monitoring plan:</v>
      </c>
      <c r="E7" s="1146"/>
      <c r="F7" s="1146"/>
      <c r="G7" s="1146"/>
      <c r="H7" s="1147"/>
      <c r="I7" s="1048">
        <v>1</v>
      </c>
      <c r="J7" s="1049"/>
      <c r="K7" s="1049"/>
      <c r="L7" s="1140"/>
      <c r="M7" s="1131"/>
    </row>
    <row r="8" spans="1:30" ht="5.0999999999999996" customHeight="1" x14ac:dyDescent="0.25">
      <c r="C8" s="67"/>
      <c r="D8" s="61"/>
      <c r="E8" s="59"/>
      <c r="F8" s="59"/>
    </row>
    <row r="9" spans="1:30" ht="12.75" customHeight="1" x14ac:dyDescent="0.25">
      <c r="C9" s="61" t="s">
        <v>26</v>
      </c>
      <c r="D9" s="1066" t="str">
        <f>Translations!$B$900</f>
        <v>Date of approval of the used monitoring plan:</v>
      </c>
      <c r="E9" s="1146"/>
      <c r="F9" s="1146"/>
      <c r="G9" s="1146"/>
      <c r="H9" s="1147"/>
      <c r="I9" s="1048"/>
      <c r="J9" s="1049"/>
      <c r="K9" s="1049"/>
      <c r="L9" s="1140"/>
      <c r="M9" s="1131"/>
    </row>
    <row r="10" spans="1:30" x14ac:dyDescent="0.25">
      <c r="C10" s="113"/>
      <c r="G10" s="112"/>
      <c r="H10" s="112"/>
      <c r="J10" s="128"/>
    </row>
    <row r="11" spans="1:30" ht="17.25" customHeight="1" x14ac:dyDescent="0.25">
      <c r="C11" s="61" t="s">
        <v>27</v>
      </c>
      <c r="D11" s="1066" t="str">
        <f>Translations!$B$901</f>
        <v>Have there been any deviations from your approved monitoring plan during the reporting year?</v>
      </c>
      <c r="E11" s="1146"/>
      <c r="F11" s="1146"/>
      <c r="G11" s="1146"/>
      <c r="H11" s="1146"/>
      <c r="I11" s="1146"/>
      <c r="J11" s="1146"/>
      <c r="K11" s="1146"/>
      <c r="L11" s="53"/>
      <c r="M11" s="53"/>
      <c r="U11" s="124" t="s">
        <v>49</v>
      </c>
    </row>
    <row r="12" spans="1:30" x14ac:dyDescent="0.25">
      <c r="C12" s="61"/>
      <c r="H12" s="114"/>
      <c r="I12" s="1048" t="b">
        <v>0</v>
      </c>
      <c r="J12" s="1049"/>
      <c r="K12" s="1049"/>
      <c r="L12" s="1140"/>
      <c r="M12" s="1131"/>
      <c r="U12" s="122" t="b">
        <f>IF(ISBLANK(I12),"",I12=FALSE)</f>
        <v>1</v>
      </c>
    </row>
    <row r="13" spans="1:30" ht="5.0999999999999996" customHeight="1" x14ac:dyDescent="0.25">
      <c r="C13" s="113"/>
      <c r="G13" s="112"/>
      <c r="H13" s="112"/>
      <c r="J13" s="128"/>
    </row>
    <row r="14" spans="1:30" ht="39.6" customHeight="1" x14ac:dyDescent="0.25">
      <c r="C14" s="61" t="s">
        <v>28</v>
      </c>
      <c r="D14" s="1164" t="str">
        <f>Translations!$B$902</f>
        <v>If you have answered "True", please describe all relevant changes in the operations and all deviations from your approved monitoring plan, providing information about each deviation and the consequence for the calculation of annual emissions.</v>
      </c>
      <c r="E14" s="1164"/>
      <c r="F14" s="1164"/>
      <c r="G14" s="1164"/>
      <c r="H14" s="1164"/>
      <c r="I14" s="1164"/>
      <c r="J14" s="1164"/>
      <c r="K14" s="1164"/>
      <c r="L14" s="1118"/>
      <c r="M14" s="1118"/>
    </row>
    <row r="15" spans="1:30" ht="25.5" customHeight="1" x14ac:dyDescent="0.25">
      <c r="C15" s="61"/>
      <c r="D15" s="1150"/>
      <c r="E15" s="1151"/>
      <c r="F15" s="1151"/>
      <c r="G15" s="1151"/>
      <c r="H15" s="1151"/>
      <c r="I15" s="1151"/>
      <c r="J15" s="1151"/>
      <c r="K15" s="1151"/>
      <c r="L15" s="1152"/>
      <c r="M15" s="1153"/>
    </row>
    <row r="16" spans="1:30" ht="25.5" customHeight="1" x14ac:dyDescent="0.25">
      <c r="C16" s="61"/>
      <c r="D16" s="1154"/>
      <c r="E16" s="1155"/>
      <c r="F16" s="1155"/>
      <c r="G16" s="1155"/>
      <c r="H16" s="1155"/>
      <c r="I16" s="1155"/>
      <c r="J16" s="1155"/>
      <c r="K16" s="1155"/>
      <c r="L16" s="972"/>
      <c r="M16" s="1156"/>
    </row>
    <row r="17" spans="1:30" ht="25.5" customHeight="1" x14ac:dyDescent="0.25">
      <c r="C17" s="61"/>
      <c r="D17" s="1157"/>
      <c r="E17" s="1158"/>
      <c r="F17" s="1158"/>
      <c r="G17" s="1158"/>
      <c r="H17" s="1158"/>
      <c r="I17" s="1158"/>
      <c r="J17" s="1158"/>
      <c r="K17" s="1158"/>
      <c r="L17" s="1118"/>
      <c r="M17" s="1159"/>
    </row>
    <row r="18" spans="1:30" ht="15" customHeight="1" x14ac:dyDescent="0.25"/>
    <row r="19" spans="1:30" ht="15.6" x14ac:dyDescent="0.25">
      <c r="C19" s="103">
        <v>5</v>
      </c>
      <c r="D19" s="1194" t="str">
        <f>Translations!$B$1263</f>
        <v>Total emissions in EU ETS and CH ETS</v>
      </c>
      <c r="E19" s="972"/>
      <c r="F19" s="972"/>
      <c r="G19" s="972"/>
      <c r="H19" s="972"/>
      <c r="I19" s="972"/>
      <c r="J19" s="972"/>
      <c r="K19" s="972"/>
      <c r="L19" s="972"/>
      <c r="M19" s="972"/>
      <c r="N19" s="972"/>
      <c r="O19" s="972"/>
      <c r="P19" s="972"/>
      <c r="Q19" s="972"/>
      <c r="R19" s="972"/>
    </row>
    <row r="20" spans="1:30" ht="25.5" customHeight="1" x14ac:dyDescent="0.25">
      <c r="C20" s="60"/>
      <c r="D20" s="1093" t="str">
        <f>Translations!$B$1264</f>
        <v>For limiting administrative burden, this sections (a) and (b) should cover emissions of both systems, EU ETS and CH ETS.</v>
      </c>
      <c r="E20" s="1093"/>
      <c r="F20" s="1093"/>
      <c r="G20" s="1093"/>
      <c r="H20" s="1093"/>
      <c r="I20" s="1093"/>
      <c r="J20" s="1093"/>
      <c r="K20" s="1093"/>
      <c r="L20" s="1094"/>
      <c r="M20" s="1094"/>
      <c r="N20" s="1094"/>
      <c r="O20" s="1094"/>
      <c r="P20" s="1094"/>
      <c r="Q20" s="1094"/>
      <c r="R20" s="806"/>
    </row>
    <row r="21" spans="1:30" x14ac:dyDescent="0.25">
      <c r="C21" s="60" t="s">
        <v>25</v>
      </c>
      <c r="D21" s="1163" t="str">
        <f>Translations!$B$1265</f>
        <v>Total number of flights in the reporting year:</v>
      </c>
      <c r="E21" s="1146"/>
      <c r="F21" s="1146"/>
      <c r="G21" s="1146"/>
      <c r="H21" s="1146"/>
      <c r="I21" s="1146"/>
      <c r="J21" s="1146"/>
    </row>
    <row r="22" spans="1:30" x14ac:dyDescent="0.25">
      <c r="C22" s="68" t="s">
        <v>50</v>
      </c>
      <c r="D22" s="1146" t="str">
        <f>Translations!$B$903</f>
        <v>Total number of flights in the reporting year covered by the EU ETS:</v>
      </c>
      <c r="E22" s="1146"/>
      <c r="F22" s="1146"/>
      <c r="G22" s="1146"/>
      <c r="H22" s="1146"/>
      <c r="I22" s="1146"/>
      <c r="J22" s="1146"/>
      <c r="K22" s="59"/>
      <c r="L22" s="1160">
        <v>617</v>
      </c>
      <c r="M22" s="1153"/>
    </row>
    <row r="23" spans="1:30" ht="4.95" customHeight="1" x14ac:dyDescent="0.25">
      <c r="B23" s="482"/>
      <c r="C23" s="482"/>
      <c r="D23" s="484"/>
      <c r="E23" s="484"/>
      <c r="F23" s="484"/>
      <c r="G23" s="484"/>
      <c r="H23" s="484"/>
      <c r="I23" s="484"/>
      <c r="J23" s="484"/>
      <c r="K23" s="482"/>
      <c r="L23" s="803"/>
      <c r="M23" s="744"/>
      <c r="N23" s="482"/>
      <c r="O23" s="482"/>
      <c r="P23" s="482"/>
      <c r="Q23" s="482"/>
      <c r="R23" s="482"/>
      <c r="S23" s="482"/>
    </row>
    <row r="24" spans="1:30" x14ac:dyDescent="0.25">
      <c r="B24" s="482"/>
      <c r="C24" s="68" t="s">
        <v>51</v>
      </c>
      <c r="D24" s="1146" t="str">
        <f>Translations!$B$1266</f>
        <v>Total number of flights in the reporting year covered by the CH ETS:</v>
      </c>
      <c r="E24" s="1146"/>
      <c r="F24" s="1146"/>
      <c r="G24" s="1146"/>
      <c r="H24" s="1146"/>
      <c r="I24" s="1146"/>
      <c r="J24" s="1146"/>
      <c r="K24" s="59"/>
      <c r="L24" s="1161">
        <v>35</v>
      </c>
      <c r="M24" s="1131"/>
      <c r="S24" s="482"/>
      <c r="T24" s="312"/>
    </row>
    <row r="25" spans="1:30" ht="4.95" customHeight="1" x14ac:dyDescent="0.25">
      <c r="B25" s="482"/>
      <c r="C25" s="482"/>
      <c r="D25" s="484"/>
      <c r="E25" s="484"/>
      <c r="F25" s="484"/>
      <c r="G25" s="484"/>
      <c r="H25" s="484"/>
      <c r="I25" s="484"/>
      <c r="J25" s="484"/>
      <c r="K25" s="482"/>
      <c r="L25" s="804"/>
      <c r="M25" s="745"/>
      <c r="N25" s="482"/>
      <c r="O25" s="482"/>
      <c r="P25" s="482"/>
      <c r="Q25" s="482"/>
      <c r="R25" s="482"/>
      <c r="S25" s="482"/>
    </row>
    <row r="26" spans="1:30" x14ac:dyDescent="0.25">
      <c r="C26" s="68" t="s">
        <v>52</v>
      </c>
      <c r="D26" s="1163" t="str">
        <f>Translations!$B$1267</f>
        <v>Total number of flights in the reporting year covered by an ETS:</v>
      </c>
      <c r="E26" s="1146"/>
      <c r="F26" s="1146"/>
      <c r="G26" s="1146"/>
      <c r="H26" s="1146"/>
      <c r="I26" s="1146"/>
      <c r="J26" s="1146"/>
      <c r="K26" s="59"/>
      <c r="L26" s="1162">
        <f>SUM(L22:L24)</f>
        <v>652</v>
      </c>
      <c r="M26" s="1159"/>
    </row>
    <row r="27" spans="1:30" x14ac:dyDescent="0.25">
      <c r="D27" s="521"/>
      <c r="E27" s="53"/>
      <c r="F27" s="53"/>
      <c r="G27" s="53"/>
      <c r="H27" s="53"/>
      <c r="I27" s="53"/>
      <c r="J27" s="53"/>
      <c r="K27" s="59"/>
      <c r="L27" s="59"/>
      <c r="M27" s="313"/>
    </row>
    <row r="28" spans="1:30" ht="12.75" customHeight="1" x14ac:dyDescent="0.25">
      <c r="B28" s="720"/>
      <c r="C28" s="60" t="s">
        <v>26</v>
      </c>
      <c r="D28" s="1095" t="str">
        <f>Translations!$B$1436</f>
        <v>Properties of the fuels used</v>
      </c>
      <c r="E28" s="972"/>
      <c r="F28" s="972"/>
      <c r="G28" s="972"/>
      <c r="H28" s="972"/>
      <c r="I28" s="972"/>
      <c r="J28" s="972"/>
      <c r="K28" s="972"/>
      <c r="L28" s="972"/>
      <c r="M28" s="972"/>
      <c r="N28" s="972"/>
      <c r="O28" s="972"/>
      <c r="P28" s="972"/>
      <c r="Q28" s="972"/>
      <c r="R28" s="313"/>
      <c r="S28" s="720"/>
    </row>
    <row r="29" spans="1:30" s="53" customFormat="1" ht="13.2" customHeight="1" x14ac:dyDescent="0.25">
      <c r="A29" s="129"/>
      <c r="B29" s="720"/>
      <c r="D29" s="1091" t="str">
        <f>Translations!$B$1437</f>
        <v>Please provide here the calculation factors needed for describing each fuel's properties for calculating the emissions. Input is required only if you are using other fuels than the standard fuels already defined.</v>
      </c>
      <c r="E29" s="1091"/>
      <c r="F29" s="1091"/>
      <c r="G29" s="1091"/>
      <c r="H29" s="1091"/>
      <c r="I29" s="1091"/>
      <c r="J29" s="1091"/>
      <c r="K29" s="1091"/>
      <c r="L29" s="1002"/>
      <c r="M29" s="1002"/>
      <c r="N29" s="1002"/>
      <c r="O29" s="1002"/>
      <c r="P29" s="1002"/>
      <c r="Q29" s="1002"/>
      <c r="R29" s="206"/>
      <c r="S29" s="720"/>
      <c r="T29" s="721"/>
      <c r="U29" s="130"/>
      <c r="V29" s="129"/>
      <c r="W29" s="129"/>
      <c r="X29" s="129"/>
      <c r="Y29" s="129"/>
      <c r="Z29" s="129"/>
      <c r="AA29" s="129"/>
      <c r="AB29" s="129"/>
      <c r="AC29" s="129"/>
      <c r="AD29" s="129"/>
    </row>
    <row r="30" spans="1:30" s="53" customFormat="1" ht="13.2" customHeight="1" x14ac:dyDescent="0.25">
      <c r="A30" s="129"/>
      <c r="B30" s="720"/>
      <c r="D30" s="1092" t="str">
        <f>Translations!$B$1438</f>
        <v>Please note:</v>
      </c>
      <c r="E30" s="1092"/>
      <c r="F30" s="1092"/>
      <c r="G30" s="1092"/>
      <c r="H30" s="1092"/>
      <c r="I30" s="1092"/>
      <c r="J30" s="1092"/>
      <c r="K30" s="1092"/>
      <c r="L30" s="972"/>
      <c r="M30" s="972"/>
      <c r="N30" s="972"/>
      <c r="O30" s="972"/>
      <c r="P30" s="972"/>
      <c r="Q30" s="972"/>
      <c r="R30" s="313"/>
      <c r="S30" s="720"/>
      <c r="T30" s="721"/>
      <c r="U30" s="130"/>
      <c r="V30" s="129"/>
      <c r="W30" s="129"/>
      <c r="X30" s="129"/>
      <c r="Y30" s="129"/>
      <c r="Z30" s="129"/>
      <c r="AA30" s="129"/>
      <c r="AB30" s="129"/>
      <c r="AC30" s="129"/>
      <c r="AD30" s="129"/>
    </row>
    <row r="31" spans="1:30" s="53" customFormat="1" ht="26.4" customHeight="1" x14ac:dyDescent="0.25">
      <c r="A31" s="129"/>
      <c r="B31" s="720"/>
      <c r="D31" s="1105" t="str">
        <f>Translations!$B$906</f>
        <v xml:space="preserve">preliminary EF </v>
      </c>
      <c r="E31" s="1106"/>
      <c r="F31" s="1107" t="str">
        <f>Translations!$B$1439</f>
        <v>The „preliminary emission factor" is the assumed total emission factor of a mixed fuel or material based on the total carbon content before multiplying it with the fossil fraction to result in the emission factor. For Aviation, the EF is usually reported as t CO2/t.</v>
      </c>
      <c r="G31" s="1107"/>
      <c r="H31" s="1107"/>
      <c r="I31" s="1107"/>
      <c r="J31" s="1107"/>
      <c r="K31" s="1107"/>
      <c r="L31" s="1107"/>
      <c r="M31" s="1106"/>
      <c r="N31" s="1106"/>
      <c r="O31" s="1106"/>
      <c r="P31" s="1106"/>
      <c r="Q31" s="1108"/>
      <c r="R31" s="313"/>
      <c r="S31" s="720"/>
      <c r="T31" s="721"/>
      <c r="U31" s="130"/>
      <c r="V31" s="129"/>
      <c r="W31" s="129"/>
      <c r="X31" s="129"/>
      <c r="Y31" s="129"/>
      <c r="Z31" s="129"/>
      <c r="AA31" s="129"/>
      <c r="AB31" s="129"/>
      <c r="AC31" s="129"/>
      <c r="AD31" s="129"/>
    </row>
    <row r="32" spans="1:30" s="53" customFormat="1" ht="13.2" customHeight="1" x14ac:dyDescent="0.25">
      <c r="A32" s="129"/>
      <c r="B32" s="720"/>
      <c r="D32" s="1105" t="str">
        <f>Translations!$B$651</f>
        <v>NCV</v>
      </c>
      <c r="E32" s="1106"/>
      <c r="F32" s="1107" t="str">
        <f>Translations!$B$908</f>
        <v>Net calorific value. Proxy data is to be reported for completeness purposes. In this template it is not used for emission calculation.</v>
      </c>
      <c r="G32" s="1107"/>
      <c r="H32" s="1107"/>
      <c r="I32" s="1107"/>
      <c r="J32" s="1107"/>
      <c r="K32" s="1107"/>
      <c r="L32" s="1107"/>
      <c r="M32" s="1106"/>
      <c r="N32" s="1106"/>
      <c r="O32" s="1106"/>
      <c r="P32" s="1106"/>
      <c r="Q32" s="1108"/>
      <c r="R32" s="313"/>
      <c r="S32" s="720"/>
      <c r="T32" s="721"/>
      <c r="U32" s="130"/>
      <c r="V32" s="129"/>
      <c r="W32" s="129"/>
      <c r="X32" s="129"/>
      <c r="Y32" s="129"/>
      <c r="Z32" s="129"/>
      <c r="AA32" s="129"/>
      <c r="AB32" s="129"/>
      <c r="AC32" s="129"/>
      <c r="AD32" s="129"/>
    </row>
    <row r="33" spans="1:30" s="53" customFormat="1" ht="4.95" customHeight="1" x14ac:dyDescent="0.25">
      <c r="A33" s="129"/>
      <c r="B33" s="720"/>
      <c r="D33" s="562"/>
      <c r="E33" s="564"/>
      <c r="F33" s="564"/>
      <c r="G33" s="564"/>
      <c r="H33" s="564"/>
      <c r="I33" s="564"/>
      <c r="J33" s="564"/>
      <c r="K33" s="564"/>
      <c r="L33" s="564"/>
      <c r="M33" s="564"/>
      <c r="N33" s="80"/>
      <c r="S33" s="720"/>
      <c r="T33" s="721"/>
      <c r="U33" s="130"/>
      <c r="V33" s="129"/>
      <c r="W33" s="129"/>
      <c r="X33" s="129"/>
      <c r="Y33" s="129"/>
      <c r="Z33" s="129"/>
      <c r="AA33" s="129"/>
      <c r="AB33" s="129"/>
      <c r="AC33" s="129"/>
      <c r="AD33" s="129"/>
    </row>
    <row r="34" spans="1:30" ht="26.4" customHeight="1" x14ac:dyDescent="0.25">
      <c r="B34" s="720"/>
      <c r="D34" s="1092" t="str">
        <f>Translations!$B$1440</f>
        <v>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v>
      </c>
      <c r="E34" s="1092"/>
      <c r="F34" s="1092"/>
      <c r="G34" s="1092"/>
      <c r="H34" s="1092"/>
      <c r="I34" s="1092"/>
      <c r="J34" s="1092"/>
      <c r="K34" s="1092"/>
      <c r="L34" s="972"/>
      <c r="M34" s="972"/>
      <c r="N34" s="972"/>
      <c r="O34" s="972"/>
      <c r="P34" s="972"/>
      <c r="Q34" s="972"/>
      <c r="R34" s="313"/>
      <c r="S34" s="720"/>
      <c r="T34" s="721"/>
    </row>
    <row r="35" spans="1:30" ht="4.95" customHeight="1" x14ac:dyDescent="0.25">
      <c r="B35" s="720"/>
      <c r="S35" s="720"/>
      <c r="T35" s="721"/>
    </row>
    <row r="36" spans="1:30" ht="13.2" customHeight="1" x14ac:dyDescent="0.25">
      <c r="B36" s="720"/>
      <c r="D36" s="1148" t="str">
        <f>Translations!$B$1441</f>
        <v>Alternative fuel types</v>
      </c>
      <c r="E36" s="1149"/>
      <c r="F36" s="570" t="str">
        <f>Translations!$B$1442</f>
        <v>Short name</v>
      </c>
      <c r="G36" s="571" t="str">
        <f>Translations!$B$1443</f>
        <v>Description of the fuel type</v>
      </c>
      <c r="H36" s="730"/>
      <c r="I36" s="730"/>
      <c r="J36" s="730"/>
      <c r="K36" s="730"/>
      <c r="L36" s="730"/>
      <c r="M36" s="730"/>
      <c r="N36" s="730"/>
      <c r="O36" s="730"/>
      <c r="P36" s="571" t="str">
        <f>Translations!$B$1444</f>
        <v>MRR category</v>
      </c>
      <c r="Q36" s="571" t="str">
        <f>Translations!$B$1445</f>
        <v>Support level</v>
      </c>
      <c r="R36" s="224"/>
      <c r="S36" s="720"/>
      <c r="T36" s="721"/>
    </row>
    <row r="37" spans="1:30" ht="13.2" customHeight="1" x14ac:dyDescent="0.25">
      <c r="B37" s="720"/>
      <c r="D37" s="1177" t="str">
        <f>Translations!$B$1446</f>
        <v>Advanced aviation biofuel</v>
      </c>
      <c r="E37" s="1178"/>
      <c r="F37" s="569" t="str">
        <f>Translations!$B$1447</f>
        <v>Adv. Biofuel</v>
      </c>
      <c r="G37" s="1179" t="str">
        <f>Translations!$B$1448</f>
        <v>Biofuels produced from the feedstock listed in Part A Annex IX to Directive 2018/2001 and that are certified in compliance with Article 30 of that Directive</v>
      </c>
      <c r="H37" s="1180"/>
      <c r="I37" s="1180"/>
      <c r="J37" s="1180"/>
      <c r="K37" s="1180"/>
      <c r="L37" s="1180"/>
      <c r="M37" s="1180"/>
      <c r="N37" s="1180"/>
      <c r="O37" s="1180"/>
      <c r="P37" s="567" t="str">
        <f>Translations!$B$184</f>
        <v>Biofuel</v>
      </c>
      <c r="Q37" s="581">
        <v>0.7</v>
      </c>
      <c r="R37" s="808"/>
      <c r="S37" s="720"/>
      <c r="T37" s="721"/>
    </row>
    <row r="38" spans="1:30" ht="13.2" customHeight="1" x14ac:dyDescent="0.25">
      <c r="B38" s="720"/>
      <c r="D38" s="1113" t="str">
        <f>Translations!$B$1449</f>
        <v>Aviation Biofuel</v>
      </c>
      <c r="E38" s="1114"/>
      <c r="F38" s="567" t="str">
        <f>Translations!$B$184</f>
        <v>Biofuel</v>
      </c>
      <c r="G38" s="1124" t="str">
        <f>Translations!$B$1450</f>
        <v>Biofuels produced from feedstock listed in Part B Annex IX to Directive 2018/2001 and that are certified in compliance with Article 30 of that Directive</v>
      </c>
      <c r="H38" s="1125"/>
      <c r="I38" s="1125"/>
      <c r="J38" s="1125"/>
      <c r="K38" s="1125"/>
      <c r="L38" s="1125"/>
      <c r="M38" s="1125"/>
      <c r="N38" s="1125"/>
      <c r="O38" s="1125"/>
      <c r="P38" s="567" t="str">
        <f>Translations!$B$184</f>
        <v>Biofuel</v>
      </c>
      <c r="Q38" s="582">
        <v>0.5</v>
      </c>
      <c r="R38" s="808"/>
      <c r="S38" s="720"/>
      <c r="T38" s="721"/>
    </row>
    <row r="39" spans="1:30" ht="26.4" customHeight="1" x14ac:dyDescent="0.25">
      <c r="B39" s="720"/>
      <c r="D39" s="1113" t="str">
        <f>Translations!$B$1451</f>
        <v>Other aviation biofuel</v>
      </c>
      <c r="E39" s="1114"/>
      <c r="F39" s="567" t="str">
        <f>Translations!$B$1452</f>
        <v>Other Biofuel</v>
      </c>
      <c r="G39" s="1124" t="str">
        <f>Translations!$B$1453</f>
        <v>Biofuels produced from the feedstock not listed in Annex IX to Directive 2018/2001 except for those produced from food and feed crops and that are certified in compliance with Article 30 of that Directive</v>
      </c>
      <c r="H39" s="1125"/>
      <c r="I39" s="1125"/>
      <c r="J39" s="1125"/>
      <c r="K39" s="1125"/>
      <c r="L39" s="1125"/>
      <c r="M39" s="1125"/>
      <c r="N39" s="1125"/>
      <c r="O39" s="1125"/>
      <c r="P39" s="567" t="str">
        <f>Translations!$B$184</f>
        <v>Biofuel</v>
      </c>
      <c r="Q39" s="582">
        <v>0.5</v>
      </c>
      <c r="R39" s="808"/>
      <c r="S39" s="720"/>
      <c r="T39" s="721"/>
    </row>
    <row r="40" spans="1:30" ht="26.4" customHeight="1" x14ac:dyDescent="0.25">
      <c r="B40" s="720"/>
      <c r="D40" s="1113" t="str">
        <f>Translations!$B$1454</f>
        <v>Co-processed advanced biofuel</v>
      </c>
      <c r="E40" s="1114"/>
      <c r="F40" s="567" t="str">
        <f>Translations!$B$1455</f>
        <v>Co-prod. Adv. Biofuel</v>
      </c>
      <c r="G40" s="1124" t="str">
        <f>Translations!$B$1456</f>
        <v>Co-products in a conventional refinery produced from the feedstock listed in Part A Annex IX of Directive 2018/2001 and that are certified in compliance with Article 30 of that Directive</v>
      </c>
      <c r="H40" s="1125"/>
      <c r="I40" s="1125"/>
      <c r="J40" s="1125"/>
      <c r="K40" s="1125"/>
      <c r="L40" s="1125"/>
      <c r="M40" s="1125"/>
      <c r="N40" s="1125"/>
      <c r="O40" s="1125"/>
      <c r="P40" s="567" t="str">
        <f>Translations!$B$184</f>
        <v>Biofuel</v>
      </c>
      <c r="Q40" s="582">
        <v>0.7</v>
      </c>
      <c r="R40" s="808"/>
      <c r="S40" s="720"/>
      <c r="T40" s="721"/>
    </row>
    <row r="41" spans="1:30" ht="13.2" customHeight="1" x14ac:dyDescent="0.25">
      <c r="B41" s="720"/>
      <c r="D41" s="1113" t="str">
        <f>Translations!$B$1457</f>
        <v>Co-processed biofuel</v>
      </c>
      <c r="E41" s="1114"/>
      <c r="F41" s="567" t="str">
        <f>Translations!$B$1458</f>
        <v>Co-prod. Biofuel</v>
      </c>
      <c r="G41" s="1124" t="str">
        <f>Translations!$B$1459</f>
        <v>Co-products in a conventional refinery other than advanced co-processed fuels and that are certified in compliance with Article 30 of that Directive</v>
      </c>
      <c r="H41" s="1125"/>
      <c r="I41" s="1125"/>
      <c r="J41" s="1125"/>
      <c r="K41" s="1125"/>
      <c r="L41" s="1125"/>
      <c r="M41" s="1125"/>
      <c r="N41" s="1125"/>
      <c r="O41" s="1125"/>
      <c r="P41" s="567" t="str">
        <f>Translations!$B$184</f>
        <v>Biofuel</v>
      </c>
      <c r="Q41" s="582">
        <v>0.5</v>
      </c>
      <c r="R41" s="808"/>
      <c r="S41" s="720"/>
      <c r="T41" s="721"/>
    </row>
    <row r="42" spans="1:30" ht="13.2" customHeight="1" x14ac:dyDescent="0.25">
      <c r="B42" s="720"/>
      <c r="D42" s="1113" t="str">
        <f>Translations!$B$1460</f>
        <v>Non-Eligible biofuels</v>
      </c>
      <c r="E42" s="1114"/>
      <c r="F42" s="567" t="str">
        <f>Translations!$B$1461</f>
        <v>Non-El. Biofuel</v>
      </c>
      <c r="G42" s="1124" t="str">
        <f>Translations!$B$1462</f>
        <v>Biofuels that are certified in compliance with Article 30 of Directive 2018/2001 and produced from food and feed crops</v>
      </c>
      <c r="H42" s="1125"/>
      <c r="I42" s="1125"/>
      <c r="J42" s="1125"/>
      <c r="K42" s="1125"/>
      <c r="L42" s="1125"/>
      <c r="M42" s="1125"/>
      <c r="N42" s="1125"/>
      <c r="O42" s="1125"/>
      <c r="P42" s="567" t="str">
        <f>Translations!$B$1462</f>
        <v>Biofuels that are certified in compliance with Article 30 of Directive 2018/2001 and produced from food and feed crops</v>
      </c>
      <c r="Q42" s="582" t="str">
        <f>Euconst_NA</f>
        <v>n.a.</v>
      </c>
      <c r="R42" s="808"/>
      <c r="S42" s="720"/>
      <c r="T42" s="721"/>
    </row>
    <row r="43" spans="1:30" ht="13.2" customHeight="1" x14ac:dyDescent="0.25">
      <c r="B43" s="720"/>
      <c r="D43" s="1113" t="str">
        <f>Translations!$B$1463</f>
        <v>Non-zero-rated biofuels</v>
      </c>
      <c r="E43" s="1114"/>
      <c r="F43" s="567" t="str">
        <f>Translations!$B$1464</f>
        <v>Non-zero Biofuel</v>
      </c>
      <c r="G43" s="1124" t="str">
        <f>Translations!$B$1465</f>
        <v>Biofuels that are not certified in compliance with Article 30 of Directive 2018/2001</v>
      </c>
      <c r="H43" s="1125"/>
      <c r="I43" s="1125"/>
      <c r="J43" s="1125"/>
      <c r="K43" s="1125"/>
      <c r="L43" s="1125"/>
      <c r="M43" s="1125"/>
      <c r="N43" s="1125"/>
      <c r="O43" s="1125"/>
      <c r="P43" s="567" t="str">
        <f>Translations!$B$184</f>
        <v>Biofuel</v>
      </c>
      <c r="Q43" s="582" t="str">
        <f>Euconst_NA</f>
        <v>n.a.</v>
      </c>
      <c r="R43" s="808"/>
      <c r="S43" s="720"/>
      <c r="T43" s="721"/>
    </row>
    <row r="44" spans="1:30" ht="13.2" customHeight="1" x14ac:dyDescent="0.25">
      <c r="B44" s="720"/>
      <c r="D44" s="1113" t="str">
        <f>Translations!$B$1466</f>
        <v>RFNBO</v>
      </c>
      <c r="E44" s="1114"/>
      <c r="F44" s="567" t="str">
        <f>Translations!$B$1466</f>
        <v>RFNBO</v>
      </c>
      <c r="G44" s="1124" t="str">
        <f>Translations!$B$1467</f>
        <v>Drop-in renewable fuels of non-biological origin as defined in Article 2, point (36) of Directive 2018/2001 and that are certified in compliance with Article 30 of that Directive</v>
      </c>
      <c r="H44" s="1125"/>
      <c r="I44" s="1125"/>
      <c r="J44" s="1125"/>
      <c r="K44" s="1125"/>
      <c r="L44" s="1125"/>
      <c r="M44" s="1125"/>
      <c r="N44" s="1125"/>
      <c r="O44" s="1125"/>
      <c r="P44" s="567" t="str">
        <f>Translations!$B$1468</f>
        <v>RFNBO/RCF</v>
      </c>
      <c r="Q44" s="582">
        <v>0.95</v>
      </c>
      <c r="R44" s="808"/>
      <c r="S44" s="720"/>
      <c r="T44" s="721"/>
    </row>
    <row r="45" spans="1:30" ht="13.2" customHeight="1" x14ac:dyDescent="0.25">
      <c r="B45" s="720"/>
      <c r="D45" s="1113" t="str">
        <f>Translations!$B$1469</f>
        <v>RCF</v>
      </c>
      <c r="E45" s="1114"/>
      <c r="F45" s="567" t="str">
        <f>Translations!$B$1469</f>
        <v>RCF</v>
      </c>
      <c r="G45" s="1124" t="str">
        <f>Translations!$B$1470</f>
        <v>Recycled carbon fuels as defined in Article 2, point (35) of Directive (EU) 2018/2001 and that are certified in compliance with Article 30 of that Directive</v>
      </c>
      <c r="H45" s="1125"/>
      <c r="I45" s="1125"/>
      <c r="J45" s="1125"/>
      <c r="K45" s="1125"/>
      <c r="L45" s="1125"/>
      <c r="M45" s="1125"/>
      <c r="N45" s="1125"/>
      <c r="O45" s="1125"/>
      <c r="P45" s="567" t="str">
        <f>Translations!$B$1468</f>
        <v>RFNBO/RCF</v>
      </c>
      <c r="Q45" s="582" t="str">
        <f>Euconst_NA</f>
        <v>n.a.</v>
      </c>
      <c r="R45" s="808"/>
      <c r="S45" s="720"/>
      <c r="T45" s="721"/>
    </row>
    <row r="46" spans="1:30" ht="13.2" customHeight="1" x14ac:dyDescent="0.25">
      <c r="B46" s="720"/>
      <c r="D46" s="1113" t="str">
        <f>Translations!$B$1471</f>
        <v>Non-zero-rated RFNBO</v>
      </c>
      <c r="E46" s="1114"/>
      <c r="F46" s="567" t="str">
        <f>Translations!$B$1472</f>
        <v>Non-zero RFNBO</v>
      </c>
      <c r="G46" s="1124" t="str">
        <f>Translations!$B$1473</f>
        <v>Drop-in renewable fuels of non-biological origin as defined in Article 2, point (36) of Directive 2018/2001 and that are NOT certified in compliance with Article 30 of that Directive</v>
      </c>
      <c r="H46" s="1125"/>
      <c r="I46" s="1125"/>
      <c r="J46" s="1125"/>
      <c r="K46" s="1125"/>
      <c r="L46" s="1125"/>
      <c r="M46" s="1125"/>
      <c r="N46" s="1125"/>
      <c r="O46" s="1125"/>
      <c r="P46" s="567" t="str">
        <f>Translations!$B$1468</f>
        <v>RFNBO/RCF</v>
      </c>
      <c r="Q46" s="582" t="str">
        <f>Euconst_NA</f>
        <v>n.a.</v>
      </c>
      <c r="R46" s="808"/>
      <c r="S46" s="720"/>
      <c r="T46" s="721"/>
    </row>
    <row r="47" spans="1:30" ht="13.2" customHeight="1" x14ac:dyDescent="0.25">
      <c r="B47" s="720"/>
      <c r="D47" s="1113" t="str">
        <f>Translations!$B$1474</f>
        <v>Non-zero-rated RCF</v>
      </c>
      <c r="E47" s="1114"/>
      <c r="F47" s="567" t="str">
        <f>Translations!$B$1475</f>
        <v>Non-zero RCF</v>
      </c>
      <c r="G47" s="1124" t="str">
        <f>Translations!$B$1476</f>
        <v>Recycled carbon fuels as defined in Article 2, point (35) of Directive (EU) 2018/2001 and that are NOT certified in compliance with Article 30 of that Directive</v>
      </c>
      <c r="H47" s="1125"/>
      <c r="I47" s="1125"/>
      <c r="J47" s="1125"/>
      <c r="K47" s="1125"/>
      <c r="L47" s="1125"/>
      <c r="M47" s="1125"/>
      <c r="N47" s="1125"/>
      <c r="O47" s="1125"/>
      <c r="P47" s="567" t="str">
        <f>Translations!$B$1468</f>
        <v>RFNBO/RCF</v>
      </c>
      <c r="Q47" s="582" t="str">
        <f>Euconst_NA</f>
        <v>n.a.</v>
      </c>
      <c r="R47" s="808"/>
      <c r="S47" s="720"/>
      <c r="T47" s="721"/>
    </row>
    <row r="48" spans="1:30" ht="26.4" customHeight="1" x14ac:dyDescent="0.25">
      <c r="B48" s="720"/>
      <c r="D48" s="1113" t="str">
        <f>Translations!$B$1477</f>
        <v>non-fossil SLCF</v>
      </c>
      <c r="E48" s="1114"/>
      <c r="F48" s="567" t="str">
        <f>Translations!$B$1478</f>
        <v>non-foss SLCF</v>
      </c>
      <c r="G48" s="1124" t="str">
        <f>Translations!$B$1479</f>
        <v>Synthetic low-carbon aviation fuels as defined in Article 3, point (13) of Regulation (EU) 2023/2405 that is not derived from fossil fuels and is complying with the required greenhouse gas reduction criterion</v>
      </c>
      <c r="H48" s="1125"/>
      <c r="I48" s="1125"/>
      <c r="J48" s="1125"/>
      <c r="K48" s="1125"/>
      <c r="L48" s="1125"/>
      <c r="M48" s="1125"/>
      <c r="N48" s="1125"/>
      <c r="O48" s="1125"/>
      <c r="P48" s="567" t="str">
        <f>Translations!$B$1480</f>
        <v>SLCF</v>
      </c>
      <c r="Q48" s="582">
        <v>0.5</v>
      </c>
      <c r="R48" s="808"/>
      <c r="S48" s="720"/>
      <c r="T48" s="721"/>
    </row>
    <row r="49" spans="2:30" ht="26.4" customHeight="1" x14ac:dyDescent="0.25">
      <c r="B49" s="720"/>
      <c r="D49" s="1113" t="str">
        <f>Translations!$B$1481</f>
        <v>SLCF (fossil)</v>
      </c>
      <c r="E49" s="1114"/>
      <c r="F49" s="567" t="str">
        <f>Translations!$B$1480</f>
        <v>SLCF</v>
      </c>
      <c r="G49" s="1124" t="str">
        <f>Translations!$B$1482</f>
        <v>Synthetic low-carbon aviation fuels as defined in Article 3, point (13) of Regulation (EU) 2023/2405 that is not derived from fossil fuels</v>
      </c>
      <c r="H49" s="1125"/>
      <c r="I49" s="1125"/>
      <c r="J49" s="1125"/>
      <c r="K49" s="1125"/>
      <c r="L49" s="1125"/>
      <c r="M49" s="1125"/>
      <c r="N49" s="1125"/>
      <c r="O49" s="1125"/>
      <c r="P49" s="567" t="str">
        <f>Translations!$B$1480</f>
        <v>SLCF</v>
      </c>
      <c r="Q49" s="582" t="str">
        <f>Euconst_NA</f>
        <v>n.a.</v>
      </c>
      <c r="R49" s="808"/>
      <c r="S49" s="720"/>
      <c r="T49" s="721"/>
    </row>
    <row r="50" spans="2:30" ht="26.4" customHeight="1" x14ac:dyDescent="0.25">
      <c r="B50" s="720"/>
      <c r="D50" s="1113" t="str">
        <f>Translations!$B$1483</f>
        <v>non-zero-rated SLCF</v>
      </c>
      <c r="E50" s="1114"/>
      <c r="F50" s="567" t="str">
        <f>Translations!$B$1484</f>
        <v>Non-zero SLCF</v>
      </c>
      <c r="G50" s="1124" t="str">
        <f>Translations!$B$1485</f>
        <v>Synthetic low-carbon aviation fuels as defined in Article 3, point (13) of Regulation (EU) 2023/2405 that is derived from fossil fuels and/or is NOT complying with the required greenhouse gas reduction criterion</v>
      </c>
      <c r="H50" s="1125"/>
      <c r="I50" s="1125"/>
      <c r="J50" s="1125"/>
      <c r="K50" s="1125"/>
      <c r="L50" s="1125"/>
      <c r="M50" s="1125"/>
      <c r="N50" s="1125"/>
      <c r="O50" s="1125"/>
      <c r="P50" s="567" t="str">
        <f>Translations!$B$1480</f>
        <v>SLCF</v>
      </c>
      <c r="Q50" s="582" t="str">
        <f>Euconst_NA</f>
        <v>n.a.</v>
      </c>
      <c r="R50" s="808"/>
      <c r="S50" s="720"/>
      <c r="T50" s="721"/>
    </row>
    <row r="51" spans="2:30" ht="13.2" customHeight="1" thickBot="1" x14ac:dyDescent="0.3">
      <c r="B51" s="720"/>
      <c r="D51" s="1113" t="str">
        <f>Translations!$B$1197</f>
        <v>Other</v>
      </c>
      <c r="E51" s="1114"/>
      <c r="F51" s="567" t="str">
        <f>Translations!$B$1197</f>
        <v>Other</v>
      </c>
      <c r="G51" s="1124" t="str">
        <f>Translations!$B$1486</f>
        <v>Any other drop-in aviation fuel not listed above</v>
      </c>
      <c r="H51" s="1125"/>
      <c r="I51" s="1125"/>
      <c r="J51" s="1125"/>
      <c r="K51" s="1125"/>
      <c r="L51" s="1125"/>
      <c r="M51" s="1125"/>
      <c r="N51" s="1125"/>
      <c r="O51" s="1125"/>
      <c r="P51" s="567" t="str">
        <f>Translations!$B$1197</f>
        <v>Other</v>
      </c>
      <c r="Q51" s="582" t="str">
        <f>Euconst_NA</f>
        <v>n.a.</v>
      </c>
      <c r="R51" s="808"/>
      <c r="S51" s="720"/>
      <c r="T51" s="721"/>
    </row>
    <row r="52" spans="2:30" ht="26.4" customHeight="1" x14ac:dyDescent="0.25">
      <c r="B52" s="720"/>
      <c r="D52" s="1113" t="str">
        <f>Translations!$B$1487</f>
        <v>Other Aviation fuel (Manual input)</v>
      </c>
      <c r="E52" s="1114"/>
      <c r="F52" s="567" t="str">
        <f>Translations!$B$1488</f>
        <v>Other (manual)</v>
      </c>
      <c r="G52" s="1124" t="str">
        <f>Translations!$B$1489</f>
        <v>Any other drop-in aviation fuel not listed above, open to complete manual input, i.e. there is the possibility to enter an emission factor or NCV different from standard aviation fuels, dtermined in accordance with Articles 32 to 35 of the MRR.</v>
      </c>
      <c r="H52" s="1125"/>
      <c r="I52" s="1125"/>
      <c r="J52" s="1125"/>
      <c r="K52" s="1125"/>
      <c r="L52" s="1125"/>
      <c r="M52" s="1125"/>
      <c r="N52" s="1125"/>
      <c r="O52" s="1125"/>
      <c r="P52" s="567" t="str">
        <f>Translations!$B$1488</f>
        <v>Other (manual)</v>
      </c>
      <c r="Q52" s="582" t="str">
        <f>Translations!$B$1490</f>
        <v>Manual input</v>
      </c>
      <c r="R52" s="808"/>
      <c r="S52" s="720"/>
      <c r="T52" s="721"/>
      <c r="U52" s="710" t="s">
        <v>129</v>
      </c>
      <c r="V52" s="711"/>
      <c r="W52" s="711"/>
      <c r="X52" s="711"/>
      <c r="Y52" s="711"/>
      <c r="Z52" s="712"/>
    </row>
    <row r="53" spans="2:30" ht="13.8" thickBot="1" x14ac:dyDescent="0.3">
      <c r="B53" s="720"/>
      <c r="D53" s="562"/>
      <c r="E53" s="2"/>
      <c r="F53" s="2"/>
      <c r="G53" s="2"/>
      <c r="H53" s="2"/>
      <c r="I53" s="2"/>
      <c r="J53" s="2"/>
      <c r="K53" s="2"/>
      <c r="L53" s="2"/>
      <c r="M53" s="2"/>
      <c r="S53" s="720"/>
      <c r="T53" s="721"/>
      <c r="U53" s="595"/>
      <c r="Z53" s="708"/>
    </row>
    <row r="54" spans="2:30" x14ac:dyDescent="0.25">
      <c r="B54" s="720"/>
      <c r="D54" s="1109" t="str">
        <f>Translations!$B$1491</f>
        <v>In the (unlikely) case that you are using fuel types which deviate from the predefined types, you can provide the parameters of such fuels manually in the last two rows of the table below (fuels No. 17 and 18).</v>
      </c>
      <c r="E54" s="1110"/>
      <c r="F54" s="1110"/>
      <c r="G54" s="1110"/>
      <c r="H54" s="1110"/>
      <c r="I54" s="1110"/>
      <c r="J54" s="1110"/>
      <c r="K54" s="1110"/>
      <c r="L54" s="1110"/>
      <c r="M54" s="1110"/>
      <c r="N54" s="1110"/>
      <c r="O54" s="1110"/>
      <c r="P54" s="1110"/>
      <c r="Q54" s="1110"/>
      <c r="R54" s="807"/>
      <c r="S54" s="720"/>
      <c r="T54" s="721"/>
      <c r="U54" s="596" t="s">
        <v>132</v>
      </c>
      <c r="V54" s="124" t="s">
        <v>133</v>
      </c>
      <c r="W54" s="124" t="s">
        <v>134</v>
      </c>
      <c r="X54" s="124" t="s">
        <v>135</v>
      </c>
      <c r="Y54" s="124" t="s">
        <v>136</v>
      </c>
      <c r="Z54" s="708" t="s">
        <v>1971</v>
      </c>
      <c r="AA54" s="714"/>
      <c r="AB54" s="572" t="s">
        <v>131</v>
      </c>
      <c r="AC54" s="778" t="str">
        <f ca="1">IF(ISERROR(CELL("filename",AB54)),"Emissions overview",MID(CELL("filename",AB54),FIND("]",CELL("filename",AB54))+1,1024))</f>
        <v>Emissions overview</v>
      </c>
    </row>
    <row r="55" spans="2:30" ht="13.8" thickBot="1" x14ac:dyDescent="0.3">
      <c r="B55" s="720"/>
      <c r="S55" s="720"/>
      <c r="T55" s="721"/>
      <c r="U55" s="715" t="s">
        <v>138</v>
      </c>
      <c r="V55" s="713" t="s">
        <v>139</v>
      </c>
      <c r="W55" s="713" t="s">
        <v>140</v>
      </c>
      <c r="X55" s="713" t="s">
        <v>141</v>
      </c>
      <c r="Y55" s="713" t="s">
        <v>142</v>
      </c>
      <c r="Z55" s="716" t="s">
        <v>1970</v>
      </c>
      <c r="AA55" s="717" t="s">
        <v>143</v>
      </c>
      <c r="AB55" s="718"/>
      <c r="AC55" s="709" t="s">
        <v>144</v>
      </c>
    </row>
    <row r="56" spans="2:30" ht="26.4" customHeight="1" thickBot="1" x14ac:dyDescent="0.3">
      <c r="B56" s="720"/>
      <c r="D56" s="52" t="str">
        <f>Translations!$B$914</f>
        <v>Fuel No.</v>
      </c>
      <c r="E56" s="1138" t="str">
        <f>Translations!$B$915</f>
        <v>Name of fuel</v>
      </c>
      <c r="F56" s="1131"/>
      <c r="G56" s="503" t="str">
        <f>Translations!$B$1121</f>
        <v>Fuel type</v>
      </c>
      <c r="H56" s="1101" t="str">
        <f>Translations!$B$1492</f>
        <v>MRR Category</v>
      </c>
      <c r="I56" s="985"/>
      <c r="J56" s="1101" t="str">
        <f>Translations!$B$1493</f>
        <v>Alternative fuel sub-category</v>
      </c>
      <c r="K56" s="985"/>
      <c r="L56" s="52" t="str">
        <f>Translations!$B$916</f>
        <v>preliminary EF 
[t CO2 / t fuel]</v>
      </c>
      <c r="M56" s="52" t="str">
        <f>Translations!$B$917</f>
        <v>NCV [GJ/t]</v>
      </c>
      <c r="N56" s="52" t="str">
        <f>Translations!$B$1494</f>
        <v>Zero rated fuel</v>
      </c>
      <c r="O56" s="52" t="str">
        <f>Translations!$B$1495</f>
        <v>Eligibility for ETS support</v>
      </c>
      <c r="S56" s="720"/>
      <c r="T56" s="721"/>
      <c r="AA56" s="713"/>
      <c r="AB56" s="124" t="s">
        <v>137</v>
      </c>
      <c r="AC56" s="779" t="str">
        <f>IF(MAX(AA60:AA74)=0,"",ADDRESS(ROW(AC60),COLUMN(AC60),,, AC54) &amp; ":" &amp; ADDRESS(ROW(AC60)+MAX(AA60:AA74)-1,COLUMN(AC60)))</f>
        <v/>
      </c>
    </row>
    <row r="57" spans="2:30" ht="13.2" customHeight="1" x14ac:dyDescent="0.25">
      <c r="B57" s="720"/>
      <c r="D57" s="123">
        <v>1</v>
      </c>
      <c r="E57" s="1139" t="str">
        <f>Translations!$B$273</f>
        <v>Jet kerosene (Jet A1 or Jet A)</v>
      </c>
      <c r="F57" s="1131"/>
      <c r="G57" s="566"/>
      <c r="H57" s="985" t="str">
        <f>Translations!$B$1496</f>
        <v>Standard aviation fuel</v>
      </c>
      <c r="I57" s="985"/>
      <c r="J57" s="985"/>
      <c r="K57" s="985"/>
      <c r="L57" s="561">
        <v>3.16</v>
      </c>
      <c r="M57" s="133">
        <v>44.1</v>
      </c>
      <c r="N57" s="566"/>
      <c r="O57" s="566"/>
      <c r="S57" s="720"/>
      <c r="T57" s="721"/>
      <c r="V57" s="780" t="s">
        <v>70</v>
      </c>
      <c r="AC57" s="780" t="s">
        <v>70</v>
      </c>
      <c r="AD57" s="775"/>
    </row>
    <row r="58" spans="2:30" ht="13.2" customHeight="1" x14ac:dyDescent="0.25">
      <c r="B58" s="720"/>
      <c r="D58" s="123">
        <f>D57+1</f>
        <v>2</v>
      </c>
      <c r="E58" s="1139" t="str">
        <f>Translations!$B$274</f>
        <v>Jet gasoline (Jet B)</v>
      </c>
      <c r="F58" s="1140"/>
      <c r="G58" s="566"/>
      <c r="H58" s="985" t="str">
        <f>Translations!$B$1496</f>
        <v>Standard aviation fuel</v>
      </c>
      <c r="I58" s="985"/>
      <c r="J58" s="985"/>
      <c r="K58" s="985"/>
      <c r="L58" s="132">
        <v>3.1</v>
      </c>
      <c r="M58" s="133">
        <v>44.3</v>
      </c>
      <c r="N58" s="566"/>
      <c r="O58" s="566"/>
      <c r="S58" s="720"/>
      <c r="T58" s="721"/>
      <c r="V58" s="781" t="s">
        <v>71</v>
      </c>
      <c r="AC58" s="781" t="s">
        <v>71</v>
      </c>
      <c r="AD58" s="775"/>
    </row>
    <row r="59" spans="2:30" ht="13.2" customHeight="1" thickBot="1" x14ac:dyDescent="0.3">
      <c r="B59" s="720"/>
      <c r="D59" s="123">
        <f>D58+1</f>
        <v>3</v>
      </c>
      <c r="E59" s="1139" t="str">
        <f>Translations!$B$275</f>
        <v>Aviation gasoline (AvGas)</v>
      </c>
      <c r="F59" s="1131"/>
      <c r="G59" s="566"/>
      <c r="H59" s="985" t="str">
        <f>Translations!$B$1496</f>
        <v>Standard aviation fuel</v>
      </c>
      <c r="I59" s="985"/>
      <c r="J59" s="985"/>
      <c r="K59" s="985"/>
      <c r="L59" s="132">
        <v>3.1</v>
      </c>
      <c r="M59" s="133">
        <v>44.3</v>
      </c>
      <c r="N59" s="566"/>
      <c r="O59" s="566"/>
      <c r="S59" s="720"/>
      <c r="T59" s="721"/>
      <c r="V59" s="789" t="s">
        <v>72</v>
      </c>
      <c r="AC59" s="782" t="s">
        <v>72</v>
      </c>
      <c r="AD59" s="775"/>
    </row>
    <row r="60" spans="2:30" ht="13.2" customHeight="1" x14ac:dyDescent="0.25">
      <c r="B60" s="720"/>
      <c r="D60" s="123">
        <f>D59+1</f>
        <v>4</v>
      </c>
      <c r="E60" s="1115"/>
      <c r="F60" s="1116"/>
      <c r="G60" s="818"/>
      <c r="H60" s="1085"/>
      <c r="I60" s="1086"/>
      <c r="J60" s="1085"/>
      <c r="K60" s="1086"/>
      <c r="L60" s="819" t="str">
        <f t="shared" ref="L60:L72" si="0">IF($E60="","",IF($G60="",ERRmsg_SelectMainFuel,INDEX(CNST_MainFuelEFref,MATCH($G60,CNST_MainFuelTypes,0))))</f>
        <v/>
      </c>
      <c r="M60" s="819" t="str">
        <f t="shared" ref="M60:M72" si="1">IF($E60="","",IF($G60="",ERRmsg_SelectMainFuel,INDEX(CNST_MainFuelNCVref,MATCH($G60,CNST_MainFuelTypes,0))))</f>
        <v/>
      </c>
      <c r="N60" s="583" t="str">
        <f t="shared" ref="N60:N72" si="2">IF($E60="","",IF($J60="",ERRmsg_Incomplete,INDEX(CNST_AltFuelsZero,MATCH($J60,CNST_AltFuelTypesShort,0))))</f>
        <v/>
      </c>
      <c r="O60" s="584" t="str">
        <f t="shared" ref="O60:O72" si="3">IF($E60="","",IF($J60="",ERRmsg_Incomplete,IF(INDEX(CNST_AltFuelsSupportRate,MATCH($J60,CNST_AltFuelTypesShort,0))="","",INDEX(CNST_AltFuelsSupportRate,MATCH($J60,CNST_AltFuelTypesShort,0)))))</f>
        <v/>
      </c>
      <c r="S60" s="720"/>
      <c r="T60" s="721"/>
      <c r="U60" s="790" t="b">
        <f t="shared" ref="U60:U72" si="4">AND(E60&lt;&gt;"",G60&lt;&gt;"",J60&lt;&gt;"")</f>
        <v>0</v>
      </c>
      <c r="V60" s="791" t="str">
        <f>IF(E60="","",CONCATENATE(D60, ". ",E60))</f>
        <v/>
      </c>
      <c r="W60" s="776" t="b">
        <f t="shared" ref="W60:W74" si="5">$H60=INDEX(CNST_AltMainFuels,1)</f>
        <v>0</v>
      </c>
      <c r="X60" s="777" t="b">
        <f t="shared" ref="X60:X74" si="6">$H60=INDEX(CNST_AltMainFuels,2)</f>
        <v>0</v>
      </c>
      <c r="Y60" s="777" t="b">
        <f t="shared" ref="Y60:Y74" si="7">$H60=INDEX(CNST_AltMainFuels,3)</f>
        <v>0</v>
      </c>
      <c r="Z60" s="795" t="b">
        <f t="shared" ref="Z60:Z74" si="8">$H60=INDEX(CNST_AltMainFuels,4)</f>
        <v>0</v>
      </c>
      <c r="AA60" s="776" t="str">
        <f>IF(U60=FALSE,"",COUNTIF(U$60:U60,TRUE))</f>
        <v/>
      </c>
      <c r="AB60" s="777">
        <v>1</v>
      </c>
      <c r="AC60" s="602" t="str">
        <f t="shared" ref="AC60:AC74" si="9">IFERROR(INDEX( $V$60:$V$74,MATCH(AB60,$AA$60:$AA$74,0)),"")</f>
        <v/>
      </c>
    </row>
    <row r="61" spans="2:30" ht="13.2" customHeight="1" x14ac:dyDescent="0.25">
      <c r="B61" s="720"/>
      <c r="D61" s="123">
        <f t="shared" ref="D61:D66" si="10">D60+1</f>
        <v>5</v>
      </c>
      <c r="E61" s="1115"/>
      <c r="F61" s="1116"/>
      <c r="G61" s="818"/>
      <c r="H61" s="1085"/>
      <c r="I61" s="1086"/>
      <c r="J61" s="1085"/>
      <c r="K61" s="1086"/>
      <c r="L61" s="819" t="str">
        <f t="shared" si="0"/>
        <v/>
      </c>
      <c r="M61" s="819" t="str">
        <f t="shared" si="1"/>
        <v/>
      </c>
      <c r="N61" s="583" t="str">
        <f t="shared" si="2"/>
        <v/>
      </c>
      <c r="O61" s="584" t="str">
        <f t="shared" si="3"/>
        <v/>
      </c>
      <c r="S61" s="720"/>
      <c r="T61" s="721"/>
      <c r="U61" s="785" t="b">
        <f t="shared" si="4"/>
        <v>0</v>
      </c>
      <c r="V61" s="787" t="str">
        <f t="shared" ref="V61:V74" si="11">IF(E61="","",CONCATENATE(D61, ". ",E61))</f>
        <v/>
      </c>
      <c r="W61" s="597" t="b">
        <f t="shared" si="5"/>
        <v>0</v>
      </c>
      <c r="X61" s="122" t="b">
        <f t="shared" si="6"/>
        <v>0</v>
      </c>
      <c r="Y61" s="122" t="b">
        <f t="shared" si="7"/>
        <v>0</v>
      </c>
      <c r="Z61" s="796" t="b">
        <f t="shared" si="8"/>
        <v>0</v>
      </c>
      <c r="AA61" s="597" t="str">
        <f>IF(U61=FALSE,"",COUNTIF(U$60:U61,TRUE))</f>
        <v/>
      </c>
      <c r="AB61" s="122">
        <f>AB60+1</f>
        <v>2</v>
      </c>
      <c r="AC61" s="598" t="str">
        <f t="shared" si="9"/>
        <v/>
      </c>
    </row>
    <row r="62" spans="2:30" ht="13.2" customHeight="1" x14ac:dyDescent="0.25">
      <c r="B62" s="720"/>
      <c r="D62" s="123">
        <f t="shared" si="10"/>
        <v>6</v>
      </c>
      <c r="E62" s="1115"/>
      <c r="F62" s="1116"/>
      <c r="G62" s="818"/>
      <c r="H62" s="1085"/>
      <c r="I62" s="1086"/>
      <c r="J62" s="1085"/>
      <c r="K62" s="1086"/>
      <c r="L62" s="819" t="str">
        <f t="shared" si="0"/>
        <v/>
      </c>
      <c r="M62" s="819" t="str">
        <f t="shared" si="1"/>
        <v/>
      </c>
      <c r="N62" s="583" t="str">
        <f t="shared" si="2"/>
        <v/>
      </c>
      <c r="O62" s="584" t="str">
        <f t="shared" si="3"/>
        <v/>
      </c>
      <c r="S62" s="720"/>
      <c r="T62" s="721"/>
      <c r="U62" s="785" t="b">
        <f t="shared" si="4"/>
        <v>0</v>
      </c>
      <c r="V62" s="787" t="str">
        <f t="shared" si="11"/>
        <v/>
      </c>
      <c r="W62" s="597" t="b">
        <f t="shared" si="5"/>
        <v>0</v>
      </c>
      <c r="X62" s="122" t="b">
        <f t="shared" si="6"/>
        <v>0</v>
      </c>
      <c r="Y62" s="122" t="b">
        <f t="shared" si="7"/>
        <v>0</v>
      </c>
      <c r="Z62" s="796" t="b">
        <f t="shared" si="8"/>
        <v>0</v>
      </c>
      <c r="AA62" s="597" t="str">
        <f>IF(U62=FALSE,"",COUNTIF(U$60:U62,TRUE))</f>
        <v/>
      </c>
      <c r="AB62" s="122">
        <f t="shared" ref="AB62:AB74" si="12">AB61+1</f>
        <v>3</v>
      </c>
      <c r="AC62" s="598" t="str">
        <f t="shared" si="9"/>
        <v/>
      </c>
    </row>
    <row r="63" spans="2:30" ht="13.2" customHeight="1" x14ac:dyDescent="0.25">
      <c r="B63" s="720"/>
      <c r="D63" s="123">
        <f t="shared" si="10"/>
        <v>7</v>
      </c>
      <c r="E63" s="1115"/>
      <c r="F63" s="1116"/>
      <c r="G63" s="818"/>
      <c r="H63" s="1085"/>
      <c r="I63" s="1086"/>
      <c r="J63" s="1085"/>
      <c r="K63" s="1086"/>
      <c r="L63" s="819" t="str">
        <f t="shared" si="0"/>
        <v/>
      </c>
      <c r="M63" s="819" t="str">
        <f t="shared" si="1"/>
        <v/>
      </c>
      <c r="N63" s="583" t="str">
        <f t="shared" si="2"/>
        <v/>
      </c>
      <c r="O63" s="584" t="str">
        <f t="shared" si="3"/>
        <v/>
      </c>
      <c r="S63" s="720"/>
      <c r="T63" s="721"/>
      <c r="U63" s="785" t="b">
        <f t="shared" si="4"/>
        <v>0</v>
      </c>
      <c r="V63" s="787" t="str">
        <f t="shared" si="11"/>
        <v/>
      </c>
      <c r="W63" s="597" t="b">
        <f t="shared" si="5"/>
        <v>0</v>
      </c>
      <c r="X63" s="122" t="b">
        <f t="shared" si="6"/>
        <v>0</v>
      </c>
      <c r="Y63" s="122" t="b">
        <f t="shared" si="7"/>
        <v>0</v>
      </c>
      <c r="Z63" s="796" t="b">
        <f t="shared" si="8"/>
        <v>0</v>
      </c>
      <c r="AA63" s="597" t="str">
        <f>IF(U63=FALSE,"",COUNTIF(U$60:U63,TRUE))</f>
        <v/>
      </c>
      <c r="AB63" s="122">
        <f t="shared" si="12"/>
        <v>4</v>
      </c>
      <c r="AC63" s="598" t="str">
        <f t="shared" si="9"/>
        <v/>
      </c>
    </row>
    <row r="64" spans="2:30" ht="13.2" customHeight="1" x14ac:dyDescent="0.25">
      <c r="B64" s="720"/>
      <c r="D64" s="123">
        <f t="shared" si="10"/>
        <v>8</v>
      </c>
      <c r="E64" s="1115"/>
      <c r="F64" s="1116"/>
      <c r="G64" s="818"/>
      <c r="H64" s="1085"/>
      <c r="I64" s="1086"/>
      <c r="J64" s="1085"/>
      <c r="K64" s="1086"/>
      <c r="L64" s="819" t="str">
        <f t="shared" si="0"/>
        <v/>
      </c>
      <c r="M64" s="819" t="str">
        <f t="shared" si="1"/>
        <v/>
      </c>
      <c r="N64" s="583" t="str">
        <f t="shared" si="2"/>
        <v/>
      </c>
      <c r="O64" s="584" t="str">
        <f t="shared" si="3"/>
        <v/>
      </c>
      <c r="S64" s="720"/>
      <c r="T64" s="721"/>
      <c r="U64" s="785" t="b">
        <f t="shared" si="4"/>
        <v>0</v>
      </c>
      <c r="V64" s="787" t="str">
        <f t="shared" si="11"/>
        <v/>
      </c>
      <c r="W64" s="597" t="b">
        <f t="shared" si="5"/>
        <v>0</v>
      </c>
      <c r="X64" s="122" t="b">
        <f t="shared" si="6"/>
        <v>0</v>
      </c>
      <c r="Y64" s="122" t="b">
        <f t="shared" si="7"/>
        <v>0</v>
      </c>
      <c r="Z64" s="796" t="b">
        <f t="shared" si="8"/>
        <v>0</v>
      </c>
      <c r="AA64" s="597" t="str">
        <f>IF(U64=FALSE,"",COUNTIF(U$60:U64,TRUE))</f>
        <v/>
      </c>
      <c r="AB64" s="122">
        <f t="shared" si="12"/>
        <v>5</v>
      </c>
      <c r="AC64" s="598" t="str">
        <f t="shared" si="9"/>
        <v/>
      </c>
    </row>
    <row r="65" spans="1:29" ht="13.2" customHeight="1" x14ac:dyDescent="0.25">
      <c r="B65" s="720"/>
      <c r="D65" s="123">
        <f t="shared" si="10"/>
        <v>9</v>
      </c>
      <c r="E65" s="1115"/>
      <c r="F65" s="1116"/>
      <c r="G65" s="818"/>
      <c r="H65" s="1085"/>
      <c r="I65" s="1086"/>
      <c r="J65" s="1085"/>
      <c r="K65" s="1086"/>
      <c r="L65" s="819" t="str">
        <f t="shared" si="0"/>
        <v/>
      </c>
      <c r="M65" s="819" t="str">
        <f t="shared" si="1"/>
        <v/>
      </c>
      <c r="N65" s="583" t="str">
        <f t="shared" si="2"/>
        <v/>
      </c>
      <c r="O65" s="584" t="str">
        <f t="shared" si="3"/>
        <v/>
      </c>
      <c r="S65" s="720"/>
      <c r="T65" s="721"/>
      <c r="U65" s="785" t="b">
        <f t="shared" si="4"/>
        <v>0</v>
      </c>
      <c r="V65" s="787" t="str">
        <f t="shared" si="11"/>
        <v/>
      </c>
      <c r="W65" s="597" t="b">
        <f t="shared" si="5"/>
        <v>0</v>
      </c>
      <c r="X65" s="122" t="b">
        <f t="shared" si="6"/>
        <v>0</v>
      </c>
      <c r="Y65" s="122" t="b">
        <f t="shared" si="7"/>
        <v>0</v>
      </c>
      <c r="Z65" s="796" t="b">
        <f t="shared" si="8"/>
        <v>0</v>
      </c>
      <c r="AA65" s="597" t="str">
        <f>IF(U65=FALSE,"",COUNTIF(U$60:U65,TRUE))</f>
        <v/>
      </c>
      <c r="AB65" s="122">
        <f t="shared" si="12"/>
        <v>6</v>
      </c>
      <c r="AC65" s="598" t="str">
        <f t="shared" si="9"/>
        <v/>
      </c>
    </row>
    <row r="66" spans="1:29" ht="13.2" customHeight="1" x14ac:dyDescent="0.25">
      <c r="B66" s="720"/>
      <c r="D66" s="123">
        <f t="shared" si="10"/>
        <v>10</v>
      </c>
      <c r="E66" s="1119"/>
      <c r="F66" s="1119"/>
      <c r="G66" s="818"/>
      <c r="H66" s="1085"/>
      <c r="I66" s="1086"/>
      <c r="J66" s="1085"/>
      <c r="K66" s="1086"/>
      <c r="L66" s="819" t="str">
        <f t="shared" si="0"/>
        <v/>
      </c>
      <c r="M66" s="819" t="str">
        <f t="shared" si="1"/>
        <v/>
      </c>
      <c r="N66" s="583" t="str">
        <f t="shared" si="2"/>
        <v/>
      </c>
      <c r="O66" s="584" t="str">
        <f t="shared" si="3"/>
        <v/>
      </c>
      <c r="S66" s="720"/>
      <c r="T66" s="721"/>
      <c r="U66" s="785" t="b">
        <f t="shared" si="4"/>
        <v>0</v>
      </c>
      <c r="V66" s="787" t="str">
        <f t="shared" si="11"/>
        <v/>
      </c>
      <c r="W66" s="597" t="b">
        <f t="shared" si="5"/>
        <v>0</v>
      </c>
      <c r="X66" s="122" t="b">
        <f t="shared" si="6"/>
        <v>0</v>
      </c>
      <c r="Y66" s="122" t="b">
        <f t="shared" si="7"/>
        <v>0</v>
      </c>
      <c r="Z66" s="796" t="b">
        <f t="shared" si="8"/>
        <v>0</v>
      </c>
      <c r="AA66" s="597" t="str">
        <f>IF(U66=FALSE,"",COUNTIF(U$60:U66,TRUE))</f>
        <v/>
      </c>
      <c r="AB66" s="122">
        <f t="shared" si="12"/>
        <v>7</v>
      </c>
      <c r="AC66" s="598" t="str">
        <f t="shared" si="9"/>
        <v/>
      </c>
    </row>
    <row r="67" spans="1:29" ht="13.2" customHeight="1" x14ac:dyDescent="0.25">
      <c r="B67" s="720"/>
      <c r="D67" s="123">
        <f t="shared" ref="D67:D74" si="13">D66+1</f>
        <v>11</v>
      </c>
      <c r="E67" s="1119"/>
      <c r="F67" s="1119"/>
      <c r="G67" s="818"/>
      <c r="H67" s="1085"/>
      <c r="I67" s="1086"/>
      <c r="J67" s="1085"/>
      <c r="K67" s="1086"/>
      <c r="L67" s="819" t="str">
        <f t="shared" si="0"/>
        <v/>
      </c>
      <c r="M67" s="819" t="str">
        <f t="shared" si="1"/>
        <v/>
      </c>
      <c r="N67" s="583" t="str">
        <f t="shared" si="2"/>
        <v/>
      </c>
      <c r="O67" s="584" t="str">
        <f t="shared" si="3"/>
        <v/>
      </c>
      <c r="S67" s="720"/>
      <c r="T67" s="721"/>
      <c r="U67" s="785" t="b">
        <f t="shared" si="4"/>
        <v>0</v>
      </c>
      <c r="V67" s="787" t="str">
        <f t="shared" si="11"/>
        <v/>
      </c>
      <c r="W67" s="597" t="b">
        <f t="shared" si="5"/>
        <v>0</v>
      </c>
      <c r="X67" s="122" t="b">
        <f t="shared" si="6"/>
        <v>0</v>
      </c>
      <c r="Y67" s="122" t="b">
        <f t="shared" si="7"/>
        <v>0</v>
      </c>
      <c r="Z67" s="796" t="b">
        <f t="shared" si="8"/>
        <v>0</v>
      </c>
      <c r="AA67" s="597" t="str">
        <f>IF(U67=FALSE,"",COUNTIF(U$60:U67,TRUE))</f>
        <v/>
      </c>
      <c r="AB67" s="122">
        <f t="shared" si="12"/>
        <v>8</v>
      </c>
      <c r="AC67" s="598" t="str">
        <f t="shared" si="9"/>
        <v/>
      </c>
    </row>
    <row r="68" spans="1:29" ht="13.2" customHeight="1" x14ac:dyDescent="0.25">
      <c r="B68" s="720"/>
      <c r="D68" s="123">
        <f t="shared" si="13"/>
        <v>12</v>
      </c>
      <c r="E68" s="1119"/>
      <c r="F68" s="1119"/>
      <c r="G68" s="818"/>
      <c r="H68" s="1085"/>
      <c r="I68" s="1086"/>
      <c r="J68" s="1085"/>
      <c r="K68" s="1086"/>
      <c r="L68" s="819" t="str">
        <f t="shared" si="0"/>
        <v/>
      </c>
      <c r="M68" s="819" t="str">
        <f t="shared" si="1"/>
        <v/>
      </c>
      <c r="N68" s="583" t="str">
        <f t="shared" si="2"/>
        <v/>
      </c>
      <c r="O68" s="584" t="str">
        <f t="shared" si="3"/>
        <v/>
      </c>
      <c r="S68" s="720"/>
      <c r="T68" s="721"/>
      <c r="U68" s="785" t="b">
        <f t="shared" si="4"/>
        <v>0</v>
      </c>
      <c r="V68" s="787" t="str">
        <f t="shared" si="11"/>
        <v/>
      </c>
      <c r="W68" s="597" t="b">
        <f t="shared" si="5"/>
        <v>0</v>
      </c>
      <c r="X68" s="122" t="b">
        <f t="shared" si="6"/>
        <v>0</v>
      </c>
      <c r="Y68" s="122" t="b">
        <f t="shared" si="7"/>
        <v>0</v>
      </c>
      <c r="Z68" s="796" t="b">
        <f t="shared" si="8"/>
        <v>0</v>
      </c>
      <c r="AA68" s="597" t="str">
        <f>IF(U68=FALSE,"",COUNTIF(U$60:U68,TRUE))</f>
        <v/>
      </c>
      <c r="AB68" s="122">
        <f t="shared" si="12"/>
        <v>9</v>
      </c>
      <c r="AC68" s="598" t="str">
        <f t="shared" si="9"/>
        <v/>
      </c>
    </row>
    <row r="69" spans="1:29" ht="13.2" customHeight="1" x14ac:dyDescent="0.25">
      <c r="B69" s="720"/>
      <c r="D69" s="123">
        <f t="shared" si="13"/>
        <v>13</v>
      </c>
      <c r="E69" s="1119"/>
      <c r="F69" s="1119"/>
      <c r="G69" s="818"/>
      <c r="H69" s="1085"/>
      <c r="I69" s="1086"/>
      <c r="J69" s="1085"/>
      <c r="K69" s="1086"/>
      <c r="L69" s="819" t="str">
        <f t="shared" si="0"/>
        <v/>
      </c>
      <c r="M69" s="819" t="str">
        <f t="shared" si="1"/>
        <v/>
      </c>
      <c r="N69" s="583" t="str">
        <f t="shared" si="2"/>
        <v/>
      </c>
      <c r="O69" s="584" t="str">
        <f t="shared" si="3"/>
        <v/>
      </c>
      <c r="S69" s="720"/>
      <c r="T69" s="721"/>
      <c r="U69" s="785" t="b">
        <f t="shared" si="4"/>
        <v>0</v>
      </c>
      <c r="V69" s="787" t="str">
        <f t="shared" si="11"/>
        <v/>
      </c>
      <c r="W69" s="597" t="b">
        <f t="shared" si="5"/>
        <v>0</v>
      </c>
      <c r="X69" s="122" t="b">
        <f t="shared" si="6"/>
        <v>0</v>
      </c>
      <c r="Y69" s="122" t="b">
        <f t="shared" si="7"/>
        <v>0</v>
      </c>
      <c r="Z69" s="796" t="b">
        <f t="shared" si="8"/>
        <v>0</v>
      </c>
      <c r="AA69" s="597" t="str">
        <f>IF(U69=FALSE,"",COUNTIF(U$60:U69,TRUE))</f>
        <v/>
      </c>
      <c r="AB69" s="122">
        <f t="shared" si="12"/>
        <v>10</v>
      </c>
      <c r="AC69" s="598" t="str">
        <f t="shared" si="9"/>
        <v/>
      </c>
    </row>
    <row r="70" spans="1:29" ht="13.2" customHeight="1" x14ac:dyDescent="0.25">
      <c r="B70" s="720"/>
      <c r="D70" s="123">
        <f t="shared" si="13"/>
        <v>14</v>
      </c>
      <c r="E70" s="1119"/>
      <c r="F70" s="1119"/>
      <c r="G70" s="818"/>
      <c r="H70" s="1085"/>
      <c r="I70" s="1086"/>
      <c r="J70" s="1085"/>
      <c r="K70" s="1086"/>
      <c r="L70" s="819" t="str">
        <f t="shared" si="0"/>
        <v/>
      </c>
      <c r="M70" s="819" t="str">
        <f t="shared" si="1"/>
        <v/>
      </c>
      <c r="N70" s="583" t="str">
        <f t="shared" si="2"/>
        <v/>
      </c>
      <c r="O70" s="584" t="str">
        <f t="shared" si="3"/>
        <v/>
      </c>
      <c r="S70" s="720"/>
      <c r="T70" s="721"/>
      <c r="U70" s="785" t="b">
        <f t="shared" si="4"/>
        <v>0</v>
      </c>
      <c r="V70" s="787" t="str">
        <f t="shared" si="11"/>
        <v/>
      </c>
      <c r="W70" s="597" t="b">
        <f t="shared" si="5"/>
        <v>0</v>
      </c>
      <c r="X70" s="122" t="b">
        <f t="shared" si="6"/>
        <v>0</v>
      </c>
      <c r="Y70" s="122" t="b">
        <f t="shared" si="7"/>
        <v>0</v>
      </c>
      <c r="Z70" s="796" t="b">
        <f t="shared" si="8"/>
        <v>0</v>
      </c>
      <c r="AA70" s="597" t="str">
        <f>IF(U70=FALSE,"",COUNTIF(U$60:U70,TRUE))</f>
        <v/>
      </c>
      <c r="AB70" s="122">
        <f t="shared" si="12"/>
        <v>11</v>
      </c>
      <c r="AC70" s="598" t="str">
        <f t="shared" si="9"/>
        <v/>
      </c>
    </row>
    <row r="71" spans="1:29" ht="13.2" customHeight="1" x14ac:dyDescent="0.25">
      <c r="B71" s="720"/>
      <c r="D71" s="123">
        <f t="shared" si="13"/>
        <v>15</v>
      </c>
      <c r="E71" s="1119"/>
      <c r="F71" s="1119"/>
      <c r="G71" s="818"/>
      <c r="H71" s="1085"/>
      <c r="I71" s="1086"/>
      <c r="J71" s="1085"/>
      <c r="K71" s="1086"/>
      <c r="L71" s="819" t="str">
        <f t="shared" si="0"/>
        <v/>
      </c>
      <c r="M71" s="819" t="str">
        <f t="shared" si="1"/>
        <v/>
      </c>
      <c r="N71" s="583" t="str">
        <f t="shared" si="2"/>
        <v/>
      </c>
      <c r="O71" s="584" t="str">
        <f t="shared" si="3"/>
        <v/>
      </c>
      <c r="S71" s="720"/>
      <c r="T71" s="721"/>
      <c r="U71" s="785" t="b">
        <f t="shared" si="4"/>
        <v>0</v>
      </c>
      <c r="V71" s="787" t="str">
        <f t="shared" si="11"/>
        <v/>
      </c>
      <c r="W71" s="597" t="b">
        <f t="shared" si="5"/>
        <v>0</v>
      </c>
      <c r="X71" s="122" t="b">
        <f t="shared" si="6"/>
        <v>0</v>
      </c>
      <c r="Y71" s="122" t="b">
        <f t="shared" si="7"/>
        <v>0</v>
      </c>
      <c r="Z71" s="796" t="b">
        <f t="shared" si="8"/>
        <v>0</v>
      </c>
      <c r="AA71" s="597" t="str">
        <f>IF(U71=FALSE,"",COUNTIF(U$60:U71,TRUE))</f>
        <v/>
      </c>
      <c r="AB71" s="122">
        <f t="shared" si="12"/>
        <v>12</v>
      </c>
      <c r="AC71" s="598" t="str">
        <f t="shared" si="9"/>
        <v/>
      </c>
    </row>
    <row r="72" spans="1:29" ht="13.2" customHeight="1" thickBot="1" x14ac:dyDescent="0.3">
      <c r="B72" s="720"/>
      <c r="D72" s="591">
        <f t="shared" si="13"/>
        <v>16</v>
      </c>
      <c r="E72" s="1142"/>
      <c r="F72" s="1142"/>
      <c r="G72" s="820"/>
      <c r="H72" s="1120"/>
      <c r="I72" s="1121"/>
      <c r="J72" s="1120"/>
      <c r="K72" s="1121"/>
      <c r="L72" s="821" t="str">
        <f t="shared" si="0"/>
        <v/>
      </c>
      <c r="M72" s="821" t="str">
        <f t="shared" si="1"/>
        <v/>
      </c>
      <c r="N72" s="592" t="str">
        <f t="shared" si="2"/>
        <v/>
      </c>
      <c r="O72" s="593" t="str">
        <f t="shared" si="3"/>
        <v/>
      </c>
      <c r="S72" s="720"/>
      <c r="T72" s="721"/>
      <c r="U72" s="785" t="b">
        <f t="shared" si="4"/>
        <v>0</v>
      </c>
      <c r="V72" s="787" t="str">
        <f t="shared" si="11"/>
        <v/>
      </c>
      <c r="W72" s="597" t="b">
        <f t="shared" si="5"/>
        <v>0</v>
      </c>
      <c r="X72" s="122" t="b">
        <f t="shared" si="6"/>
        <v>0</v>
      </c>
      <c r="Y72" s="122" t="b">
        <f t="shared" si="7"/>
        <v>0</v>
      </c>
      <c r="Z72" s="796" t="b">
        <f t="shared" si="8"/>
        <v>0</v>
      </c>
      <c r="AA72" s="597" t="str">
        <f>IF(U72=FALSE,"",COUNTIF(U$60:U72,TRUE))</f>
        <v/>
      </c>
      <c r="AB72" s="122">
        <f t="shared" si="12"/>
        <v>13</v>
      </c>
      <c r="AC72" s="598" t="str">
        <f t="shared" si="9"/>
        <v/>
      </c>
    </row>
    <row r="73" spans="1:29" ht="13.2" customHeight="1" x14ac:dyDescent="0.25">
      <c r="B73" s="720"/>
      <c r="D73" s="590">
        <f>D72+1</f>
        <v>17</v>
      </c>
      <c r="E73" s="1143"/>
      <c r="F73" s="1143"/>
      <c r="G73" s="818"/>
      <c r="H73" s="1122"/>
      <c r="I73" s="1123"/>
      <c r="J73" s="1144" t="str">
        <f>Translations!$B$1488</f>
        <v>Other (manual)</v>
      </c>
      <c r="K73" s="1145"/>
      <c r="L73" s="822"/>
      <c r="M73" s="822"/>
      <c r="N73" s="751"/>
      <c r="O73" s="752"/>
      <c r="S73" s="720"/>
      <c r="T73" s="721"/>
      <c r="U73" s="785" t="b">
        <f>AND(E73&lt;&gt;"",G73&lt;&gt;"",ISNUMBER(L73),ISNUMBER(M73),N73&lt;&gt;"",O73&lt;&gt;"")</f>
        <v>0</v>
      </c>
      <c r="V73" s="787" t="str">
        <f t="shared" si="11"/>
        <v/>
      </c>
      <c r="W73" s="597" t="b">
        <f t="shared" si="5"/>
        <v>0</v>
      </c>
      <c r="X73" s="122" t="b">
        <f t="shared" si="6"/>
        <v>0</v>
      </c>
      <c r="Y73" s="122" t="b">
        <f t="shared" si="7"/>
        <v>0</v>
      </c>
      <c r="Z73" s="796" t="b">
        <f t="shared" si="8"/>
        <v>0</v>
      </c>
      <c r="AA73" s="597" t="str">
        <f>IF(U73=FALSE,"",COUNTIF(U$60:U73,TRUE))</f>
        <v/>
      </c>
      <c r="AB73" s="122">
        <f t="shared" si="12"/>
        <v>14</v>
      </c>
      <c r="AC73" s="598" t="str">
        <f t="shared" si="9"/>
        <v/>
      </c>
    </row>
    <row r="74" spans="1:29" ht="13.2" customHeight="1" thickBot="1" x14ac:dyDescent="0.3">
      <c r="B74" s="720"/>
      <c r="D74" s="123">
        <f t="shared" si="13"/>
        <v>18</v>
      </c>
      <c r="E74" s="1119"/>
      <c r="F74" s="1119"/>
      <c r="G74" s="818"/>
      <c r="H74" s="1085"/>
      <c r="I74" s="1086"/>
      <c r="J74" s="1128" t="str">
        <f>Translations!$B$1488</f>
        <v>Other (manual)</v>
      </c>
      <c r="K74" s="1129"/>
      <c r="L74" s="823"/>
      <c r="M74" s="823"/>
      <c r="N74" s="753"/>
      <c r="O74" s="754"/>
      <c r="S74" s="720"/>
      <c r="T74" s="721"/>
      <c r="U74" s="786" t="b">
        <f>AND(E74&lt;&gt;"",G74&lt;&gt;"",ISNUMBER(L74),ISNUMBER(M74),N74&lt;&gt;"",O74&lt;&gt;"")</f>
        <v>0</v>
      </c>
      <c r="V74" s="788" t="str">
        <f t="shared" si="11"/>
        <v/>
      </c>
      <c r="W74" s="599" t="b">
        <f t="shared" si="5"/>
        <v>0</v>
      </c>
      <c r="X74" s="600" t="b">
        <f t="shared" si="6"/>
        <v>0</v>
      </c>
      <c r="Y74" s="600" t="b">
        <f t="shared" si="7"/>
        <v>0</v>
      </c>
      <c r="Z74" s="797" t="b">
        <f t="shared" si="8"/>
        <v>0</v>
      </c>
      <c r="AA74" s="599" t="str">
        <f>IF(U74=FALSE,"",COUNTIF(U$60:U74,TRUE))</f>
        <v/>
      </c>
      <c r="AB74" s="600">
        <f t="shared" si="12"/>
        <v>15</v>
      </c>
      <c r="AC74" s="601" t="str">
        <f t="shared" si="9"/>
        <v/>
      </c>
    </row>
    <row r="75" spans="1:29" ht="13.2" customHeight="1" x14ac:dyDescent="0.25">
      <c r="A75" s="124" t="s">
        <v>30</v>
      </c>
      <c r="B75" s="720"/>
      <c r="D75" s="123" t="s">
        <v>73</v>
      </c>
      <c r="E75" s="123" t="s">
        <v>73</v>
      </c>
      <c r="F75" s="123" t="s">
        <v>73</v>
      </c>
      <c r="G75" s="123" t="s">
        <v>73</v>
      </c>
      <c r="H75" s="123" t="s">
        <v>73</v>
      </c>
      <c r="I75" s="123" t="s">
        <v>73</v>
      </c>
      <c r="J75" s="123" t="s">
        <v>73</v>
      </c>
      <c r="K75" s="123" t="s">
        <v>73</v>
      </c>
      <c r="L75" s="123" t="s">
        <v>73</v>
      </c>
      <c r="M75" s="123" t="s">
        <v>73</v>
      </c>
      <c r="N75" s="123" t="s">
        <v>73</v>
      </c>
      <c r="O75" s="123" t="s">
        <v>73</v>
      </c>
      <c r="S75" s="720"/>
      <c r="T75" s="721"/>
    </row>
    <row r="76" spans="1:29" x14ac:dyDescent="0.25">
      <c r="B76" s="720"/>
      <c r="D76" s="1141" t="str">
        <f>Translations!$B$1497</f>
        <v>Note: Due to the complexity of the formulae connected to the fuel types, it is not possible to add further rows for additional fuels!</v>
      </c>
      <c r="E76" s="1141"/>
      <c r="F76" s="1141"/>
      <c r="G76" s="1141"/>
      <c r="H76" s="1141"/>
      <c r="I76" s="1141"/>
      <c r="J76" s="1141"/>
      <c r="K76" s="1141"/>
      <c r="L76" s="80"/>
      <c r="M76" s="80"/>
      <c r="S76" s="720"/>
      <c r="T76" s="721"/>
    </row>
    <row r="77" spans="1:29" x14ac:dyDescent="0.25">
      <c r="B77" s="720"/>
      <c r="S77" s="720"/>
      <c r="T77" s="721"/>
      <c r="V77" s="124" t="s">
        <v>1930</v>
      </c>
      <c r="AB77" s="124" t="s">
        <v>1927</v>
      </c>
      <c r="AC77" s="779" t="str">
        <f ca="1">ADDRESS(ROW(AC57),COLUMN(AC57),,, AC54) &amp; ":" &amp; ADDRESS(ROW(AC59)+MAX(AA60:AA74),COLUMN(AC59))</f>
        <v>'Emissions overview'!$AC$57:$AC$59</v>
      </c>
    </row>
    <row r="78" spans="1:29" x14ac:dyDescent="0.25">
      <c r="B78" s="720"/>
      <c r="S78" s="720"/>
    </row>
    <row r="79" spans="1:29" x14ac:dyDescent="0.25">
      <c r="B79" s="720"/>
      <c r="C79" s="60" t="s">
        <v>150</v>
      </c>
      <c r="D79" s="1095" t="str">
        <f>Translations!$B$1118</f>
        <v>Further information on alternative fuels:</v>
      </c>
      <c r="E79" s="972"/>
      <c r="F79" s="972"/>
      <c r="G79" s="972"/>
      <c r="H79" s="972"/>
      <c r="I79" s="972"/>
      <c r="J79" s="972"/>
      <c r="K79" s="972"/>
      <c r="L79" s="972"/>
      <c r="M79" s="972"/>
      <c r="N79" s="972"/>
      <c r="O79" s="972"/>
      <c r="P79" s="972"/>
      <c r="Q79" s="972"/>
      <c r="R79" s="313"/>
      <c r="S79" s="720"/>
    </row>
    <row r="80" spans="1:29" ht="26.4" customHeight="1" x14ac:dyDescent="0.25">
      <c r="B80" s="720"/>
      <c r="C80" s="53"/>
      <c r="D80" s="1092" t="str">
        <f>Translations!$B$1498</f>
        <v>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v>
      </c>
      <c r="E80" s="1092"/>
      <c r="F80" s="1092"/>
      <c r="G80" s="1092"/>
      <c r="H80" s="1092"/>
      <c r="I80" s="1092"/>
      <c r="J80" s="1092"/>
      <c r="K80" s="1092"/>
      <c r="L80" s="972"/>
      <c r="M80" s="972"/>
      <c r="N80" s="972"/>
      <c r="O80" s="972"/>
      <c r="P80" s="972"/>
      <c r="Q80" s="972"/>
      <c r="R80" s="313"/>
      <c r="S80" s="720"/>
      <c r="V80" s="610"/>
    </row>
    <row r="81" spans="2:22" ht="13.2" customHeight="1" x14ac:dyDescent="0.25">
      <c r="B81" s="720"/>
      <c r="C81" s="53"/>
      <c r="D81" s="1117" t="str">
        <f>Translations!$B$1499</f>
        <v>Note that only alternative fuels used for EU ETS purposes are to be listed here. "CORSIA eligible fuels", if applicable, are to be reported in section (12)(b1) of this template.</v>
      </c>
      <c r="E81" s="1117"/>
      <c r="F81" s="1117"/>
      <c r="G81" s="1117"/>
      <c r="H81" s="1117"/>
      <c r="I81" s="1117"/>
      <c r="J81" s="1117"/>
      <c r="K81" s="1117"/>
      <c r="L81" s="1118"/>
      <c r="M81" s="1118"/>
      <c r="N81" s="1118"/>
      <c r="O81" s="1118"/>
      <c r="P81" s="1118"/>
      <c r="Q81" s="1118"/>
      <c r="R81" s="313"/>
      <c r="S81" s="720"/>
    </row>
    <row r="82" spans="2:22" ht="4.95" customHeight="1" x14ac:dyDescent="0.25">
      <c r="B82" s="720"/>
      <c r="C82" s="53"/>
      <c r="D82" s="750"/>
      <c r="E82" s="750"/>
      <c r="F82" s="750"/>
      <c r="G82" s="750"/>
      <c r="H82" s="750"/>
      <c r="I82" s="750"/>
      <c r="J82" s="750"/>
      <c r="K82" s="750"/>
      <c r="L82" s="730"/>
      <c r="M82" s="730"/>
      <c r="N82" s="730"/>
      <c r="O82" s="730"/>
      <c r="P82" s="730"/>
      <c r="Q82" s="730"/>
      <c r="R82" s="313"/>
      <c r="S82" s="720"/>
    </row>
    <row r="83" spans="2:22" ht="38.700000000000003" customHeight="1" x14ac:dyDescent="0.25">
      <c r="B83" s="720"/>
      <c r="D83" s="52" t="str">
        <f>Translations!$B$914</f>
        <v>Fuel No.</v>
      </c>
      <c r="E83" s="1138" t="str">
        <f>Translations!$B$915</f>
        <v>Name of fuel</v>
      </c>
      <c r="F83" s="1131"/>
      <c r="G83" s="1101" t="str">
        <f>Translations!$B$1122</f>
        <v>Feedstock</v>
      </c>
      <c r="H83" s="985"/>
      <c r="I83" s="985"/>
      <c r="J83" s="1101" t="str">
        <f>Translations!$B$1123</f>
        <v>Conversion process</v>
      </c>
      <c r="K83" s="985"/>
      <c r="L83" s="985"/>
      <c r="M83" s="985"/>
      <c r="N83" s="985"/>
      <c r="O83" s="985"/>
      <c r="P83" s="52" t="str">
        <f>Translations!$B$1500</f>
        <v>Life cycle emissions [t CO2 / t fuel]</v>
      </c>
      <c r="Q83" s="52" t="str">
        <f>Translations!$B$1501</f>
        <v>GHG savings (RED) [%]</v>
      </c>
      <c r="R83" s="141"/>
      <c r="S83" s="720"/>
      <c r="T83" s="312"/>
      <c r="V83" s="610"/>
    </row>
    <row r="84" spans="2:22" ht="13.35" customHeight="1" x14ac:dyDescent="0.25">
      <c r="B84" s="483"/>
      <c r="D84" s="123">
        <f t="shared" ref="D84:D98" si="14">D60</f>
        <v>4</v>
      </c>
      <c r="E84" s="1111" t="str">
        <f t="shared" ref="E84:E98" si="15">INDEX(CNTR_FuelListNames,D84-3)</f>
        <v/>
      </c>
      <c r="F84" s="1112"/>
      <c r="G84" s="1085"/>
      <c r="H84" s="1103"/>
      <c r="I84" s="1103"/>
      <c r="J84" s="1085"/>
      <c r="K84" s="1103"/>
      <c r="L84" s="1103"/>
      <c r="M84" s="1103"/>
      <c r="N84" s="1103"/>
      <c r="O84" s="1103"/>
      <c r="P84" s="747"/>
      <c r="Q84" s="741"/>
      <c r="R84" s="141"/>
      <c r="S84" s="483"/>
      <c r="T84" s="312"/>
      <c r="V84" s="610"/>
    </row>
    <row r="85" spans="2:22" ht="12.75" customHeight="1" x14ac:dyDescent="0.25">
      <c r="B85" s="483"/>
      <c r="D85" s="123">
        <f t="shared" si="14"/>
        <v>5</v>
      </c>
      <c r="E85" s="1111" t="str">
        <f t="shared" si="15"/>
        <v/>
      </c>
      <c r="F85" s="1112"/>
      <c r="G85" s="1085"/>
      <c r="H85" s="1103"/>
      <c r="I85" s="1103"/>
      <c r="J85" s="1085"/>
      <c r="K85" s="1103"/>
      <c r="L85" s="1103"/>
      <c r="M85" s="1103"/>
      <c r="N85" s="1103"/>
      <c r="O85" s="1103"/>
      <c r="P85" s="747"/>
      <c r="Q85" s="741"/>
      <c r="R85" s="141"/>
      <c r="S85" s="483"/>
      <c r="T85" s="312"/>
      <c r="V85" s="610"/>
    </row>
    <row r="86" spans="2:22" ht="12.75" customHeight="1" x14ac:dyDescent="0.25">
      <c r="B86" s="483"/>
      <c r="D86" s="123">
        <f t="shared" si="14"/>
        <v>6</v>
      </c>
      <c r="E86" s="1111" t="str">
        <f t="shared" si="15"/>
        <v/>
      </c>
      <c r="F86" s="1112"/>
      <c r="G86" s="1085"/>
      <c r="H86" s="1103"/>
      <c r="I86" s="1103"/>
      <c r="J86" s="1085"/>
      <c r="K86" s="1103"/>
      <c r="L86" s="1103"/>
      <c r="M86" s="1103"/>
      <c r="N86" s="1103"/>
      <c r="O86" s="1103"/>
      <c r="P86" s="747"/>
      <c r="Q86" s="741"/>
      <c r="R86" s="141"/>
      <c r="S86" s="483"/>
      <c r="T86" s="312"/>
    </row>
    <row r="87" spans="2:22" x14ac:dyDescent="0.25">
      <c r="B87" s="483"/>
      <c r="D87" s="123">
        <f t="shared" si="14"/>
        <v>7</v>
      </c>
      <c r="E87" s="1111" t="str">
        <f t="shared" si="15"/>
        <v/>
      </c>
      <c r="F87" s="1112"/>
      <c r="G87" s="1102"/>
      <c r="H87" s="1103"/>
      <c r="I87" s="1103"/>
      <c r="J87" s="1102"/>
      <c r="K87" s="1103"/>
      <c r="L87" s="1103"/>
      <c r="M87" s="1103"/>
      <c r="N87" s="1103"/>
      <c r="O87" s="1103"/>
      <c r="P87" s="747"/>
      <c r="Q87" s="741"/>
      <c r="R87" s="141"/>
      <c r="S87" s="483"/>
      <c r="T87" s="312"/>
    </row>
    <row r="88" spans="2:22" x14ac:dyDescent="0.25">
      <c r="B88" s="483"/>
      <c r="D88" s="123">
        <f t="shared" si="14"/>
        <v>8</v>
      </c>
      <c r="E88" s="1111" t="str">
        <f t="shared" si="15"/>
        <v/>
      </c>
      <c r="F88" s="1112"/>
      <c r="G88" s="1102"/>
      <c r="H88" s="1103"/>
      <c r="I88" s="1103"/>
      <c r="J88" s="1102"/>
      <c r="K88" s="1103"/>
      <c r="L88" s="1103"/>
      <c r="M88" s="1103"/>
      <c r="N88" s="1103"/>
      <c r="O88" s="1103"/>
      <c r="P88" s="747"/>
      <c r="Q88" s="741"/>
      <c r="R88" s="141"/>
      <c r="S88" s="483"/>
      <c r="T88" s="312"/>
    </row>
    <row r="89" spans="2:22" x14ac:dyDescent="0.25">
      <c r="B89" s="483"/>
      <c r="D89" s="123">
        <f t="shared" si="14"/>
        <v>9</v>
      </c>
      <c r="E89" s="1111" t="str">
        <f t="shared" si="15"/>
        <v/>
      </c>
      <c r="F89" s="1112"/>
      <c r="G89" s="1102"/>
      <c r="H89" s="1103"/>
      <c r="I89" s="1103"/>
      <c r="J89" s="1102"/>
      <c r="K89" s="1103"/>
      <c r="L89" s="1103"/>
      <c r="M89" s="1103"/>
      <c r="N89" s="1103"/>
      <c r="O89" s="1103"/>
      <c r="P89" s="747"/>
      <c r="Q89" s="741"/>
      <c r="R89" s="141"/>
      <c r="S89" s="483"/>
      <c r="T89" s="312"/>
    </row>
    <row r="90" spans="2:22" x14ac:dyDescent="0.25">
      <c r="B90" s="483"/>
      <c r="D90" s="123">
        <f t="shared" si="14"/>
        <v>10</v>
      </c>
      <c r="E90" s="1111" t="str">
        <f t="shared" si="15"/>
        <v/>
      </c>
      <c r="F90" s="1112"/>
      <c r="G90" s="1102"/>
      <c r="H90" s="1103"/>
      <c r="I90" s="1103"/>
      <c r="J90" s="1102"/>
      <c r="K90" s="1103"/>
      <c r="L90" s="1103"/>
      <c r="M90" s="1103"/>
      <c r="N90" s="1103"/>
      <c r="O90" s="1103"/>
      <c r="P90" s="747"/>
      <c r="Q90" s="741"/>
      <c r="R90" s="141"/>
      <c r="S90" s="483"/>
      <c r="T90" s="312"/>
    </row>
    <row r="91" spans="2:22" x14ac:dyDescent="0.25">
      <c r="B91" s="483"/>
      <c r="D91" s="123">
        <f t="shared" si="14"/>
        <v>11</v>
      </c>
      <c r="E91" s="1111" t="str">
        <f t="shared" si="15"/>
        <v/>
      </c>
      <c r="F91" s="1112"/>
      <c r="G91" s="1102"/>
      <c r="H91" s="1103"/>
      <c r="I91" s="1103"/>
      <c r="J91" s="1102"/>
      <c r="K91" s="1103"/>
      <c r="L91" s="1103"/>
      <c r="M91" s="1103"/>
      <c r="N91" s="1103"/>
      <c r="O91" s="1103"/>
      <c r="P91" s="747"/>
      <c r="Q91" s="741"/>
      <c r="R91" s="141"/>
      <c r="S91" s="483"/>
      <c r="T91" s="312"/>
    </row>
    <row r="92" spans="2:22" x14ac:dyDescent="0.25">
      <c r="B92" s="483"/>
      <c r="D92" s="123">
        <f t="shared" si="14"/>
        <v>12</v>
      </c>
      <c r="E92" s="1111" t="str">
        <f t="shared" si="15"/>
        <v/>
      </c>
      <c r="F92" s="1112"/>
      <c r="G92" s="1102"/>
      <c r="H92" s="1103"/>
      <c r="I92" s="1103"/>
      <c r="J92" s="1102"/>
      <c r="K92" s="1103"/>
      <c r="L92" s="1103"/>
      <c r="M92" s="1103"/>
      <c r="N92" s="1103"/>
      <c r="O92" s="1103"/>
      <c r="P92" s="747"/>
      <c r="Q92" s="741"/>
      <c r="R92" s="141"/>
      <c r="S92" s="483"/>
      <c r="T92" s="312"/>
    </row>
    <row r="93" spans="2:22" x14ac:dyDescent="0.25">
      <c r="B93" s="483"/>
      <c r="D93" s="123">
        <f t="shared" si="14"/>
        <v>13</v>
      </c>
      <c r="E93" s="1111" t="str">
        <f t="shared" si="15"/>
        <v/>
      </c>
      <c r="F93" s="1112"/>
      <c r="G93" s="1102"/>
      <c r="H93" s="1103"/>
      <c r="I93" s="1103"/>
      <c r="J93" s="1102"/>
      <c r="K93" s="1103"/>
      <c r="L93" s="1103"/>
      <c r="M93" s="1103"/>
      <c r="N93" s="1103"/>
      <c r="O93" s="1103"/>
      <c r="P93" s="747"/>
      <c r="Q93" s="741"/>
      <c r="R93" s="141"/>
      <c r="S93" s="483"/>
      <c r="T93" s="312"/>
    </row>
    <row r="94" spans="2:22" x14ac:dyDescent="0.25">
      <c r="B94" s="483"/>
      <c r="D94" s="123">
        <f t="shared" si="14"/>
        <v>14</v>
      </c>
      <c r="E94" s="1111" t="str">
        <f t="shared" si="15"/>
        <v/>
      </c>
      <c r="F94" s="1112"/>
      <c r="G94" s="1102"/>
      <c r="H94" s="1103"/>
      <c r="I94" s="1103"/>
      <c r="J94" s="1102"/>
      <c r="K94" s="1103"/>
      <c r="L94" s="1103"/>
      <c r="M94" s="1103"/>
      <c r="N94" s="1103"/>
      <c r="O94" s="1103"/>
      <c r="P94" s="747"/>
      <c r="Q94" s="741"/>
      <c r="R94" s="141"/>
      <c r="S94" s="483"/>
      <c r="T94" s="312"/>
    </row>
    <row r="95" spans="2:22" x14ac:dyDescent="0.25">
      <c r="B95" s="483"/>
      <c r="D95" s="123">
        <f t="shared" si="14"/>
        <v>15</v>
      </c>
      <c r="E95" s="1111" t="str">
        <f t="shared" si="15"/>
        <v/>
      </c>
      <c r="F95" s="1112"/>
      <c r="G95" s="1102"/>
      <c r="H95" s="1103"/>
      <c r="I95" s="1103"/>
      <c r="J95" s="1102"/>
      <c r="K95" s="1103"/>
      <c r="L95" s="1103"/>
      <c r="M95" s="1103"/>
      <c r="N95" s="1103"/>
      <c r="O95" s="1103"/>
      <c r="P95" s="747"/>
      <c r="Q95" s="741"/>
      <c r="R95" s="141"/>
      <c r="S95" s="483"/>
      <c r="T95" s="312"/>
    </row>
    <row r="96" spans="2:22" x14ac:dyDescent="0.25">
      <c r="B96" s="483"/>
      <c r="D96" s="123">
        <f t="shared" si="14"/>
        <v>16</v>
      </c>
      <c r="E96" s="1111" t="str">
        <f t="shared" si="15"/>
        <v/>
      </c>
      <c r="F96" s="1112"/>
      <c r="G96" s="1102"/>
      <c r="H96" s="1103"/>
      <c r="I96" s="1103"/>
      <c r="J96" s="1102"/>
      <c r="K96" s="1103"/>
      <c r="L96" s="1103"/>
      <c r="M96" s="1103"/>
      <c r="N96" s="1103"/>
      <c r="O96" s="1103"/>
      <c r="P96" s="747"/>
      <c r="Q96" s="741"/>
      <c r="R96" s="141"/>
      <c r="S96" s="483"/>
      <c r="T96" s="312"/>
    </row>
    <row r="97" spans="1:30" x14ac:dyDescent="0.25">
      <c r="B97" s="483"/>
      <c r="D97" s="123">
        <f t="shared" si="14"/>
        <v>17</v>
      </c>
      <c r="E97" s="1111" t="str">
        <f t="shared" si="15"/>
        <v/>
      </c>
      <c r="F97" s="1112"/>
      <c r="G97" s="1102"/>
      <c r="H97" s="1103"/>
      <c r="I97" s="1103"/>
      <c r="J97" s="1102"/>
      <c r="K97" s="1103"/>
      <c r="L97" s="1103"/>
      <c r="M97" s="1103"/>
      <c r="N97" s="1103"/>
      <c r="O97" s="1103"/>
      <c r="P97" s="747"/>
      <c r="Q97" s="741"/>
      <c r="R97" s="141"/>
      <c r="S97" s="483"/>
      <c r="T97" s="312"/>
    </row>
    <row r="98" spans="1:30" x14ac:dyDescent="0.25">
      <c r="B98" s="483"/>
      <c r="D98" s="123">
        <f t="shared" si="14"/>
        <v>18</v>
      </c>
      <c r="E98" s="1111" t="str">
        <f t="shared" si="15"/>
        <v/>
      </c>
      <c r="F98" s="1112"/>
      <c r="G98" s="1102"/>
      <c r="H98" s="1103"/>
      <c r="I98" s="1103"/>
      <c r="J98" s="1102"/>
      <c r="K98" s="1103"/>
      <c r="L98" s="1103"/>
      <c r="M98" s="1103"/>
      <c r="N98" s="1103"/>
      <c r="O98" s="1103"/>
      <c r="P98" s="747"/>
      <c r="Q98" s="741"/>
      <c r="R98" s="141"/>
      <c r="S98" s="483"/>
      <c r="T98" s="312"/>
    </row>
    <row r="99" spans="1:30" x14ac:dyDescent="0.25">
      <c r="A99" s="124" t="s">
        <v>30</v>
      </c>
      <c r="B99" s="483"/>
      <c r="D99" s="123" t="s">
        <v>73</v>
      </c>
      <c r="E99" s="1197" t="s">
        <v>73</v>
      </c>
      <c r="F99" s="1131"/>
      <c r="G99" s="1084" t="s">
        <v>73</v>
      </c>
      <c r="H99" s="985"/>
      <c r="I99" s="985"/>
      <c r="J99" s="1084" t="s">
        <v>73</v>
      </c>
      <c r="K99" s="985"/>
      <c r="L99" s="985"/>
      <c r="M99" s="985"/>
      <c r="N99" s="985"/>
      <c r="O99" s="985"/>
      <c r="P99" s="391" t="s">
        <v>73</v>
      </c>
      <c r="Q99" s="391" t="s">
        <v>73</v>
      </c>
      <c r="R99" s="141"/>
      <c r="S99" s="483"/>
      <c r="T99" s="312"/>
    </row>
    <row r="100" spans="1:30" s="53" customFormat="1" ht="12.75" customHeight="1" x14ac:dyDescent="0.25">
      <c r="A100" s="129"/>
      <c r="D100" s="1132" t="str">
        <f>Translations!$B$1497</f>
        <v>Note: Due to the complexity of the formulae connected to the fuel types, it is not possible to add further rows for additional fuels!</v>
      </c>
      <c r="E100" s="1132"/>
      <c r="F100" s="1132"/>
      <c r="G100" s="1133"/>
      <c r="H100" s="1133"/>
      <c r="I100" s="1133"/>
      <c r="J100" s="1133"/>
      <c r="K100" s="1133"/>
      <c r="L100" s="1000"/>
      <c r="M100" s="1000"/>
      <c r="N100" s="68"/>
      <c r="T100" s="721"/>
      <c r="U100" s="130"/>
      <c r="V100" s="129"/>
      <c r="W100" s="129"/>
      <c r="X100" s="129"/>
      <c r="Y100" s="129"/>
      <c r="Z100" s="129"/>
      <c r="AA100" s="129"/>
      <c r="AB100" s="129"/>
      <c r="AC100" s="129"/>
      <c r="AD100" s="129"/>
    </row>
    <row r="101" spans="1:30" s="53" customFormat="1" ht="12.75" customHeight="1" x14ac:dyDescent="0.25">
      <c r="A101" s="129"/>
      <c r="D101" s="80"/>
      <c r="E101" s="80"/>
      <c r="F101" s="80"/>
      <c r="G101" s="80"/>
      <c r="H101" s="80"/>
      <c r="I101" s="80"/>
      <c r="J101" s="80"/>
      <c r="K101" s="80"/>
      <c r="L101" s="80"/>
      <c r="M101" s="80"/>
      <c r="N101" s="80"/>
      <c r="U101" s="130"/>
      <c r="V101" s="129"/>
      <c r="W101" s="129"/>
      <c r="X101" s="129"/>
      <c r="Y101" s="129"/>
      <c r="Z101" s="129"/>
      <c r="AA101" s="129"/>
      <c r="AB101" s="129"/>
      <c r="AC101" s="129"/>
      <c r="AD101" s="129"/>
    </row>
    <row r="102" spans="1:30" x14ac:dyDescent="0.25">
      <c r="C102" s="60" t="s">
        <v>38</v>
      </c>
      <c r="D102" s="1095" t="str">
        <f>Translations!$B$1268</f>
        <v>Fuel consumption and emissions in the EU ETS</v>
      </c>
      <c r="E102" s="972"/>
      <c r="F102" s="972"/>
      <c r="G102" s="972"/>
      <c r="H102" s="972"/>
      <c r="I102" s="972"/>
      <c r="J102" s="972"/>
      <c r="K102" s="972"/>
      <c r="L102" s="972"/>
      <c r="M102" s="972"/>
    </row>
    <row r="103" spans="1:30" s="53" customFormat="1" ht="13.2" customHeight="1" x14ac:dyDescent="0.25">
      <c r="A103" s="129"/>
      <c r="D103" s="1092" t="str">
        <f>Translations!$B$1502</f>
        <v>Here you have to enter the quantity of each fuel used in the reporting year (also referred to as "activity data"). The emissions and the memo-items are calculated automatically using the calculation factors defined under point (b).</v>
      </c>
      <c r="E103" s="1092"/>
      <c r="F103" s="1092"/>
      <c r="G103" s="1092"/>
      <c r="H103" s="1092"/>
      <c r="I103" s="1092"/>
      <c r="J103" s="1092"/>
      <c r="K103" s="1092"/>
      <c r="L103" s="972"/>
      <c r="M103" s="972"/>
      <c r="N103" s="972"/>
      <c r="O103" s="972"/>
      <c r="P103" s="972"/>
      <c r="Q103" s="972"/>
      <c r="R103" s="313"/>
      <c r="U103" s="130"/>
      <c r="V103" s="129"/>
      <c r="W103" s="129"/>
      <c r="X103" s="129"/>
      <c r="Y103" s="129"/>
      <c r="Z103" s="129"/>
      <c r="AA103" s="129"/>
      <c r="AB103" s="129"/>
      <c r="AC103" s="129"/>
      <c r="AD103" s="129"/>
    </row>
    <row r="104" spans="1:30" s="53" customFormat="1" ht="13.2" customHeight="1" x14ac:dyDescent="0.25">
      <c r="A104" s="129"/>
      <c r="D104" s="1135" t="str">
        <f>Translations!$B$1503</f>
        <v>In case of alternative aviation fuels, you have to report the fuel quantities which are the result of the proportional attribution (see section 10a in sheet "Annex Aerodromes", Column I).</v>
      </c>
      <c r="E104" s="1135"/>
      <c r="F104" s="1135"/>
      <c r="G104" s="1135"/>
      <c r="H104" s="1135"/>
      <c r="I104" s="1135"/>
      <c r="J104" s="1135"/>
      <c r="K104" s="1135"/>
      <c r="L104" s="1136"/>
      <c r="M104" s="1136"/>
      <c r="N104" s="1136"/>
      <c r="O104" s="1136"/>
      <c r="P104" s="1136"/>
      <c r="Q104" s="1136"/>
      <c r="R104" s="809"/>
      <c r="U104" s="130"/>
      <c r="V104" s="129"/>
      <c r="W104" s="129"/>
      <c r="X104" s="129"/>
      <c r="Y104" s="129"/>
      <c r="Z104" s="129"/>
      <c r="AA104" s="129"/>
      <c r="AB104" s="129"/>
      <c r="AC104" s="129"/>
      <c r="AD104" s="129"/>
    </row>
    <row r="105" spans="1:30" s="53" customFormat="1" ht="13.2" customHeight="1" x14ac:dyDescent="0.25">
      <c r="A105" s="129"/>
      <c r="D105" s="1137" t="str">
        <f>Translations!$B$1504</f>
        <v>In order to first fill section 10a, please click here for going to sheet "Annex Aerodromes".</v>
      </c>
      <c r="E105" s="1137"/>
      <c r="F105" s="1137"/>
      <c r="G105" s="1137"/>
      <c r="H105" s="1137"/>
      <c r="I105" s="1137"/>
      <c r="J105" s="1137"/>
      <c r="K105" s="1137"/>
      <c r="L105" s="1137"/>
      <c r="M105" s="1137"/>
      <c r="N105" s="1137"/>
      <c r="O105" s="1137"/>
      <c r="P105" s="1137"/>
      <c r="Q105" s="1137"/>
      <c r="R105" s="810"/>
      <c r="U105" s="130"/>
      <c r="V105" s="129"/>
      <c r="W105" s="129"/>
      <c r="X105" s="129"/>
      <c r="Y105" s="129"/>
      <c r="Z105" s="129"/>
      <c r="AA105" s="129"/>
      <c r="AB105" s="129"/>
      <c r="AC105" s="129"/>
      <c r="AD105" s="129"/>
    </row>
    <row r="106" spans="1:30" s="53" customFormat="1" ht="12.75" customHeight="1" x14ac:dyDescent="0.25">
      <c r="A106" s="129"/>
      <c r="D106" s="1113" t="str">
        <f>Translations!$B$924</f>
        <v xml:space="preserve">(final) EF </v>
      </c>
      <c r="E106" s="1125"/>
      <c r="F106" s="1124" t="str">
        <f>Translations!$B$1505</f>
        <v>This is calculated from the preliminary emission factor and the non-zero-rated fraction of the fuel.</v>
      </c>
      <c r="G106" s="1125"/>
      <c r="H106" s="1125"/>
      <c r="I106" s="1125"/>
      <c r="J106" s="1125"/>
      <c r="K106" s="1125"/>
      <c r="L106" s="1125"/>
      <c r="M106" s="1125"/>
      <c r="N106" s="1125"/>
      <c r="O106" s="1125"/>
      <c r="P106" s="1125"/>
      <c r="Q106" s="1125"/>
      <c r="R106" s="313"/>
      <c r="U106" s="130"/>
      <c r="V106" s="129"/>
      <c r="W106" s="129"/>
      <c r="X106" s="129"/>
      <c r="Y106" s="129"/>
      <c r="Z106" s="129"/>
      <c r="AA106" s="129"/>
      <c r="AB106" s="129"/>
      <c r="AC106" s="129"/>
      <c r="AD106" s="129"/>
    </row>
    <row r="107" spans="1:30" s="53" customFormat="1" ht="13.2" customHeight="1" x14ac:dyDescent="0.25">
      <c r="A107" s="129"/>
      <c r="D107" s="1113" t="str">
        <f>Translations!$B$926</f>
        <v xml:space="preserve">fuel consumption </v>
      </c>
      <c r="E107" s="1125"/>
      <c r="F107" s="1124" t="str">
        <f>Translations!$B$927</f>
        <v xml:space="preserve">Please enter here the total fuel consumption of each fuel in tonnes in the reporting year. Please note that this figure should only include fuel consumption to be reported under the EU ETS, i.e. relate to the reduced scope. </v>
      </c>
      <c r="G107" s="1125"/>
      <c r="H107" s="1125"/>
      <c r="I107" s="1125"/>
      <c r="J107" s="1125"/>
      <c r="K107" s="1125"/>
      <c r="L107" s="1125"/>
      <c r="M107" s="1125"/>
      <c r="N107" s="1125"/>
      <c r="O107" s="1125"/>
      <c r="P107" s="1125"/>
      <c r="Q107" s="1125"/>
      <c r="R107" s="313"/>
      <c r="U107" s="130"/>
      <c r="V107" s="129"/>
      <c r="W107" s="129"/>
      <c r="X107" s="129"/>
      <c r="Y107" s="129"/>
      <c r="Z107" s="129"/>
      <c r="AA107" s="129"/>
      <c r="AB107" s="129"/>
      <c r="AC107" s="129"/>
      <c r="AD107" s="129"/>
    </row>
    <row r="108" spans="1:30" s="53" customFormat="1" ht="26.4" customHeight="1" x14ac:dyDescent="0.25">
      <c r="A108" s="129"/>
      <c r="D108" s="1113" t="str">
        <f>Translations!$B$1506</f>
        <v>CO2 emissions [t CO2]</v>
      </c>
      <c r="E108" s="1125"/>
      <c r="F108" s="1124" t="str">
        <f>Translations!$B$1507</f>
        <v>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v>
      </c>
      <c r="G108" s="1125"/>
      <c r="H108" s="1125"/>
      <c r="I108" s="1125"/>
      <c r="J108" s="1125"/>
      <c r="K108" s="1125"/>
      <c r="L108" s="1125"/>
      <c r="M108" s="1125"/>
      <c r="N108" s="1125"/>
      <c r="O108" s="1125"/>
      <c r="P108" s="1125"/>
      <c r="Q108" s="1125"/>
      <c r="R108" s="313"/>
      <c r="U108" s="130"/>
      <c r="V108" s="129"/>
      <c r="W108" s="129"/>
      <c r="X108" s="129"/>
      <c r="Y108" s="129"/>
      <c r="Z108" s="129"/>
      <c r="AA108" s="129"/>
      <c r="AB108" s="129"/>
      <c r="AC108" s="129"/>
      <c r="AD108" s="129"/>
    </row>
    <row r="109" spans="1:30" s="53" customFormat="1" ht="12.75" customHeight="1" x14ac:dyDescent="0.25">
      <c r="A109" s="129"/>
      <c r="D109" s="1113" t="str">
        <f>Translations!$B$1508</f>
        <v>CO2 from zero-rated biomass</v>
      </c>
      <c r="E109" s="1125"/>
      <c r="F109" s="1124" t="str">
        <f>Translations!$B$1509</f>
        <v xml:space="preserve">This figure shows as a memo-item the emissions from zero-rated biomass (i.e. biofuels which comply with the sustainability and GHG savingscriteria of the RED). </v>
      </c>
      <c r="G109" s="1125"/>
      <c r="H109" s="1125"/>
      <c r="I109" s="1125"/>
      <c r="J109" s="1125"/>
      <c r="K109" s="1125"/>
      <c r="L109" s="1125"/>
      <c r="M109" s="1125"/>
      <c r="N109" s="1125"/>
      <c r="O109" s="1125"/>
      <c r="P109" s="1125"/>
      <c r="Q109" s="1125"/>
      <c r="R109" s="313"/>
      <c r="U109" s="130"/>
      <c r="V109" s="129"/>
      <c r="W109" s="129"/>
      <c r="X109" s="129"/>
      <c r="Y109" s="129"/>
      <c r="Z109" s="129"/>
      <c r="AA109" s="129"/>
      <c r="AB109" s="129"/>
      <c r="AC109" s="129"/>
      <c r="AD109" s="129"/>
    </row>
    <row r="110" spans="1:30" s="53" customFormat="1" ht="13.2" customHeight="1" x14ac:dyDescent="0.25">
      <c r="A110" s="129"/>
      <c r="D110" s="1113" t="str">
        <f>Translations!$B$1510</f>
        <v>CO2 from non-zero-rated biomass</v>
      </c>
      <c r="E110" s="1125"/>
      <c r="F110" s="1124" t="str">
        <f>Translations!$B$1511</f>
        <v>This figure shows as a memo-item the emissions from non-zero-rated biomass.</v>
      </c>
      <c r="G110" s="1125"/>
      <c r="H110" s="1125"/>
      <c r="I110" s="1125"/>
      <c r="J110" s="1125"/>
      <c r="K110" s="1125"/>
      <c r="L110" s="1125"/>
      <c r="M110" s="1125"/>
      <c r="N110" s="1125"/>
      <c r="O110" s="1125"/>
      <c r="P110" s="1125"/>
      <c r="Q110" s="1125"/>
      <c r="R110" s="313"/>
      <c r="U110" s="130"/>
      <c r="V110" s="129"/>
      <c r="W110" s="129"/>
      <c r="X110" s="129"/>
      <c r="Y110" s="129"/>
      <c r="Z110" s="129"/>
      <c r="AA110" s="129"/>
      <c r="AB110" s="129"/>
      <c r="AC110" s="129"/>
      <c r="AD110" s="129"/>
    </row>
    <row r="111" spans="1:30" s="53" customFormat="1" ht="13.2" customHeight="1" x14ac:dyDescent="0.25">
      <c r="A111" s="129"/>
      <c r="D111" s="1113" t="str">
        <f>Translations!$B$1512</f>
        <v>etc.</v>
      </c>
      <c r="E111" s="1125"/>
      <c r="F111" s="1124" t="str">
        <f>Translations!$B$1513</f>
        <v>Further memo-items per fuel relating to RFNBO/RCF and SLCF fractions</v>
      </c>
      <c r="G111" s="1125"/>
      <c r="H111" s="1125"/>
      <c r="I111" s="1125"/>
      <c r="J111" s="1125"/>
      <c r="K111" s="1125"/>
      <c r="L111" s="1125"/>
      <c r="M111" s="1125"/>
      <c r="N111" s="1125"/>
      <c r="O111" s="1125"/>
      <c r="P111" s="1125"/>
      <c r="Q111" s="1125"/>
      <c r="R111" s="313"/>
      <c r="U111" s="130"/>
      <c r="V111" s="129"/>
      <c r="W111" s="129"/>
      <c r="X111" s="129"/>
      <c r="Y111" s="129"/>
      <c r="Z111" s="129"/>
      <c r="AA111" s="129"/>
      <c r="AB111" s="129"/>
      <c r="AC111" s="129"/>
      <c r="AD111" s="129"/>
    </row>
    <row r="112" spans="1:30" s="53" customFormat="1" ht="5.0999999999999996" customHeight="1" x14ac:dyDescent="0.25">
      <c r="A112" s="129"/>
      <c r="D112" s="131"/>
      <c r="E112" s="131"/>
      <c r="F112" s="131"/>
      <c r="G112" s="131"/>
      <c r="H112" s="131"/>
      <c r="I112" s="131"/>
      <c r="J112" s="131"/>
      <c r="K112" s="131"/>
      <c r="L112" s="131"/>
      <c r="M112" s="131"/>
      <c r="N112" s="80"/>
      <c r="U112" s="130"/>
      <c r="V112" s="129"/>
      <c r="W112" s="129"/>
      <c r="X112" s="129"/>
      <c r="Y112" s="129"/>
      <c r="Z112" s="129"/>
      <c r="AA112" s="129"/>
      <c r="AB112" s="129"/>
      <c r="AC112" s="129"/>
      <c r="AD112" s="129"/>
    </row>
    <row r="113" spans="1:30" s="53" customFormat="1" ht="13.2" customHeight="1" x14ac:dyDescent="0.25">
      <c r="A113" s="129"/>
      <c r="D113" s="1092" t="str">
        <f>Translations!$B$1514</f>
        <v>For checking if the amounts of alternative fuels are consistent with quantities attributed at aerodromes in accordance with section 10a, the amounts calculated there are displayed in the rightmost column of this table.</v>
      </c>
      <c r="E113" s="1092"/>
      <c r="F113" s="1092"/>
      <c r="G113" s="1092"/>
      <c r="H113" s="1092"/>
      <c r="I113" s="1092"/>
      <c r="J113" s="1092"/>
      <c r="K113" s="1092"/>
      <c r="L113" s="972"/>
      <c r="M113" s="972"/>
      <c r="N113" s="972"/>
      <c r="O113" s="972"/>
      <c r="P113" s="972"/>
      <c r="Q113" s="972"/>
      <c r="R113" s="313"/>
      <c r="U113" s="130"/>
      <c r="V113" s="129"/>
      <c r="W113" s="129"/>
      <c r="X113" s="129"/>
      <c r="Y113" s="129"/>
      <c r="Z113" s="129"/>
      <c r="AA113" s="129"/>
      <c r="AB113" s="129"/>
      <c r="AC113" s="129"/>
      <c r="AD113" s="129"/>
    </row>
    <row r="114" spans="1:30" s="53" customFormat="1" ht="13.2" customHeight="1" x14ac:dyDescent="0.25">
      <c r="A114" s="129"/>
      <c r="D114" s="1195" t="str">
        <f>Translations!$B$1515</f>
        <v>In case of a deviation of more than 0.1 tonnes fuel, the cell turns red.</v>
      </c>
      <c r="E114" s="1195"/>
      <c r="F114" s="1195"/>
      <c r="G114" s="1195"/>
      <c r="H114" s="1195"/>
      <c r="I114" s="1195"/>
      <c r="J114" s="1195"/>
      <c r="K114" s="1195"/>
      <c r="L114" s="1196"/>
      <c r="M114" s="1196"/>
      <c r="N114" s="1196"/>
      <c r="O114" s="1196"/>
      <c r="P114" s="1196"/>
      <c r="Q114" s="1196"/>
      <c r="R114" s="809"/>
      <c r="U114" s="130"/>
      <c r="V114" s="129"/>
      <c r="W114" s="129"/>
      <c r="X114" s="129"/>
      <c r="Y114" s="129"/>
      <c r="Z114" s="129"/>
      <c r="AA114" s="129"/>
      <c r="AB114" s="129"/>
      <c r="AC114" s="129"/>
      <c r="AD114" s="129"/>
    </row>
    <row r="115" spans="1:30" s="53" customFormat="1" ht="5.0999999999999996" customHeight="1" x14ac:dyDescent="0.25">
      <c r="A115" s="129"/>
      <c r="D115" s="131"/>
      <c r="E115" s="131"/>
      <c r="F115" s="131"/>
      <c r="G115" s="131"/>
      <c r="H115" s="131"/>
      <c r="I115" s="131"/>
      <c r="J115" s="131"/>
      <c r="K115" s="131"/>
      <c r="L115" s="131"/>
      <c r="M115" s="131"/>
      <c r="N115" s="80"/>
      <c r="U115" s="130"/>
      <c r="V115" s="129"/>
      <c r="W115" s="129"/>
      <c r="X115" s="129"/>
      <c r="Y115" s="129"/>
      <c r="Z115" s="129"/>
      <c r="AA115" s="129"/>
      <c r="AB115" s="129"/>
      <c r="AC115" s="129"/>
      <c r="AD115" s="129"/>
    </row>
    <row r="116" spans="1:30" ht="39.75" customHeight="1" x14ac:dyDescent="0.25">
      <c r="C116" s="60"/>
      <c r="D116" s="52" t="str">
        <f>Translations!$B$914</f>
        <v>Fuel No.</v>
      </c>
      <c r="E116" s="1165" t="str">
        <f>Translations!$B$915</f>
        <v>Name of fuel</v>
      </c>
      <c r="F116" s="1166"/>
      <c r="G116" s="52" t="str">
        <f>Translations!$B$916</f>
        <v>preliminary EF 
[t CO2 / t fuel]</v>
      </c>
      <c r="H116" s="52" t="str">
        <f>Translations!$B$934</f>
        <v>(final) EF 
[t CO2 / t fuel]</v>
      </c>
      <c r="I116" s="52" t="str">
        <f>Translations!$B$935</f>
        <v>fuel consumption [tonnes]</v>
      </c>
      <c r="J116" s="52" t="str">
        <f>Translations!$B$1516</f>
        <v>CO2 emissions
[t CO2]</v>
      </c>
      <c r="K116" s="134" t="str">
        <f>Translations!$B$1517</f>
        <v>Total zero-rated emissions [t CO2]</v>
      </c>
      <c r="L116" s="134" t="str">
        <f>Translations!$B$1518</f>
        <v>Zero-rated biomass</v>
      </c>
      <c r="M116" s="134" t="str">
        <f>Translations!$B$1519</f>
        <v>Zero-rated RFNBO / RCF</v>
      </c>
      <c r="N116" s="134" t="str">
        <f>Translations!$B$1520</f>
        <v>Zero-rated SLCF</v>
      </c>
      <c r="O116" s="134" t="str">
        <f>Translations!$B$1521</f>
        <v>Non-zero-rated biomass</v>
      </c>
      <c r="P116" s="134" t="str">
        <f>Translations!$B$1522</f>
        <v>Non-zero-rated RFNBO / RCF</v>
      </c>
      <c r="Q116" s="134" t="str">
        <f>Translations!$B$1523</f>
        <v>Non-zero-rated SLCF</v>
      </c>
      <c r="R116" s="816" t="str">
        <f>Translations!$B$1524</f>
        <v>Attributed quantity in section 10a</v>
      </c>
      <c r="S116" s="53"/>
      <c r="T116" s="312"/>
    </row>
    <row r="117" spans="1:30" x14ac:dyDescent="0.25">
      <c r="C117" s="60"/>
      <c r="D117" s="123">
        <v>1</v>
      </c>
      <c r="E117" s="1167" t="str">
        <f>Translations!$B$273</f>
        <v>Jet kerosene (Jet A1 or Jet A)</v>
      </c>
      <c r="F117" s="1167"/>
      <c r="G117" s="160">
        <f>IF(ISNUMBER(L57),L57,"")</f>
        <v>3.16</v>
      </c>
      <c r="H117" s="160">
        <f>IF(ISNUMBER(G117),G117*IF(N57=TRUE,0,1),"")</f>
        <v>3.16</v>
      </c>
      <c r="I117" s="487">
        <v>1363.3219999999999</v>
      </c>
      <c r="J117" s="666">
        <f>IF(I117="","",H117*I117)</f>
        <v>4308.0975200000003</v>
      </c>
      <c r="K117" s="667" t="str">
        <f>IF(I117="","",IF(H117="","",IF(H117=0,G117*I117,"")))</f>
        <v/>
      </c>
      <c r="L117" s="668"/>
      <c r="M117" s="668"/>
      <c r="N117" s="669"/>
      <c r="O117" s="669"/>
      <c r="P117" s="669"/>
      <c r="Q117" s="669"/>
      <c r="R117" s="669"/>
      <c r="S117" s="53"/>
      <c r="T117" s="312"/>
    </row>
    <row r="118" spans="1:30" ht="13.35" customHeight="1" x14ac:dyDescent="0.25">
      <c r="C118" s="60"/>
      <c r="D118" s="123">
        <f>D117+1</f>
        <v>2</v>
      </c>
      <c r="E118" s="1167" t="str">
        <f>Translations!$B$274</f>
        <v>Jet gasoline (Jet B)</v>
      </c>
      <c r="F118" s="1167"/>
      <c r="G118" s="160">
        <f>IF(ISNUMBER(L58),L58,"")</f>
        <v>3.1</v>
      </c>
      <c r="H118" s="160">
        <f>IF(ISNUMBER(G118),G118*IF(N58=TRUE,0,1),"")</f>
        <v>3.1</v>
      </c>
      <c r="I118" s="487">
        <v>0</v>
      </c>
      <c r="J118" s="666">
        <f t="shared" ref="J118:J134" si="16">IF(I118="","",H118*I118)</f>
        <v>0</v>
      </c>
      <c r="K118" s="667" t="str">
        <f t="shared" ref="K118:K134" si="17">IF(I118="","",IF(H118="","",IF(H118=0,G118*I118,"")))</f>
        <v/>
      </c>
      <c r="L118" s="668"/>
      <c r="M118" s="668"/>
      <c r="N118" s="669"/>
      <c r="O118" s="669"/>
      <c r="P118" s="669"/>
      <c r="Q118" s="669"/>
      <c r="R118" s="669"/>
      <c r="S118" s="53"/>
      <c r="T118" s="312"/>
    </row>
    <row r="119" spans="1:30" ht="12.75" customHeight="1" x14ac:dyDescent="0.25">
      <c r="C119" s="60"/>
      <c r="D119" s="123">
        <f t="shared" ref="D119" si="18">D118+1</f>
        <v>3</v>
      </c>
      <c r="E119" s="1183" t="str">
        <f>Translations!$B$275</f>
        <v>Aviation gasoline (AvGas)</v>
      </c>
      <c r="F119" s="1184"/>
      <c r="G119" s="160">
        <f>IF(ISNUMBER(L59),L59,"")</f>
        <v>3.1</v>
      </c>
      <c r="H119" s="160">
        <f>IF(ISNUMBER(G119),G119*IF(N59=TRUE,0,1),"")</f>
        <v>3.1</v>
      </c>
      <c r="I119" s="487">
        <v>0</v>
      </c>
      <c r="J119" s="666">
        <f t="shared" si="16"/>
        <v>0</v>
      </c>
      <c r="K119" s="667" t="str">
        <f t="shared" si="17"/>
        <v/>
      </c>
      <c r="L119" s="668"/>
      <c r="M119" s="668"/>
      <c r="N119" s="669"/>
      <c r="O119" s="669"/>
      <c r="P119" s="669"/>
      <c r="Q119" s="669"/>
      <c r="R119" s="669"/>
      <c r="S119" s="53"/>
      <c r="T119" s="312"/>
    </row>
    <row r="120" spans="1:30" ht="13.35" customHeight="1" x14ac:dyDescent="0.25">
      <c r="C120" s="60"/>
      <c r="D120" s="123">
        <f t="shared" ref="D120:D134" si="19">D60</f>
        <v>4</v>
      </c>
      <c r="E120" s="1130" t="str">
        <f t="shared" ref="E120:E134" si="20">INDEX(CNTR_FuelListNames,D120-3)</f>
        <v/>
      </c>
      <c r="F120" s="1131"/>
      <c r="G120" s="160" t="str">
        <f t="shared" ref="G120:G134" si="21">IF(E120="","",INDEX(CNTR_FuelListEFprelim,MATCH($E120,CNTR_FuelListNames,0)))</f>
        <v/>
      </c>
      <c r="H120" s="160" t="str">
        <f t="shared" ref="H120:H134" si="22">IF(ISNUMBER(G120),G120*IF(INDEX(CNTR_FuelListIsZero,MATCH($E120,CNTR_FuelListNames,0))=TRUE,0,1),"")</f>
        <v/>
      </c>
      <c r="I120" s="487"/>
      <c r="J120" s="666" t="str">
        <f t="shared" si="16"/>
        <v/>
      </c>
      <c r="K120" s="667" t="str">
        <f t="shared" si="17"/>
        <v/>
      </c>
      <c r="L120" s="667" t="str">
        <f>IF(AND($E120&lt;&gt;"",ISNUMBER($I120),INDEX(CNTR_FuelListIsBioFuel,MATCH($E120,CNTR_FuelListNames,0))=TRUE,$H120=0),$K120,"")</f>
        <v/>
      </c>
      <c r="M120" s="667" t="str">
        <f t="shared" ref="M120:M134" si="23">IF(AND($E120&lt;&gt;"",ISNUMBER($I120),INDEX(CNTR_FuelListIsRF,MATCH($E120,CNTR_FuelListNames,0))=TRUE,$H120=0),$K120,"")</f>
        <v/>
      </c>
      <c r="N120" s="667" t="str">
        <f t="shared" ref="N120:N134" si="24">IF(AND($E120&lt;&gt;"",ISNUMBER($I120),INDEX(CNTR_FuelListIsSLCF,MATCH($E120,CNTR_FuelListNames,0))=TRUE,$H120=0),$K120,"")</f>
        <v/>
      </c>
      <c r="O120" s="667" t="str">
        <f t="shared" ref="O120:O134" si="25">IF(AND($E120&lt;&gt;"",ISNUMBER($I120),INDEX(CNTR_FuelListIsBioFuel,MATCH($E120,CNTR_FuelListNames,0))=TRUE,$H120&lt;&gt;0),$J120,"")</f>
        <v/>
      </c>
      <c r="P120" s="667" t="str">
        <f t="shared" ref="P120:P134" si="26">IF(AND($E120&lt;&gt;"",ISNUMBER($I120),INDEX(CNTR_FuelListIsRF,MATCH($E120,CNTR_FuelListNames,0))=TRUE,$H120&lt;&gt;0),$J120,"")</f>
        <v/>
      </c>
      <c r="Q120" s="667" t="str">
        <f t="shared" ref="Q120:Q134" si="27">IF(AND($E120&lt;&gt;"",ISNUMBER($I120),INDEX(CNTR_FuelListIsSLCF,MATCH($E120,CNTR_FuelListNames,0))=TRUE,$H120&lt;&gt;0),$J120,"")</f>
        <v/>
      </c>
      <c r="R120" s="817" t="str">
        <f>IF(I120="","",SUMIF('Annex Aerodromes'!$E$59:$E$258, E120, 'Annex Aerodromes'!$I$59:$I$258))</f>
        <v/>
      </c>
      <c r="S120" s="53"/>
      <c r="T120" s="312"/>
    </row>
    <row r="121" spans="1:30" ht="13.35" customHeight="1" x14ac:dyDescent="0.25">
      <c r="C121" s="60"/>
      <c r="D121" s="123">
        <f t="shared" si="19"/>
        <v>5</v>
      </c>
      <c r="E121" s="1130" t="str">
        <f t="shared" si="20"/>
        <v/>
      </c>
      <c r="F121" s="1131"/>
      <c r="G121" s="160" t="str">
        <f t="shared" si="21"/>
        <v/>
      </c>
      <c r="H121" s="160" t="str">
        <f t="shared" si="22"/>
        <v/>
      </c>
      <c r="I121" s="487"/>
      <c r="J121" s="666" t="str">
        <f t="shared" si="16"/>
        <v/>
      </c>
      <c r="K121" s="667" t="str">
        <f t="shared" si="17"/>
        <v/>
      </c>
      <c r="L121" s="667" t="str">
        <f t="shared" ref="L121:L134" si="28">IF(AND($E121&lt;&gt;"",ISNUMBER($I121),INDEX(CNTR_FuelListIsBioFuel,MATCH($E121,CNTR_FuelListNames,0))=TRUE,$H121=0),$K121,"")</f>
        <v/>
      </c>
      <c r="M121" s="667" t="str">
        <f t="shared" si="23"/>
        <v/>
      </c>
      <c r="N121" s="667" t="str">
        <f t="shared" si="24"/>
        <v/>
      </c>
      <c r="O121" s="667" t="str">
        <f t="shared" si="25"/>
        <v/>
      </c>
      <c r="P121" s="667" t="str">
        <f t="shared" si="26"/>
        <v/>
      </c>
      <c r="Q121" s="667" t="str">
        <f t="shared" si="27"/>
        <v/>
      </c>
      <c r="R121" s="817" t="str">
        <f>IF(I121="","",SUMIF('Annex Aerodromes'!$E$59:$E$258, E121, 'Annex Aerodromes'!$I$59:$I$258))</f>
        <v/>
      </c>
      <c r="S121" s="53"/>
      <c r="T121" s="312"/>
    </row>
    <row r="122" spans="1:30" ht="12.75" customHeight="1" x14ac:dyDescent="0.25">
      <c r="C122" s="60"/>
      <c r="D122" s="123">
        <f t="shared" si="19"/>
        <v>6</v>
      </c>
      <c r="E122" s="1130" t="str">
        <f t="shared" si="20"/>
        <v/>
      </c>
      <c r="F122" s="1131"/>
      <c r="G122" s="160" t="str">
        <f t="shared" si="21"/>
        <v/>
      </c>
      <c r="H122" s="160" t="str">
        <f t="shared" si="22"/>
        <v/>
      </c>
      <c r="I122" s="487"/>
      <c r="J122" s="666" t="str">
        <f t="shared" si="16"/>
        <v/>
      </c>
      <c r="K122" s="667" t="str">
        <f>IF(I122="","",IF(H122="","",IF(H122=0,G122*I122,"")))</f>
        <v/>
      </c>
      <c r="L122" s="667" t="str">
        <f t="shared" si="28"/>
        <v/>
      </c>
      <c r="M122" s="667" t="str">
        <f t="shared" si="23"/>
        <v/>
      </c>
      <c r="N122" s="667" t="str">
        <f t="shared" si="24"/>
        <v/>
      </c>
      <c r="O122" s="667" t="str">
        <f t="shared" si="25"/>
        <v/>
      </c>
      <c r="P122" s="667" t="str">
        <f t="shared" si="26"/>
        <v/>
      </c>
      <c r="Q122" s="667" t="str">
        <f t="shared" si="27"/>
        <v/>
      </c>
      <c r="R122" s="817" t="str">
        <f>IF(I122="","",SUMIF('Annex Aerodromes'!$E$59:$E$258, E122, 'Annex Aerodromes'!$I$59:$I$258))</f>
        <v/>
      </c>
      <c r="S122" s="53"/>
      <c r="T122" s="312"/>
    </row>
    <row r="123" spans="1:30" ht="13.35" customHeight="1" x14ac:dyDescent="0.25">
      <c r="C123" s="60"/>
      <c r="D123" s="123">
        <f t="shared" si="19"/>
        <v>7</v>
      </c>
      <c r="E123" s="1130" t="str">
        <f t="shared" si="20"/>
        <v/>
      </c>
      <c r="F123" s="1131"/>
      <c r="G123" s="160" t="str">
        <f t="shared" si="21"/>
        <v/>
      </c>
      <c r="H123" s="160" t="str">
        <f t="shared" si="22"/>
        <v/>
      </c>
      <c r="I123" s="487"/>
      <c r="J123" s="666" t="str">
        <f t="shared" si="16"/>
        <v/>
      </c>
      <c r="K123" s="667" t="str">
        <f t="shared" si="17"/>
        <v/>
      </c>
      <c r="L123" s="667" t="str">
        <f t="shared" si="28"/>
        <v/>
      </c>
      <c r="M123" s="667" t="str">
        <f t="shared" si="23"/>
        <v/>
      </c>
      <c r="N123" s="667" t="str">
        <f t="shared" si="24"/>
        <v/>
      </c>
      <c r="O123" s="667" t="str">
        <f t="shared" si="25"/>
        <v/>
      </c>
      <c r="P123" s="667" t="str">
        <f t="shared" si="26"/>
        <v/>
      </c>
      <c r="Q123" s="667" t="str">
        <f t="shared" si="27"/>
        <v/>
      </c>
      <c r="R123" s="817" t="str">
        <f>IF(I123="","",SUMIF('Annex Aerodromes'!$E$59:$E$258, E123, 'Annex Aerodromes'!$I$59:$I$258))</f>
        <v/>
      </c>
      <c r="S123" s="53"/>
      <c r="T123" s="312"/>
    </row>
    <row r="124" spans="1:30" ht="13.35" customHeight="1" x14ac:dyDescent="0.25">
      <c r="C124" s="60"/>
      <c r="D124" s="123">
        <f t="shared" si="19"/>
        <v>8</v>
      </c>
      <c r="E124" s="1130" t="str">
        <f t="shared" si="20"/>
        <v/>
      </c>
      <c r="F124" s="1131"/>
      <c r="G124" s="160" t="str">
        <f t="shared" si="21"/>
        <v/>
      </c>
      <c r="H124" s="160" t="str">
        <f t="shared" si="22"/>
        <v/>
      </c>
      <c r="I124" s="487"/>
      <c r="J124" s="666" t="str">
        <f t="shared" si="16"/>
        <v/>
      </c>
      <c r="K124" s="667" t="str">
        <f>IF(I124="","",IF(H124="","",IF(H124=0,G124*I124,"")))</f>
        <v/>
      </c>
      <c r="L124" s="667" t="str">
        <f t="shared" si="28"/>
        <v/>
      </c>
      <c r="M124" s="667" t="str">
        <f t="shared" si="23"/>
        <v/>
      </c>
      <c r="N124" s="667" t="str">
        <f t="shared" si="24"/>
        <v/>
      </c>
      <c r="O124" s="667" t="str">
        <f t="shared" si="25"/>
        <v/>
      </c>
      <c r="P124" s="667" t="str">
        <f t="shared" si="26"/>
        <v/>
      </c>
      <c r="Q124" s="667" t="str">
        <f t="shared" si="27"/>
        <v/>
      </c>
      <c r="R124" s="817" t="str">
        <f>IF(I124="","",SUMIF('Annex Aerodromes'!$E$59:$E$258, E124, 'Annex Aerodromes'!$I$59:$I$258))</f>
        <v/>
      </c>
      <c r="S124" s="53"/>
      <c r="T124" s="312"/>
    </row>
    <row r="125" spans="1:30" ht="13.35" customHeight="1" x14ac:dyDescent="0.25">
      <c r="C125" s="60"/>
      <c r="D125" s="123">
        <f t="shared" si="19"/>
        <v>9</v>
      </c>
      <c r="E125" s="1130" t="str">
        <f t="shared" si="20"/>
        <v/>
      </c>
      <c r="F125" s="1131"/>
      <c r="G125" s="160" t="str">
        <f t="shared" si="21"/>
        <v/>
      </c>
      <c r="H125" s="160" t="str">
        <f t="shared" si="22"/>
        <v/>
      </c>
      <c r="I125" s="487"/>
      <c r="J125" s="666" t="str">
        <f t="shared" si="16"/>
        <v/>
      </c>
      <c r="K125" s="667" t="str">
        <f t="shared" si="17"/>
        <v/>
      </c>
      <c r="L125" s="667" t="str">
        <f t="shared" si="28"/>
        <v/>
      </c>
      <c r="M125" s="667" t="str">
        <f t="shared" si="23"/>
        <v/>
      </c>
      <c r="N125" s="667" t="str">
        <f t="shared" si="24"/>
        <v/>
      </c>
      <c r="O125" s="667" t="str">
        <f t="shared" si="25"/>
        <v/>
      </c>
      <c r="P125" s="667" t="str">
        <f t="shared" si="26"/>
        <v/>
      </c>
      <c r="Q125" s="667" t="str">
        <f t="shared" si="27"/>
        <v/>
      </c>
      <c r="R125" s="817" t="str">
        <f>IF(I125="","",SUMIF('Annex Aerodromes'!$E$59:$E$258, E125, 'Annex Aerodromes'!$I$59:$I$258))</f>
        <v/>
      </c>
      <c r="S125" s="53"/>
      <c r="T125" s="312"/>
    </row>
    <row r="126" spans="1:30" ht="13.35" customHeight="1" x14ac:dyDescent="0.25">
      <c r="C126" s="60"/>
      <c r="D126" s="123">
        <f t="shared" si="19"/>
        <v>10</v>
      </c>
      <c r="E126" s="1130" t="str">
        <f t="shared" si="20"/>
        <v/>
      </c>
      <c r="F126" s="1131"/>
      <c r="G126" s="160" t="str">
        <f t="shared" si="21"/>
        <v/>
      </c>
      <c r="H126" s="160" t="str">
        <f t="shared" si="22"/>
        <v/>
      </c>
      <c r="I126" s="487"/>
      <c r="J126" s="666" t="str">
        <f t="shared" si="16"/>
        <v/>
      </c>
      <c r="K126" s="667" t="str">
        <f t="shared" si="17"/>
        <v/>
      </c>
      <c r="L126" s="667" t="str">
        <f t="shared" si="28"/>
        <v/>
      </c>
      <c r="M126" s="667" t="str">
        <f t="shared" si="23"/>
        <v/>
      </c>
      <c r="N126" s="667" t="str">
        <f t="shared" si="24"/>
        <v/>
      </c>
      <c r="O126" s="667" t="str">
        <f t="shared" si="25"/>
        <v/>
      </c>
      <c r="P126" s="667" t="str">
        <f t="shared" si="26"/>
        <v/>
      </c>
      <c r="Q126" s="667" t="str">
        <f t="shared" si="27"/>
        <v/>
      </c>
      <c r="R126" s="817" t="str">
        <f>IF(I126="","",SUMIF('Annex Aerodromes'!$E$59:$E$258, E126, 'Annex Aerodromes'!$I$59:$I$258))</f>
        <v/>
      </c>
      <c r="S126" s="53"/>
      <c r="T126" s="312"/>
    </row>
    <row r="127" spans="1:30" ht="13.35" customHeight="1" x14ac:dyDescent="0.25">
      <c r="C127" s="60"/>
      <c r="D127" s="123">
        <f t="shared" si="19"/>
        <v>11</v>
      </c>
      <c r="E127" s="1130" t="str">
        <f t="shared" si="20"/>
        <v/>
      </c>
      <c r="F127" s="1131"/>
      <c r="G127" s="160" t="str">
        <f t="shared" si="21"/>
        <v/>
      </c>
      <c r="H127" s="160" t="str">
        <f t="shared" si="22"/>
        <v/>
      </c>
      <c r="I127" s="487"/>
      <c r="J127" s="666" t="str">
        <f t="shared" si="16"/>
        <v/>
      </c>
      <c r="K127" s="667" t="str">
        <f t="shared" si="17"/>
        <v/>
      </c>
      <c r="L127" s="667" t="str">
        <f t="shared" si="28"/>
        <v/>
      </c>
      <c r="M127" s="667" t="str">
        <f t="shared" si="23"/>
        <v/>
      </c>
      <c r="N127" s="667" t="str">
        <f t="shared" si="24"/>
        <v/>
      </c>
      <c r="O127" s="667" t="str">
        <f t="shared" si="25"/>
        <v/>
      </c>
      <c r="P127" s="667" t="str">
        <f t="shared" si="26"/>
        <v/>
      </c>
      <c r="Q127" s="667" t="str">
        <f t="shared" si="27"/>
        <v/>
      </c>
      <c r="R127" s="817" t="str">
        <f>IF(I127="","",SUMIF('Annex Aerodromes'!$E$59:$E$258, E127, 'Annex Aerodromes'!$I$59:$I$258))</f>
        <v/>
      </c>
      <c r="S127" s="53"/>
      <c r="T127" s="312"/>
    </row>
    <row r="128" spans="1:30" ht="13.35" customHeight="1" x14ac:dyDescent="0.25">
      <c r="C128" s="60"/>
      <c r="D128" s="123">
        <f t="shared" si="19"/>
        <v>12</v>
      </c>
      <c r="E128" s="1130" t="str">
        <f t="shared" si="20"/>
        <v/>
      </c>
      <c r="F128" s="1131"/>
      <c r="G128" s="160" t="str">
        <f t="shared" si="21"/>
        <v/>
      </c>
      <c r="H128" s="160" t="str">
        <f t="shared" si="22"/>
        <v/>
      </c>
      <c r="I128" s="487"/>
      <c r="J128" s="666" t="str">
        <f t="shared" si="16"/>
        <v/>
      </c>
      <c r="K128" s="667" t="str">
        <f t="shared" si="17"/>
        <v/>
      </c>
      <c r="L128" s="667" t="str">
        <f t="shared" si="28"/>
        <v/>
      </c>
      <c r="M128" s="667" t="str">
        <f t="shared" si="23"/>
        <v/>
      </c>
      <c r="N128" s="667" t="str">
        <f t="shared" si="24"/>
        <v/>
      </c>
      <c r="O128" s="667" t="str">
        <f t="shared" si="25"/>
        <v/>
      </c>
      <c r="P128" s="667" t="str">
        <f t="shared" si="26"/>
        <v/>
      </c>
      <c r="Q128" s="667" t="str">
        <f t="shared" si="27"/>
        <v/>
      </c>
      <c r="R128" s="817" t="str">
        <f>IF(I128="","",SUMIF('Annex Aerodromes'!$E$59:$E$258, E128, 'Annex Aerodromes'!$I$59:$I$258))</f>
        <v/>
      </c>
      <c r="S128" s="53"/>
      <c r="T128" s="312"/>
    </row>
    <row r="129" spans="1:30" ht="13.35" customHeight="1" x14ac:dyDescent="0.25">
      <c r="C129" s="60"/>
      <c r="D129" s="123">
        <f t="shared" si="19"/>
        <v>13</v>
      </c>
      <c r="E129" s="1130" t="str">
        <f t="shared" si="20"/>
        <v/>
      </c>
      <c r="F129" s="1131"/>
      <c r="G129" s="160" t="str">
        <f t="shared" si="21"/>
        <v/>
      </c>
      <c r="H129" s="160" t="str">
        <f t="shared" si="22"/>
        <v/>
      </c>
      <c r="I129" s="487"/>
      <c r="J129" s="666" t="str">
        <f t="shared" si="16"/>
        <v/>
      </c>
      <c r="K129" s="667" t="str">
        <f t="shared" si="17"/>
        <v/>
      </c>
      <c r="L129" s="667" t="str">
        <f t="shared" si="28"/>
        <v/>
      </c>
      <c r="M129" s="667" t="str">
        <f t="shared" si="23"/>
        <v/>
      </c>
      <c r="N129" s="667" t="str">
        <f t="shared" si="24"/>
        <v/>
      </c>
      <c r="O129" s="667" t="str">
        <f t="shared" si="25"/>
        <v/>
      </c>
      <c r="P129" s="667" t="str">
        <f t="shared" si="26"/>
        <v/>
      </c>
      <c r="Q129" s="667" t="str">
        <f t="shared" si="27"/>
        <v/>
      </c>
      <c r="R129" s="817" t="str">
        <f>IF(I129="","",SUMIF('Annex Aerodromes'!$E$59:$E$258, E129, 'Annex Aerodromes'!$I$59:$I$258))</f>
        <v/>
      </c>
      <c r="S129" s="53"/>
      <c r="T129" s="312"/>
    </row>
    <row r="130" spans="1:30" ht="13.35" customHeight="1" x14ac:dyDescent="0.25">
      <c r="C130" s="60"/>
      <c r="D130" s="123">
        <f t="shared" si="19"/>
        <v>14</v>
      </c>
      <c r="E130" s="1130" t="str">
        <f t="shared" si="20"/>
        <v/>
      </c>
      <c r="F130" s="1131"/>
      <c r="G130" s="160" t="str">
        <f t="shared" si="21"/>
        <v/>
      </c>
      <c r="H130" s="160" t="str">
        <f t="shared" si="22"/>
        <v/>
      </c>
      <c r="I130" s="487"/>
      <c r="J130" s="666" t="str">
        <f t="shared" si="16"/>
        <v/>
      </c>
      <c r="K130" s="667" t="str">
        <f t="shared" si="17"/>
        <v/>
      </c>
      <c r="L130" s="667" t="str">
        <f t="shared" si="28"/>
        <v/>
      </c>
      <c r="M130" s="667" t="str">
        <f t="shared" si="23"/>
        <v/>
      </c>
      <c r="N130" s="667" t="str">
        <f t="shared" si="24"/>
        <v/>
      </c>
      <c r="O130" s="667" t="str">
        <f t="shared" si="25"/>
        <v/>
      </c>
      <c r="P130" s="667" t="str">
        <f t="shared" si="26"/>
        <v/>
      </c>
      <c r="Q130" s="667" t="str">
        <f t="shared" si="27"/>
        <v/>
      </c>
      <c r="R130" s="817" t="str">
        <f>IF(I130="","",SUMIF('Annex Aerodromes'!$E$59:$E$258, E130, 'Annex Aerodromes'!$I$59:$I$258))</f>
        <v/>
      </c>
      <c r="S130" s="53"/>
      <c r="T130" s="312"/>
    </row>
    <row r="131" spans="1:30" ht="13.35" customHeight="1" x14ac:dyDescent="0.25">
      <c r="C131" s="60"/>
      <c r="D131" s="123">
        <f t="shared" si="19"/>
        <v>15</v>
      </c>
      <c r="E131" s="1130" t="str">
        <f t="shared" si="20"/>
        <v/>
      </c>
      <c r="F131" s="1131"/>
      <c r="G131" s="160" t="str">
        <f t="shared" si="21"/>
        <v/>
      </c>
      <c r="H131" s="160" t="str">
        <f t="shared" si="22"/>
        <v/>
      </c>
      <c r="I131" s="487"/>
      <c r="J131" s="666" t="str">
        <f t="shared" si="16"/>
        <v/>
      </c>
      <c r="K131" s="667" t="str">
        <f t="shared" si="17"/>
        <v/>
      </c>
      <c r="L131" s="667" t="str">
        <f t="shared" si="28"/>
        <v/>
      </c>
      <c r="M131" s="667" t="str">
        <f t="shared" si="23"/>
        <v/>
      </c>
      <c r="N131" s="667" t="str">
        <f t="shared" si="24"/>
        <v/>
      </c>
      <c r="O131" s="667" t="str">
        <f t="shared" si="25"/>
        <v/>
      </c>
      <c r="P131" s="667" t="str">
        <f t="shared" si="26"/>
        <v/>
      </c>
      <c r="Q131" s="667" t="str">
        <f t="shared" si="27"/>
        <v/>
      </c>
      <c r="R131" s="817" t="str">
        <f>IF(I131="","",SUMIF('Annex Aerodromes'!$E$59:$E$258, E131, 'Annex Aerodromes'!$I$59:$I$258))</f>
        <v/>
      </c>
      <c r="S131" s="53"/>
      <c r="T131" s="312"/>
    </row>
    <row r="132" spans="1:30" ht="13.35" customHeight="1" x14ac:dyDescent="0.25">
      <c r="C132" s="60"/>
      <c r="D132" s="123">
        <f t="shared" si="19"/>
        <v>16</v>
      </c>
      <c r="E132" s="1130" t="str">
        <f t="shared" si="20"/>
        <v/>
      </c>
      <c r="F132" s="1131"/>
      <c r="G132" s="160" t="str">
        <f t="shared" si="21"/>
        <v/>
      </c>
      <c r="H132" s="160" t="str">
        <f t="shared" si="22"/>
        <v/>
      </c>
      <c r="I132" s="487"/>
      <c r="J132" s="666" t="str">
        <f t="shared" si="16"/>
        <v/>
      </c>
      <c r="K132" s="667" t="str">
        <f t="shared" si="17"/>
        <v/>
      </c>
      <c r="L132" s="667" t="str">
        <f t="shared" si="28"/>
        <v/>
      </c>
      <c r="M132" s="667" t="str">
        <f t="shared" si="23"/>
        <v/>
      </c>
      <c r="N132" s="667" t="str">
        <f t="shared" si="24"/>
        <v/>
      </c>
      <c r="O132" s="667" t="str">
        <f t="shared" si="25"/>
        <v/>
      </c>
      <c r="P132" s="667" t="str">
        <f t="shared" si="26"/>
        <v/>
      </c>
      <c r="Q132" s="667" t="str">
        <f t="shared" si="27"/>
        <v/>
      </c>
      <c r="R132" s="817" t="str">
        <f>IF(I132="","",SUMIF('Annex Aerodromes'!$E$59:$E$258, E132, 'Annex Aerodromes'!$I$59:$I$258))</f>
        <v/>
      </c>
      <c r="S132" s="53"/>
      <c r="T132" s="312"/>
    </row>
    <row r="133" spans="1:30" ht="13.35" customHeight="1" x14ac:dyDescent="0.25">
      <c r="C133" s="60"/>
      <c r="D133" s="123">
        <f t="shared" si="19"/>
        <v>17</v>
      </c>
      <c r="E133" s="1130" t="str">
        <f t="shared" si="20"/>
        <v/>
      </c>
      <c r="F133" s="1131"/>
      <c r="G133" s="160" t="str">
        <f t="shared" si="21"/>
        <v/>
      </c>
      <c r="H133" s="160" t="str">
        <f t="shared" si="22"/>
        <v/>
      </c>
      <c r="I133" s="487"/>
      <c r="J133" s="666" t="str">
        <f t="shared" si="16"/>
        <v/>
      </c>
      <c r="K133" s="667" t="str">
        <f t="shared" si="17"/>
        <v/>
      </c>
      <c r="L133" s="667" t="str">
        <f t="shared" si="28"/>
        <v/>
      </c>
      <c r="M133" s="667" t="str">
        <f t="shared" si="23"/>
        <v/>
      </c>
      <c r="N133" s="667" t="str">
        <f t="shared" si="24"/>
        <v/>
      </c>
      <c r="O133" s="667" t="str">
        <f t="shared" si="25"/>
        <v/>
      </c>
      <c r="P133" s="667" t="str">
        <f t="shared" si="26"/>
        <v/>
      </c>
      <c r="Q133" s="667" t="str">
        <f t="shared" si="27"/>
        <v/>
      </c>
      <c r="R133" s="817" t="str">
        <f>IF(I133="","",SUMIF('Annex Aerodromes'!$E$59:$E$258, E133, 'Annex Aerodromes'!$I$59:$I$258))</f>
        <v/>
      </c>
      <c r="S133" s="53"/>
      <c r="T133" s="312"/>
    </row>
    <row r="134" spans="1:30" ht="13.35" customHeight="1" x14ac:dyDescent="0.25">
      <c r="C134" s="60"/>
      <c r="D134" s="123">
        <f t="shared" si="19"/>
        <v>18</v>
      </c>
      <c r="E134" s="1130" t="str">
        <f t="shared" si="20"/>
        <v/>
      </c>
      <c r="F134" s="1131"/>
      <c r="G134" s="160" t="str">
        <f t="shared" si="21"/>
        <v/>
      </c>
      <c r="H134" s="160" t="str">
        <f t="shared" si="22"/>
        <v/>
      </c>
      <c r="I134" s="487"/>
      <c r="J134" s="666" t="str">
        <f t="shared" si="16"/>
        <v/>
      </c>
      <c r="K134" s="667" t="str">
        <f t="shared" si="17"/>
        <v/>
      </c>
      <c r="L134" s="667" t="str">
        <f t="shared" si="28"/>
        <v/>
      </c>
      <c r="M134" s="667" t="str">
        <f t="shared" si="23"/>
        <v/>
      </c>
      <c r="N134" s="667" t="str">
        <f t="shared" si="24"/>
        <v/>
      </c>
      <c r="O134" s="667" t="str">
        <f t="shared" si="25"/>
        <v/>
      </c>
      <c r="P134" s="667" t="str">
        <f t="shared" si="26"/>
        <v/>
      </c>
      <c r="Q134" s="667" t="str">
        <f t="shared" si="27"/>
        <v/>
      </c>
      <c r="R134" s="817" t="str">
        <f>IF(I134="","",SUMIF('Annex Aerodromes'!$E$59:$E$258, E134, 'Annex Aerodromes'!$I$59:$I$258))</f>
        <v/>
      </c>
      <c r="S134" s="53"/>
      <c r="T134" s="312"/>
    </row>
    <row r="135" spans="1:30" x14ac:dyDescent="0.25">
      <c r="A135" s="124" t="s">
        <v>30</v>
      </c>
      <c r="C135" s="60"/>
      <c r="D135" s="123" t="s">
        <v>73</v>
      </c>
      <c r="E135" s="1134" t="s">
        <v>73</v>
      </c>
      <c r="F135" s="1134"/>
      <c r="G135" s="392" t="s">
        <v>73</v>
      </c>
      <c r="H135" s="392" t="s">
        <v>73</v>
      </c>
      <c r="I135" s="392" t="s">
        <v>73</v>
      </c>
      <c r="J135" s="392" t="s">
        <v>73</v>
      </c>
      <c r="K135" s="392" t="s">
        <v>73</v>
      </c>
      <c r="L135" s="392" t="s">
        <v>73</v>
      </c>
      <c r="M135" s="392" t="s">
        <v>73</v>
      </c>
      <c r="N135" s="392" t="s">
        <v>73</v>
      </c>
      <c r="O135" s="392" t="s">
        <v>73</v>
      </c>
      <c r="P135" s="392" t="s">
        <v>73</v>
      </c>
      <c r="Q135" s="392" t="s">
        <v>73</v>
      </c>
      <c r="R135" s="392" t="s">
        <v>73</v>
      </c>
      <c r="S135" s="53"/>
      <c r="T135" s="312"/>
    </row>
    <row r="136" spans="1:30" s="53" customFormat="1" ht="13.2" customHeight="1" x14ac:dyDescent="0.25">
      <c r="A136" s="129"/>
      <c r="D136" s="1133" t="str">
        <f>Translations!$B$1497</f>
        <v>Note: Due to the complexity of the formulae connected to the fuel types, it is not possible to add further rows for additional fuels!</v>
      </c>
      <c r="E136" s="1133"/>
      <c r="F136" s="1133"/>
      <c r="G136" s="1133"/>
      <c r="H136" s="1133"/>
      <c r="I136" s="1133"/>
      <c r="J136" s="1133"/>
      <c r="K136" s="1133"/>
      <c r="L136" s="80"/>
      <c r="M136" s="80"/>
      <c r="N136" s="80"/>
      <c r="U136" s="130"/>
      <c r="V136" s="129"/>
      <c r="W136" s="129"/>
      <c r="X136" s="129"/>
      <c r="Y136" s="129"/>
      <c r="Z136" s="129"/>
      <c r="AA136" s="129"/>
      <c r="AB136" s="129"/>
      <c r="AC136" s="129"/>
      <c r="AD136" s="129"/>
    </row>
    <row r="137" spans="1:30" s="53" customFormat="1" ht="13.2" customHeight="1" thickBot="1" x14ac:dyDescent="0.3">
      <c r="A137" s="129"/>
      <c r="D137" s="131"/>
      <c r="E137" s="131"/>
      <c r="F137" s="131"/>
      <c r="G137" s="131"/>
      <c r="H137" s="131"/>
      <c r="I137" s="131"/>
      <c r="J137" s="131"/>
      <c r="K137" s="131"/>
      <c r="L137" s="131"/>
      <c r="M137" s="131"/>
      <c r="N137" s="80"/>
      <c r="U137" s="130"/>
      <c r="V137" s="129"/>
      <c r="W137" s="129"/>
      <c r="X137" s="129"/>
      <c r="Y137" s="129"/>
      <c r="Z137" s="129"/>
      <c r="AA137" s="129"/>
      <c r="AB137" s="129"/>
      <c r="AC137" s="129"/>
      <c r="AD137" s="129"/>
    </row>
    <row r="138" spans="1:30" s="118" customFormat="1" ht="12.75" customHeight="1" thickBot="1" x14ac:dyDescent="0.3">
      <c r="A138" s="135"/>
      <c r="D138" s="1171" t="str">
        <f>Translations!$B$1269</f>
        <v>Total CO2 emissions (EU ETS) in the reporting year:</v>
      </c>
      <c r="E138" s="1172"/>
      <c r="F138" s="1172"/>
      <c r="G138" s="1172"/>
      <c r="H138" s="1172"/>
      <c r="I138" s="1173"/>
      <c r="J138" s="136">
        <f>ROUND(SUM(J117:J135),0)</f>
        <v>4308</v>
      </c>
      <c r="K138" s="585"/>
      <c r="S138" s="53"/>
      <c r="T138" s="53"/>
      <c r="U138" s="135"/>
      <c r="V138" s="135"/>
      <c r="W138" s="719"/>
      <c r="X138" s="135"/>
      <c r="Y138" s="135"/>
      <c r="Z138" s="135"/>
      <c r="AA138" s="135"/>
      <c r="AB138" s="135"/>
      <c r="AC138" s="135"/>
      <c r="AD138" s="135"/>
    </row>
    <row r="139" spans="1:30" s="53" customFormat="1" ht="63.75" customHeight="1" thickBot="1" x14ac:dyDescent="0.3">
      <c r="A139" s="129"/>
      <c r="D139" s="1168"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139" s="1169"/>
      <c r="F139" s="1169"/>
      <c r="G139" s="1169"/>
      <c r="H139" s="1169"/>
      <c r="I139" s="1169"/>
      <c r="J139" s="1169"/>
      <c r="K139" s="1170"/>
      <c r="L139" s="568"/>
      <c r="M139" s="568"/>
      <c r="N139" s="80"/>
      <c r="U139" s="130"/>
      <c r="V139" s="719"/>
      <c r="W139" s="129"/>
      <c r="X139" s="129"/>
      <c r="Y139" s="129"/>
      <c r="Z139" s="129"/>
      <c r="AA139" s="129"/>
      <c r="AB139" s="129"/>
      <c r="AC139" s="129"/>
      <c r="AD139" s="129"/>
    </row>
    <row r="140" spans="1:30" s="53" customFormat="1" ht="5.0999999999999996" customHeight="1" x14ac:dyDescent="0.25">
      <c r="A140" s="129"/>
      <c r="D140" s="131"/>
      <c r="E140" s="131"/>
      <c r="F140" s="131"/>
      <c r="G140" s="131"/>
      <c r="H140" s="131"/>
      <c r="I140" s="131"/>
      <c r="J140" s="131"/>
      <c r="K140" s="131"/>
      <c r="L140" s="131"/>
      <c r="M140" s="131"/>
      <c r="N140" s="80"/>
      <c r="U140" s="130"/>
      <c r="V140" s="129"/>
      <c r="W140" s="129"/>
      <c r="X140" s="129"/>
      <c r="Y140" s="129"/>
      <c r="Z140" s="129"/>
      <c r="AA140" s="129"/>
      <c r="AB140" s="129"/>
      <c r="AC140" s="129"/>
      <c r="AD140" s="129"/>
    </row>
    <row r="141" spans="1:30" s="118" customFormat="1" ht="12.75" customHeight="1" x14ac:dyDescent="0.25">
      <c r="A141" s="135"/>
      <c r="D141" s="1174" t="str">
        <f>Translations!$B$1525</f>
        <v>Memo Item: total zero-rated emissions</v>
      </c>
      <c r="E141" s="1175"/>
      <c r="F141" s="1175"/>
      <c r="G141" s="1175"/>
      <c r="H141" s="1175"/>
      <c r="I141" s="1175"/>
      <c r="J141" s="1176"/>
      <c r="K141" s="137">
        <f>ROUND(SUM(K117:K135),0)</f>
        <v>0</v>
      </c>
      <c r="L141" s="728"/>
      <c r="M141" s="728"/>
      <c r="N141" s="728"/>
      <c r="O141" s="728"/>
      <c r="P141" s="728"/>
      <c r="Q141" s="159"/>
      <c r="T141" s="489"/>
      <c r="U141" s="135" t="s">
        <v>160</v>
      </c>
      <c r="V141" s="135"/>
      <c r="W141" s="719"/>
      <c r="X141" s="135"/>
      <c r="Y141" s="135"/>
      <c r="Z141" s="135"/>
      <c r="AA141" s="135"/>
      <c r="AB141" s="135"/>
      <c r="AC141" s="135"/>
      <c r="AD141" s="135"/>
    </row>
    <row r="142" spans="1:30" s="118" customFormat="1" ht="12.75" customHeight="1" x14ac:dyDescent="0.25">
      <c r="A142" s="135"/>
      <c r="D142" s="1126" t="str">
        <f>Translations!$B$1526</f>
        <v>Memo Item: Total emissions using the preliminary emissions factor</v>
      </c>
      <c r="E142" s="1127"/>
      <c r="F142" s="1127"/>
      <c r="G142" s="1127"/>
      <c r="H142" s="1127"/>
      <c r="I142" s="117"/>
      <c r="J142" s="116"/>
      <c r="K142" s="137">
        <f>ROUND(SUM(J117:K135),0)</f>
        <v>4308</v>
      </c>
      <c r="L142" s="728"/>
      <c r="M142" s="728"/>
      <c r="N142" s="728"/>
      <c r="O142" s="728"/>
      <c r="P142" s="728"/>
      <c r="Q142" s="159"/>
      <c r="T142" s="489"/>
      <c r="U142" s="135" t="s">
        <v>162</v>
      </c>
      <c r="V142" s="135"/>
      <c r="W142" s="719"/>
      <c r="X142" s="135"/>
      <c r="Y142" s="135"/>
      <c r="Z142" s="135"/>
      <c r="AA142" s="135"/>
      <c r="AB142" s="135"/>
      <c r="AC142" s="135"/>
      <c r="AD142" s="135"/>
    </row>
    <row r="143" spans="1:30" x14ac:dyDescent="0.25">
      <c r="C143" s="312"/>
      <c r="D143" s="722" t="str">
        <f>Translations!$B$1527</f>
        <v>Memo-item: Total emissions from zero-rated biofuels</v>
      </c>
      <c r="E143" s="723"/>
      <c r="F143" s="724"/>
      <c r="G143" s="724"/>
      <c r="H143" s="724"/>
      <c r="I143" s="724"/>
      <c r="J143" s="724"/>
      <c r="K143" s="724"/>
      <c r="L143" s="137" t="str">
        <f>IF(SUM(L$117:L$135)=0,"",SUM(L$117:L$135))</f>
        <v/>
      </c>
      <c r="M143" s="727"/>
      <c r="N143" s="727"/>
      <c r="O143" s="727"/>
      <c r="P143" s="727"/>
      <c r="Q143" s="153"/>
      <c r="T143" s="489"/>
      <c r="U143" s="135" t="s">
        <v>164</v>
      </c>
    </row>
    <row r="144" spans="1:30" x14ac:dyDescent="0.25">
      <c r="C144" s="312"/>
      <c r="D144" s="725" t="str">
        <f>Translations!$B$1528</f>
        <v>Memo-item: Total emissions from zero-rated RFNBO / RCF</v>
      </c>
      <c r="E144" s="726"/>
      <c r="F144" s="727"/>
      <c r="G144" s="727"/>
      <c r="H144" s="727"/>
      <c r="I144" s="727"/>
      <c r="J144" s="727"/>
      <c r="K144" s="727"/>
      <c r="L144" s="727"/>
      <c r="M144" s="137" t="str">
        <f t="shared" ref="M144:O146" si="29">IF(SUM(M$117:M$135)=0,"",SUM(M$117:M$135))</f>
        <v/>
      </c>
      <c r="N144" s="727"/>
      <c r="O144" s="727"/>
      <c r="P144" s="727"/>
      <c r="Q144" s="153"/>
      <c r="T144" s="489"/>
      <c r="U144" s="135" t="s">
        <v>166</v>
      </c>
    </row>
    <row r="145" spans="1:30" x14ac:dyDescent="0.25">
      <c r="C145" s="312"/>
      <c r="D145" s="725" t="str">
        <f>Translations!$B$1529</f>
        <v>Memo-item: Total emissions from zero-rated SLCF</v>
      </c>
      <c r="E145" s="726"/>
      <c r="F145" s="727"/>
      <c r="G145" s="727"/>
      <c r="H145" s="727"/>
      <c r="I145" s="727"/>
      <c r="J145" s="727"/>
      <c r="K145" s="727"/>
      <c r="L145" s="727"/>
      <c r="M145" s="727"/>
      <c r="N145" s="137" t="str">
        <f t="shared" si="29"/>
        <v/>
      </c>
      <c r="O145" s="727"/>
      <c r="P145" s="727"/>
      <c r="Q145" s="153"/>
      <c r="T145" s="489"/>
      <c r="U145" s="135" t="s">
        <v>168</v>
      </c>
    </row>
    <row r="146" spans="1:30" x14ac:dyDescent="0.25">
      <c r="C146" s="312"/>
      <c r="D146" s="725" t="str">
        <f>Translations!$B$1530</f>
        <v>Memo-item: Total emissions from non-zero-rated biofuels</v>
      </c>
      <c r="E146" s="726"/>
      <c r="F146" s="727"/>
      <c r="G146" s="727"/>
      <c r="H146" s="727"/>
      <c r="I146" s="727"/>
      <c r="J146" s="727"/>
      <c r="K146" s="727"/>
      <c r="L146" s="727"/>
      <c r="M146" s="727"/>
      <c r="N146" s="727"/>
      <c r="O146" s="137" t="str">
        <f t="shared" si="29"/>
        <v/>
      </c>
      <c r="P146" s="727"/>
      <c r="Q146" s="153"/>
      <c r="T146" s="489"/>
      <c r="U146" s="135" t="s">
        <v>170</v>
      </c>
    </row>
    <row r="147" spans="1:30" x14ac:dyDescent="0.25">
      <c r="C147" s="312"/>
      <c r="D147" s="725" t="str">
        <f>Translations!$B$1531</f>
        <v>Memo-item: Total emissions from non-zero-rated RFNBO / RCF</v>
      </c>
      <c r="E147" s="726"/>
      <c r="F147" s="727"/>
      <c r="G147" s="727"/>
      <c r="H147" s="727"/>
      <c r="I147" s="727"/>
      <c r="J147" s="727"/>
      <c r="K147" s="727"/>
      <c r="L147" s="727"/>
      <c r="M147" s="727"/>
      <c r="N147" s="727"/>
      <c r="O147" s="727"/>
      <c r="P147" s="137" t="str">
        <f>IF(SUM(P$117:P$135)=0,"",SUM(P$117:P$135))</f>
        <v/>
      </c>
      <c r="Q147" s="153"/>
      <c r="T147" s="489"/>
      <c r="U147" s="135" t="s">
        <v>172</v>
      </c>
    </row>
    <row r="148" spans="1:30" x14ac:dyDescent="0.25">
      <c r="C148" s="312"/>
      <c r="D148" s="725" t="str">
        <f>Translations!$B$1532</f>
        <v>Memo-item: Total emissions from non-zero-rated SLCF</v>
      </c>
      <c r="E148" s="726"/>
      <c r="F148" s="727"/>
      <c r="G148" s="727"/>
      <c r="H148" s="727"/>
      <c r="I148" s="727"/>
      <c r="J148" s="727"/>
      <c r="K148" s="727"/>
      <c r="L148" s="727"/>
      <c r="M148" s="727"/>
      <c r="N148" s="727"/>
      <c r="O148" s="727"/>
      <c r="P148" s="727"/>
      <c r="Q148" s="137" t="str">
        <f>IF(SUM(Q$117:Q$135)=0,"",SUM(Q$117:Q$135))</f>
        <v/>
      </c>
      <c r="R148" s="814"/>
      <c r="T148" s="489"/>
      <c r="U148" s="135" t="s">
        <v>174</v>
      </c>
    </row>
    <row r="150" spans="1:30" x14ac:dyDescent="0.25">
      <c r="B150" s="482"/>
      <c r="C150" s="482"/>
      <c r="D150" s="482"/>
      <c r="E150" s="482"/>
      <c r="F150" s="482"/>
      <c r="G150" s="482"/>
      <c r="H150" s="482"/>
      <c r="I150" s="482"/>
      <c r="J150" s="482"/>
      <c r="K150" s="482"/>
      <c r="L150" s="482"/>
      <c r="M150" s="482"/>
      <c r="N150" s="482"/>
      <c r="O150" s="482"/>
      <c r="P150" s="482"/>
      <c r="Q150" s="482"/>
      <c r="R150" s="482"/>
      <c r="S150" s="482"/>
    </row>
    <row r="151" spans="1:30" x14ac:dyDescent="0.25">
      <c r="B151" s="482"/>
      <c r="C151" s="60" t="s">
        <v>39</v>
      </c>
      <c r="D151" s="60" t="str">
        <f>Translations!$B$1270</f>
        <v>Fuel consumption and emissions in the CH ETS</v>
      </c>
      <c r="S151" s="482"/>
    </row>
    <row r="152" spans="1:30" s="53" customFormat="1" ht="12.75" customHeight="1" x14ac:dyDescent="0.25">
      <c r="A152" s="129"/>
      <c r="B152" s="484"/>
      <c r="D152" s="1092" t="str">
        <f>Translations!$B$1271</f>
        <v xml:space="preserve">For instructions on filling this section see above under section (c). </v>
      </c>
      <c r="E152" s="1092"/>
      <c r="F152" s="1092"/>
      <c r="G152" s="1092"/>
      <c r="H152" s="1092"/>
      <c r="I152" s="1092"/>
      <c r="J152" s="1092"/>
      <c r="K152" s="1092"/>
      <c r="L152" s="80"/>
      <c r="M152" s="80"/>
      <c r="S152" s="486"/>
      <c r="U152" s="130"/>
      <c r="V152" s="129"/>
      <c r="W152" s="129"/>
      <c r="X152" s="129"/>
      <c r="Y152" s="129"/>
      <c r="Z152" s="129"/>
      <c r="AA152" s="129"/>
      <c r="AB152" s="129"/>
      <c r="AC152" s="129"/>
      <c r="AD152" s="129"/>
    </row>
    <row r="153" spans="1:30" s="53" customFormat="1" ht="13.2" customHeight="1" x14ac:dyDescent="0.25">
      <c r="A153" s="129"/>
      <c r="B153" s="484"/>
      <c r="D153" s="1135" t="str">
        <f>Translations!$B$1533</f>
        <v>Use of alternative aviation fuels can be reported without proportional attribution (i.e. see section 10a in sheet "Annex Aerodromes" IS NOT APPLICABLE to flights falling under the CH ETS).</v>
      </c>
      <c r="E153" s="1135"/>
      <c r="F153" s="1135"/>
      <c r="G153" s="1135"/>
      <c r="H153" s="1135"/>
      <c r="I153" s="1135"/>
      <c r="J153" s="1135"/>
      <c r="K153" s="1135"/>
      <c r="L153" s="1136"/>
      <c r="M153" s="1136"/>
      <c r="N153" s="1136"/>
      <c r="O153" s="1136"/>
      <c r="P153" s="1136"/>
      <c r="Q153" s="1136"/>
      <c r="R153" s="809"/>
      <c r="S153" s="486"/>
      <c r="U153" s="130"/>
      <c r="V153" s="129"/>
      <c r="W153" s="129"/>
      <c r="X153" s="129"/>
      <c r="Y153" s="129"/>
      <c r="Z153" s="129"/>
      <c r="AA153" s="129"/>
      <c r="AB153" s="129"/>
      <c r="AC153" s="129"/>
      <c r="AD153" s="129"/>
    </row>
    <row r="154" spans="1:30" s="53" customFormat="1" ht="5.0999999999999996" customHeight="1" x14ac:dyDescent="0.25">
      <c r="A154" s="129"/>
      <c r="B154" s="484"/>
      <c r="D154" s="131"/>
      <c r="E154" s="131"/>
      <c r="F154" s="131"/>
      <c r="G154" s="131"/>
      <c r="H154" s="131"/>
      <c r="I154" s="131"/>
      <c r="J154" s="131"/>
      <c r="K154" s="131"/>
      <c r="L154" s="131"/>
      <c r="M154" s="131"/>
      <c r="S154" s="486"/>
      <c r="U154" s="130"/>
      <c r="V154" s="129"/>
      <c r="W154" s="129"/>
      <c r="X154" s="129"/>
      <c r="Y154" s="129"/>
      <c r="Z154" s="129"/>
      <c r="AA154" s="129"/>
      <c r="AB154" s="129"/>
      <c r="AC154" s="129"/>
      <c r="AD154" s="129"/>
    </row>
    <row r="155" spans="1:30" ht="38.25" customHeight="1" x14ac:dyDescent="0.25">
      <c r="B155" s="484"/>
      <c r="C155" s="60"/>
      <c r="D155" s="52" t="str">
        <f>Translations!$B$914</f>
        <v>Fuel No.</v>
      </c>
      <c r="E155" s="1165" t="str">
        <f>Translations!$B$915</f>
        <v>Name of fuel</v>
      </c>
      <c r="F155" s="1166"/>
      <c r="G155" s="52" t="str">
        <f>Translations!$B$916</f>
        <v>preliminary EF 
[t CO2 / t fuel]</v>
      </c>
      <c r="H155" s="52" t="str">
        <f>Translations!$B$934</f>
        <v>(final) EF 
[t CO2 / t fuel]</v>
      </c>
      <c r="I155" s="52" t="str">
        <f>Translations!$B$935</f>
        <v>fuel consumption [tonnes]</v>
      </c>
      <c r="J155" s="52" t="str">
        <f>Translations!$B$1506</f>
        <v>CO2 emissions [t CO2]</v>
      </c>
      <c r="K155" s="134" t="str">
        <f>Translations!$B$1517</f>
        <v>Total zero-rated emissions [t CO2]</v>
      </c>
      <c r="L155" s="134" t="str">
        <f>Translations!$B$1518</f>
        <v>Zero-rated biomass</v>
      </c>
      <c r="M155" s="134" t="str">
        <f>Translations!$B$1519</f>
        <v>Zero-rated RFNBO / RCF</v>
      </c>
      <c r="N155" s="134" t="str">
        <f>Translations!$B$1520</f>
        <v>Zero-rated SLCF</v>
      </c>
      <c r="O155" s="134" t="str">
        <f>Translations!$B$1521</f>
        <v>Non-zero-rated biomass</v>
      </c>
      <c r="P155" s="134" t="str">
        <f>Translations!$B$1522</f>
        <v>Non-zero-rated RFNBO / RCF</v>
      </c>
      <c r="Q155" s="134" t="str">
        <f>Translations!$B$1523</f>
        <v>Non-zero-rated SLCF</v>
      </c>
      <c r="R155" s="101"/>
      <c r="S155" s="486"/>
      <c r="T155" s="312"/>
    </row>
    <row r="156" spans="1:30" x14ac:dyDescent="0.25">
      <c r="B156" s="484"/>
      <c r="C156" s="60"/>
      <c r="D156" s="123">
        <v>1</v>
      </c>
      <c r="E156" s="1167" t="str">
        <f>Translations!$B$273</f>
        <v>Jet kerosene (Jet A1 or Jet A)</v>
      </c>
      <c r="F156" s="1167"/>
      <c r="G156" s="160">
        <f t="shared" ref="G156:G173" si="30">IF(ISNUMBER(L57),L57,"")</f>
        <v>3.16</v>
      </c>
      <c r="H156" s="160">
        <f t="shared" ref="H156:H173" si="31">IF(ISNUMBER(G156),G156*IF(N57=TRUE,0,1),"")</f>
        <v>3.16</v>
      </c>
      <c r="I156" s="487">
        <v>70.977000000000004</v>
      </c>
      <c r="J156" s="666">
        <f>IF(I156="","",H156*I156)</f>
        <v>224.28732000000002</v>
      </c>
      <c r="K156" s="667" t="str">
        <f>IF(I156="","",IF(H156="","",IF(H156=0,G156*I156,"")))</f>
        <v/>
      </c>
      <c r="L156" s="668"/>
      <c r="M156" s="668"/>
      <c r="N156" s="669"/>
      <c r="O156" s="669"/>
      <c r="P156" s="669"/>
      <c r="Q156" s="669"/>
      <c r="R156" s="811"/>
      <c r="S156" s="486"/>
      <c r="T156" s="312"/>
    </row>
    <row r="157" spans="1:30" ht="13.35" customHeight="1" x14ac:dyDescent="0.25">
      <c r="B157" s="484"/>
      <c r="C157" s="60"/>
      <c r="D157" s="123">
        <f>D156+1</f>
        <v>2</v>
      </c>
      <c r="E157" s="1167" t="str">
        <f>Translations!$B$274</f>
        <v>Jet gasoline (Jet B)</v>
      </c>
      <c r="F157" s="1167"/>
      <c r="G157" s="160">
        <f t="shared" si="30"/>
        <v>3.1</v>
      </c>
      <c r="H157" s="160">
        <f t="shared" si="31"/>
        <v>3.1</v>
      </c>
      <c r="I157" s="487">
        <v>0</v>
      </c>
      <c r="J157" s="666">
        <f t="shared" ref="J157:J173" si="32">IF(I157="","",H157*I157)</f>
        <v>0</v>
      </c>
      <c r="K157" s="667" t="str">
        <f t="shared" ref="K157:K160" si="33">IF(I157="","",IF(H157="","",IF(H157=0,G157*I157,"")))</f>
        <v/>
      </c>
      <c r="L157" s="668"/>
      <c r="M157" s="668"/>
      <c r="N157" s="669"/>
      <c r="O157" s="669"/>
      <c r="P157" s="669"/>
      <c r="Q157" s="669"/>
      <c r="R157" s="811"/>
      <c r="S157" s="486"/>
      <c r="T157" s="312"/>
    </row>
    <row r="158" spans="1:30" ht="12.75" customHeight="1" x14ac:dyDescent="0.25">
      <c r="B158" s="484"/>
      <c r="C158" s="60"/>
      <c r="D158" s="123">
        <f t="shared" ref="D158:D173" si="34">D157+1</f>
        <v>3</v>
      </c>
      <c r="E158" s="1183" t="str">
        <f>Translations!$B$275</f>
        <v>Aviation gasoline (AvGas)</v>
      </c>
      <c r="F158" s="1184"/>
      <c r="G158" s="160">
        <f t="shared" si="30"/>
        <v>3.1</v>
      </c>
      <c r="H158" s="160">
        <f t="shared" si="31"/>
        <v>3.1</v>
      </c>
      <c r="I158" s="487">
        <v>0</v>
      </c>
      <c r="J158" s="666">
        <f t="shared" si="32"/>
        <v>0</v>
      </c>
      <c r="K158" s="667" t="str">
        <f t="shared" si="33"/>
        <v/>
      </c>
      <c r="L158" s="668"/>
      <c r="M158" s="668"/>
      <c r="N158" s="669"/>
      <c r="O158" s="669"/>
      <c r="P158" s="669"/>
      <c r="Q158" s="669"/>
      <c r="R158" s="811"/>
      <c r="S158" s="486"/>
      <c r="T158" s="312"/>
    </row>
    <row r="159" spans="1:30" ht="13.35" customHeight="1" x14ac:dyDescent="0.25">
      <c r="B159" s="484"/>
      <c r="C159" s="60"/>
      <c r="D159" s="123">
        <f t="shared" si="34"/>
        <v>4</v>
      </c>
      <c r="E159" s="1130" t="str">
        <f t="shared" ref="E159:E173" si="35">INDEX(CNTR_FuelListNames,D159-3)</f>
        <v/>
      </c>
      <c r="F159" s="1131"/>
      <c r="G159" s="160" t="str">
        <f t="shared" si="30"/>
        <v/>
      </c>
      <c r="H159" s="160" t="str">
        <f t="shared" si="31"/>
        <v/>
      </c>
      <c r="I159" s="487"/>
      <c r="J159" s="666" t="str">
        <f t="shared" si="32"/>
        <v/>
      </c>
      <c r="K159" s="667" t="str">
        <f t="shared" si="33"/>
        <v/>
      </c>
      <c r="L159" s="667" t="str">
        <f t="shared" ref="L159:L173" si="36">IF(AND($E159&lt;&gt;"",ISNUMBER($I159),INDEX(CNTR_FuelListIsBioFuel,MATCH($E159,CNTR_FuelListNames,0))=TRUE,$H159=0),$K159,"")</f>
        <v/>
      </c>
      <c r="M159" s="667" t="str">
        <f t="shared" ref="M159:M173" si="37">IF(AND($E159&lt;&gt;"",ISNUMBER($I159),INDEX(CNTR_FuelListIsRF,MATCH($E159,CNTR_FuelListNames,0))=TRUE,$H159=0),$K159,"")</f>
        <v/>
      </c>
      <c r="N159" s="667" t="str">
        <f t="shared" ref="N159:N173" si="38">IF(AND($E159&lt;&gt;"",ISNUMBER($I159),INDEX(CNTR_FuelListIsSLCF,MATCH($E159,CNTR_FuelListNames,0))=TRUE,$H159=0),$K159,"")</f>
        <v/>
      </c>
      <c r="O159" s="667" t="str">
        <f t="shared" ref="O159:O173" si="39">IF(AND($E159&lt;&gt;"",ISNUMBER($I159),INDEX(CNTR_FuelListIsBioFuel,MATCH($E159,CNTR_FuelListNames,0))=TRUE,$H159&lt;&gt;0),$J159,"")</f>
        <v/>
      </c>
      <c r="P159" s="667" t="str">
        <f t="shared" ref="P159:P173" si="40">IF(AND($E159&lt;&gt;"",ISNUMBER($I159),INDEX(CNTR_FuelListIsRF,MATCH($E159,CNTR_FuelListNames,0))=TRUE,$H159&lt;&gt;0),$J159,"")</f>
        <v/>
      </c>
      <c r="Q159" s="667" t="str">
        <f t="shared" ref="Q159:Q173" si="41">IF(AND($E159&lt;&gt;"",ISNUMBER($I159),INDEX(CNTR_FuelListIsSLCF,MATCH($E159,CNTR_FuelListNames,0))=TRUE,$H159&lt;&gt;0),$J159,"")</f>
        <v/>
      </c>
      <c r="R159" s="812"/>
      <c r="S159" s="486"/>
      <c r="T159" s="312"/>
    </row>
    <row r="160" spans="1:30" ht="13.35" customHeight="1" x14ac:dyDescent="0.25">
      <c r="B160" s="484"/>
      <c r="C160" s="60"/>
      <c r="D160" s="123">
        <f t="shared" si="34"/>
        <v>5</v>
      </c>
      <c r="E160" s="1130" t="str">
        <f t="shared" si="35"/>
        <v/>
      </c>
      <c r="F160" s="1131"/>
      <c r="G160" s="160" t="str">
        <f t="shared" si="30"/>
        <v/>
      </c>
      <c r="H160" s="160" t="str">
        <f t="shared" si="31"/>
        <v/>
      </c>
      <c r="I160" s="487"/>
      <c r="J160" s="666" t="str">
        <f t="shared" si="32"/>
        <v/>
      </c>
      <c r="K160" s="667" t="str">
        <f t="shared" si="33"/>
        <v/>
      </c>
      <c r="L160" s="667" t="str">
        <f t="shared" si="36"/>
        <v/>
      </c>
      <c r="M160" s="667" t="str">
        <f t="shared" si="37"/>
        <v/>
      </c>
      <c r="N160" s="667" t="str">
        <f t="shared" si="38"/>
        <v/>
      </c>
      <c r="O160" s="667" t="str">
        <f t="shared" si="39"/>
        <v/>
      </c>
      <c r="P160" s="667" t="str">
        <f t="shared" si="40"/>
        <v/>
      </c>
      <c r="Q160" s="667" t="str">
        <f t="shared" si="41"/>
        <v/>
      </c>
      <c r="R160" s="812"/>
      <c r="S160" s="486"/>
      <c r="T160" s="312"/>
    </row>
    <row r="161" spans="1:30" ht="12.75" customHeight="1" x14ac:dyDescent="0.25">
      <c r="B161" s="484"/>
      <c r="C161" s="60"/>
      <c r="D161" s="123">
        <f t="shared" si="34"/>
        <v>6</v>
      </c>
      <c r="E161" s="1130" t="str">
        <f t="shared" si="35"/>
        <v/>
      </c>
      <c r="F161" s="1131"/>
      <c r="G161" s="160" t="str">
        <f t="shared" si="30"/>
        <v/>
      </c>
      <c r="H161" s="160" t="str">
        <f t="shared" si="31"/>
        <v/>
      </c>
      <c r="I161" s="487"/>
      <c r="J161" s="666" t="str">
        <f t="shared" si="32"/>
        <v/>
      </c>
      <c r="K161" s="667" t="str">
        <f>IF(I161="","",IF(H161="","",IF(H161=0,G161*I161,"")))</f>
        <v/>
      </c>
      <c r="L161" s="667" t="str">
        <f t="shared" si="36"/>
        <v/>
      </c>
      <c r="M161" s="667" t="str">
        <f t="shared" si="37"/>
        <v/>
      </c>
      <c r="N161" s="667" t="str">
        <f t="shared" si="38"/>
        <v/>
      </c>
      <c r="O161" s="667" t="str">
        <f t="shared" si="39"/>
        <v/>
      </c>
      <c r="P161" s="667" t="str">
        <f t="shared" si="40"/>
        <v/>
      </c>
      <c r="Q161" s="667" t="str">
        <f t="shared" si="41"/>
        <v/>
      </c>
      <c r="R161" s="812"/>
      <c r="S161" s="486"/>
      <c r="T161" s="312"/>
    </row>
    <row r="162" spans="1:30" ht="13.35" customHeight="1" x14ac:dyDescent="0.25">
      <c r="B162" s="484"/>
      <c r="C162" s="60"/>
      <c r="D162" s="123">
        <f t="shared" si="34"/>
        <v>7</v>
      </c>
      <c r="E162" s="1130" t="str">
        <f t="shared" si="35"/>
        <v/>
      </c>
      <c r="F162" s="1131"/>
      <c r="G162" s="160" t="str">
        <f t="shared" si="30"/>
        <v/>
      </c>
      <c r="H162" s="160" t="str">
        <f t="shared" si="31"/>
        <v/>
      </c>
      <c r="I162" s="487"/>
      <c r="J162" s="666" t="str">
        <f t="shared" si="32"/>
        <v/>
      </c>
      <c r="K162" s="667" t="str">
        <f t="shared" ref="K162:K173" si="42">IF(I162="","",IF(H162="","",IF(H162=0,G162*I162,"")))</f>
        <v/>
      </c>
      <c r="L162" s="667" t="str">
        <f t="shared" si="36"/>
        <v/>
      </c>
      <c r="M162" s="667" t="str">
        <f t="shared" si="37"/>
        <v/>
      </c>
      <c r="N162" s="667" t="str">
        <f t="shared" si="38"/>
        <v/>
      </c>
      <c r="O162" s="667" t="str">
        <f t="shared" si="39"/>
        <v/>
      </c>
      <c r="P162" s="667" t="str">
        <f t="shared" si="40"/>
        <v/>
      </c>
      <c r="Q162" s="667" t="str">
        <f t="shared" si="41"/>
        <v/>
      </c>
      <c r="R162" s="812"/>
      <c r="S162" s="486"/>
      <c r="T162" s="312"/>
    </row>
    <row r="163" spans="1:30" ht="13.35" customHeight="1" x14ac:dyDescent="0.25">
      <c r="B163" s="484"/>
      <c r="C163" s="60"/>
      <c r="D163" s="123">
        <f t="shared" si="34"/>
        <v>8</v>
      </c>
      <c r="E163" s="1130" t="str">
        <f t="shared" si="35"/>
        <v/>
      </c>
      <c r="F163" s="1131"/>
      <c r="G163" s="160" t="str">
        <f t="shared" si="30"/>
        <v/>
      </c>
      <c r="H163" s="160" t="str">
        <f t="shared" si="31"/>
        <v/>
      </c>
      <c r="I163" s="487"/>
      <c r="J163" s="666" t="str">
        <f t="shared" si="32"/>
        <v/>
      </c>
      <c r="K163" s="667" t="str">
        <f t="shared" si="42"/>
        <v/>
      </c>
      <c r="L163" s="667" t="str">
        <f t="shared" si="36"/>
        <v/>
      </c>
      <c r="M163" s="667" t="str">
        <f t="shared" si="37"/>
        <v/>
      </c>
      <c r="N163" s="667" t="str">
        <f t="shared" si="38"/>
        <v/>
      </c>
      <c r="O163" s="667" t="str">
        <f t="shared" si="39"/>
        <v/>
      </c>
      <c r="P163" s="667" t="str">
        <f t="shared" si="40"/>
        <v/>
      </c>
      <c r="Q163" s="667" t="str">
        <f t="shared" si="41"/>
        <v/>
      </c>
      <c r="R163" s="812"/>
      <c r="S163" s="486"/>
      <c r="T163" s="312"/>
    </row>
    <row r="164" spans="1:30" ht="13.35" customHeight="1" x14ac:dyDescent="0.25">
      <c r="B164" s="484"/>
      <c r="C164" s="60"/>
      <c r="D164" s="123">
        <f t="shared" si="34"/>
        <v>9</v>
      </c>
      <c r="E164" s="1130" t="str">
        <f t="shared" si="35"/>
        <v/>
      </c>
      <c r="F164" s="1131"/>
      <c r="G164" s="160" t="str">
        <f t="shared" si="30"/>
        <v/>
      </c>
      <c r="H164" s="160" t="str">
        <f t="shared" si="31"/>
        <v/>
      </c>
      <c r="I164" s="487"/>
      <c r="J164" s="666" t="str">
        <f t="shared" si="32"/>
        <v/>
      </c>
      <c r="K164" s="667" t="str">
        <f t="shared" si="42"/>
        <v/>
      </c>
      <c r="L164" s="667" t="str">
        <f t="shared" si="36"/>
        <v/>
      </c>
      <c r="M164" s="667" t="str">
        <f t="shared" si="37"/>
        <v/>
      </c>
      <c r="N164" s="667" t="str">
        <f t="shared" si="38"/>
        <v/>
      </c>
      <c r="O164" s="667" t="str">
        <f t="shared" si="39"/>
        <v/>
      </c>
      <c r="P164" s="667" t="str">
        <f t="shared" si="40"/>
        <v/>
      </c>
      <c r="Q164" s="667" t="str">
        <f t="shared" si="41"/>
        <v/>
      </c>
      <c r="R164" s="812"/>
      <c r="S164" s="486"/>
      <c r="T164" s="312"/>
    </row>
    <row r="165" spans="1:30" ht="13.35" customHeight="1" x14ac:dyDescent="0.25">
      <c r="B165" s="484"/>
      <c r="C165" s="60"/>
      <c r="D165" s="123">
        <f t="shared" si="34"/>
        <v>10</v>
      </c>
      <c r="E165" s="1130" t="str">
        <f t="shared" si="35"/>
        <v/>
      </c>
      <c r="F165" s="1131"/>
      <c r="G165" s="160" t="str">
        <f t="shared" si="30"/>
        <v/>
      </c>
      <c r="H165" s="160" t="str">
        <f t="shared" si="31"/>
        <v/>
      </c>
      <c r="I165" s="487"/>
      <c r="J165" s="666" t="str">
        <f t="shared" si="32"/>
        <v/>
      </c>
      <c r="K165" s="667" t="str">
        <f t="shared" si="42"/>
        <v/>
      </c>
      <c r="L165" s="667" t="str">
        <f t="shared" si="36"/>
        <v/>
      </c>
      <c r="M165" s="667" t="str">
        <f t="shared" si="37"/>
        <v/>
      </c>
      <c r="N165" s="667" t="str">
        <f t="shared" si="38"/>
        <v/>
      </c>
      <c r="O165" s="667" t="str">
        <f t="shared" si="39"/>
        <v/>
      </c>
      <c r="P165" s="667" t="str">
        <f t="shared" si="40"/>
        <v/>
      </c>
      <c r="Q165" s="667" t="str">
        <f t="shared" si="41"/>
        <v/>
      </c>
      <c r="R165" s="812"/>
      <c r="S165" s="486"/>
      <c r="T165" s="312"/>
    </row>
    <row r="166" spans="1:30" ht="13.35" customHeight="1" x14ac:dyDescent="0.25">
      <c r="B166" s="484"/>
      <c r="C166" s="60"/>
      <c r="D166" s="123">
        <f t="shared" si="34"/>
        <v>11</v>
      </c>
      <c r="E166" s="1130" t="str">
        <f t="shared" si="35"/>
        <v/>
      </c>
      <c r="F166" s="1131"/>
      <c r="G166" s="160" t="str">
        <f t="shared" si="30"/>
        <v/>
      </c>
      <c r="H166" s="160" t="str">
        <f t="shared" si="31"/>
        <v/>
      </c>
      <c r="I166" s="487"/>
      <c r="J166" s="666" t="str">
        <f t="shared" si="32"/>
        <v/>
      </c>
      <c r="K166" s="667" t="str">
        <f t="shared" si="42"/>
        <v/>
      </c>
      <c r="L166" s="667" t="str">
        <f t="shared" si="36"/>
        <v/>
      </c>
      <c r="M166" s="667" t="str">
        <f t="shared" si="37"/>
        <v/>
      </c>
      <c r="N166" s="667" t="str">
        <f t="shared" si="38"/>
        <v/>
      </c>
      <c r="O166" s="667" t="str">
        <f t="shared" si="39"/>
        <v/>
      </c>
      <c r="P166" s="667" t="str">
        <f t="shared" si="40"/>
        <v/>
      </c>
      <c r="Q166" s="667" t="str">
        <f t="shared" si="41"/>
        <v/>
      </c>
      <c r="R166" s="812"/>
      <c r="S166" s="486"/>
      <c r="T166" s="312"/>
    </row>
    <row r="167" spans="1:30" ht="13.35" customHeight="1" x14ac:dyDescent="0.25">
      <c r="B167" s="484"/>
      <c r="C167" s="60"/>
      <c r="D167" s="123">
        <f t="shared" si="34"/>
        <v>12</v>
      </c>
      <c r="E167" s="1130" t="str">
        <f t="shared" si="35"/>
        <v/>
      </c>
      <c r="F167" s="1131"/>
      <c r="G167" s="160" t="str">
        <f t="shared" si="30"/>
        <v/>
      </c>
      <c r="H167" s="160" t="str">
        <f t="shared" si="31"/>
        <v/>
      </c>
      <c r="I167" s="487"/>
      <c r="J167" s="666" t="str">
        <f t="shared" si="32"/>
        <v/>
      </c>
      <c r="K167" s="667" t="str">
        <f t="shared" si="42"/>
        <v/>
      </c>
      <c r="L167" s="667" t="str">
        <f t="shared" si="36"/>
        <v/>
      </c>
      <c r="M167" s="667" t="str">
        <f t="shared" si="37"/>
        <v/>
      </c>
      <c r="N167" s="667" t="str">
        <f t="shared" si="38"/>
        <v/>
      </c>
      <c r="O167" s="667" t="str">
        <f t="shared" si="39"/>
        <v/>
      </c>
      <c r="P167" s="667" t="str">
        <f t="shared" si="40"/>
        <v/>
      </c>
      <c r="Q167" s="667" t="str">
        <f t="shared" si="41"/>
        <v/>
      </c>
      <c r="R167" s="812"/>
      <c r="S167" s="486"/>
      <c r="T167" s="312"/>
    </row>
    <row r="168" spans="1:30" ht="13.35" customHeight="1" x14ac:dyDescent="0.25">
      <c r="B168" s="484"/>
      <c r="C168" s="60"/>
      <c r="D168" s="123">
        <f t="shared" si="34"/>
        <v>13</v>
      </c>
      <c r="E168" s="1130" t="str">
        <f t="shared" si="35"/>
        <v/>
      </c>
      <c r="F168" s="1131"/>
      <c r="G168" s="160" t="str">
        <f t="shared" si="30"/>
        <v/>
      </c>
      <c r="H168" s="160" t="str">
        <f t="shared" si="31"/>
        <v/>
      </c>
      <c r="I168" s="487"/>
      <c r="J168" s="666" t="str">
        <f t="shared" si="32"/>
        <v/>
      </c>
      <c r="K168" s="667" t="str">
        <f t="shared" si="42"/>
        <v/>
      </c>
      <c r="L168" s="667" t="str">
        <f t="shared" si="36"/>
        <v/>
      </c>
      <c r="M168" s="667" t="str">
        <f t="shared" si="37"/>
        <v/>
      </c>
      <c r="N168" s="667" t="str">
        <f t="shared" si="38"/>
        <v/>
      </c>
      <c r="O168" s="667" t="str">
        <f t="shared" si="39"/>
        <v/>
      </c>
      <c r="P168" s="667" t="str">
        <f t="shared" si="40"/>
        <v/>
      </c>
      <c r="Q168" s="667" t="str">
        <f t="shared" si="41"/>
        <v/>
      </c>
      <c r="R168" s="812"/>
      <c r="S168" s="486"/>
      <c r="T168" s="312"/>
    </row>
    <row r="169" spans="1:30" ht="13.35" customHeight="1" x14ac:dyDescent="0.25">
      <c r="B169" s="484"/>
      <c r="C169" s="60"/>
      <c r="D169" s="123">
        <f t="shared" si="34"/>
        <v>14</v>
      </c>
      <c r="E169" s="1130" t="str">
        <f t="shared" si="35"/>
        <v/>
      </c>
      <c r="F169" s="1131"/>
      <c r="G169" s="160" t="str">
        <f t="shared" si="30"/>
        <v/>
      </c>
      <c r="H169" s="160" t="str">
        <f t="shared" si="31"/>
        <v/>
      </c>
      <c r="I169" s="487"/>
      <c r="J169" s="666" t="str">
        <f t="shared" si="32"/>
        <v/>
      </c>
      <c r="K169" s="667" t="str">
        <f t="shared" si="42"/>
        <v/>
      </c>
      <c r="L169" s="667" t="str">
        <f t="shared" si="36"/>
        <v/>
      </c>
      <c r="M169" s="667" t="str">
        <f t="shared" si="37"/>
        <v/>
      </c>
      <c r="N169" s="667" t="str">
        <f t="shared" si="38"/>
        <v/>
      </c>
      <c r="O169" s="667" t="str">
        <f t="shared" si="39"/>
        <v/>
      </c>
      <c r="P169" s="667" t="str">
        <f t="shared" si="40"/>
        <v/>
      </c>
      <c r="Q169" s="667" t="str">
        <f t="shared" si="41"/>
        <v/>
      </c>
      <c r="R169" s="812"/>
      <c r="S169" s="486"/>
      <c r="T169" s="312"/>
    </row>
    <row r="170" spans="1:30" ht="13.35" customHeight="1" x14ac:dyDescent="0.25">
      <c r="B170" s="484"/>
      <c r="C170" s="60"/>
      <c r="D170" s="123">
        <f t="shared" si="34"/>
        <v>15</v>
      </c>
      <c r="E170" s="1130" t="str">
        <f t="shared" si="35"/>
        <v/>
      </c>
      <c r="F170" s="1131"/>
      <c r="G170" s="160" t="str">
        <f t="shared" si="30"/>
        <v/>
      </c>
      <c r="H170" s="160" t="str">
        <f t="shared" si="31"/>
        <v/>
      </c>
      <c r="I170" s="487"/>
      <c r="J170" s="666" t="str">
        <f t="shared" si="32"/>
        <v/>
      </c>
      <c r="K170" s="667" t="str">
        <f t="shared" si="42"/>
        <v/>
      </c>
      <c r="L170" s="667" t="str">
        <f t="shared" si="36"/>
        <v/>
      </c>
      <c r="M170" s="667" t="str">
        <f t="shared" si="37"/>
        <v/>
      </c>
      <c r="N170" s="667" t="str">
        <f t="shared" si="38"/>
        <v/>
      </c>
      <c r="O170" s="667" t="str">
        <f t="shared" si="39"/>
        <v/>
      </c>
      <c r="P170" s="667" t="str">
        <f t="shared" si="40"/>
        <v/>
      </c>
      <c r="Q170" s="667" t="str">
        <f t="shared" si="41"/>
        <v/>
      </c>
      <c r="R170" s="812"/>
      <c r="S170" s="486"/>
      <c r="T170" s="312"/>
    </row>
    <row r="171" spans="1:30" ht="13.35" customHeight="1" x14ac:dyDescent="0.25">
      <c r="B171" s="484"/>
      <c r="C171" s="60"/>
      <c r="D171" s="123">
        <f t="shared" si="34"/>
        <v>16</v>
      </c>
      <c r="E171" s="1130" t="str">
        <f t="shared" si="35"/>
        <v/>
      </c>
      <c r="F171" s="1131"/>
      <c r="G171" s="160" t="str">
        <f t="shared" si="30"/>
        <v/>
      </c>
      <c r="H171" s="160" t="str">
        <f t="shared" si="31"/>
        <v/>
      </c>
      <c r="I171" s="487"/>
      <c r="J171" s="666" t="str">
        <f t="shared" si="32"/>
        <v/>
      </c>
      <c r="K171" s="667" t="str">
        <f t="shared" si="42"/>
        <v/>
      </c>
      <c r="L171" s="667" t="str">
        <f t="shared" si="36"/>
        <v/>
      </c>
      <c r="M171" s="667" t="str">
        <f t="shared" si="37"/>
        <v/>
      </c>
      <c r="N171" s="667" t="str">
        <f t="shared" si="38"/>
        <v/>
      </c>
      <c r="O171" s="667" t="str">
        <f t="shared" si="39"/>
        <v/>
      </c>
      <c r="P171" s="667" t="str">
        <f t="shared" si="40"/>
        <v/>
      </c>
      <c r="Q171" s="667" t="str">
        <f t="shared" si="41"/>
        <v/>
      </c>
      <c r="R171" s="812"/>
      <c r="S171" s="486"/>
      <c r="T171" s="312"/>
    </row>
    <row r="172" spans="1:30" ht="13.35" customHeight="1" x14ac:dyDescent="0.25">
      <c r="B172" s="484"/>
      <c r="C172" s="60"/>
      <c r="D172" s="123">
        <f t="shared" si="34"/>
        <v>17</v>
      </c>
      <c r="E172" s="1130" t="str">
        <f t="shared" si="35"/>
        <v/>
      </c>
      <c r="F172" s="1131"/>
      <c r="G172" s="160" t="str">
        <f t="shared" si="30"/>
        <v/>
      </c>
      <c r="H172" s="160" t="str">
        <f t="shared" si="31"/>
        <v/>
      </c>
      <c r="I172" s="487"/>
      <c r="J172" s="666" t="str">
        <f t="shared" si="32"/>
        <v/>
      </c>
      <c r="K172" s="667" t="str">
        <f t="shared" si="42"/>
        <v/>
      </c>
      <c r="L172" s="667" t="str">
        <f t="shared" si="36"/>
        <v/>
      </c>
      <c r="M172" s="667" t="str">
        <f t="shared" si="37"/>
        <v/>
      </c>
      <c r="N172" s="667" t="str">
        <f t="shared" si="38"/>
        <v/>
      </c>
      <c r="O172" s="667" t="str">
        <f t="shared" si="39"/>
        <v/>
      </c>
      <c r="P172" s="667" t="str">
        <f t="shared" si="40"/>
        <v/>
      </c>
      <c r="Q172" s="667" t="str">
        <f t="shared" si="41"/>
        <v/>
      </c>
      <c r="R172" s="812"/>
      <c r="S172" s="486"/>
      <c r="T172" s="312"/>
    </row>
    <row r="173" spans="1:30" ht="13.35" customHeight="1" x14ac:dyDescent="0.25">
      <c r="B173" s="484"/>
      <c r="C173" s="60"/>
      <c r="D173" s="123">
        <f t="shared" si="34"/>
        <v>18</v>
      </c>
      <c r="E173" s="1130" t="str">
        <f t="shared" si="35"/>
        <v/>
      </c>
      <c r="F173" s="1131"/>
      <c r="G173" s="160" t="str">
        <f t="shared" si="30"/>
        <v/>
      </c>
      <c r="H173" s="160" t="str">
        <f t="shared" si="31"/>
        <v/>
      </c>
      <c r="I173" s="487"/>
      <c r="J173" s="666" t="str">
        <f t="shared" si="32"/>
        <v/>
      </c>
      <c r="K173" s="667" t="str">
        <f t="shared" si="42"/>
        <v/>
      </c>
      <c r="L173" s="667" t="str">
        <f t="shared" si="36"/>
        <v/>
      </c>
      <c r="M173" s="667" t="str">
        <f t="shared" si="37"/>
        <v/>
      </c>
      <c r="N173" s="667" t="str">
        <f t="shared" si="38"/>
        <v/>
      </c>
      <c r="O173" s="667" t="str">
        <f t="shared" si="39"/>
        <v/>
      </c>
      <c r="P173" s="667" t="str">
        <f t="shared" si="40"/>
        <v/>
      </c>
      <c r="Q173" s="667" t="str">
        <f t="shared" si="41"/>
        <v/>
      </c>
      <c r="R173" s="812"/>
      <c r="S173" s="486"/>
      <c r="T173" s="312"/>
    </row>
    <row r="174" spans="1:30" hidden="1" x14ac:dyDescent="0.25">
      <c r="A174" s="124" t="s">
        <v>30</v>
      </c>
      <c r="B174" s="484"/>
      <c r="C174" s="60"/>
      <c r="D174" s="123" t="s">
        <v>73</v>
      </c>
      <c r="E174" s="1134" t="s">
        <v>73</v>
      </c>
      <c r="F174" s="1134"/>
      <c r="G174" s="392" t="s">
        <v>73</v>
      </c>
      <c r="H174" s="392" t="s">
        <v>73</v>
      </c>
      <c r="I174" s="392" t="s">
        <v>73</v>
      </c>
      <c r="J174" s="392" t="s">
        <v>73</v>
      </c>
      <c r="K174" s="392" t="s">
        <v>73</v>
      </c>
      <c r="L174" s="392" t="s">
        <v>73</v>
      </c>
      <c r="M174" s="392" t="s">
        <v>73</v>
      </c>
      <c r="N174" s="392" t="s">
        <v>73</v>
      </c>
      <c r="O174" s="392" t="s">
        <v>73</v>
      </c>
      <c r="P174" s="392" t="s">
        <v>73</v>
      </c>
      <c r="Q174" s="392" t="s">
        <v>73</v>
      </c>
      <c r="R174" s="813"/>
      <c r="S174" s="486"/>
      <c r="T174" s="312"/>
    </row>
    <row r="175" spans="1:30" ht="13.35" customHeight="1" x14ac:dyDescent="0.25">
      <c r="B175" s="484"/>
      <c r="C175" s="60"/>
      <c r="D175" s="60"/>
      <c r="E175" s="60"/>
      <c r="F175" s="60"/>
      <c r="G175" s="60"/>
      <c r="H175" s="60"/>
      <c r="I175" s="60"/>
      <c r="J175" s="60"/>
      <c r="K175" s="60"/>
      <c r="L175" s="60"/>
      <c r="M175" s="60"/>
      <c r="N175" s="60"/>
      <c r="O175" s="60"/>
      <c r="P175" s="60"/>
      <c r="Q175" s="60"/>
      <c r="R175" s="60"/>
      <c r="S175" s="486"/>
      <c r="T175" s="312"/>
    </row>
    <row r="176" spans="1:30" s="53" customFormat="1" ht="5.0999999999999996" customHeight="1" thickBot="1" x14ac:dyDescent="0.3">
      <c r="A176" s="129"/>
      <c r="B176" s="484"/>
      <c r="D176" s="131"/>
      <c r="E176" s="131"/>
      <c r="F176" s="131"/>
      <c r="G176" s="131"/>
      <c r="H176" s="131"/>
      <c r="I176" s="131"/>
      <c r="J176" s="131"/>
      <c r="K176" s="131"/>
      <c r="L176" s="131"/>
      <c r="M176" s="131"/>
      <c r="S176" s="486"/>
      <c r="U176" s="130"/>
      <c r="V176" s="129"/>
      <c r="W176" s="129"/>
      <c r="X176" s="129"/>
      <c r="Y176" s="129"/>
      <c r="Z176" s="129"/>
      <c r="AA176" s="129"/>
      <c r="AB176" s="129"/>
      <c r="AC176" s="129"/>
      <c r="AD176" s="129"/>
    </row>
    <row r="177" spans="1:30" s="118" customFormat="1" ht="12.75" customHeight="1" thickBot="1" x14ac:dyDescent="0.3">
      <c r="A177" s="135"/>
      <c r="B177" s="485"/>
      <c r="D177" s="1191" t="str">
        <f>Translations!$B$1272</f>
        <v>Total CO2 emissions (CH ETS) in the reporting year:</v>
      </c>
      <c r="E177" s="1192"/>
      <c r="F177" s="1192"/>
      <c r="G177" s="1192"/>
      <c r="H177" s="1192"/>
      <c r="I177" s="1193"/>
      <c r="J177" s="136">
        <f>ROUND(SUM(J156:J173),0)</f>
        <v>224</v>
      </c>
      <c r="K177" s="843"/>
      <c r="S177" s="485"/>
      <c r="U177" s="135"/>
      <c r="V177" s="135"/>
      <c r="W177" s="135"/>
      <c r="X177" s="135"/>
      <c r="Y177" s="135"/>
      <c r="Z177" s="135"/>
      <c r="AA177" s="135"/>
      <c r="AB177" s="135"/>
      <c r="AC177" s="135"/>
      <c r="AD177" s="135"/>
    </row>
    <row r="178" spans="1:30" s="53" customFormat="1" ht="63.75" customHeight="1" x14ac:dyDescent="0.25">
      <c r="A178" s="129"/>
      <c r="B178" s="484"/>
      <c r="D178" s="1188"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78" s="1189"/>
      <c r="F178" s="1189"/>
      <c r="G178" s="1189"/>
      <c r="H178" s="1189"/>
      <c r="I178" s="1189"/>
      <c r="J178" s="1189"/>
      <c r="K178" s="1190"/>
      <c r="L178" s="568"/>
      <c r="M178" s="568"/>
      <c r="S178" s="486"/>
      <c r="U178" s="130"/>
      <c r="V178" s="129"/>
      <c r="W178" s="129"/>
      <c r="X178" s="129"/>
      <c r="Y178" s="129"/>
      <c r="Z178" s="129"/>
      <c r="AA178" s="129"/>
      <c r="AB178" s="129"/>
      <c r="AC178" s="129"/>
      <c r="AD178" s="129"/>
    </row>
    <row r="179" spans="1:30" s="53" customFormat="1" ht="5.0999999999999996" customHeight="1" x14ac:dyDescent="0.25">
      <c r="A179" s="129"/>
      <c r="B179" s="484"/>
      <c r="D179" s="131"/>
      <c r="E179" s="131"/>
      <c r="F179" s="131"/>
      <c r="G179" s="131"/>
      <c r="H179" s="131"/>
      <c r="I179" s="131"/>
      <c r="J179" s="131"/>
      <c r="K179" s="131"/>
      <c r="L179" s="131"/>
      <c r="M179" s="131"/>
      <c r="S179" s="486"/>
      <c r="U179" s="130"/>
      <c r="V179" s="129"/>
      <c r="W179" s="129"/>
      <c r="X179" s="129"/>
      <c r="Y179" s="129"/>
      <c r="Z179" s="129"/>
      <c r="AA179" s="129"/>
      <c r="AB179" s="129"/>
      <c r="AC179" s="129"/>
      <c r="AD179" s="129"/>
    </row>
    <row r="180" spans="1:30" s="118" customFormat="1" ht="12.75" customHeight="1" x14ac:dyDescent="0.25">
      <c r="A180" s="135"/>
      <c r="B180" s="485"/>
      <c r="D180" s="1174" t="str">
        <f>Translations!$B$1525</f>
        <v>Memo Item: total zero-rated emissions</v>
      </c>
      <c r="E180" s="1175"/>
      <c r="F180" s="1175"/>
      <c r="G180" s="1175"/>
      <c r="H180" s="1175"/>
      <c r="I180" s="1175"/>
      <c r="J180" s="1176"/>
      <c r="K180" s="137">
        <f>ROUND(SUM(K156:K173),0)</f>
        <v>0</v>
      </c>
      <c r="L180" s="728"/>
      <c r="M180" s="728"/>
      <c r="N180" s="728"/>
      <c r="O180" s="728"/>
      <c r="P180" s="728"/>
      <c r="Q180" s="159"/>
      <c r="S180" s="485"/>
      <c r="T180" s="489"/>
      <c r="U180" s="135" t="s">
        <v>175</v>
      </c>
      <c r="V180" s="135"/>
      <c r="W180" s="135"/>
      <c r="X180" s="135"/>
      <c r="Y180" s="135"/>
      <c r="Z180" s="135"/>
      <c r="AA180" s="135"/>
      <c r="AB180" s="135"/>
      <c r="AC180" s="135"/>
      <c r="AD180" s="135"/>
    </row>
    <row r="181" spans="1:30" s="118" customFormat="1" ht="12.75" customHeight="1" x14ac:dyDescent="0.25">
      <c r="A181" s="135"/>
      <c r="B181" s="485"/>
      <c r="D181" s="1126" t="str">
        <f>Translations!$B$1526</f>
        <v>Memo Item: Total emissions using the preliminary emissions factor</v>
      </c>
      <c r="E181" s="1127"/>
      <c r="F181" s="1127"/>
      <c r="G181" s="1127"/>
      <c r="H181" s="1127"/>
      <c r="I181" s="117"/>
      <c r="J181" s="116"/>
      <c r="K181" s="137">
        <f>ROUND(SUM(J156:K173),0)</f>
        <v>224</v>
      </c>
      <c r="L181" s="728"/>
      <c r="M181" s="728"/>
      <c r="N181" s="728"/>
      <c r="O181" s="728"/>
      <c r="P181" s="728"/>
      <c r="Q181" s="159"/>
      <c r="S181" s="485"/>
      <c r="T181" s="489"/>
      <c r="U181" s="135" t="s">
        <v>176</v>
      </c>
      <c r="V181" s="135"/>
      <c r="W181" s="135"/>
      <c r="X181" s="135"/>
      <c r="Y181" s="135"/>
      <c r="Z181" s="135"/>
      <c r="AA181" s="135"/>
      <c r="AB181" s="135"/>
      <c r="AC181" s="135"/>
      <c r="AD181" s="135"/>
    </row>
    <row r="182" spans="1:30" s="118" customFormat="1" ht="12.75" customHeight="1" x14ac:dyDescent="0.25">
      <c r="A182" s="135"/>
      <c r="B182" s="485"/>
      <c r="D182" s="722" t="str">
        <f>Translations!$B$1527</f>
        <v>Memo-item: Total emissions from zero-rated biofuels</v>
      </c>
      <c r="E182" s="723"/>
      <c r="F182" s="724"/>
      <c r="G182" s="724"/>
      <c r="H182" s="724"/>
      <c r="I182" s="724"/>
      <c r="J182" s="724"/>
      <c r="K182" s="724"/>
      <c r="L182" s="137" t="str">
        <f>IF(SUM(L$156:L$173)=0,"",SUM(L$156:L$173))</f>
        <v/>
      </c>
      <c r="M182" s="728"/>
      <c r="N182" s="728"/>
      <c r="O182" s="728"/>
      <c r="P182" s="728"/>
      <c r="Q182" s="159"/>
      <c r="S182" s="485"/>
      <c r="T182" s="489"/>
      <c r="U182" s="135" t="s">
        <v>177</v>
      </c>
      <c r="V182" s="135"/>
      <c r="W182" s="135"/>
      <c r="X182" s="135"/>
      <c r="Y182" s="135"/>
      <c r="Z182" s="135"/>
      <c r="AA182" s="135"/>
      <c r="AB182" s="135"/>
      <c r="AC182" s="135"/>
      <c r="AD182" s="135"/>
    </row>
    <row r="183" spans="1:30" s="118" customFormat="1" ht="12.75" customHeight="1" x14ac:dyDescent="0.25">
      <c r="A183" s="135"/>
      <c r="B183" s="485"/>
      <c r="D183" s="725" t="str">
        <f>Translations!$B$1528</f>
        <v>Memo-item: Total emissions from zero-rated RFNBO / RCF</v>
      </c>
      <c r="E183" s="726"/>
      <c r="F183" s="727"/>
      <c r="G183" s="727"/>
      <c r="H183" s="727"/>
      <c r="I183" s="727"/>
      <c r="J183" s="727"/>
      <c r="K183" s="727"/>
      <c r="L183" s="727"/>
      <c r="M183" s="137" t="str">
        <f t="shared" ref="M183:Q187" si="43">IF(SUM(M$156:M$173)=0,"",SUM(M$156:M$173))</f>
        <v/>
      </c>
      <c r="N183" s="727"/>
      <c r="O183" s="727"/>
      <c r="P183" s="727"/>
      <c r="Q183" s="153"/>
      <c r="R183" s="68"/>
      <c r="S183" s="485"/>
      <c r="T183" s="489"/>
      <c r="U183" s="135" t="s">
        <v>178</v>
      </c>
      <c r="V183" s="135"/>
      <c r="W183" s="135"/>
      <c r="X183" s="135"/>
      <c r="Y183" s="135"/>
      <c r="Z183" s="135"/>
      <c r="AA183" s="135"/>
      <c r="AB183" s="135"/>
      <c r="AC183" s="135"/>
      <c r="AD183" s="135"/>
    </row>
    <row r="184" spans="1:30" s="118" customFormat="1" ht="12.75" customHeight="1" x14ac:dyDescent="0.25">
      <c r="A184" s="135"/>
      <c r="B184" s="485"/>
      <c r="D184" s="725" t="str">
        <f>Translations!$B$1529</f>
        <v>Memo-item: Total emissions from zero-rated SLCF</v>
      </c>
      <c r="E184" s="726"/>
      <c r="F184" s="727"/>
      <c r="G184" s="727"/>
      <c r="H184" s="727"/>
      <c r="I184" s="727"/>
      <c r="J184" s="727"/>
      <c r="K184" s="727"/>
      <c r="L184" s="727"/>
      <c r="M184" s="727"/>
      <c r="N184" s="137" t="str">
        <f t="shared" si="43"/>
        <v/>
      </c>
      <c r="O184" s="727"/>
      <c r="P184" s="727"/>
      <c r="Q184" s="153"/>
      <c r="R184" s="68"/>
      <c r="S184" s="485"/>
      <c r="T184" s="489"/>
      <c r="U184" s="135" t="s">
        <v>179</v>
      </c>
      <c r="V184" s="135"/>
      <c r="W184" s="135"/>
      <c r="X184" s="135"/>
      <c r="Y184" s="135"/>
      <c r="Z184" s="135"/>
      <c r="AA184" s="135"/>
      <c r="AB184" s="135"/>
      <c r="AC184" s="135"/>
      <c r="AD184" s="135"/>
    </row>
    <row r="185" spans="1:30" s="118" customFormat="1" ht="12.75" customHeight="1" x14ac:dyDescent="0.25">
      <c r="A185" s="135"/>
      <c r="B185" s="485"/>
      <c r="D185" s="725" t="str">
        <f>Translations!$B$1530</f>
        <v>Memo-item: Total emissions from non-zero-rated biofuels</v>
      </c>
      <c r="E185" s="726"/>
      <c r="F185" s="727"/>
      <c r="G185" s="727"/>
      <c r="H185" s="727"/>
      <c r="I185" s="727"/>
      <c r="J185" s="727"/>
      <c r="K185" s="727"/>
      <c r="L185" s="727"/>
      <c r="M185" s="727"/>
      <c r="N185" s="727"/>
      <c r="O185" s="137" t="str">
        <f t="shared" si="43"/>
        <v/>
      </c>
      <c r="P185" s="727"/>
      <c r="Q185" s="153"/>
      <c r="R185" s="68"/>
      <c r="S185" s="485"/>
      <c r="T185" s="489"/>
      <c r="U185" s="135" t="s">
        <v>180</v>
      </c>
      <c r="V185" s="135"/>
      <c r="W185" s="135"/>
      <c r="X185" s="135"/>
      <c r="Y185" s="135"/>
      <c r="Z185" s="135"/>
      <c r="AA185" s="135"/>
      <c r="AB185" s="135"/>
      <c r="AC185" s="135"/>
      <c r="AD185" s="135"/>
    </row>
    <row r="186" spans="1:30" s="118" customFormat="1" ht="12.75" customHeight="1" x14ac:dyDescent="0.25">
      <c r="A186" s="135"/>
      <c r="B186" s="485"/>
      <c r="D186" s="725" t="str">
        <f>Translations!$B$1531</f>
        <v>Memo-item: Total emissions from non-zero-rated RFNBO / RCF</v>
      </c>
      <c r="E186" s="726"/>
      <c r="F186" s="727"/>
      <c r="G186" s="727"/>
      <c r="H186" s="727"/>
      <c r="I186" s="727"/>
      <c r="J186" s="727"/>
      <c r="K186" s="727"/>
      <c r="L186" s="727"/>
      <c r="M186" s="727"/>
      <c r="N186" s="727"/>
      <c r="O186" s="727"/>
      <c r="P186" s="137" t="str">
        <f t="shared" si="43"/>
        <v/>
      </c>
      <c r="Q186" s="153"/>
      <c r="R186" s="68"/>
      <c r="S186" s="485"/>
      <c r="T186" s="489"/>
      <c r="U186" s="135" t="s">
        <v>181</v>
      </c>
      <c r="V186" s="135"/>
      <c r="W186" s="135"/>
      <c r="X186" s="135"/>
      <c r="Y186" s="135"/>
      <c r="Z186" s="135"/>
      <c r="AA186" s="135"/>
      <c r="AB186" s="135"/>
      <c r="AC186" s="135"/>
      <c r="AD186" s="135"/>
    </row>
    <row r="187" spans="1:30" s="118" customFormat="1" ht="12.75" customHeight="1" x14ac:dyDescent="0.25">
      <c r="A187" s="135"/>
      <c r="B187" s="485"/>
      <c r="D187" s="725" t="str">
        <f>Translations!$B$1532</f>
        <v>Memo-item: Total emissions from non-zero-rated SLCF</v>
      </c>
      <c r="E187" s="726"/>
      <c r="F187" s="727"/>
      <c r="G187" s="727"/>
      <c r="H187" s="727"/>
      <c r="I187" s="727"/>
      <c r="J187" s="727"/>
      <c r="K187" s="727"/>
      <c r="L187" s="727"/>
      <c r="M187" s="727"/>
      <c r="N187" s="727"/>
      <c r="O187" s="727"/>
      <c r="P187" s="727"/>
      <c r="Q187" s="137" t="str">
        <f t="shared" si="43"/>
        <v/>
      </c>
      <c r="R187" s="814"/>
      <c r="S187" s="485"/>
      <c r="T187" s="489"/>
      <c r="U187" s="135" t="s">
        <v>182</v>
      </c>
      <c r="V187" s="135"/>
      <c r="W187" s="135"/>
      <c r="X187" s="135"/>
      <c r="Y187" s="135"/>
      <c r="Z187" s="135"/>
      <c r="AA187" s="135"/>
      <c r="AB187" s="135"/>
      <c r="AC187" s="135"/>
      <c r="AD187" s="135"/>
    </row>
    <row r="188" spans="1:30" s="118" customFormat="1" ht="4.95" customHeight="1" x14ac:dyDescent="0.25">
      <c r="A188" s="135"/>
      <c r="B188" s="485"/>
      <c r="D188" s="729"/>
      <c r="E188" s="1"/>
      <c r="F188" s="1"/>
      <c r="G188" s="1"/>
      <c r="H188" s="1"/>
      <c r="I188" s="59"/>
      <c r="J188" s="59"/>
      <c r="K188" s="59"/>
      <c r="L188" s="59"/>
      <c r="M188" s="59"/>
      <c r="N188" s="59"/>
      <c r="O188" s="59"/>
      <c r="S188" s="485"/>
      <c r="U188" s="135"/>
      <c r="V188" s="135"/>
      <c r="W188" s="135"/>
      <c r="X188" s="135"/>
      <c r="Y188" s="135"/>
      <c r="Z188" s="135"/>
      <c r="AA188" s="135"/>
      <c r="AB188" s="135"/>
      <c r="AC188" s="135"/>
      <c r="AD188" s="135"/>
    </row>
    <row r="189" spans="1:30" x14ac:dyDescent="0.25">
      <c r="B189" s="482"/>
      <c r="C189" s="482"/>
      <c r="D189" s="482"/>
      <c r="E189" s="482"/>
      <c r="F189" s="482"/>
      <c r="G189" s="482"/>
      <c r="H189" s="482"/>
      <c r="I189" s="482"/>
      <c r="J189" s="482"/>
      <c r="K189" s="482"/>
      <c r="L189" s="482"/>
      <c r="M189" s="482"/>
      <c r="N189" s="482"/>
      <c r="O189" s="482"/>
      <c r="P189" s="482"/>
      <c r="Q189" s="482"/>
      <c r="R189" s="482"/>
      <c r="S189" s="482"/>
    </row>
    <row r="191" spans="1:30" ht="15" customHeight="1" x14ac:dyDescent="0.25">
      <c r="C191" s="103">
        <v>6</v>
      </c>
      <c r="D191" s="1194" t="str">
        <f>Translations!$B$845</f>
        <v>Use of simplified procedures</v>
      </c>
      <c r="E191" s="972"/>
      <c r="F191" s="972"/>
      <c r="G191" s="972"/>
      <c r="H191" s="972"/>
      <c r="I191" s="972"/>
      <c r="J191" s="972"/>
      <c r="K191" s="972"/>
      <c r="L191" s="972"/>
      <c r="M191" s="972"/>
      <c r="N191" s="972"/>
      <c r="O191" s="972"/>
      <c r="P191" s="972"/>
      <c r="Q191" s="972"/>
      <c r="R191" s="972"/>
    </row>
    <row r="192" spans="1:30" ht="25.5" customHeight="1" x14ac:dyDescent="0.25">
      <c r="C192" s="67"/>
      <c r="D192" s="1093" t="str">
        <f>Translations!$B$1534</f>
        <v>For limiting administrative burden, sections (a) to (f) apply to both systems, EU ETS and CH ETS.</v>
      </c>
      <c r="E192" s="1093"/>
      <c r="F192" s="1093"/>
      <c r="G192" s="1093"/>
      <c r="H192" s="1093"/>
      <c r="I192" s="1093"/>
      <c r="J192" s="1093"/>
      <c r="K192" s="1093"/>
      <c r="L192" s="1094"/>
      <c r="M192" s="1094"/>
      <c r="N192" s="1094"/>
      <c r="O192" s="1094"/>
      <c r="P192" s="1094"/>
      <c r="Q192" s="1094"/>
      <c r="R192" s="806"/>
    </row>
    <row r="193" spans="2:30" ht="12.75" customHeight="1" x14ac:dyDescent="0.25">
      <c r="B193" s="483"/>
      <c r="C193" s="55" t="s">
        <v>25</v>
      </c>
      <c r="D193" s="1095" t="str">
        <f>Translations!$B$1353</f>
        <v>Have you been using the simplified approach allowed for small emitters pursuant to Article 55(2) of the MRR?</v>
      </c>
      <c r="E193" s="1095"/>
      <c r="F193" s="1095"/>
      <c r="G193" s="1095"/>
      <c r="H193" s="1095"/>
      <c r="I193" s="1095"/>
      <c r="J193" s="1095"/>
      <c r="K193" s="1095"/>
      <c r="L193" s="972"/>
      <c r="M193" s="972"/>
      <c r="N193" s="972"/>
      <c r="O193" s="972"/>
      <c r="P193" s="972"/>
      <c r="Q193" s="972"/>
      <c r="R193" s="313"/>
      <c r="S193" s="483"/>
      <c r="U193" s="124" t="s">
        <v>41</v>
      </c>
      <c r="W193" s="610"/>
      <c r="X193" s="610"/>
      <c r="Y193" s="610"/>
      <c r="Z193" s="610"/>
      <c r="AA193" s="610"/>
      <c r="AB193" s="610"/>
      <c r="AC193" s="610"/>
      <c r="AD193" s="610"/>
    </row>
    <row r="194" spans="2:30" ht="13.2" customHeight="1" x14ac:dyDescent="0.25">
      <c r="B194" s="483"/>
      <c r="C194" s="60"/>
      <c r="D194" s="1092" t="str">
        <f>Translations!$B$945</f>
        <v>Small emitters are aircraft operators which operate fewer than 243 flights per period for three consecutive four-month periods and aircraft operators with total annual emissions lower than 25,000 t CO2 per year, related to the EU ETS full scope.</v>
      </c>
      <c r="E194" s="1092"/>
      <c r="F194" s="1092"/>
      <c r="G194" s="1092"/>
      <c r="H194" s="1092"/>
      <c r="I194" s="1092"/>
      <c r="J194" s="1092"/>
      <c r="K194" s="1092"/>
      <c r="L194" s="972"/>
      <c r="M194" s="972"/>
      <c r="N194" s="972"/>
      <c r="O194" s="972"/>
      <c r="P194" s="972"/>
      <c r="Q194" s="972"/>
      <c r="R194" s="313"/>
      <c r="S194" s="483"/>
      <c r="W194" s="610"/>
    </row>
    <row r="195" spans="2:30" ht="13.2" customHeight="1" x14ac:dyDescent="0.25">
      <c r="B195" s="483"/>
      <c r="C195" s="60"/>
      <c r="D195" s="1092" t="str">
        <f>Translations!$B$1535</f>
        <v>Note that for the purposes of the EU ETS, the threshold applies to the sum of all flights within EEA, outgoing from EEA and incoming to EEA, excluding those incoming from Switzerland and the UK.</v>
      </c>
      <c r="E195" s="972"/>
      <c r="F195" s="972"/>
      <c r="G195" s="972"/>
      <c r="H195" s="972"/>
      <c r="I195" s="972"/>
      <c r="J195" s="972"/>
      <c r="K195" s="972"/>
      <c r="L195" s="972"/>
      <c r="M195" s="972"/>
      <c r="N195" s="972"/>
      <c r="O195" s="972"/>
      <c r="P195" s="972"/>
      <c r="Q195" s="972"/>
      <c r="R195" s="313"/>
      <c r="S195" s="483"/>
    </row>
    <row r="196" spans="2:30" ht="13.2" customHeight="1" x14ac:dyDescent="0.25">
      <c r="B196" s="483"/>
      <c r="C196" s="60"/>
      <c r="D196" s="1092" t="str">
        <f>Translations!$B$1536</f>
        <v>The small emitter tool may furthermore be used by aircraft operators with total annual emissions lower than 3,000 t CO2 per year, related to the reduced scope.</v>
      </c>
      <c r="E196" s="972"/>
      <c r="F196" s="972"/>
      <c r="G196" s="972"/>
      <c r="H196" s="972"/>
      <c r="I196" s="972"/>
      <c r="J196" s="972"/>
      <c r="K196" s="972"/>
      <c r="L196" s="972"/>
      <c r="M196" s="972"/>
      <c r="N196" s="972"/>
      <c r="O196" s="972"/>
      <c r="P196" s="972"/>
      <c r="Q196" s="972"/>
      <c r="R196" s="313"/>
      <c r="S196" s="483"/>
      <c r="T196" s="312"/>
      <c r="U196" s="124" t="s">
        <v>1895</v>
      </c>
    </row>
    <row r="197" spans="2:30" x14ac:dyDescent="0.25">
      <c r="B197" s="483"/>
      <c r="C197" s="61"/>
      <c r="H197" s="114"/>
      <c r="I197" s="1053" t="s">
        <v>2044</v>
      </c>
      <c r="J197" s="1054"/>
      <c r="K197" s="1055"/>
      <c r="L197" s="313"/>
      <c r="M197" s="313"/>
      <c r="S197" s="483"/>
      <c r="U197" s="122" t="b">
        <f>IF(ISBLANK(I197),"",I197=FALSE)</f>
        <v>0</v>
      </c>
    </row>
    <row r="198" spans="2:30" ht="5.0999999999999996" customHeight="1" x14ac:dyDescent="0.25">
      <c r="B198" s="483"/>
      <c r="L198" s="313"/>
      <c r="M198" s="313"/>
      <c r="S198" s="483"/>
    </row>
    <row r="199" spans="2:30" ht="13.2" customHeight="1" x14ac:dyDescent="0.25">
      <c r="B199" s="483"/>
      <c r="C199" s="60" t="s">
        <v>26</v>
      </c>
      <c r="D199" s="1095" t="str">
        <f>Translations!$B$946</f>
        <v>Please report the total number of full scope flights covered by the EU ETS in each four-month period during the reporting year for which you are the aircraft operator:</v>
      </c>
      <c r="E199" s="1095"/>
      <c r="F199" s="1095"/>
      <c r="G199" s="1095"/>
      <c r="H199" s="1095"/>
      <c r="I199" s="1095"/>
      <c r="J199" s="1095"/>
      <c r="K199" s="1095"/>
      <c r="L199" s="972"/>
      <c r="M199" s="972"/>
      <c r="N199" s="972"/>
      <c r="O199" s="972"/>
      <c r="P199" s="972"/>
      <c r="Q199" s="972"/>
      <c r="R199" s="313"/>
      <c r="S199" s="483"/>
    </row>
    <row r="200" spans="2:30" ht="15.75" customHeight="1" x14ac:dyDescent="0.25">
      <c r="B200" s="483"/>
      <c r="C200" s="60"/>
      <c r="D200" s="1092" t="str">
        <f>Translations!$B$947</f>
        <v>The local time of departure of the flight determines in which four-month period that flight shall be taken into account.</v>
      </c>
      <c r="E200" s="1092"/>
      <c r="F200" s="1092"/>
      <c r="G200" s="1092"/>
      <c r="H200" s="1092"/>
      <c r="I200" s="1092"/>
      <c r="J200" s="1092"/>
      <c r="K200" s="1092"/>
      <c r="L200" s="972"/>
      <c r="M200" s="972"/>
      <c r="N200" s="972"/>
      <c r="O200" s="972"/>
      <c r="P200" s="972"/>
      <c r="Q200" s="972"/>
      <c r="R200" s="313"/>
      <c r="S200" s="483"/>
    </row>
    <row r="201" spans="2:30" x14ac:dyDescent="0.25">
      <c r="B201" s="483"/>
      <c r="C201" s="60"/>
      <c r="D201" s="138" t="str">
        <f>Translations!$B$948</f>
        <v>Four-month period</v>
      </c>
      <c r="E201" s="139"/>
      <c r="F201" s="139"/>
      <c r="G201" s="140" t="str">
        <f>Translations!$B$949</f>
        <v>Number of flights</v>
      </c>
      <c r="H201" s="141"/>
      <c r="L201" s="313"/>
      <c r="M201" s="313"/>
      <c r="S201" s="483"/>
      <c r="U201" s="163" t="s">
        <v>185</v>
      </c>
    </row>
    <row r="202" spans="2:30" x14ac:dyDescent="0.25">
      <c r="B202" s="483"/>
      <c r="C202" s="60"/>
      <c r="D202" s="142" t="str">
        <f>Translations!$B$950</f>
        <v>January to April</v>
      </c>
      <c r="E202" s="139"/>
      <c r="F202" s="139"/>
      <c r="G202" s="86">
        <v>309</v>
      </c>
      <c r="H202" s="165" t="str">
        <f>IF(ISBLANK(G202),"",IF(G202&gt;=243,"&gt;=243",""))</f>
        <v>&gt;=243</v>
      </c>
      <c r="L202" s="313"/>
      <c r="M202" s="313"/>
      <c r="S202" s="483"/>
      <c r="U202" s="122" t="b">
        <f>IF(ISNUMBER(G202),G202&lt;243,"")</f>
        <v>0</v>
      </c>
    </row>
    <row r="203" spans="2:30" x14ac:dyDescent="0.25">
      <c r="B203" s="483"/>
      <c r="C203" s="60"/>
      <c r="D203" s="142" t="str">
        <f>Translations!$B$951</f>
        <v>May to August</v>
      </c>
      <c r="E203" s="139"/>
      <c r="F203" s="139"/>
      <c r="G203" s="86">
        <v>469</v>
      </c>
      <c r="H203" s="165" t="str">
        <f>IF(ISBLANK(G203),"",IF(G203&gt;=243,"&gt;=243",""))</f>
        <v>&gt;=243</v>
      </c>
      <c r="L203" s="313"/>
      <c r="M203" s="313"/>
      <c r="S203" s="483"/>
      <c r="U203" s="122" t="b">
        <f>IF(ISNUMBER(G203),G203&lt;243,"")</f>
        <v>0</v>
      </c>
    </row>
    <row r="204" spans="2:30" ht="13.8" thickBot="1" x14ac:dyDescent="0.3">
      <c r="B204" s="483"/>
      <c r="C204" s="60"/>
      <c r="D204" s="142" t="str">
        <f>Translations!$B$952</f>
        <v>September to December</v>
      </c>
      <c r="E204" s="139"/>
      <c r="F204" s="139"/>
      <c r="G204" s="86">
        <v>315</v>
      </c>
      <c r="H204" s="165" t="str">
        <f>IF(ISBLANK(G204),"",IF(G204&gt;=243,"&gt;=243",""))</f>
        <v>&gt;=243</v>
      </c>
      <c r="L204" s="313"/>
      <c r="M204" s="313"/>
      <c r="S204" s="483"/>
      <c r="U204" s="122" t="b">
        <f>IF(ISNUMBER(G204),G204&lt;243,"")</f>
        <v>0</v>
      </c>
    </row>
    <row r="205" spans="2:30" ht="13.8" thickBot="1" x14ac:dyDescent="0.3">
      <c r="B205" s="483"/>
      <c r="C205" s="60"/>
      <c r="D205" s="138" t="str">
        <f>Translations!$B$953</f>
        <v>Total:</v>
      </c>
      <c r="E205" s="139"/>
      <c r="F205" s="139"/>
      <c r="G205" s="162">
        <f>IF(ISNUMBER(SUM(G202:G204)),SUM(G202:G204),0)</f>
        <v>1093</v>
      </c>
      <c r="H205" s="1187"/>
      <c r="I205" s="1187"/>
      <c r="J205" s="1187"/>
      <c r="K205" s="1187"/>
      <c r="L205" s="313"/>
      <c r="M205" s="313"/>
      <c r="S205" s="483"/>
      <c r="U205" s="164" t="b">
        <f>IF(COUNT(G202:G204)&gt;0,AND(U202,U203,U204),"")</f>
        <v>0</v>
      </c>
    </row>
    <row r="206" spans="2:30" ht="15" customHeight="1" x14ac:dyDescent="0.25">
      <c r="B206" s="483"/>
      <c r="L206" s="313"/>
      <c r="M206" s="313"/>
      <c r="S206" s="483"/>
    </row>
    <row r="207" spans="2:30" x14ac:dyDescent="0.25">
      <c r="B207" s="483"/>
      <c r="C207" s="60" t="s">
        <v>27</v>
      </c>
      <c r="D207" s="1095" t="str">
        <f>Translations!$B$954</f>
        <v>Total emissions in the reporting year:</v>
      </c>
      <c r="E207" s="1095"/>
      <c r="F207" s="1095"/>
      <c r="G207" s="1095"/>
      <c r="H207" s="1095"/>
      <c r="I207" s="1095"/>
      <c r="J207" s="1095"/>
      <c r="K207" s="1095"/>
      <c r="L207" s="313"/>
      <c r="M207" s="313"/>
      <c r="S207" s="483"/>
      <c r="U207" s="124" t="s">
        <v>186</v>
      </c>
    </row>
    <row r="208" spans="2:30" ht="13.2" customHeight="1" x14ac:dyDescent="0.25">
      <c r="B208" s="483"/>
      <c r="C208" s="60"/>
      <c r="D208" s="1092" t="str">
        <f>Translations!$B$1537</f>
        <v>Please note that here total emissions using the preliminary emission factor need to be entered (i.e. without zero-rating).</v>
      </c>
      <c r="E208" s="972"/>
      <c r="F208" s="972"/>
      <c r="G208" s="972"/>
      <c r="H208" s="972"/>
      <c r="I208" s="972"/>
      <c r="J208" s="972"/>
      <c r="K208" s="972"/>
      <c r="L208" s="972"/>
      <c r="M208" s="972"/>
      <c r="N208" s="972"/>
      <c r="O208" s="972"/>
      <c r="P208" s="972"/>
      <c r="Q208" s="972"/>
      <c r="R208" s="313"/>
      <c r="S208" s="483"/>
    </row>
    <row r="209" spans="2:21" ht="13.2" customHeight="1" x14ac:dyDescent="0.25">
      <c r="B209" s="483"/>
      <c r="D209" s="1074" t="str">
        <f>Translations!$B$1538</f>
        <v>Please enter here the total emissions related to the full scope, if relevant.</v>
      </c>
      <c r="E209" s="972"/>
      <c r="F209" s="972"/>
      <c r="G209" s="972"/>
      <c r="H209" s="972"/>
      <c r="I209" s="1156"/>
      <c r="J209" s="289">
        <v>12187.096159999999</v>
      </c>
      <c r="K209" s="143" t="s">
        <v>188</v>
      </c>
      <c r="L209" s="313"/>
      <c r="M209" s="313"/>
      <c r="S209" s="483"/>
      <c r="T209" s="312"/>
      <c r="U209" s="122" t="b">
        <f>IF(ISNUMBER(J209),J209&lt;25000,"")</f>
        <v>1</v>
      </c>
    </row>
    <row r="210" spans="2:21" ht="13.2" customHeight="1" x14ac:dyDescent="0.25">
      <c r="B210" s="483"/>
      <c r="D210" s="1074" t="str">
        <f>Translations!$B$1539</f>
        <v>Total emissions related to the reduced scope (taken from section 5(c) automatically)</v>
      </c>
      <c r="E210" s="972"/>
      <c r="F210" s="972"/>
      <c r="G210" s="972"/>
      <c r="H210" s="972"/>
      <c r="I210" s="1156"/>
      <c r="J210" s="617">
        <f>K142</f>
        <v>4308</v>
      </c>
      <c r="K210" s="143" t="s">
        <v>188</v>
      </c>
      <c r="L210" s="313"/>
      <c r="M210" s="313"/>
      <c r="S210" s="483"/>
      <c r="T210" s="312"/>
      <c r="U210" s="122" t="b">
        <f>IF(ISNUMBER(J210),J210&lt;3000,"")</f>
        <v>0</v>
      </c>
    </row>
    <row r="211" spans="2:21" ht="12.75" customHeight="1" x14ac:dyDescent="0.25">
      <c r="B211" s="483"/>
      <c r="L211" s="313"/>
      <c r="M211" s="313"/>
      <c r="S211" s="483"/>
      <c r="T211" s="312"/>
    </row>
    <row r="212" spans="2:21" x14ac:dyDescent="0.25">
      <c r="B212" s="483"/>
      <c r="C212" s="60" t="s">
        <v>28</v>
      </c>
      <c r="D212" s="74" t="str">
        <f>Translations!$B$1540</f>
        <v>Confirmation of eligibility for simplified approach pursuant to Article 55(2) of the MRR:</v>
      </c>
      <c r="E212" s="74"/>
      <c r="F212" s="74"/>
      <c r="G212" s="74"/>
      <c r="H212" s="74"/>
      <c r="I212" s="74"/>
      <c r="J212" s="1185" t="str">
        <f>IF(AND(COUNT(G202:G204,J209,J210)&gt;0,I197=TRUE),IF(OR(U209,U205,U210),EUconst_Eligible,EUconst_NotEligible),"")</f>
        <v/>
      </c>
      <c r="K212" s="1186"/>
      <c r="L212" s="313"/>
      <c r="M212" s="313"/>
      <c r="S212" s="483"/>
    </row>
    <row r="213" spans="2:21" ht="13.2" customHeight="1" x14ac:dyDescent="0.25">
      <c r="B213" s="483"/>
      <c r="D213" s="1091" t="str">
        <f>Translations!$B$1317</f>
        <v>Note: If you are using the simplified approach for small emitters, but have exceeded the applicable threshold (which is indicated here by the message "not eligible"), the following consequences apply in accordance with Article 55(4) of the MRR:</v>
      </c>
      <c r="E213" s="1091"/>
      <c r="F213" s="1091"/>
      <c r="G213" s="1091"/>
      <c r="H213" s="1091"/>
      <c r="I213" s="1091"/>
      <c r="J213" s="1091"/>
      <c r="K213" s="1091"/>
      <c r="L213" s="972"/>
      <c r="M213" s="972"/>
      <c r="N213" s="972"/>
      <c r="O213" s="972"/>
      <c r="P213" s="972"/>
      <c r="Q213" s="972"/>
      <c r="R213" s="313"/>
      <c r="S213" s="483"/>
    </row>
    <row r="214" spans="2:21" ht="13.2" customHeight="1" x14ac:dyDescent="0.25">
      <c r="B214" s="483"/>
      <c r="D214" s="1092" t="str">
        <f>Translations!$B$958</f>
        <v>The aircraft operator shall notify the competent authority thereof without undue delay and submit a significant modification of the monitoring plan within the meaning of point (vi) of Article 15(4)(a) to the competent authority for approval.</v>
      </c>
      <c r="E214" s="1092"/>
      <c r="F214" s="1092"/>
      <c r="G214" s="1092"/>
      <c r="H214" s="1092"/>
      <c r="I214" s="1092"/>
      <c r="J214" s="1092"/>
      <c r="K214" s="1092"/>
      <c r="L214" s="972"/>
      <c r="M214" s="972"/>
      <c r="N214" s="972"/>
      <c r="O214" s="972"/>
      <c r="P214" s="972"/>
      <c r="Q214" s="972"/>
      <c r="R214" s="313"/>
      <c r="S214" s="483"/>
    </row>
    <row r="215" spans="2:21" ht="26.4" customHeight="1" x14ac:dyDescent="0.25">
      <c r="B215" s="483"/>
      <c r="D215" s="1092"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215" s="1092"/>
      <c r="F215" s="1092"/>
      <c r="G215" s="1092"/>
      <c r="H215" s="1092"/>
      <c r="I215" s="1092"/>
      <c r="J215" s="1092"/>
      <c r="K215" s="1092"/>
      <c r="L215" s="972"/>
      <c r="M215" s="972"/>
      <c r="N215" s="972"/>
      <c r="O215" s="972"/>
      <c r="P215" s="972"/>
      <c r="Q215" s="972"/>
      <c r="R215" s="313"/>
      <c r="S215" s="483"/>
      <c r="U215" s="124" t="s">
        <v>41</v>
      </c>
    </row>
    <row r="216" spans="2:21" ht="5.0999999999999996" customHeight="1" x14ac:dyDescent="0.25">
      <c r="B216" s="483"/>
      <c r="D216" s="67"/>
      <c r="E216" s="67"/>
      <c r="F216" s="67"/>
      <c r="G216" s="67"/>
      <c r="H216" s="67"/>
      <c r="I216" s="67"/>
      <c r="J216" s="67"/>
      <c r="K216" s="67"/>
      <c r="L216" s="67"/>
      <c r="M216" s="67"/>
      <c r="S216" s="483"/>
    </row>
    <row r="217" spans="2:21" ht="13.35" customHeight="1" x14ac:dyDescent="0.25">
      <c r="B217" s="483"/>
      <c r="C217" s="60" t="s">
        <v>40</v>
      </c>
      <c r="D217" s="74" t="str">
        <f>Translations!$B$1125</f>
        <v>Please specify which fuel consumption estimation tool you have used:</v>
      </c>
      <c r="E217" s="67"/>
      <c r="F217" s="67"/>
      <c r="G217" s="67"/>
      <c r="H217" s="67"/>
      <c r="I217" s="67"/>
      <c r="J217" s="1098" t="s">
        <v>1556</v>
      </c>
      <c r="K217" s="1099"/>
      <c r="L217" s="67"/>
      <c r="M217" s="67"/>
      <c r="S217" s="483"/>
      <c r="T217" s="312"/>
      <c r="U217" s="122" t="b">
        <f>OR(INDICATOR_WhichToolUsed=INDEX(CommissionApprovedTools,2),INDICATOR_WhichToolUsed=INDEX(CommissionApprovedTools,3))</f>
        <v>1</v>
      </c>
    </row>
    <row r="218" spans="2:21" ht="4.95" customHeight="1" x14ac:dyDescent="0.25">
      <c r="B218" s="483"/>
      <c r="D218" s="67"/>
      <c r="E218" s="67"/>
      <c r="F218" s="67"/>
      <c r="G218" s="67"/>
      <c r="H218" s="67"/>
      <c r="I218" s="67"/>
      <c r="J218" s="67"/>
      <c r="K218" s="67"/>
      <c r="L218" s="67"/>
      <c r="M218" s="67"/>
      <c r="S218" s="483"/>
    </row>
    <row r="219" spans="2:21" ht="13.35" customHeight="1" x14ac:dyDescent="0.25">
      <c r="B219" s="483"/>
      <c r="C219" s="60" t="s">
        <v>189</v>
      </c>
      <c r="D219" s="74" t="str">
        <f>Translations!$B$1126</f>
        <v>If you have chosen "Other" under point (e) above, which one?</v>
      </c>
      <c r="E219" s="67"/>
      <c r="F219" s="67"/>
      <c r="G219" s="67"/>
      <c r="H219" s="67"/>
      <c r="I219" s="67"/>
      <c r="J219" s="1098"/>
      <c r="K219" s="1099"/>
      <c r="L219" s="67"/>
      <c r="M219" s="67"/>
      <c r="S219" s="483"/>
    </row>
    <row r="220" spans="2:21" ht="15" customHeight="1" x14ac:dyDescent="0.25"/>
    <row r="221" spans="2:21" ht="5.0999999999999996" customHeight="1" x14ac:dyDescent="0.25">
      <c r="B221" s="353"/>
      <c r="C221" s="353"/>
      <c r="D221" s="353"/>
      <c r="E221" s="353"/>
      <c r="F221" s="353"/>
      <c r="G221" s="353"/>
      <c r="H221" s="353"/>
      <c r="I221" s="353"/>
      <c r="J221" s="353"/>
      <c r="K221" s="353"/>
      <c r="L221" s="353"/>
      <c r="M221" s="353"/>
      <c r="N221" s="353"/>
      <c r="O221" s="353"/>
      <c r="P221" s="353"/>
      <c r="Q221" s="353"/>
      <c r="R221" s="353"/>
      <c r="S221" s="353"/>
    </row>
    <row r="222" spans="2:21" ht="13.2" customHeight="1" x14ac:dyDescent="0.25">
      <c r="B222" s="353"/>
      <c r="C222" s="389"/>
      <c r="D222" s="1052" t="str">
        <f>Translations!$B$1127</f>
        <v>If you use this report for CORSIA purposes, please confirm here if you are using an applicable emission estimation tool:</v>
      </c>
      <c r="E222" s="1001"/>
      <c r="F222" s="1001"/>
      <c r="G222" s="1001"/>
      <c r="H222" s="1001"/>
      <c r="I222" s="1001"/>
      <c r="J222" s="1001"/>
      <c r="K222" s="1001"/>
      <c r="L222" s="972"/>
      <c r="M222" s="972"/>
      <c r="N222" s="972"/>
      <c r="O222" s="972"/>
      <c r="P222" s="972"/>
      <c r="Q222" s="972"/>
      <c r="R222" s="313"/>
      <c r="S222" s="353"/>
    </row>
    <row r="223" spans="2:21" ht="5.0999999999999996" customHeight="1" x14ac:dyDescent="0.25">
      <c r="B223" s="353"/>
      <c r="C223" s="388"/>
      <c r="L223" s="550"/>
      <c r="M223" s="550"/>
      <c r="S223" s="353"/>
    </row>
    <row r="224" spans="2:21" ht="15" customHeight="1" x14ac:dyDescent="0.25">
      <c r="B224" s="353"/>
      <c r="C224" s="389" t="s">
        <v>35</v>
      </c>
      <c r="D224" s="1066" t="str">
        <f>Translations!$B$1128</f>
        <v>An emission estimation tool was used for all emissions under CORSIA:</v>
      </c>
      <c r="E224" s="990"/>
      <c r="F224" s="990"/>
      <c r="G224" s="990"/>
      <c r="H224" s="990"/>
      <c r="I224" s="990"/>
      <c r="J224" s="1100"/>
      <c r="K224" s="755" t="s">
        <v>2044</v>
      </c>
      <c r="L224" s="550"/>
      <c r="M224" s="550"/>
      <c r="S224" s="353"/>
      <c r="U224" s="122" t="b">
        <f>AND(INDICATOR_ToolUsedForAllCORSIAemissions&lt;&gt;"",INDICATOR_ToolUsedForAllCORSIAemissions=FALSE)</f>
        <v>0</v>
      </c>
    </row>
    <row r="225" spans="1:30" ht="5.0999999999999996" customHeight="1" x14ac:dyDescent="0.25">
      <c r="B225" s="353"/>
      <c r="D225" s="67"/>
      <c r="E225" s="67"/>
      <c r="F225" s="67"/>
      <c r="G225" s="67"/>
      <c r="H225" s="67"/>
      <c r="I225" s="67"/>
      <c r="J225" s="67"/>
      <c r="K225" s="67"/>
      <c r="L225" s="67"/>
      <c r="M225" s="67"/>
      <c r="S225" s="353"/>
    </row>
    <row r="226" spans="1:30" ht="13.35" customHeight="1" x14ac:dyDescent="0.25">
      <c r="B226" s="353"/>
      <c r="C226" s="60" t="s">
        <v>1881</v>
      </c>
      <c r="D226" s="74" t="str">
        <f>Translations!$B$1125</f>
        <v>Please specify which fuel consumption estimation tool you have used:</v>
      </c>
      <c r="E226" s="742"/>
      <c r="F226" s="742"/>
      <c r="G226" s="742"/>
      <c r="H226" s="742"/>
      <c r="I226" s="67"/>
      <c r="J226" s="1098" t="s">
        <v>1556</v>
      </c>
      <c r="K226" s="1099"/>
      <c r="L226" s="67"/>
      <c r="M226" s="67"/>
      <c r="S226" s="353"/>
      <c r="T226" s="312"/>
      <c r="U226" s="122" t="b">
        <f>OR(J226=INDEX(CommissionApprovedTools,2),J226=INDEX(CommissionApprovedTools,3))</f>
        <v>1</v>
      </c>
    </row>
    <row r="227" spans="1:30" ht="4.95" customHeight="1" x14ac:dyDescent="0.25">
      <c r="B227" s="353"/>
      <c r="D227" s="742"/>
      <c r="E227" s="742"/>
      <c r="F227" s="742"/>
      <c r="G227" s="742"/>
      <c r="H227" s="742"/>
      <c r="I227" s="67"/>
      <c r="J227" s="67"/>
      <c r="K227" s="67"/>
      <c r="L227" s="67"/>
      <c r="M227" s="67"/>
      <c r="S227" s="353"/>
    </row>
    <row r="228" spans="1:30" ht="13.35" customHeight="1" x14ac:dyDescent="0.25">
      <c r="B228" s="353"/>
      <c r="C228" s="60" t="s">
        <v>1882</v>
      </c>
      <c r="D228" s="74" t="str">
        <f>Translations!$B$1541</f>
        <v>If you have chosen "Other" under point (h) above, which one?</v>
      </c>
      <c r="E228" s="742"/>
      <c r="F228" s="742"/>
      <c r="G228" s="742"/>
      <c r="H228" s="742"/>
      <c r="I228" s="67"/>
      <c r="J228" s="1098"/>
      <c r="K228" s="1099"/>
      <c r="L228" s="67"/>
      <c r="M228" s="67"/>
      <c r="S228" s="353"/>
      <c r="T228" s="312"/>
    </row>
    <row r="229" spans="1:30" ht="5.0999999999999996" customHeight="1" x14ac:dyDescent="0.25">
      <c r="B229" s="353"/>
      <c r="C229" s="388"/>
      <c r="L229" s="550"/>
      <c r="M229" s="550"/>
      <c r="S229" s="353"/>
    </row>
    <row r="230" spans="1:30" ht="5.0999999999999996" customHeight="1" x14ac:dyDescent="0.25">
      <c r="B230" s="353"/>
      <c r="C230" s="353"/>
      <c r="D230" s="353"/>
      <c r="E230" s="353"/>
      <c r="F230" s="353"/>
      <c r="G230" s="353"/>
      <c r="H230" s="353"/>
      <c r="I230" s="353"/>
      <c r="J230" s="353"/>
      <c r="K230" s="353"/>
      <c r="L230" s="353"/>
      <c r="M230" s="353"/>
      <c r="N230" s="353"/>
      <c r="O230" s="353"/>
      <c r="P230" s="353"/>
      <c r="Q230" s="353"/>
      <c r="R230" s="353"/>
      <c r="S230" s="353"/>
    </row>
    <row r="231" spans="1:30" ht="15" customHeight="1" x14ac:dyDescent="0.25"/>
    <row r="232" spans="1:30" ht="15" customHeight="1" x14ac:dyDescent="0.25">
      <c r="C232" s="103">
        <v>7</v>
      </c>
      <c r="D232" s="1194" t="str">
        <f>Translations!$B$846</f>
        <v>Approach for data gaps</v>
      </c>
      <c r="E232" s="972"/>
      <c r="F232" s="972"/>
      <c r="G232" s="972"/>
      <c r="H232" s="972"/>
      <c r="I232" s="972"/>
      <c r="J232" s="972"/>
      <c r="K232" s="972"/>
      <c r="L232" s="972"/>
      <c r="M232" s="972"/>
      <c r="N232" s="972"/>
      <c r="O232" s="972"/>
      <c r="P232" s="972"/>
      <c r="Q232" s="972"/>
      <c r="R232" s="972"/>
    </row>
    <row r="233" spans="1:30" ht="26.4" customHeight="1" x14ac:dyDescent="0.25">
      <c r="C233" s="67"/>
      <c r="D233" s="1093" t="str">
        <f>Translations!$B$1275</f>
        <v>For limiting administrative burden, this sections (a) and (b) should cover emissions of both systems, EU ETS and CH ETS. Data gaps relevant for CORSIA can be included, too.</v>
      </c>
      <c r="E233" s="1093"/>
      <c r="F233" s="1093"/>
      <c r="G233" s="1093"/>
      <c r="H233" s="1093"/>
      <c r="I233" s="1093"/>
      <c r="J233" s="1093"/>
      <c r="K233" s="1093"/>
      <c r="L233" s="1094"/>
      <c r="M233" s="1094"/>
      <c r="N233" s="1094"/>
      <c r="O233" s="1094"/>
      <c r="P233" s="1094"/>
      <c r="Q233" s="1094"/>
      <c r="R233" s="806"/>
    </row>
    <row r="234" spans="1:30" ht="15" customHeight="1" x14ac:dyDescent="0.25">
      <c r="C234" s="60" t="s">
        <v>25</v>
      </c>
      <c r="D234" s="1095" t="str">
        <f>Translations!$B$960</f>
        <v>List of data gaps occurred and method of determining surrogate data</v>
      </c>
      <c r="E234" s="1095"/>
      <c r="F234" s="1095"/>
      <c r="G234" s="1095"/>
      <c r="H234" s="1095"/>
      <c r="I234" s="1095"/>
      <c r="J234" s="1095"/>
      <c r="K234" s="1095"/>
      <c r="L234" s="972"/>
      <c r="M234" s="972"/>
      <c r="N234" s="972"/>
      <c r="O234" s="972"/>
      <c r="P234" s="972"/>
      <c r="Q234" s="972"/>
      <c r="R234" s="313"/>
    </row>
    <row r="235" spans="1:30" ht="13.2" customHeight="1" x14ac:dyDescent="0.25">
      <c r="C235" s="67"/>
      <c r="D235" s="1051" t="str">
        <f>Translations!$B$1354</f>
        <v>In accordance with Article 66(2) of the MRR data gaps must be closed by a method defined in the monitoring plan, or if this is not possible, by using a tool which may be used for the small emitters approach.</v>
      </c>
      <c r="E235" s="1096"/>
      <c r="F235" s="1096"/>
      <c r="G235" s="1096"/>
      <c r="H235" s="1096"/>
      <c r="I235" s="1096"/>
      <c r="J235" s="1096"/>
      <c r="K235" s="1096"/>
      <c r="L235" s="972"/>
      <c r="M235" s="972"/>
      <c r="N235" s="972"/>
      <c r="O235" s="972"/>
      <c r="P235" s="972"/>
      <c r="Q235" s="972"/>
      <c r="R235" s="313"/>
    </row>
    <row r="236" spans="1:30" ht="26.4" customHeight="1" x14ac:dyDescent="0.25">
      <c r="C236" s="67"/>
      <c r="D236" s="1063"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236" s="1097"/>
      <c r="F236" s="1097"/>
      <c r="G236" s="1097"/>
      <c r="H236" s="1097"/>
      <c r="I236" s="1097"/>
      <c r="J236" s="1097"/>
      <c r="K236" s="1097"/>
      <c r="L236" s="972"/>
      <c r="M236" s="972"/>
      <c r="N236" s="972"/>
      <c r="O236" s="972"/>
      <c r="P236" s="972"/>
      <c r="Q236" s="972"/>
      <c r="R236" s="313"/>
    </row>
    <row r="237" spans="1:30" ht="5.0999999999999996" customHeight="1" x14ac:dyDescent="0.25">
      <c r="C237" s="67"/>
      <c r="D237" s="1092"/>
      <c r="E237" s="972"/>
      <c r="F237" s="972"/>
      <c r="G237" s="972"/>
      <c r="H237" s="972"/>
      <c r="I237" s="972"/>
      <c r="J237" s="972"/>
      <c r="K237" s="972"/>
      <c r="L237" s="972"/>
      <c r="M237" s="972"/>
      <c r="N237" s="972"/>
      <c r="O237" s="972"/>
      <c r="P237" s="972"/>
      <c r="Q237" s="972"/>
      <c r="R237" s="313"/>
    </row>
    <row r="238" spans="1:30" s="53" customFormat="1" ht="12.75" customHeight="1" x14ac:dyDescent="0.25">
      <c r="A238" s="129"/>
      <c r="D238" s="1092" t="str">
        <f>Translations!$B$963</f>
        <v>The table should be filled as follows:</v>
      </c>
      <c r="E238" s="1092"/>
      <c r="F238" s="1092"/>
      <c r="G238" s="1092"/>
      <c r="H238" s="1092"/>
      <c r="I238" s="1092"/>
      <c r="J238" s="1092"/>
      <c r="K238" s="1092"/>
      <c r="L238" s="972"/>
      <c r="M238" s="972"/>
      <c r="N238" s="972"/>
      <c r="O238" s="972"/>
      <c r="P238" s="972"/>
      <c r="Q238" s="972"/>
      <c r="R238" s="313"/>
      <c r="U238" s="130"/>
      <c r="V238" s="129"/>
      <c r="W238" s="129"/>
      <c r="X238" s="129"/>
      <c r="Y238" s="129"/>
      <c r="Z238" s="129"/>
      <c r="AA238" s="129"/>
      <c r="AB238" s="129"/>
      <c r="AC238" s="129"/>
      <c r="AD238" s="129"/>
    </row>
    <row r="239" spans="1:30" s="53" customFormat="1" ht="13.2" customHeight="1" x14ac:dyDescent="0.25">
      <c r="A239" s="129"/>
      <c r="D239" s="1105" t="str">
        <f>Translations!$B$964</f>
        <v>Reference</v>
      </c>
      <c r="E239" s="1106"/>
      <c r="F239" s="1107" t="str">
        <f>Translations!$B$965</f>
        <v>Here the data gap should be specified, either by referencing the aircraft, aerodrome, flight numbers etc. for which the data gap occurred, and/or the start and end date of the period where the gap occurred.</v>
      </c>
      <c r="G239" s="1107"/>
      <c r="H239" s="1107"/>
      <c r="I239" s="1107"/>
      <c r="J239" s="1107"/>
      <c r="K239" s="1107"/>
      <c r="L239" s="1107"/>
      <c r="M239" s="1106"/>
      <c r="N239" s="1106"/>
      <c r="O239" s="1106"/>
      <c r="P239" s="1106"/>
      <c r="Q239" s="1108"/>
      <c r="R239" s="313"/>
      <c r="U239" s="130"/>
      <c r="V239" s="129"/>
      <c r="W239" s="129"/>
      <c r="X239" s="129"/>
      <c r="Y239" s="129"/>
      <c r="Z239" s="129"/>
      <c r="AA239" s="129"/>
      <c r="AB239" s="129"/>
      <c r="AC239" s="129"/>
      <c r="AD239" s="129"/>
    </row>
    <row r="240" spans="1:30" s="53" customFormat="1" ht="13.2" customHeight="1" x14ac:dyDescent="0.25">
      <c r="A240" s="129"/>
      <c r="D240" s="1105" t="str">
        <f>Translations!$B$966</f>
        <v>Reason</v>
      </c>
      <c r="E240" s="1106"/>
      <c r="F240" s="1107" t="str">
        <f>Translations!$B$967</f>
        <v>Please describe here the reason why the data gap occurred.</v>
      </c>
      <c r="G240" s="1107"/>
      <c r="H240" s="1107"/>
      <c r="I240" s="1107"/>
      <c r="J240" s="1107"/>
      <c r="K240" s="1107"/>
      <c r="L240" s="1107"/>
      <c r="M240" s="1106"/>
      <c r="N240" s="1106"/>
      <c r="O240" s="1106"/>
      <c r="P240" s="1106"/>
      <c r="Q240" s="1108"/>
      <c r="R240" s="313"/>
      <c r="U240" s="130"/>
      <c r="V240" s="129"/>
      <c r="W240" s="129"/>
      <c r="X240" s="129"/>
      <c r="Y240" s="129"/>
      <c r="Z240" s="129"/>
      <c r="AA240" s="129"/>
      <c r="AB240" s="129"/>
      <c r="AC240" s="129"/>
      <c r="AD240" s="129"/>
    </row>
    <row r="241" spans="1:30" s="53" customFormat="1" ht="13.2" customHeight="1" x14ac:dyDescent="0.25">
      <c r="A241" s="129"/>
      <c r="D241" s="1105" t="str">
        <f>Translations!$B$968</f>
        <v>Type</v>
      </c>
      <c r="E241" s="1106"/>
      <c r="F241" s="1107" t="str">
        <f>Translations!$B$969</f>
        <v>Please describe here the type of data gap, such as "density measurement not available", "fuel uplift not available", "flights missing activity list", etc.</v>
      </c>
      <c r="G241" s="1107"/>
      <c r="H241" s="1107"/>
      <c r="I241" s="1107"/>
      <c r="J241" s="1107"/>
      <c r="K241" s="1107"/>
      <c r="L241" s="1107"/>
      <c r="M241" s="1106"/>
      <c r="N241" s="1106"/>
      <c r="O241" s="1106"/>
      <c r="P241" s="1106"/>
      <c r="Q241" s="1108"/>
      <c r="R241" s="313"/>
      <c r="U241" s="130"/>
      <c r="V241" s="129"/>
      <c r="W241" s="129"/>
      <c r="X241" s="129"/>
      <c r="Y241" s="129"/>
      <c r="Z241" s="129"/>
      <c r="AA241" s="129"/>
      <c r="AB241" s="129"/>
      <c r="AC241" s="129"/>
      <c r="AD241" s="129"/>
    </row>
    <row r="242" spans="1:30" s="53" customFormat="1" ht="13.2" customHeight="1" x14ac:dyDescent="0.25">
      <c r="A242" s="129"/>
      <c r="D242" s="1105" t="str">
        <f>Translations!$B$970</f>
        <v>Replacement method</v>
      </c>
      <c r="E242" s="1106"/>
      <c r="F242" s="1107" t="str">
        <f>Translations!$B$971</f>
        <v>please indicate the method of determining surrogate data, by referencing the procedure in your monitoring plan, or by "small emitter tool" etc.</v>
      </c>
      <c r="G242" s="1107"/>
      <c r="H242" s="1107"/>
      <c r="I242" s="1107"/>
      <c r="J242" s="1107"/>
      <c r="K242" s="1107"/>
      <c r="L242" s="1107"/>
      <c r="M242" s="1106"/>
      <c r="N242" s="1106"/>
      <c r="O242" s="1106"/>
      <c r="P242" s="1106"/>
      <c r="Q242" s="1108"/>
      <c r="R242" s="313"/>
      <c r="U242" s="130"/>
      <c r="V242" s="129"/>
      <c r="W242" s="129"/>
      <c r="X242" s="129"/>
      <c r="Y242" s="129"/>
      <c r="Z242" s="129"/>
      <c r="AA242" s="129"/>
      <c r="AB242" s="129"/>
      <c r="AC242" s="129"/>
      <c r="AD242" s="129"/>
    </row>
    <row r="243" spans="1:30" s="53" customFormat="1" ht="13.2" customHeight="1" x14ac:dyDescent="0.25">
      <c r="A243" s="129"/>
      <c r="D243" s="1105" t="str">
        <f>Translations!$B$972</f>
        <v>Emissions</v>
      </c>
      <c r="E243" s="1106"/>
      <c r="F243" s="1107" t="str">
        <f>Translations!$B$1542</f>
        <v>Please give here the amount of emissions (in tonnes CO2) which are affected by the data gap. This figure must be INCLUDED in section 5 and/or section 12 depending on the type.</v>
      </c>
      <c r="G243" s="1107"/>
      <c r="H243" s="1107"/>
      <c r="I243" s="1107"/>
      <c r="J243" s="1107"/>
      <c r="K243" s="1107"/>
      <c r="L243" s="1107"/>
      <c r="M243" s="1106"/>
      <c r="N243" s="1106"/>
      <c r="O243" s="1106"/>
      <c r="P243" s="1106"/>
      <c r="Q243" s="1108"/>
      <c r="R243" s="313"/>
      <c r="T243" s="721"/>
      <c r="U243" s="130"/>
      <c r="V243" s="129"/>
      <c r="W243" s="129"/>
      <c r="X243" s="129"/>
      <c r="Y243" s="129"/>
      <c r="Z243" s="129"/>
      <c r="AA243" s="129"/>
      <c r="AB243" s="129"/>
      <c r="AC243" s="129"/>
      <c r="AD243" s="129"/>
    </row>
    <row r="244" spans="1:30" ht="13.2" customHeight="1" x14ac:dyDescent="0.25">
      <c r="C244" s="67"/>
      <c r="D244" s="67"/>
      <c r="E244" s="67"/>
      <c r="F244" s="67"/>
      <c r="G244" s="67"/>
      <c r="H244" s="67"/>
      <c r="I244" s="67"/>
      <c r="J244" s="67"/>
      <c r="K244" s="67"/>
      <c r="L244" s="67"/>
      <c r="M244" s="67"/>
    </row>
    <row r="245" spans="1:30" ht="26.4" customHeight="1" x14ac:dyDescent="0.25">
      <c r="B245" s="483"/>
      <c r="C245" s="67"/>
      <c r="D245" s="1087" t="str">
        <f>Translations!$B$964</f>
        <v>Reference</v>
      </c>
      <c r="E245" s="985"/>
      <c r="F245" s="1089" t="str">
        <f>Translations!$B$966</f>
        <v>Reason</v>
      </c>
      <c r="G245" s="985"/>
      <c r="H245" s="985"/>
      <c r="I245" s="1087" t="str">
        <f>Translations!$B$968</f>
        <v>Type</v>
      </c>
      <c r="J245" s="985"/>
      <c r="K245" s="985"/>
      <c r="L245" s="1087" t="str">
        <f>Translations!$B$970</f>
        <v>Replacement method</v>
      </c>
      <c r="M245" s="985"/>
      <c r="N245" s="985"/>
      <c r="O245" s="985"/>
      <c r="P245" s="985"/>
      <c r="Q245" s="748" t="str">
        <f>Translations!$B$1543</f>
        <v>Emissions
[t CO2]</v>
      </c>
      <c r="R245" s="815"/>
      <c r="S245" s="483"/>
      <c r="T245" s="312"/>
    </row>
    <row r="246" spans="1:30" ht="15" customHeight="1" x14ac:dyDescent="0.25">
      <c r="B246" s="483"/>
      <c r="C246" s="67"/>
      <c r="D246" s="1088"/>
      <c r="E246" s="985"/>
      <c r="F246" s="1090"/>
      <c r="G246" s="985"/>
      <c r="H246" s="985"/>
      <c r="I246" s="1090"/>
      <c r="J246" s="985"/>
      <c r="K246" s="985"/>
      <c r="L246" s="1090"/>
      <c r="M246" s="985"/>
      <c r="N246" s="985"/>
      <c r="O246" s="985"/>
      <c r="P246" s="985"/>
      <c r="Q246" s="749"/>
      <c r="R246" s="815"/>
      <c r="S246" s="483"/>
    </row>
    <row r="247" spans="1:30" ht="15" customHeight="1" x14ac:dyDescent="0.25">
      <c r="B247" s="483"/>
      <c r="C247" s="67"/>
      <c r="D247" s="1088"/>
      <c r="E247" s="985"/>
      <c r="F247" s="1090"/>
      <c r="G247" s="985"/>
      <c r="H247" s="985"/>
      <c r="I247" s="1090"/>
      <c r="J247" s="985"/>
      <c r="K247" s="985"/>
      <c r="L247" s="1090"/>
      <c r="M247" s="985"/>
      <c r="N247" s="985"/>
      <c r="O247" s="985"/>
      <c r="P247" s="985"/>
      <c r="Q247" s="749"/>
      <c r="R247" s="815"/>
      <c r="S247" s="483"/>
    </row>
    <row r="248" spans="1:30" ht="15" customHeight="1" x14ac:dyDescent="0.25">
      <c r="B248" s="483"/>
      <c r="C248" s="67"/>
      <c r="D248" s="1088"/>
      <c r="E248" s="985"/>
      <c r="F248" s="1090"/>
      <c r="G248" s="985"/>
      <c r="H248" s="985"/>
      <c r="I248" s="1090"/>
      <c r="J248" s="985"/>
      <c r="K248" s="985"/>
      <c r="L248" s="1090"/>
      <c r="M248" s="985"/>
      <c r="N248" s="985"/>
      <c r="O248" s="985"/>
      <c r="P248" s="985"/>
      <c r="Q248" s="749"/>
      <c r="R248" s="815"/>
      <c r="S248" s="483"/>
    </row>
    <row r="249" spans="1:30" ht="15" customHeight="1" x14ac:dyDescent="0.25">
      <c r="B249" s="483"/>
      <c r="C249" s="67"/>
      <c r="D249" s="1088"/>
      <c r="E249" s="985"/>
      <c r="F249" s="1090"/>
      <c r="G249" s="985"/>
      <c r="H249" s="985"/>
      <c r="I249" s="1090"/>
      <c r="J249" s="985"/>
      <c r="K249" s="985"/>
      <c r="L249" s="1090"/>
      <c r="M249" s="985"/>
      <c r="N249" s="985"/>
      <c r="O249" s="985"/>
      <c r="P249" s="985"/>
      <c r="Q249" s="749"/>
      <c r="R249" s="815"/>
      <c r="S249" s="483"/>
    </row>
    <row r="250" spans="1:30" ht="15" customHeight="1" x14ac:dyDescent="0.25">
      <c r="B250" s="483"/>
      <c r="C250" s="67"/>
      <c r="D250" s="1088"/>
      <c r="E250" s="985"/>
      <c r="F250" s="1090"/>
      <c r="G250" s="985"/>
      <c r="H250" s="985"/>
      <c r="I250" s="1090"/>
      <c r="J250" s="985"/>
      <c r="K250" s="985"/>
      <c r="L250" s="1090"/>
      <c r="M250" s="985"/>
      <c r="N250" s="985"/>
      <c r="O250" s="985"/>
      <c r="P250" s="985"/>
      <c r="Q250" s="749"/>
      <c r="R250" s="815"/>
      <c r="S250" s="483"/>
    </row>
    <row r="251" spans="1:30" ht="15" customHeight="1" x14ac:dyDescent="0.25">
      <c r="B251" s="483"/>
      <c r="C251" s="67"/>
      <c r="D251" s="1088"/>
      <c r="E251" s="985"/>
      <c r="F251" s="1090"/>
      <c r="G251" s="985"/>
      <c r="H251" s="985"/>
      <c r="I251" s="1090"/>
      <c r="J251" s="985"/>
      <c r="K251" s="985"/>
      <c r="L251" s="1090"/>
      <c r="M251" s="985"/>
      <c r="N251" s="985"/>
      <c r="O251" s="985"/>
      <c r="P251" s="985"/>
      <c r="Q251" s="749"/>
      <c r="R251" s="815"/>
      <c r="S251" s="483"/>
    </row>
    <row r="252" spans="1:30" ht="15" customHeight="1" x14ac:dyDescent="0.25">
      <c r="B252" s="483"/>
      <c r="C252" s="67"/>
      <c r="D252" s="1088"/>
      <c r="E252" s="985"/>
      <c r="F252" s="1090"/>
      <c r="G252" s="985"/>
      <c r="H252" s="985"/>
      <c r="I252" s="1090"/>
      <c r="J252" s="985"/>
      <c r="K252" s="985"/>
      <c r="L252" s="1090"/>
      <c r="M252" s="985"/>
      <c r="N252" s="985"/>
      <c r="O252" s="985"/>
      <c r="P252" s="985"/>
      <c r="Q252" s="749"/>
      <c r="R252" s="815"/>
      <c r="S252" s="483"/>
    </row>
    <row r="253" spans="1:30" ht="15" customHeight="1" x14ac:dyDescent="0.25">
      <c r="B253" s="483"/>
      <c r="C253" s="67"/>
      <c r="D253" s="1088"/>
      <c r="E253" s="985"/>
      <c r="F253" s="1090"/>
      <c r="G253" s="985"/>
      <c r="H253" s="985"/>
      <c r="I253" s="1090"/>
      <c r="J253" s="985"/>
      <c r="K253" s="985"/>
      <c r="L253" s="1090"/>
      <c r="M253" s="985"/>
      <c r="N253" s="985"/>
      <c r="O253" s="985"/>
      <c r="P253" s="985"/>
      <c r="Q253" s="749"/>
      <c r="R253" s="815"/>
      <c r="S253" s="483"/>
    </row>
    <row r="254" spans="1:30" ht="15" customHeight="1" x14ac:dyDescent="0.25">
      <c r="B254" s="483"/>
      <c r="C254" s="67"/>
      <c r="D254" s="1088"/>
      <c r="E254" s="985"/>
      <c r="F254" s="1090"/>
      <c r="G254" s="985"/>
      <c r="H254" s="985"/>
      <c r="I254" s="1090"/>
      <c r="J254" s="985"/>
      <c r="K254" s="985"/>
      <c r="L254" s="1090"/>
      <c r="M254" s="985"/>
      <c r="N254" s="985"/>
      <c r="O254" s="985"/>
      <c r="P254" s="985"/>
      <c r="Q254" s="749"/>
      <c r="R254" s="815"/>
      <c r="S254" s="483"/>
    </row>
    <row r="255" spans="1:30" ht="15" customHeight="1" x14ac:dyDescent="0.25">
      <c r="B255" s="483"/>
      <c r="C255" s="67"/>
      <c r="D255" s="1088"/>
      <c r="E255" s="985"/>
      <c r="F255" s="1090"/>
      <c r="G255" s="985"/>
      <c r="H255" s="985"/>
      <c r="I255" s="1090"/>
      <c r="J255" s="985"/>
      <c r="K255" s="985"/>
      <c r="L255" s="1090"/>
      <c r="M255" s="985"/>
      <c r="N255" s="985"/>
      <c r="O255" s="985"/>
      <c r="P255" s="985"/>
      <c r="Q255" s="749"/>
      <c r="R255" s="815"/>
      <c r="S255" s="483"/>
    </row>
    <row r="256" spans="1:30" ht="15" customHeight="1" x14ac:dyDescent="0.25">
      <c r="B256" s="483"/>
      <c r="C256" s="67"/>
      <c r="D256" s="1088"/>
      <c r="E256" s="985"/>
      <c r="F256" s="1090"/>
      <c r="G256" s="985"/>
      <c r="H256" s="985"/>
      <c r="I256" s="1090"/>
      <c r="J256" s="985"/>
      <c r="K256" s="985"/>
      <c r="L256" s="1090"/>
      <c r="M256" s="985"/>
      <c r="N256" s="985"/>
      <c r="O256" s="985"/>
      <c r="P256" s="985"/>
      <c r="Q256" s="749"/>
      <c r="R256" s="815"/>
      <c r="S256" s="483"/>
    </row>
    <row r="257" spans="1:30" ht="15" customHeight="1" x14ac:dyDescent="0.25">
      <c r="B257" s="483"/>
      <c r="C257" s="67"/>
      <c r="D257" s="1182" t="s">
        <v>73</v>
      </c>
      <c r="E257" s="985"/>
      <c r="F257" s="1104" t="s">
        <v>73</v>
      </c>
      <c r="G257" s="985"/>
      <c r="H257" s="985"/>
      <c r="I257" s="1104" t="s">
        <v>73</v>
      </c>
      <c r="J257" s="985"/>
      <c r="K257" s="985"/>
      <c r="L257" s="1104" t="s">
        <v>73</v>
      </c>
      <c r="M257" s="985"/>
      <c r="N257" s="985"/>
      <c r="O257" s="985"/>
      <c r="P257" s="985"/>
      <c r="Q257" s="731" t="s">
        <v>73</v>
      </c>
      <c r="R257" s="815"/>
      <c r="S257" s="483"/>
    </row>
    <row r="258" spans="1:30" s="53" customFormat="1" ht="12.75" customHeight="1" x14ac:dyDescent="0.25">
      <c r="A258" s="129"/>
      <c r="B258" s="483"/>
      <c r="D258" s="1092" t="str">
        <f>Translations!$B$1139</f>
        <v>If required, you may add further rows above the "end" markers by inserting rows above this one. This is best done by inserting a copied row.</v>
      </c>
      <c r="E258" s="1092"/>
      <c r="F258" s="1092"/>
      <c r="G258" s="1092"/>
      <c r="H258" s="1092"/>
      <c r="I258" s="1092"/>
      <c r="J258" s="1092"/>
      <c r="K258" s="1092"/>
      <c r="L258" s="80"/>
      <c r="M258" s="80"/>
      <c r="N258" s="68"/>
      <c r="S258" s="483"/>
      <c r="U258" s="130"/>
      <c r="V258" s="129"/>
      <c r="W258" s="129"/>
      <c r="X258" s="129"/>
      <c r="Y258" s="129"/>
      <c r="Z258" s="129"/>
      <c r="AA258" s="129"/>
      <c r="AB258" s="129"/>
      <c r="AC258" s="129"/>
      <c r="AD258" s="129"/>
    </row>
    <row r="259" spans="1:30" s="53" customFormat="1" ht="12.75" customHeight="1" x14ac:dyDescent="0.25">
      <c r="A259" s="129"/>
      <c r="B259" s="483"/>
      <c r="D259" s="80"/>
      <c r="E259" s="80"/>
      <c r="F259" s="80"/>
      <c r="G259" s="80"/>
      <c r="H259" s="80"/>
      <c r="I259" s="80"/>
      <c r="J259" s="80"/>
      <c r="K259" s="80"/>
      <c r="L259" s="80"/>
      <c r="M259" s="80"/>
      <c r="N259" s="68"/>
      <c r="S259" s="483"/>
      <c r="U259" s="130"/>
      <c r="V259" s="129"/>
      <c r="W259" s="129"/>
      <c r="X259" s="129"/>
      <c r="Y259" s="129"/>
      <c r="Z259" s="129"/>
      <c r="AA259" s="129"/>
      <c r="AB259" s="129"/>
      <c r="AC259" s="129"/>
      <c r="AD259" s="129"/>
    </row>
    <row r="260" spans="1:30" s="53" customFormat="1" ht="12.75" customHeight="1" x14ac:dyDescent="0.25">
      <c r="A260" s="129"/>
      <c r="B260" s="483"/>
      <c r="C260" s="60" t="s">
        <v>26</v>
      </c>
      <c r="D260" s="1066" t="str">
        <f>Translations!$B$1276</f>
        <v>Percentage of EU/CH ETS flights for which data gaps occurred (rounded to nearest 0.1%)</v>
      </c>
      <c r="E260" s="990"/>
      <c r="F260" s="990"/>
      <c r="G260" s="990"/>
      <c r="H260" s="990"/>
      <c r="I260" s="990"/>
      <c r="J260" s="990"/>
      <c r="K260" s="354"/>
      <c r="L260" s="80"/>
      <c r="M260" s="80"/>
      <c r="N260" s="68"/>
      <c r="S260" s="483"/>
      <c r="U260" s="130"/>
      <c r="V260" s="129"/>
      <c r="W260" s="129"/>
      <c r="X260" s="129"/>
      <c r="Y260" s="129"/>
      <c r="Z260" s="129"/>
      <c r="AA260" s="129"/>
      <c r="AB260" s="129"/>
      <c r="AC260" s="129"/>
      <c r="AD260" s="129"/>
    </row>
    <row r="261" spans="1:30" s="53" customFormat="1" ht="12.75" customHeight="1" x14ac:dyDescent="0.25">
      <c r="A261" s="129"/>
      <c r="D261" s="80"/>
      <c r="E261" s="80"/>
      <c r="F261" s="80"/>
      <c r="G261" s="80"/>
      <c r="H261" s="80"/>
      <c r="I261" s="80"/>
      <c r="J261" s="80"/>
      <c r="K261" s="80"/>
      <c r="L261" s="80"/>
      <c r="M261" s="80"/>
      <c r="N261" s="68"/>
      <c r="S261" s="80"/>
      <c r="U261" s="130"/>
      <c r="V261" s="129"/>
      <c r="W261" s="129"/>
      <c r="X261" s="129"/>
      <c r="Y261" s="129"/>
      <c r="Z261" s="129"/>
      <c r="AA261" s="129"/>
      <c r="AB261" s="129"/>
      <c r="AC261" s="129"/>
      <c r="AD261" s="129"/>
    </row>
    <row r="262" spans="1:30" s="53" customFormat="1" ht="5.0999999999999996" customHeight="1" x14ac:dyDescent="0.25">
      <c r="A262" s="129"/>
      <c r="B262" s="355"/>
      <c r="C262" s="355"/>
      <c r="D262" s="356"/>
      <c r="E262" s="357"/>
      <c r="F262" s="357"/>
      <c r="G262" s="357"/>
      <c r="H262" s="357"/>
      <c r="I262" s="357"/>
      <c r="J262" s="357"/>
      <c r="K262" s="357"/>
      <c r="L262" s="357"/>
      <c r="M262" s="357"/>
      <c r="N262" s="357"/>
      <c r="O262" s="357"/>
      <c r="P262" s="357"/>
      <c r="Q262" s="357"/>
      <c r="R262" s="357"/>
      <c r="S262" s="356"/>
      <c r="U262" s="130"/>
      <c r="V262" s="129"/>
      <c r="W262" s="129"/>
      <c r="X262" s="129"/>
      <c r="Y262" s="129"/>
      <c r="Z262" s="129"/>
      <c r="AA262" s="129"/>
      <c r="AB262" s="129"/>
      <c r="AC262" s="129"/>
      <c r="AD262" s="129"/>
    </row>
    <row r="263" spans="1:30" s="53" customFormat="1" ht="25.5" customHeight="1" x14ac:dyDescent="0.25">
      <c r="A263" s="129"/>
      <c r="B263" s="355"/>
      <c r="C263" s="60" t="s">
        <v>27</v>
      </c>
      <c r="D263" s="1066" t="str">
        <f>Translations!$B$1141</f>
        <v>Percentage of international (CORSIA) flights for which data gaps occurred (rounded to nearest 0.1%)</v>
      </c>
      <c r="E263" s="990"/>
      <c r="F263" s="990"/>
      <c r="G263" s="990"/>
      <c r="H263" s="990"/>
      <c r="I263" s="990"/>
      <c r="J263" s="990"/>
      <c r="K263" s="354"/>
      <c r="L263" s="313"/>
      <c r="M263" s="313"/>
      <c r="N263" s="313"/>
      <c r="O263" s="313"/>
      <c r="P263" s="313"/>
      <c r="Q263" s="313"/>
      <c r="R263" s="313"/>
      <c r="S263" s="356"/>
      <c r="U263" s="130"/>
      <c r="V263" s="129"/>
      <c r="W263" s="129"/>
      <c r="X263" s="129"/>
      <c r="Y263" s="129"/>
      <c r="Z263" s="129"/>
      <c r="AA263" s="129"/>
      <c r="AB263" s="129"/>
      <c r="AC263" s="129"/>
      <c r="AD263" s="129"/>
    </row>
    <row r="264" spans="1:30" s="53" customFormat="1" ht="26.1" customHeight="1" x14ac:dyDescent="0.25">
      <c r="A264" s="129"/>
      <c r="B264" s="355"/>
      <c r="D264" s="1092" t="str">
        <f>Translations!$B$1277</f>
        <v>Note: If unclear in the table above, whether data gaps apply to EU ETS, CH ETS, CORSIA, or more than one data set, please add relevant information in the table, e.g. by specifying it in the "type" column.</v>
      </c>
      <c r="E264" s="972"/>
      <c r="F264" s="972"/>
      <c r="G264" s="972"/>
      <c r="H264" s="972"/>
      <c r="I264" s="972"/>
      <c r="J264" s="972"/>
      <c r="K264" s="972"/>
      <c r="L264" s="313"/>
      <c r="M264" s="313"/>
      <c r="N264" s="313"/>
      <c r="O264" s="313"/>
      <c r="P264" s="313"/>
      <c r="Q264" s="313"/>
      <c r="R264" s="313"/>
      <c r="S264" s="356"/>
      <c r="U264" s="130"/>
      <c r="V264" s="129"/>
      <c r="W264" s="129"/>
      <c r="X264" s="129"/>
      <c r="Y264" s="129"/>
      <c r="Z264" s="129"/>
      <c r="AA264" s="129"/>
      <c r="AB264" s="129"/>
      <c r="AC264" s="129"/>
      <c r="AD264" s="129"/>
    </row>
    <row r="265" spans="1:30" s="53" customFormat="1" ht="5.0999999999999996" customHeight="1" x14ac:dyDescent="0.25">
      <c r="A265" s="129"/>
      <c r="B265" s="355"/>
      <c r="C265" s="355"/>
      <c r="D265" s="356"/>
      <c r="E265" s="357"/>
      <c r="F265" s="357"/>
      <c r="G265" s="357"/>
      <c r="H265" s="357"/>
      <c r="I265" s="357"/>
      <c r="J265" s="357"/>
      <c r="K265" s="357"/>
      <c r="L265" s="357"/>
      <c r="M265" s="357"/>
      <c r="N265" s="357"/>
      <c r="O265" s="357"/>
      <c r="P265" s="357"/>
      <c r="Q265" s="357"/>
      <c r="R265" s="357"/>
      <c r="S265" s="356"/>
      <c r="U265" s="130"/>
      <c r="V265" s="129"/>
      <c r="W265" s="129"/>
      <c r="X265" s="129"/>
      <c r="Y265" s="129"/>
      <c r="Z265" s="129"/>
      <c r="AA265" s="129"/>
      <c r="AB265" s="129"/>
      <c r="AC265" s="129"/>
      <c r="AD265" s="129"/>
    </row>
    <row r="266" spans="1:30" s="53" customFormat="1" ht="12.75" customHeight="1" x14ac:dyDescent="0.25">
      <c r="A266" s="129"/>
      <c r="D266" s="80"/>
      <c r="E266" s="80"/>
      <c r="F266" s="80"/>
      <c r="G266" s="80"/>
      <c r="H266" s="80"/>
      <c r="I266" s="80"/>
      <c r="J266" s="80"/>
      <c r="K266" s="80"/>
      <c r="L266" s="80"/>
      <c r="M266" s="80"/>
      <c r="N266" s="68"/>
      <c r="U266" s="130"/>
      <c r="V266" s="129"/>
      <c r="W266" s="129"/>
      <c r="X266" s="129"/>
      <c r="Y266" s="129"/>
      <c r="Z266" s="129"/>
      <c r="AA266" s="129"/>
      <c r="AB266" s="129"/>
      <c r="AC266" s="129"/>
      <c r="AD266" s="129"/>
    </row>
    <row r="268" spans="1:30" x14ac:dyDescent="0.25">
      <c r="D268" s="1181" t="str">
        <f>Translations!$B$974</f>
        <v>&lt;&lt;&lt; Click here to proceed to section 8 "Detailed emission data" &gt;&gt;&gt;</v>
      </c>
      <c r="E268" s="1181"/>
      <c r="F268" s="1181"/>
      <c r="G268" s="1181"/>
      <c r="H268" s="1181"/>
    </row>
  </sheetData>
  <sheetProtection sheet="1" objects="1" scenarios="1" formatCells="0" formatColumns="0" formatRows="0" insertColumns="0" insertRows="0"/>
  <mergeCells count="344">
    <mergeCell ref="E169:F169"/>
    <mergeCell ref="D5:R5"/>
    <mergeCell ref="D19:R19"/>
    <mergeCell ref="D191:R191"/>
    <mergeCell ref="D232:R232"/>
    <mergeCell ref="D113:Q113"/>
    <mergeCell ref="D114:Q114"/>
    <mergeCell ref="G41:O41"/>
    <mergeCell ref="G42:O42"/>
    <mergeCell ref="G43:O43"/>
    <mergeCell ref="G44:O44"/>
    <mergeCell ref="G45:O45"/>
    <mergeCell ref="D42:E42"/>
    <mergeCell ref="D43:E43"/>
    <mergeCell ref="E119:F119"/>
    <mergeCell ref="E121:F121"/>
    <mergeCell ref="E116:F116"/>
    <mergeCell ref="E117:F117"/>
    <mergeCell ref="E120:F120"/>
    <mergeCell ref="E69:F69"/>
    <mergeCell ref="D48:E48"/>
    <mergeCell ref="D50:E50"/>
    <mergeCell ref="E99:F99"/>
    <mergeCell ref="E163:F163"/>
    <mergeCell ref="E156:F156"/>
    <mergeCell ref="E157:F157"/>
    <mergeCell ref="E158:F158"/>
    <mergeCell ref="E159:F159"/>
    <mergeCell ref="E160:F160"/>
    <mergeCell ref="E161:F161"/>
    <mergeCell ref="E162:F162"/>
    <mergeCell ref="D153:Q153"/>
    <mergeCell ref="J212:K212"/>
    <mergeCell ref="D207:K207"/>
    <mergeCell ref="H205:K205"/>
    <mergeCell ref="E174:F174"/>
    <mergeCell ref="D178:K178"/>
    <mergeCell ref="D208:Q208"/>
    <mergeCell ref="I197:K197"/>
    <mergeCell ref="D177:I177"/>
    <mergeCell ref="D180:J180"/>
    <mergeCell ref="D209:I209"/>
    <mergeCell ref="D210:I210"/>
    <mergeCell ref="E164:F164"/>
    <mergeCell ref="E165:F165"/>
    <mergeCell ref="E166:F166"/>
    <mergeCell ref="E167:F167"/>
    <mergeCell ref="E168:F168"/>
    <mergeCell ref="D268:H268"/>
    <mergeCell ref="D247:E247"/>
    <mergeCell ref="D248:E248"/>
    <mergeCell ref="D249:E249"/>
    <mergeCell ref="D264:K264"/>
    <mergeCell ref="D260:J260"/>
    <mergeCell ref="D258:K258"/>
    <mergeCell ref="D263:J263"/>
    <mergeCell ref="D250:E250"/>
    <mergeCell ref="D251:E251"/>
    <mergeCell ref="D252:E252"/>
    <mergeCell ref="D253:E253"/>
    <mergeCell ref="I252:K252"/>
    <mergeCell ref="I253:K253"/>
    <mergeCell ref="D254:E254"/>
    <mergeCell ref="D255:E255"/>
    <mergeCell ref="D256:E256"/>
    <mergeCell ref="D257:E257"/>
    <mergeCell ref="F254:H254"/>
    <mergeCell ref="F255:H255"/>
    <mergeCell ref="F256:H256"/>
    <mergeCell ref="F257:H257"/>
    <mergeCell ref="I250:K250"/>
    <mergeCell ref="I251:K251"/>
    <mergeCell ref="H74:I74"/>
    <mergeCell ref="D22:J22"/>
    <mergeCell ref="D24:J24"/>
    <mergeCell ref="D26:J26"/>
    <mergeCell ref="D37:E37"/>
    <mergeCell ref="G37:O37"/>
    <mergeCell ref="F32:Q32"/>
    <mergeCell ref="D30:Q30"/>
    <mergeCell ref="D38:E38"/>
    <mergeCell ref="D44:E44"/>
    <mergeCell ref="E131:F131"/>
    <mergeCell ref="E132:F132"/>
    <mergeCell ref="E134:F134"/>
    <mergeCell ref="E155:F155"/>
    <mergeCell ref="E86:F86"/>
    <mergeCell ref="E87:F87"/>
    <mergeCell ref="E95:F95"/>
    <mergeCell ref="D152:K152"/>
    <mergeCell ref="E118:F118"/>
    <mergeCell ref="E123:F123"/>
    <mergeCell ref="E124:F124"/>
    <mergeCell ref="E133:F133"/>
    <mergeCell ref="D109:E109"/>
    <mergeCell ref="G98:I98"/>
    <mergeCell ref="E96:F96"/>
    <mergeCell ref="E125:F125"/>
    <mergeCell ref="E126:F126"/>
    <mergeCell ref="D139:K139"/>
    <mergeCell ref="D138:I138"/>
    <mergeCell ref="D141:J141"/>
    <mergeCell ref="E127:F127"/>
    <mergeCell ref="E128:F128"/>
    <mergeCell ref="E129:F129"/>
    <mergeCell ref="E130:F130"/>
    <mergeCell ref="C3:K3"/>
    <mergeCell ref="D7:H7"/>
    <mergeCell ref="D9:H9"/>
    <mergeCell ref="D11:K11"/>
    <mergeCell ref="D6:Q6"/>
    <mergeCell ref="D20:Q20"/>
    <mergeCell ref="D36:E36"/>
    <mergeCell ref="I7:M7"/>
    <mergeCell ref="I9:M9"/>
    <mergeCell ref="I12:M12"/>
    <mergeCell ref="D15:M15"/>
    <mergeCell ref="D16:M16"/>
    <mergeCell ref="D17:M17"/>
    <mergeCell ref="L22:M22"/>
    <mergeCell ref="L24:M24"/>
    <mergeCell ref="L26:M26"/>
    <mergeCell ref="D21:J21"/>
    <mergeCell ref="D14:M14"/>
    <mergeCell ref="D34:Q34"/>
    <mergeCell ref="G94:I94"/>
    <mergeCell ref="E92:F92"/>
    <mergeCell ref="E71:F71"/>
    <mergeCell ref="E72:F72"/>
    <mergeCell ref="E73:F73"/>
    <mergeCell ref="E74:F74"/>
    <mergeCell ref="E84:F84"/>
    <mergeCell ref="E85:F85"/>
    <mergeCell ref="E83:F83"/>
    <mergeCell ref="G90:I90"/>
    <mergeCell ref="G84:I84"/>
    <mergeCell ref="G85:I85"/>
    <mergeCell ref="G86:I86"/>
    <mergeCell ref="G87:I87"/>
    <mergeCell ref="G88:I88"/>
    <mergeCell ref="G89:I89"/>
    <mergeCell ref="D79:Q79"/>
    <mergeCell ref="J71:K71"/>
    <mergeCell ref="J72:K72"/>
    <mergeCell ref="J73:K73"/>
    <mergeCell ref="G91:I91"/>
    <mergeCell ref="G92:I92"/>
    <mergeCell ref="G93:I93"/>
    <mergeCell ref="J92:O92"/>
    <mergeCell ref="G95:I95"/>
    <mergeCell ref="G96:I96"/>
    <mergeCell ref="D142:H142"/>
    <mergeCell ref="D51:E51"/>
    <mergeCell ref="D39:E39"/>
    <mergeCell ref="D40:E40"/>
    <mergeCell ref="D41:E41"/>
    <mergeCell ref="E70:F70"/>
    <mergeCell ref="D52:E52"/>
    <mergeCell ref="E56:F56"/>
    <mergeCell ref="E61:F61"/>
    <mergeCell ref="E59:F59"/>
    <mergeCell ref="E58:F58"/>
    <mergeCell ref="E57:F57"/>
    <mergeCell ref="E66:F66"/>
    <mergeCell ref="E65:F65"/>
    <mergeCell ref="D76:K76"/>
    <mergeCell ref="E67:F67"/>
    <mergeCell ref="D102:M102"/>
    <mergeCell ref="D106:E106"/>
    <mergeCell ref="D107:E107"/>
    <mergeCell ref="E93:F93"/>
    <mergeCell ref="E94:F94"/>
    <mergeCell ref="D110:E110"/>
    <mergeCell ref="E122:F122"/>
    <mergeCell ref="D108:E108"/>
    <mergeCell ref="D100:M100"/>
    <mergeCell ref="E97:F97"/>
    <mergeCell ref="E98:F98"/>
    <mergeCell ref="E91:F91"/>
    <mergeCell ref="D136:K136"/>
    <mergeCell ref="E135:F135"/>
    <mergeCell ref="J98:O98"/>
    <mergeCell ref="J99:O99"/>
    <mergeCell ref="J94:O94"/>
    <mergeCell ref="J95:O95"/>
    <mergeCell ref="J96:O96"/>
    <mergeCell ref="J97:O97"/>
    <mergeCell ref="D104:Q104"/>
    <mergeCell ref="D105:Q105"/>
    <mergeCell ref="D111:E111"/>
    <mergeCell ref="F111:Q111"/>
    <mergeCell ref="F106:Q106"/>
    <mergeCell ref="F107:Q107"/>
    <mergeCell ref="F108:Q108"/>
    <mergeCell ref="F109:Q109"/>
    <mergeCell ref="F110:Q110"/>
    <mergeCell ref="D103:Q103"/>
    <mergeCell ref="E170:F170"/>
    <mergeCell ref="E171:F171"/>
    <mergeCell ref="E172:F172"/>
    <mergeCell ref="D192:Q192"/>
    <mergeCell ref="D193:Q193"/>
    <mergeCell ref="D194:Q194"/>
    <mergeCell ref="D195:Q195"/>
    <mergeCell ref="D196:Q196"/>
    <mergeCell ref="D199:Q199"/>
    <mergeCell ref="E173:F173"/>
    <mergeCell ref="D200:Q200"/>
    <mergeCell ref="D181:H181"/>
    <mergeCell ref="J74:K74"/>
    <mergeCell ref="H56:I56"/>
    <mergeCell ref="H57:I57"/>
    <mergeCell ref="H58:I58"/>
    <mergeCell ref="H59:I59"/>
    <mergeCell ref="H60:I60"/>
    <mergeCell ref="E63:F63"/>
    <mergeCell ref="H67:I67"/>
    <mergeCell ref="H68:I68"/>
    <mergeCell ref="H69:I69"/>
    <mergeCell ref="H70:I70"/>
    <mergeCell ref="H71:I71"/>
    <mergeCell ref="J59:K59"/>
    <mergeCell ref="J60:K60"/>
    <mergeCell ref="J61:K61"/>
    <mergeCell ref="J62:K62"/>
    <mergeCell ref="J63:K63"/>
    <mergeCell ref="J64:K64"/>
    <mergeCell ref="J65:K65"/>
    <mergeCell ref="J66:K66"/>
    <mergeCell ref="J67:K67"/>
    <mergeCell ref="J68:K68"/>
    <mergeCell ref="J93:O93"/>
    <mergeCell ref="J69:K69"/>
    <mergeCell ref="J70:K70"/>
    <mergeCell ref="D28:Q28"/>
    <mergeCell ref="D29:Q29"/>
    <mergeCell ref="D31:E31"/>
    <mergeCell ref="D32:E32"/>
    <mergeCell ref="F31:Q31"/>
    <mergeCell ref="H61:I61"/>
    <mergeCell ref="H62:I62"/>
    <mergeCell ref="H63:I63"/>
    <mergeCell ref="G46:O46"/>
    <mergeCell ref="G47:O47"/>
    <mergeCell ref="G48:O48"/>
    <mergeCell ref="G49:O49"/>
    <mergeCell ref="D49:E49"/>
    <mergeCell ref="G50:O50"/>
    <mergeCell ref="G51:O51"/>
    <mergeCell ref="G52:O52"/>
    <mergeCell ref="G38:O38"/>
    <mergeCell ref="G39:O39"/>
    <mergeCell ref="G40:O40"/>
    <mergeCell ref="E60:F60"/>
    <mergeCell ref="E90:F90"/>
    <mergeCell ref="J87:O87"/>
    <mergeCell ref="J88:O88"/>
    <mergeCell ref="J89:O89"/>
    <mergeCell ref="J90:O90"/>
    <mergeCell ref="D54:Q54"/>
    <mergeCell ref="E88:F88"/>
    <mergeCell ref="E89:F89"/>
    <mergeCell ref="D45:E45"/>
    <mergeCell ref="D46:E46"/>
    <mergeCell ref="D47:E47"/>
    <mergeCell ref="E62:F62"/>
    <mergeCell ref="E64:F64"/>
    <mergeCell ref="G83:I83"/>
    <mergeCell ref="J56:K56"/>
    <mergeCell ref="J57:K57"/>
    <mergeCell ref="J58:K58"/>
    <mergeCell ref="D80:Q80"/>
    <mergeCell ref="D81:Q81"/>
    <mergeCell ref="J84:O84"/>
    <mergeCell ref="J85:O85"/>
    <mergeCell ref="J86:O86"/>
    <mergeCell ref="E68:F68"/>
    <mergeCell ref="H72:I72"/>
    <mergeCell ref="H73:I73"/>
    <mergeCell ref="F247:H247"/>
    <mergeCell ref="F248:H248"/>
    <mergeCell ref="F249:H249"/>
    <mergeCell ref="F250:H250"/>
    <mergeCell ref="F251:H251"/>
    <mergeCell ref="F252:H252"/>
    <mergeCell ref="F253:H253"/>
    <mergeCell ref="D237:Q237"/>
    <mergeCell ref="D238:Q238"/>
    <mergeCell ref="D239:E239"/>
    <mergeCell ref="D240:E240"/>
    <mergeCell ref="D241:E241"/>
    <mergeCell ref="D242:E242"/>
    <mergeCell ref="D243:E243"/>
    <mergeCell ref="F239:Q239"/>
    <mergeCell ref="F240:Q240"/>
    <mergeCell ref="F241:Q241"/>
    <mergeCell ref="F242:Q242"/>
    <mergeCell ref="F243:Q243"/>
    <mergeCell ref="I254:K254"/>
    <mergeCell ref="I255:K255"/>
    <mergeCell ref="I256:K256"/>
    <mergeCell ref="I257:K257"/>
    <mergeCell ref="L245:P245"/>
    <mergeCell ref="L246:P246"/>
    <mergeCell ref="L247:P247"/>
    <mergeCell ref="L248:P248"/>
    <mergeCell ref="L249:P249"/>
    <mergeCell ref="L250:P250"/>
    <mergeCell ref="L251:P251"/>
    <mergeCell ref="L252:P252"/>
    <mergeCell ref="L253:P253"/>
    <mergeCell ref="L254:P254"/>
    <mergeCell ref="L255:P255"/>
    <mergeCell ref="L256:P256"/>
    <mergeCell ref="L257:P257"/>
    <mergeCell ref="I245:K245"/>
    <mergeCell ref="I246:K246"/>
    <mergeCell ref="I247:K247"/>
    <mergeCell ref="I248:K248"/>
    <mergeCell ref="I249:K249"/>
    <mergeCell ref="G99:I99"/>
    <mergeCell ref="H64:I64"/>
    <mergeCell ref="H65:I65"/>
    <mergeCell ref="H66:I66"/>
    <mergeCell ref="D245:E245"/>
    <mergeCell ref="D246:E246"/>
    <mergeCell ref="F245:H245"/>
    <mergeCell ref="F246:H246"/>
    <mergeCell ref="D213:Q213"/>
    <mergeCell ref="D214:Q214"/>
    <mergeCell ref="D215:Q215"/>
    <mergeCell ref="D222:Q222"/>
    <mergeCell ref="D233:Q233"/>
    <mergeCell ref="D234:Q234"/>
    <mergeCell ref="D235:Q235"/>
    <mergeCell ref="D236:Q236"/>
    <mergeCell ref="J226:K226"/>
    <mergeCell ref="J228:K228"/>
    <mergeCell ref="D224:J224"/>
    <mergeCell ref="J219:K219"/>
    <mergeCell ref="J217:K217"/>
    <mergeCell ref="J83:O83"/>
    <mergeCell ref="J91:O91"/>
    <mergeCell ref="G97:I97"/>
  </mergeCells>
  <conditionalFormatting sqref="C28:R148">
    <cfRule type="expression" dxfId="32" priority="2">
      <formula>CONTR_onlyCORSIA=TRUE</formula>
    </cfRule>
  </conditionalFormatting>
  <conditionalFormatting sqref="C151:R187">
    <cfRule type="expression" dxfId="31" priority="7">
      <formula>CONTR_onlyCORSIA=TRUE</formula>
    </cfRule>
  </conditionalFormatting>
  <conditionalFormatting sqref="C222:R229 C263:R264">
    <cfRule type="expression" dxfId="30" priority="15">
      <formula>CONTR_CORSIAapplied=FALSE</formula>
    </cfRule>
  </conditionalFormatting>
  <conditionalFormatting sqref="D219">
    <cfRule type="expression" dxfId="29" priority="20">
      <formula>$U$217=TRUE</formula>
    </cfRule>
  </conditionalFormatting>
  <conditionalFormatting sqref="D226 D228">
    <cfRule type="expression" dxfId="28" priority="16">
      <formula>$U$224=TRUE</formula>
    </cfRule>
  </conditionalFormatting>
  <conditionalFormatting sqref="D228">
    <cfRule type="expression" dxfId="27" priority="19">
      <formula>$U$226=TRUE</formula>
    </cfRule>
  </conditionalFormatting>
  <conditionalFormatting sqref="D14:M14">
    <cfRule type="expression" dxfId="26" priority="24">
      <formula>($U$12=TRUE)</formula>
    </cfRule>
  </conditionalFormatting>
  <conditionalFormatting sqref="D15:M17">
    <cfRule type="expression" dxfId="25" priority="25">
      <formula>($U$12=TRUE)</formula>
    </cfRule>
  </conditionalFormatting>
  <conditionalFormatting sqref="D20:R26 C192:R219 C233:R260">
    <cfRule type="expression" dxfId="24" priority="14">
      <formula>CONTR_onlyCORSIA=TRUE</formula>
    </cfRule>
  </conditionalFormatting>
  <conditionalFormatting sqref="D30:R30">
    <cfRule type="expression" dxfId="23" priority="13">
      <formula>CONTR_onlyCORSIA=TRUE</formula>
    </cfRule>
  </conditionalFormatting>
  <conditionalFormatting sqref="D199:R200 D207:K207 D209:K210 D212 D213:R215 D217 D219">
    <cfRule type="expression" dxfId="22" priority="22">
      <formula>(CNTR_simplified_grey=TRUE)</formula>
    </cfRule>
  </conditionalFormatting>
  <conditionalFormatting sqref="D208:R208">
    <cfRule type="expression" dxfId="21" priority="12">
      <formula>CONTR_onlyCORSIA=TRUE</formula>
    </cfRule>
  </conditionalFormatting>
  <conditionalFormatting sqref="D222:R222 D224:J224 D226 D228">
    <cfRule type="expression" dxfId="20" priority="11">
      <formula>CONTR_CORSIAapplied=FALSE</formula>
    </cfRule>
  </conditionalFormatting>
  <conditionalFormatting sqref="G202:G204 J209:J210 J217:K217 J219:K219">
    <cfRule type="expression" dxfId="19" priority="23">
      <formula>(CNTR_simplified_grey=TRUE)</formula>
    </cfRule>
  </conditionalFormatting>
  <conditionalFormatting sqref="J219:K219">
    <cfRule type="expression" dxfId="18" priority="21">
      <formula>$U$217=TRUE</formula>
    </cfRule>
  </conditionalFormatting>
  <conditionalFormatting sqref="J226:K226 J228:K228">
    <cfRule type="expression" dxfId="17" priority="17">
      <formula>$U$224=TRUE</formula>
    </cfRule>
  </conditionalFormatting>
  <conditionalFormatting sqref="J228:K228">
    <cfRule type="expression" dxfId="16" priority="18">
      <formula>$U$226=TRUE</formula>
    </cfRule>
  </conditionalFormatting>
  <conditionalFormatting sqref="K224 J226:K226 J228:K228">
    <cfRule type="expression" dxfId="15" priority="10">
      <formula>CONTR_CORSIAapplied=FALSE</formula>
    </cfRule>
  </conditionalFormatting>
  <conditionalFormatting sqref="R120:R134">
    <cfRule type="expression" dxfId="14" priority="1">
      <formula>ABS(SUM($I120)-SUM($R120))&gt;=0.1</formula>
    </cfRule>
  </conditionalFormatting>
  <dataValidations count="7">
    <dataValidation type="list" allowBlank="1" showInputMessage="1" showErrorMessage="1" sqref="I12:K12 I197:K197 K224" xr:uid="{00000000-0002-0000-0300-000000000000}">
      <formula1>TrueFalse</formula1>
    </dataValidation>
    <dataValidation type="list" allowBlank="1" showInputMessage="1" showErrorMessage="1" sqref="J217:K217 J226:K226" xr:uid="{00000000-0002-0000-0300-000001000000}">
      <formula1>CommissionApprovedTools</formula1>
    </dataValidation>
    <dataValidation type="list" allowBlank="1" showInputMessage="1" showErrorMessage="1" sqref="H60:H74" xr:uid="{00000000-0002-0000-0300-000002000000}">
      <formula1>CNST_AltMainFuels</formula1>
    </dataValidation>
    <dataValidation type="list" allowBlank="1" showInputMessage="1" showErrorMessage="1" sqref="G60:G74" xr:uid="{00000000-0002-0000-0300-000003000000}">
      <formula1>CNST_MainFuelTypes</formula1>
    </dataValidation>
    <dataValidation type="list" allowBlank="1" showInputMessage="1" showErrorMessage="1" sqref="J60:J72" xr:uid="{00000000-0002-0000-0300-000004000000}">
      <formula1>INDIRECT(INDEX(List_AltFuels,MATCH(H60,AltFuels,0)))</formula1>
    </dataValidation>
    <dataValidation type="list" allowBlank="1" showInputMessage="1" showErrorMessage="1" sqref="N73:N74" xr:uid="{00000000-0002-0000-0300-000005000000}">
      <formula1>YesNo</formula1>
    </dataValidation>
    <dataValidation type="list" allowBlank="1" showInputMessage="1" showErrorMessage="1" sqref="O73:O74" xr:uid="{00000000-0002-0000-0300-000006000000}">
      <formula1>CNST_EligibilityLevels</formula1>
    </dataValidation>
  </dataValidations>
  <hyperlinks>
    <hyperlink ref="D268:H268" location="'Emissions Data'!A1" display="&lt;&lt;&lt; Click here to proceed to section 9 &quot;Detailed emission data&quot; &gt;&gt;&gt;" xr:uid="{00000000-0004-0000-0300-000000000000}"/>
    <hyperlink ref="D105:Q105" location="JUMP_10a" display="In order to first fill section 10a, please click here for going to sheet &quot;Annex Aerodromes&quot;." xr:uid="{00000000-0004-0000-0300-000001000000}"/>
    <hyperlink ref="R116" location="JUMP_10a" display="Attributed quantity in section 10a" xr:uid="{00000000-0004-0000-0300-000002000000}"/>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90"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2:AD1103"/>
  <sheetViews>
    <sheetView showGridLines="0" topLeftCell="A40" zoomScaleNormal="100" zoomScaleSheetLayoutView="100" workbookViewId="0"/>
  </sheetViews>
  <sheetFormatPr defaultColWidth="11.44140625" defaultRowHeight="13.2" outlineLevelCol="1" x14ac:dyDescent="0.25"/>
  <cols>
    <col min="1" max="1" width="3.109375" style="68" customWidth="1"/>
    <col min="2" max="2" width="5.44140625" style="68" customWidth="1"/>
    <col min="3" max="4" width="16.5546875" style="68" customWidth="1"/>
    <col min="5" max="7" width="12.5546875" style="68" customWidth="1"/>
    <col min="8" max="22" width="12.5546875" style="68" customWidth="1" outlineLevel="1"/>
    <col min="23" max="25" width="12.5546875" style="68" customWidth="1"/>
    <col min="26" max="26" width="11.44140625" style="68"/>
    <col min="27" max="28" width="3.109375" style="68" customWidth="1"/>
    <col min="29" max="29" width="11.44140625" style="68" customWidth="1"/>
    <col min="30" max="16384" width="11.44140625" style="68"/>
  </cols>
  <sheetData>
    <row r="2" spans="2:30" ht="23.25" customHeight="1" x14ac:dyDescent="0.25">
      <c r="B2" s="144" t="str">
        <f>Translations!$B$1143</f>
        <v>EMISSION DATA PER COUNTRY AND FUEL – EU ETS</v>
      </c>
      <c r="C2" s="144"/>
      <c r="D2" s="144"/>
      <c r="E2" s="144"/>
      <c r="F2" s="144"/>
      <c r="G2" s="144"/>
      <c r="H2" s="144"/>
      <c r="I2" s="144"/>
      <c r="J2" s="144"/>
      <c r="K2" s="144"/>
      <c r="L2" s="144"/>
      <c r="M2" s="144"/>
      <c r="N2" s="144"/>
      <c r="O2" s="144"/>
      <c r="P2" s="144"/>
      <c r="Q2" s="144"/>
      <c r="R2" s="144"/>
      <c r="S2" s="144"/>
      <c r="T2" s="144"/>
      <c r="U2" s="144"/>
      <c r="V2" s="144"/>
    </row>
    <row r="4" spans="2:30" ht="15.6" x14ac:dyDescent="0.25">
      <c r="B4" s="167" t="s">
        <v>0</v>
      </c>
      <c r="C4" s="79" t="str">
        <f>Translations!$B$1039</f>
        <v>Detailed emissions data – EU ETS</v>
      </c>
      <c r="D4" s="79"/>
      <c r="E4" s="79"/>
      <c r="F4" s="79"/>
      <c r="G4" s="79"/>
      <c r="H4" s="79"/>
      <c r="I4" s="79"/>
      <c r="J4" s="79"/>
      <c r="K4" s="79"/>
      <c r="L4" s="79"/>
      <c r="M4" s="79"/>
      <c r="N4" s="79"/>
      <c r="O4" s="79"/>
      <c r="P4" s="79"/>
      <c r="Q4" s="79"/>
      <c r="R4" s="79"/>
      <c r="S4" s="79"/>
      <c r="T4" s="79"/>
      <c r="U4" s="79"/>
      <c r="V4" s="79"/>
      <c r="W4" s="79"/>
      <c r="X4" s="79"/>
      <c r="Y4" s="79"/>
      <c r="Z4" s="79"/>
      <c r="AA4" s="79"/>
      <c r="AC4" s="805"/>
    </row>
    <row r="5" spans="2:30" x14ac:dyDescent="0.25">
      <c r="AC5" s="805"/>
    </row>
    <row r="6" spans="2:30" ht="26.4" customHeight="1" x14ac:dyDescent="0.25">
      <c r="B6" s="60" t="s">
        <v>25</v>
      </c>
      <c r="C6" s="1095" t="str">
        <f>Translations!$B$1544</f>
        <v>The totals in the following table should be consistent with the result of section 5(c). The following sections (b) and (c) should be filled without any double counting of emissions between them.</v>
      </c>
      <c r="D6" s="1074"/>
      <c r="E6" s="1074"/>
      <c r="F6" s="1074"/>
      <c r="G6" s="1074"/>
      <c r="H6" s="1074"/>
      <c r="I6" s="1074"/>
      <c r="J6" s="1074"/>
      <c r="K6" s="1074"/>
      <c r="L6" s="1074"/>
      <c r="M6" s="1074"/>
      <c r="N6" s="1074"/>
      <c r="O6" s="1074"/>
      <c r="P6" s="1074"/>
      <c r="Q6" s="1074"/>
      <c r="R6" s="1074"/>
      <c r="S6" s="1074"/>
      <c r="T6" s="1074"/>
      <c r="U6" s="1074"/>
      <c r="V6" s="1074"/>
      <c r="W6" s="1074"/>
      <c r="X6" s="1074"/>
      <c r="Y6" s="1074"/>
      <c r="Z6" s="972"/>
      <c r="AA6" s="313"/>
      <c r="AC6" s="805"/>
      <c r="AD6" s="312"/>
    </row>
    <row r="7" spans="2:30" ht="52.95" customHeight="1" x14ac:dyDescent="0.25">
      <c r="B7" s="60"/>
      <c r="C7" s="1095"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7" s="1074"/>
      <c r="E7" s="1074"/>
      <c r="F7" s="1074"/>
      <c r="G7" s="1074"/>
      <c r="H7" s="1074"/>
      <c r="I7" s="1074"/>
      <c r="J7" s="1074"/>
      <c r="K7" s="1074"/>
      <c r="L7" s="1074"/>
      <c r="M7" s="1074"/>
      <c r="N7" s="1074"/>
      <c r="O7" s="1074"/>
      <c r="P7" s="1074"/>
      <c r="Q7" s="1074"/>
      <c r="R7" s="1074"/>
      <c r="S7" s="1074"/>
      <c r="T7" s="1074"/>
      <c r="U7" s="1074"/>
      <c r="V7" s="1074"/>
      <c r="W7" s="1074"/>
      <c r="X7" s="1074"/>
      <c r="Y7" s="1074"/>
      <c r="Z7" s="972"/>
      <c r="AA7" s="313"/>
      <c r="AC7" s="805"/>
    </row>
    <row r="8" spans="2:30" ht="13.2" customHeight="1" x14ac:dyDescent="0.25">
      <c r="B8" s="60"/>
      <c r="C8" s="1212" t="str">
        <f>Translations!$B$1546</f>
        <v>Note: Unlike in earler versions of this template, you have to enter tonnes of neat fuel consumed in this sheet, not emissions!</v>
      </c>
      <c r="D8" s="1213"/>
      <c r="E8" s="1213"/>
      <c r="F8" s="1213"/>
      <c r="G8" s="1213"/>
      <c r="H8" s="1213"/>
      <c r="I8" s="1213"/>
      <c r="J8" s="1213"/>
      <c r="K8" s="1213"/>
      <c r="L8" s="1213"/>
      <c r="M8" s="1213"/>
      <c r="N8" s="1213"/>
      <c r="O8" s="1213"/>
      <c r="P8" s="1213"/>
      <c r="Q8" s="1213"/>
      <c r="R8" s="1213"/>
      <c r="S8" s="1213"/>
      <c r="T8" s="1213"/>
      <c r="U8" s="1213"/>
      <c r="V8" s="1213"/>
      <c r="W8" s="1213"/>
      <c r="X8" s="1213"/>
      <c r="Y8" s="1213"/>
      <c r="Z8" s="1214"/>
      <c r="AA8" s="313"/>
      <c r="AC8" s="805"/>
    </row>
    <row r="9" spans="2:30" ht="26.4" customHeight="1" x14ac:dyDescent="0.25">
      <c r="B9" s="60"/>
      <c r="C9" s="1217" t="str">
        <f>Translations!$B$1547</f>
        <v>For convenient use of this sheet, if you use fewer fuels than can be defined in section 5, you may hide (not delete!) columns of undefined fuels accordingly.</v>
      </c>
      <c r="D9" s="1217"/>
      <c r="E9" s="1217"/>
      <c r="F9" s="1217"/>
      <c r="G9" s="1217"/>
      <c r="H9" s="1217"/>
      <c r="I9" s="1217"/>
      <c r="J9" s="1217"/>
      <c r="K9" s="1217"/>
      <c r="L9" s="1217"/>
      <c r="M9" s="1217"/>
      <c r="N9" s="1217"/>
      <c r="O9" s="1217"/>
      <c r="P9" s="1217"/>
      <c r="Q9" s="1217"/>
      <c r="R9" s="1217"/>
      <c r="S9" s="1217"/>
      <c r="T9" s="1217"/>
      <c r="U9" s="1217"/>
      <c r="V9" s="1217"/>
      <c r="W9" s="1217"/>
      <c r="X9" s="1217"/>
      <c r="Y9" s="1217"/>
      <c r="Z9" s="1218"/>
      <c r="AA9" s="313"/>
      <c r="AC9" s="805"/>
    </row>
    <row r="10" spans="2:30" ht="4.95" customHeight="1" thickBot="1" x14ac:dyDescent="0.3">
      <c r="AC10" s="805"/>
    </row>
    <row r="11" spans="2:30" x14ac:dyDescent="0.25">
      <c r="C11" s="145"/>
      <c r="D11" s="146"/>
      <c r="E11" s="1202" t="str">
        <f>Translations!$B$1548</f>
        <v>Used quantity of each neat fuel [tonnes]</v>
      </c>
      <c r="F11" s="1203"/>
      <c r="G11" s="1203"/>
      <c r="H11" s="1203"/>
      <c r="I11" s="1203"/>
      <c r="J11" s="1203"/>
      <c r="K11" s="1203"/>
      <c r="L11" s="1203"/>
      <c r="M11" s="1203"/>
      <c r="N11" s="1203"/>
      <c r="O11" s="1203"/>
      <c r="P11" s="1203"/>
      <c r="Q11" s="1203"/>
      <c r="R11" s="1203"/>
      <c r="S11" s="1203"/>
      <c r="T11" s="1203"/>
      <c r="U11" s="1203"/>
      <c r="V11" s="1203"/>
      <c r="W11" s="1200" t="str">
        <f>Translations!$B$1549</f>
        <v>NON ZERO-RATED EMISSIONS [t CO2]</v>
      </c>
      <c r="X11" s="1200" t="str">
        <f>Translations!$B$1550</f>
        <v>ZERO RATED EMISSIONS [t CO2]</v>
      </c>
      <c r="Y11" s="1200" t="str">
        <f>Translations!$B$1551</f>
        <v>TOTAL EMISSIONS [t CO2]</v>
      </c>
      <c r="Z11" s="1198" t="str">
        <f>Translations!$B$1026</f>
        <v>Total number of flights</v>
      </c>
      <c r="AA11" s="587"/>
      <c r="AB11" s="147"/>
      <c r="AC11" s="805"/>
    </row>
    <row r="12" spans="2:30" ht="31.2" thickBot="1" x14ac:dyDescent="0.3">
      <c r="C12" s="611"/>
      <c r="D12" s="612"/>
      <c r="E12" s="613" t="str">
        <f>Translations!$B$981</f>
        <v>Jet kerosene (jet A1 or 
jet A)</v>
      </c>
      <c r="F12" s="613" t="str">
        <f>Translations!$B$274</f>
        <v>Jet gasoline (Jet B)</v>
      </c>
      <c r="G12" s="613" t="str">
        <f>Translations!$B$275</f>
        <v>Aviation gasoline (AvGas)</v>
      </c>
      <c r="H12" s="614" t="str">
        <f t="shared" ref="H12:V12" si="0">H$1099</f>
        <v>Fuel 4</v>
      </c>
      <c r="I12" s="614" t="str">
        <f t="shared" si="0"/>
        <v>Fuel 5</v>
      </c>
      <c r="J12" s="614" t="str">
        <f t="shared" si="0"/>
        <v>Fuel 6</v>
      </c>
      <c r="K12" s="614" t="str">
        <f t="shared" si="0"/>
        <v>Fuel 7</v>
      </c>
      <c r="L12" s="614" t="str">
        <f t="shared" si="0"/>
        <v>Fuel 8</v>
      </c>
      <c r="M12" s="614" t="str">
        <f t="shared" si="0"/>
        <v>Fuel 9</v>
      </c>
      <c r="N12" s="614" t="str">
        <f t="shared" si="0"/>
        <v>Fuel 10</v>
      </c>
      <c r="O12" s="614" t="str">
        <f t="shared" si="0"/>
        <v>Fuel 11</v>
      </c>
      <c r="P12" s="614" t="str">
        <f t="shared" si="0"/>
        <v>Fuel 12</v>
      </c>
      <c r="Q12" s="614" t="str">
        <f t="shared" si="0"/>
        <v>Fuel 13</v>
      </c>
      <c r="R12" s="614" t="str">
        <f t="shared" si="0"/>
        <v>Fuel 14</v>
      </c>
      <c r="S12" s="614" t="str">
        <f t="shared" si="0"/>
        <v>Fuel 15</v>
      </c>
      <c r="T12" s="614" t="str">
        <f t="shared" si="0"/>
        <v>Fuel 16</v>
      </c>
      <c r="U12" s="614" t="str">
        <f t="shared" si="0"/>
        <v>Fuel 17</v>
      </c>
      <c r="V12" s="614" t="str">
        <f t="shared" si="0"/>
        <v>Fuel 18</v>
      </c>
      <c r="W12" s="1215"/>
      <c r="X12" s="1215"/>
      <c r="Y12" s="1215"/>
      <c r="Z12" s="1216"/>
      <c r="AA12" s="284"/>
      <c r="AB12" s="147"/>
      <c r="AC12" s="805"/>
    </row>
    <row r="13" spans="2:30" ht="39.9" customHeight="1" x14ac:dyDescent="0.25">
      <c r="B13" s="125" t="s">
        <v>194</v>
      </c>
      <c r="C13" s="1208" t="str">
        <f>Translations!$B$984</f>
        <v>Total aggregated CO2 emissions from all flights relating to the reduced scope of the EU ETS Directive (= B + C)</v>
      </c>
      <c r="D13" s="1209"/>
      <c r="E13" s="621">
        <f>SUM(E14,E15)</f>
        <v>1363.3219999999999</v>
      </c>
      <c r="F13" s="621">
        <f t="shared" ref="F13:V13" si="1">SUM(F14,F15)</f>
        <v>0</v>
      </c>
      <c r="G13" s="621">
        <f t="shared" si="1"/>
        <v>0</v>
      </c>
      <c r="H13" s="621">
        <f t="shared" si="1"/>
        <v>0</v>
      </c>
      <c r="I13" s="621">
        <f t="shared" si="1"/>
        <v>0</v>
      </c>
      <c r="J13" s="621">
        <f t="shared" si="1"/>
        <v>0</v>
      </c>
      <c r="K13" s="621">
        <f t="shared" si="1"/>
        <v>0</v>
      </c>
      <c r="L13" s="621">
        <f t="shared" si="1"/>
        <v>0</v>
      </c>
      <c r="M13" s="621">
        <f t="shared" si="1"/>
        <v>0</v>
      </c>
      <c r="N13" s="621">
        <f t="shared" si="1"/>
        <v>0</v>
      </c>
      <c r="O13" s="621">
        <f t="shared" si="1"/>
        <v>0</v>
      </c>
      <c r="P13" s="621">
        <f t="shared" si="1"/>
        <v>0</v>
      </c>
      <c r="Q13" s="621">
        <f t="shared" si="1"/>
        <v>0</v>
      </c>
      <c r="R13" s="621">
        <f t="shared" si="1"/>
        <v>0</v>
      </c>
      <c r="S13" s="621">
        <f t="shared" si="1"/>
        <v>0</v>
      </c>
      <c r="T13" s="621">
        <f t="shared" si="1"/>
        <v>0</v>
      </c>
      <c r="U13" s="621">
        <f t="shared" si="1"/>
        <v>0</v>
      </c>
      <c r="V13" s="621">
        <f t="shared" si="1"/>
        <v>0</v>
      </c>
      <c r="W13" s="615">
        <f t="shared" ref="W13" si="2">SUM(W14,W15)</f>
        <v>4308.0975200000012</v>
      </c>
      <c r="X13" s="615">
        <f t="shared" ref="X13" si="3">SUM(X14,X15)</f>
        <v>0</v>
      </c>
      <c r="Y13" s="615">
        <f t="shared" ref="Y13" si="4">SUM(Y14,Y15)</f>
        <v>4308.0975200000012</v>
      </c>
      <c r="Z13" s="616">
        <f t="shared" ref="Z13" si="5">SUM(Z14,Z15)</f>
        <v>617</v>
      </c>
      <c r="AA13" s="313"/>
      <c r="AB13" s="147"/>
    </row>
    <row r="14" spans="2:30" ht="39.9" customHeight="1" x14ac:dyDescent="0.25">
      <c r="B14" s="125" t="s">
        <v>195</v>
      </c>
      <c r="C14" s="1204" t="str">
        <f>Translations!$B$985</f>
        <v>of which departure MS is the same as arrival MS (domestic flights, =sum of section (b))</v>
      </c>
      <c r="D14" s="1205"/>
      <c r="E14" s="622">
        <f>SUM(E58)</f>
        <v>96.653000000000006</v>
      </c>
      <c r="F14" s="622">
        <f t="shared" ref="F14:V14" si="6">SUM(F58)</f>
        <v>0</v>
      </c>
      <c r="G14" s="622">
        <f t="shared" si="6"/>
        <v>0</v>
      </c>
      <c r="H14" s="622">
        <f t="shared" si="6"/>
        <v>0</v>
      </c>
      <c r="I14" s="622">
        <f t="shared" si="6"/>
        <v>0</v>
      </c>
      <c r="J14" s="622">
        <f t="shared" si="6"/>
        <v>0</v>
      </c>
      <c r="K14" s="622">
        <f t="shared" si="6"/>
        <v>0</v>
      </c>
      <c r="L14" s="622">
        <f t="shared" si="6"/>
        <v>0</v>
      </c>
      <c r="M14" s="622">
        <f t="shared" si="6"/>
        <v>0</v>
      </c>
      <c r="N14" s="622">
        <f t="shared" si="6"/>
        <v>0</v>
      </c>
      <c r="O14" s="622">
        <f t="shared" si="6"/>
        <v>0</v>
      </c>
      <c r="P14" s="622">
        <f t="shared" si="6"/>
        <v>0</v>
      </c>
      <c r="Q14" s="622">
        <f t="shared" si="6"/>
        <v>0</v>
      </c>
      <c r="R14" s="622">
        <f t="shared" si="6"/>
        <v>0</v>
      </c>
      <c r="S14" s="622">
        <f t="shared" si="6"/>
        <v>0</v>
      </c>
      <c r="T14" s="622">
        <f t="shared" si="6"/>
        <v>0</v>
      </c>
      <c r="U14" s="622">
        <f t="shared" si="6"/>
        <v>0</v>
      </c>
      <c r="V14" s="622">
        <f t="shared" si="6"/>
        <v>0</v>
      </c>
      <c r="W14" s="618">
        <f t="shared" ref="W14:Z14" si="7">SUM(W58)</f>
        <v>305.42347999999993</v>
      </c>
      <c r="X14" s="618">
        <f t="shared" si="7"/>
        <v>0</v>
      </c>
      <c r="Y14" s="618">
        <f t="shared" si="7"/>
        <v>305.42347999999993</v>
      </c>
      <c r="Z14" s="619">
        <f t="shared" si="7"/>
        <v>91</v>
      </c>
      <c r="AA14" s="313"/>
      <c r="AB14" s="147"/>
    </row>
    <row r="15" spans="2:30" ht="39.9" customHeight="1" x14ac:dyDescent="0.25">
      <c r="B15" s="125" t="s">
        <v>196</v>
      </c>
      <c r="C15" s="1204" t="str">
        <f>Translations!$B$1313</f>
        <v>of which all other intra EEA flights, and flights from EEA to Switzerland or UK</v>
      </c>
      <c r="D15" s="1205"/>
      <c r="E15" s="623">
        <f>SUM(E16,E17)</f>
        <v>1266.6689999999999</v>
      </c>
      <c r="F15" s="623">
        <f t="shared" ref="F15:V15" si="8">SUM(F16,F17)</f>
        <v>0</v>
      </c>
      <c r="G15" s="623">
        <f t="shared" si="8"/>
        <v>0</v>
      </c>
      <c r="H15" s="623">
        <f t="shared" si="8"/>
        <v>0</v>
      </c>
      <c r="I15" s="623">
        <f t="shared" si="8"/>
        <v>0</v>
      </c>
      <c r="J15" s="623">
        <f t="shared" si="8"/>
        <v>0</v>
      </c>
      <c r="K15" s="623">
        <f t="shared" si="8"/>
        <v>0</v>
      </c>
      <c r="L15" s="623">
        <f t="shared" si="8"/>
        <v>0</v>
      </c>
      <c r="M15" s="623">
        <f t="shared" si="8"/>
        <v>0</v>
      </c>
      <c r="N15" s="623">
        <f t="shared" si="8"/>
        <v>0</v>
      </c>
      <c r="O15" s="623">
        <f t="shared" si="8"/>
        <v>0</v>
      </c>
      <c r="P15" s="623">
        <f t="shared" si="8"/>
        <v>0</v>
      </c>
      <c r="Q15" s="623">
        <f t="shared" si="8"/>
        <v>0</v>
      </c>
      <c r="R15" s="623">
        <f t="shared" si="8"/>
        <v>0</v>
      </c>
      <c r="S15" s="623">
        <f t="shared" si="8"/>
        <v>0</v>
      </c>
      <c r="T15" s="623">
        <f t="shared" si="8"/>
        <v>0</v>
      </c>
      <c r="U15" s="623">
        <f t="shared" si="8"/>
        <v>0</v>
      </c>
      <c r="V15" s="623">
        <f t="shared" si="8"/>
        <v>0</v>
      </c>
      <c r="W15" s="618">
        <f t="shared" ref="W15" si="9">SUM(W16,W17)</f>
        <v>4002.6740400000012</v>
      </c>
      <c r="X15" s="618">
        <f t="shared" ref="X15" si="10">SUM(X16,X17)</f>
        <v>0</v>
      </c>
      <c r="Y15" s="618">
        <f t="shared" ref="Y15" si="11">SUM(Y16,Y17)</f>
        <v>4002.6740400000012</v>
      </c>
      <c r="Z15" s="620">
        <f t="shared" ref="Z15" si="12">SUM(Z16,Z17)</f>
        <v>526</v>
      </c>
      <c r="AA15" s="313"/>
      <c r="AB15" s="147"/>
    </row>
    <row r="16" spans="2:30" ht="54.75" customHeight="1" thickBot="1" x14ac:dyDescent="0.3">
      <c r="B16" s="125" t="s">
        <v>197</v>
      </c>
      <c r="C16" s="1206" t="str">
        <f>Translations!$B$1314</f>
        <v>emissions from all flights departing from a Member State to another Member State, Switzerland or UK (=sum of section 8(c))</v>
      </c>
      <c r="D16" s="1207"/>
      <c r="E16" s="623">
        <f>SUM(E997)</f>
        <v>1266.6689999999999</v>
      </c>
      <c r="F16" s="623">
        <f t="shared" ref="F16:V16" si="13">SUM(F997)</f>
        <v>0</v>
      </c>
      <c r="G16" s="623">
        <f t="shared" si="13"/>
        <v>0</v>
      </c>
      <c r="H16" s="623">
        <f t="shared" si="13"/>
        <v>0</v>
      </c>
      <c r="I16" s="623">
        <f t="shared" si="13"/>
        <v>0</v>
      </c>
      <c r="J16" s="623">
        <f t="shared" si="13"/>
        <v>0</v>
      </c>
      <c r="K16" s="623">
        <f t="shared" si="13"/>
        <v>0</v>
      </c>
      <c r="L16" s="623">
        <f t="shared" si="13"/>
        <v>0</v>
      </c>
      <c r="M16" s="623">
        <f t="shared" si="13"/>
        <v>0</v>
      </c>
      <c r="N16" s="623">
        <f t="shared" si="13"/>
        <v>0</v>
      </c>
      <c r="O16" s="623">
        <f t="shared" si="13"/>
        <v>0</v>
      </c>
      <c r="P16" s="623">
        <f t="shared" si="13"/>
        <v>0</v>
      </c>
      <c r="Q16" s="623">
        <f t="shared" si="13"/>
        <v>0</v>
      </c>
      <c r="R16" s="623">
        <f t="shared" si="13"/>
        <v>0</v>
      </c>
      <c r="S16" s="623">
        <f t="shared" si="13"/>
        <v>0</v>
      </c>
      <c r="T16" s="623">
        <f t="shared" si="13"/>
        <v>0</v>
      </c>
      <c r="U16" s="623">
        <f t="shared" si="13"/>
        <v>0</v>
      </c>
      <c r="V16" s="623">
        <f t="shared" si="13"/>
        <v>0</v>
      </c>
      <c r="W16" s="618">
        <f t="shared" ref="W16:Z16" si="14">SUM(W997)</f>
        <v>4002.6740400000012</v>
      </c>
      <c r="X16" s="618">
        <f t="shared" si="14"/>
        <v>0</v>
      </c>
      <c r="Y16" s="618">
        <f t="shared" si="14"/>
        <v>4002.6740400000012</v>
      </c>
      <c r="Z16" s="620">
        <f t="shared" si="14"/>
        <v>526</v>
      </c>
      <c r="AA16" s="313"/>
      <c r="AB16" s="147"/>
    </row>
    <row r="17" spans="1:29" ht="39.9" hidden="1" customHeight="1" thickBot="1" x14ac:dyDescent="0.3">
      <c r="A17" s="325"/>
      <c r="B17" s="125" t="s">
        <v>198</v>
      </c>
      <c r="C17" s="1206" t="str">
        <f>Translations!$B$988</f>
        <v>emissions from all flights arriving at a Member State from a third country (=sum of section (d))</v>
      </c>
      <c r="D17" s="1207"/>
      <c r="E17" s="759">
        <f>SUM(E1029)</f>
        <v>0</v>
      </c>
      <c r="F17" s="759">
        <f t="shared" ref="F17:V17" si="15">SUM(F1029)</f>
        <v>0</v>
      </c>
      <c r="G17" s="759">
        <f t="shared" si="15"/>
        <v>0</v>
      </c>
      <c r="H17" s="759">
        <f t="shared" si="15"/>
        <v>0</v>
      </c>
      <c r="I17" s="759">
        <f t="shared" si="15"/>
        <v>0</v>
      </c>
      <c r="J17" s="759">
        <f t="shared" si="15"/>
        <v>0</v>
      </c>
      <c r="K17" s="759">
        <f t="shared" si="15"/>
        <v>0</v>
      </c>
      <c r="L17" s="759">
        <f t="shared" si="15"/>
        <v>0</v>
      </c>
      <c r="M17" s="759">
        <f t="shared" si="15"/>
        <v>0</v>
      </c>
      <c r="N17" s="759">
        <f t="shared" si="15"/>
        <v>0</v>
      </c>
      <c r="O17" s="759">
        <f t="shared" si="15"/>
        <v>0</v>
      </c>
      <c r="P17" s="759">
        <f t="shared" si="15"/>
        <v>0</v>
      </c>
      <c r="Q17" s="759">
        <f t="shared" si="15"/>
        <v>0</v>
      </c>
      <c r="R17" s="759">
        <f t="shared" si="15"/>
        <v>0</v>
      </c>
      <c r="S17" s="759">
        <f t="shared" si="15"/>
        <v>0</v>
      </c>
      <c r="T17" s="759">
        <f t="shared" si="15"/>
        <v>0</v>
      </c>
      <c r="U17" s="759">
        <f t="shared" si="15"/>
        <v>0</v>
      </c>
      <c r="V17" s="759">
        <f t="shared" si="15"/>
        <v>0</v>
      </c>
      <c r="W17" s="760">
        <f t="shared" ref="W17:Z17" si="16">SUM(W1029)</f>
        <v>0</v>
      </c>
      <c r="X17" s="760">
        <f t="shared" si="16"/>
        <v>0</v>
      </c>
      <c r="Y17" s="760">
        <f t="shared" si="16"/>
        <v>0</v>
      </c>
      <c r="Z17" s="761">
        <f t="shared" si="16"/>
        <v>0</v>
      </c>
      <c r="AA17" s="313"/>
      <c r="AB17" s="147"/>
      <c r="AC17" s="124" t="str">
        <f>Translations!$B$1278</f>
        <v>Hide row for reduced scope</v>
      </c>
    </row>
    <row r="18" spans="1:29" x14ac:dyDescent="0.25">
      <c r="C18" s="113" t="str">
        <f>Translations!$B$1552</f>
        <v xml:space="preserve">Please note that all figures should only refer to flights to be reported under the EU ETS, i.e. relate to the reduced scope. </v>
      </c>
      <c r="D18" s="113"/>
      <c r="E18" s="113"/>
      <c r="F18" s="113"/>
      <c r="G18" s="113"/>
      <c r="H18" s="113"/>
      <c r="I18" s="113"/>
      <c r="J18" s="113"/>
      <c r="K18" s="113"/>
      <c r="L18" s="113"/>
      <c r="M18" s="113"/>
      <c r="N18" s="113"/>
      <c r="O18" s="113"/>
      <c r="P18" s="113"/>
      <c r="Q18" s="113"/>
      <c r="R18" s="113"/>
      <c r="S18" s="113"/>
      <c r="T18" s="113"/>
      <c r="U18" s="113"/>
      <c r="V18" s="113"/>
      <c r="W18" s="113"/>
      <c r="X18" s="113"/>
      <c r="Y18" s="113"/>
      <c r="Z18" s="363"/>
      <c r="AC18" s="805"/>
    </row>
    <row r="19" spans="1:29" x14ac:dyDescent="0.25">
      <c r="C19" s="68" t="str">
        <f>Translations!$B$989</f>
        <v>Total emissions entered in section 5(c):</v>
      </c>
      <c r="F19" s="168">
        <f>INDICATOR_ETS_TotalEmissions</f>
        <v>4308</v>
      </c>
      <c r="G19" s="170" t="s">
        <v>188</v>
      </c>
      <c r="AC19" s="805"/>
    </row>
    <row r="20" spans="1:29" x14ac:dyDescent="0.25">
      <c r="C20" s="68" t="str">
        <f>Translations!$B$990</f>
        <v>Difference to data given in this sheet:</v>
      </c>
      <c r="F20" s="169">
        <f>F19-ROUND(W13,0)</f>
        <v>0</v>
      </c>
      <c r="G20" s="170" t="s">
        <v>188</v>
      </c>
      <c r="AC20" s="805"/>
    </row>
    <row r="21" spans="1:29" x14ac:dyDescent="0.25">
      <c r="AC21" s="805"/>
    </row>
    <row r="22" spans="1:29" ht="12.75" customHeight="1" x14ac:dyDescent="0.25">
      <c r="B22" s="60" t="s">
        <v>26</v>
      </c>
      <c r="C22" s="1095" t="str">
        <f>Translations!$B$991</f>
        <v>Aggregated CO2 emissions from all flights of which departure Member State is the same as arrival Member State (domestic flights):</v>
      </c>
      <c r="D22" s="1074"/>
      <c r="E22" s="1074"/>
      <c r="F22" s="1074"/>
      <c r="G22" s="1074"/>
      <c r="H22" s="1074"/>
      <c r="I22" s="1074"/>
      <c r="J22" s="1074"/>
      <c r="K22" s="1074"/>
      <c r="L22" s="1074"/>
      <c r="M22" s="1074"/>
      <c r="N22" s="1074"/>
      <c r="O22" s="1074"/>
      <c r="P22" s="1074"/>
      <c r="Q22" s="1074"/>
      <c r="R22" s="1074"/>
      <c r="S22" s="1074"/>
      <c r="T22" s="1074"/>
      <c r="U22" s="1074"/>
      <c r="V22" s="1074"/>
      <c r="W22" s="1074"/>
      <c r="X22" s="1074"/>
      <c r="Y22" s="1074"/>
      <c r="Z22" s="972"/>
      <c r="AA22" s="313"/>
      <c r="AC22" s="805"/>
    </row>
    <row r="23" spans="1:29" ht="13.2" customHeight="1" x14ac:dyDescent="0.25">
      <c r="C23" s="1091" t="str">
        <f>Translations!$B$1553</f>
        <v>Please complete the following table with the appropriate data for the reporting year. Note that the emission factors presented in section 5(b) are automatically used for calculating these emissions.</v>
      </c>
      <c r="D23" s="972"/>
      <c r="E23" s="972"/>
      <c r="F23" s="972"/>
      <c r="G23" s="972"/>
      <c r="H23" s="972"/>
      <c r="I23" s="972"/>
      <c r="J23" s="972"/>
      <c r="K23" s="972"/>
      <c r="L23" s="972"/>
      <c r="M23" s="972"/>
      <c r="N23" s="972"/>
      <c r="O23" s="972"/>
      <c r="P23" s="972"/>
      <c r="Q23" s="972"/>
      <c r="R23" s="972"/>
      <c r="S23" s="972"/>
      <c r="T23" s="972"/>
      <c r="U23" s="972"/>
      <c r="V23" s="972"/>
      <c r="W23" s="972"/>
      <c r="X23" s="972"/>
      <c r="Y23" s="972"/>
      <c r="Z23" s="972"/>
      <c r="AA23" s="313"/>
      <c r="AC23" s="805"/>
    </row>
    <row r="24" spans="1:29" ht="13.2" customHeight="1" thickBot="1" x14ac:dyDescent="0.3">
      <c r="C24" s="224"/>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C24" s="805"/>
    </row>
    <row r="25" spans="1:29" ht="12.75" customHeight="1" x14ac:dyDescent="0.25">
      <c r="C25" s="138"/>
      <c r="D25" s="151"/>
      <c r="E25" s="1202" t="str">
        <f>Translations!$B$1548</f>
        <v>Used quantity of each neat fuel [tonnes]</v>
      </c>
      <c r="F25" s="1203"/>
      <c r="G25" s="1203"/>
      <c r="H25" s="1203"/>
      <c r="I25" s="1203"/>
      <c r="J25" s="1203"/>
      <c r="K25" s="1203"/>
      <c r="L25" s="1203"/>
      <c r="M25" s="1203"/>
      <c r="N25" s="1203"/>
      <c r="O25" s="1203"/>
      <c r="P25" s="1203"/>
      <c r="Q25" s="1203"/>
      <c r="R25" s="1203"/>
      <c r="S25" s="1203"/>
      <c r="T25" s="1203"/>
      <c r="U25" s="1203"/>
      <c r="V25" s="1203"/>
      <c r="W25" s="1200" t="str">
        <f>Translations!$B$1549</f>
        <v>NON ZERO-RATED EMISSIONS [t CO2]</v>
      </c>
      <c r="X25" s="1200" t="str">
        <f>Translations!$B$1550</f>
        <v>ZERO RATED EMISSIONS [t CO2]</v>
      </c>
      <c r="Y25" s="1200" t="str">
        <f>Translations!$B$1551</f>
        <v>TOTAL EMISSIONS [t CO2]</v>
      </c>
      <c r="Z25" s="1198" t="str">
        <f>Translations!$B$1026</f>
        <v>Total number of flights</v>
      </c>
      <c r="AA25" s="587"/>
      <c r="AB25" s="147"/>
      <c r="AC25" s="805"/>
    </row>
    <row r="26" spans="1:29" ht="30.6" x14ac:dyDescent="0.25">
      <c r="C26" s="1210" t="str">
        <f>Translations!$B$993</f>
        <v>Member State of departure and arrival</v>
      </c>
      <c r="D26" s="1211"/>
      <c r="E26" s="52" t="str">
        <f>Translations!$B$981</f>
        <v>Jet kerosene (jet A1 or 
jet A)</v>
      </c>
      <c r="F26" s="52" t="str">
        <f>Translations!$B$274</f>
        <v>Jet gasoline (Jet B)</v>
      </c>
      <c r="G26" s="52" t="str">
        <f>Translations!$B$275</f>
        <v>Aviation gasoline (AvGas)</v>
      </c>
      <c r="H26" s="605" t="str">
        <f t="shared" ref="H26:V26" si="17">H$1099</f>
        <v>Fuel 4</v>
      </c>
      <c r="I26" s="605" t="str">
        <f t="shared" si="17"/>
        <v>Fuel 5</v>
      </c>
      <c r="J26" s="605" t="str">
        <f t="shared" si="17"/>
        <v>Fuel 6</v>
      </c>
      <c r="K26" s="605" t="str">
        <f t="shared" si="17"/>
        <v>Fuel 7</v>
      </c>
      <c r="L26" s="605" t="str">
        <f t="shared" si="17"/>
        <v>Fuel 8</v>
      </c>
      <c r="M26" s="605" t="str">
        <f t="shared" si="17"/>
        <v>Fuel 9</v>
      </c>
      <c r="N26" s="605" t="str">
        <f t="shared" si="17"/>
        <v>Fuel 10</v>
      </c>
      <c r="O26" s="605" t="str">
        <f t="shared" si="17"/>
        <v>Fuel 11</v>
      </c>
      <c r="P26" s="605" t="str">
        <f t="shared" si="17"/>
        <v>Fuel 12</v>
      </c>
      <c r="Q26" s="605" t="str">
        <f t="shared" si="17"/>
        <v>Fuel 13</v>
      </c>
      <c r="R26" s="605" t="str">
        <f t="shared" si="17"/>
        <v>Fuel 14</v>
      </c>
      <c r="S26" s="605" t="str">
        <f t="shared" si="17"/>
        <v>Fuel 15</v>
      </c>
      <c r="T26" s="605" t="str">
        <f t="shared" si="17"/>
        <v>Fuel 16</v>
      </c>
      <c r="U26" s="605" t="str">
        <f t="shared" si="17"/>
        <v>Fuel 17</v>
      </c>
      <c r="V26" s="605" t="str">
        <f t="shared" si="17"/>
        <v>Fuel 18</v>
      </c>
      <c r="W26" s="1201"/>
      <c r="X26" s="1201"/>
      <c r="Y26" s="1201"/>
      <c r="Z26" s="1199"/>
      <c r="AA26" s="284"/>
      <c r="AB26" s="147"/>
      <c r="AC26" s="805"/>
    </row>
    <row r="27" spans="1:29" x14ac:dyDescent="0.25">
      <c r="C27" s="152" t="str">
        <f>Translations!$B$369</f>
        <v>Austria</v>
      </c>
      <c r="D27" s="153"/>
      <c r="E27" s="624">
        <v>5.7089999999999996</v>
      </c>
      <c r="F27" s="624"/>
      <c r="G27" s="624"/>
      <c r="H27" s="624"/>
      <c r="I27" s="624"/>
      <c r="J27" s="624"/>
      <c r="K27" s="624"/>
      <c r="L27" s="624"/>
      <c r="M27" s="624"/>
      <c r="N27" s="624"/>
      <c r="O27" s="624"/>
      <c r="P27" s="624"/>
      <c r="Q27" s="624"/>
      <c r="R27" s="624"/>
      <c r="S27" s="624"/>
      <c r="T27" s="624"/>
      <c r="U27" s="624"/>
      <c r="V27" s="624"/>
      <c r="W27" s="358">
        <f t="shared" ref="W27:W57" si="18">SUMPRODUCT(E27:V27,$E$1102:$V$1102)</f>
        <v>18.04044</v>
      </c>
      <c r="X27" s="358">
        <f>Y27-W27</f>
        <v>0</v>
      </c>
      <c r="Y27" s="358">
        <f t="shared" ref="Y27:Y57" si="19">SUMPRODUCT(E27:V27,$E$1101:$V$1101)</f>
        <v>18.04044</v>
      </c>
      <c r="Z27" s="359">
        <v>4</v>
      </c>
      <c r="AA27" s="587"/>
      <c r="AC27" s="805"/>
    </row>
    <row r="28" spans="1:29" x14ac:dyDescent="0.25">
      <c r="C28" s="152" t="str">
        <f>Translations!$B$370</f>
        <v>Belgium</v>
      </c>
      <c r="D28" s="153"/>
      <c r="E28" s="624"/>
      <c r="F28" s="624"/>
      <c r="G28" s="624"/>
      <c r="H28" s="624"/>
      <c r="I28" s="624"/>
      <c r="J28" s="624"/>
      <c r="K28" s="624"/>
      <c r="L28" s="624"/>
      <c r="M28" s="624"/>
      <c r="N28" s="624"/>
      <c r="O28" s="624"/>
      <c r="P28" s="624"/>
      <c r="Q28" s="624"/>
      <c r="R28" s="624"/>
      <c r="S28" s="624"/>
      <c r="T28" s="624"/>
      <c r="U28" s="624"/>
      <c r="V28" s="624"/>
      <c r="W28" s="358">
        <f t="shared" si="18"/>
        <v>0</v>
      </c>
      <c r="X28" s="358">
        <f t="shared" ref="X28:X57" si="20">Y28-W28</f>
        <v>0</v>
      </c>
      <c r="Y28" s="358">
        <f t="shared" si="19"/>
        <v>0</v>
      </c>
      <c r="Z28" s="359"/>
      <c r="AA28" s="587"/>
      <c r="AC28" s="805"/>
    </row>
    <row r="29" spans="1:29" x14ac:dyDescent="0.25">
      <c r="C29" s="152" t="str">
        <f>Translations!$B$371</f>
        <v>Bulgaria</v>
      </c>
      <c r="D29" s="153"/>
      <c r="E29" s="624"/>
      <c r="F29" s="624"/>
      <c r="G29" s="624"/>
      <c r="H29" s="624"/>
      <c r="I29" s="624"/>
      <c r="J29" s="624"/>
      <c r="K29" s="624"/>
      <c r="L29" s="624"/>
      <c r="M29" s="624"/>
      <c r="N29" s="624"/>
      <c r="O29" s="624"/>
      <c r="P29" s="624"/>
      <c r="Q29" s="624"/>
      <c r="R29" s="624"/>
      <c r="S29" s="624"/>
      <c r="T29" s="624"/>
      <c r="U29" s="624"/>
      <c r="V29" s="624"/>
      <c r="W29" s="358">
        <f t="shared" si="18"/>
        <v>0</v>
      </c>
      <c r="X29" s="358">
        <f t="shared" si="20"/>
        <v>0</v>
      </c>
      <c r="Y29" s="358">
        <f t="shared" si="19"/>
        <v>0</v>
      </c>
      <c r="Z29" s="359"/>
      <c r="AA29" s="587"/>
      <c r="AC29" s="805"/>
    </row>
    <row r="30" spans="1:29" x14ac:dyDescent="0.25">
      <c r="C30" s="152" t="str">
        <f>Translations!$B$372</f>
        <v>Croatia</v>
      </c>
      <c r="D30" s="153"/>
      <c r="E30" s="624">
        <v>0.46800000000000003</v>
      </c>
      <c r="F30" s="624"/>
      <c r="G30" s="624"/>
      <c r="H30" s="624"/>
      <c r="I30" s="624"/>
      <c r="J30" s="624"/>
      <c r="K30" s="624"/>
      <c r="L30" s="624"/>
      <c r="M30" s="624"/>
      <c r="N30" s="624"/>
      <c r="O30" s="624"/>
      <c r="P30" s="624"/>
      <c r="Q30" s="624"/>
      <c r="R30" s="624"/>
      <c r="S30" s="624"/>
      <c r="T30" s="624"/>
      <c r="U30" s="624"/>
      <c r="V30" s="624"/>
      <c r="W30" s="358">
        <f t="shared" si="18"/>
        <v>1.4788800000000002</v>
      </c>
      <c r="X30" s="358">
        <f t="shared" si="20"/>
        <v>0</v>
      </c>
      <c r="Y30" s="358">
        <f t="shared" si="19"/>
        <v>1.4788800000000002</v>
      </c>
      <c r="Z30" s="359">
        <v>1</v>
      </c>
      <c r="AA30" s="587"/>
      <c r="AC30" s="805"/>
    </row>
    <row r="31" spans="1:29" x14ac:dyDescent="0.25">
      <c r="C31" s="152" t="str">
        <f>Translations!$B$373</f>
        <v>Cyprus</v>
      </c>
      <c r="D31" s="153"/>
      <c r="E31" s="624">
        <v>2.4809999999999999</v>
      </c>
      <c r="F31" s="624"/>
      <c r="G31" s="624"/>
      <c r="H31" s="624"/>
      <c r="I31" s="624"/>
      <c r="J31" s="624"/>
      <c r="K31" s="624"/>
      <c r="L31" s="624"/>
      <c r="M31" s="624"/>
      <c r="N31" s="624"/>
      <c r="O31" s="624"/>
      <c r="P31" s="624"/>
      <c r="Q31" s="624"/>
      <c r="R31" s="624"/>
      <c r="S31" s="624"/>
      <c r="T31" s="624"/>
      <c r="U31" s="624"/>
      <c r="V31" s="624"/>
      <c r="W31" s="358">
        <f t="shared" si="18"/>
        <v>7.8399599999999996</v>
      </c>
      <c r="X31" s="358">
        <f t="shared" si="20"/>
        <v>0</v>
      </c>
      <c r="Y31" s="358">
        <f t="shared" si="19"/>
        <v>7.8399599999999996</v>
      </c>
      <c r="Z31" s="359">
        <v>5</v>
      </c>
      <c r="AA31" s="587"/>
    </row>
    <row r="32" spans="1:29" x14ac:dyDescent="0.25">
      <c r="C32" s="152" t="str">
        <f>Translations!$B$374</f>
        <v>Czechia</v>
      </c>
      <c r="D32" s="153"/>
      <c r="E32" s="624"/>
      <c r="F32" s="624"/>
      <c r="G32" s="624"/>
      <c r="H32" s="624"/>
      <c r="I32" s="624"/>
      <c r="J32" s="624"/>
      <c r="K32" s="624"/>
      <c r="L32" s="624"/>
      <c r="M32" s="624"/>
      <c r="N32" s="624"/>
      <c r="O32" s="624"/>
      <c r="P32" s="624"/>
      <c r="Q32" s="624"/>
      <c r="R32" s="624"/>
      <c r="S32" s="624"/>
      <c r="T32" s="624"/>
      <c r="U32" s="624"/>
      <c r="V32" s="624"/>
      <c r="W32" s="358">
        <f t="shared" si="18"/>
        <v>0</v>
      </c>
      <c r="X32" s="358">
        <f t="shared" si="20"/>
        <v>0</v>
      </c>
      <c r="Y32" s="358">
        <f t="shared" si="19"/>
        <v>0</v>
      </c>
      <c r="Z32" s="359"/>
      <c r="AA32" s="587"/>
    </row>
    <row r="33" spans="3:27" x14ac:dyDescent="0.25">
      <c r="C33" s="152" t="str">
        <f>Translations!$B$375</f>
        <v>Denmark</v>
      </c>
      <c r="D33" s="153"/>
      <c r="E33" s="624"/>
      <c r="F33" s="624"/>
      <c r="G33" s="624"/>
      <c r="H33" s="624"/>
      <c r="I33" s="624"/>
      <c r="J33" s="624"/>
      <c r="K33" s="624"/>
      <c r="L33" s="624"/>
      <c r="M33" s="624"/>
      <c r="N33" s="624"/>
      <c r="O33" s="624"/>
      <c r="P33" s="624"/>
      <c r="Q33" s="624"/>
      <c r="R33" s="624"/>
      <c r="S33" s="624"/>
      <c r="T33" s="624"/>
      <c r="U33" s="624"/>
      <c r="V33" s="624"/>
      <c r="W33" s="358">
        <f t="shared" si="18"/>
        <v>0</v>
      </c>
      <c r="X33" s="358">
        <f t="shared" si="20"/>
        <v>0</v>
      </c>
      <c r="Y33" s="358">
        <f t="shared" si="19"/>
        <v>0</v>
      </c>
      <c r="Z33" s="359"/>
      <c r="AA33" s="587"/>
    </row>
    <row r="34" spans="3:27" x14ac:dyDescent="0.25">
      <c r="C34" s="152" t="str">
        <f>Translations!$B$376</f>
        <v>Estonia</v>
      </c>
      <c r="D34" s="153"/>
      <c r="E34" s="624"/>
      <c r="F34" s="624"/>
      <c r="G34" s="624"/>
      <c r="H34" s="624"/>
      <c r="I34" s="624"/>
      <c r="J34" s="624"/>
      <c r="K34" s="624"/>
      <c r="L34" s="624"/>
      <c r="M34" s="624"/>
      <c r="N34" s="624"/>
      <c r="O34" s="624"/>
      <c r="P34" s="624"/>
      <c r="Q34" s="624"/>
      <c r="R34" s="624"/>
      <c r="S34" s="624"/>
      <c r="T34" s="624"/>
      <c r="U34" s="624"/>
      <c r="V34" s="624"/>
      <c r="W34" s="358">
        <f t="shared" si="18"/>
        <v>0</v>
      </c>
      <c r="X34" s="358">
        <f t="shared" si="20"/>
        <v>0</v>
      </c>
      <c r="Y34" s="358">
        <f t="shared" si="19"/>
        <v>0</v>
      </c>
      <c r="Z34" s="359"/>
      <c r="AA34" s="587"/>
    </row>
    <row r="35" spans="3:27" x14ac:dyDescent="0.25">
      <c r="C35" s="152" t="str">
        <f>Translations!$B$377</f>
        <v>Finland</v>
      </c>
      <c r="D35" s="153"/>
      <c r="E35" s="624">
        <v>1.776</v>
      </c>
      <c r="F35" s="624"/>
      <c r="G35" s="624"/>
      <c r="H35" s="624"/>
      <c r="I35" s="624"/>
      <c r="J35" s="624"/>
      <c r="K35" s="624"/>
      <c r="L35" s="624"/>
      <c r="M35" s="624"/>
      <c r="N35" s="624"/>
      <c r="O35" s="624"/>
      <c r="P35" s="624"/>
      <c r="Q35" s="624"/>
      <c r="R35" s="624"/>
      <c r="S35" s="624"/>
      <c r="T35" s="624"/>
      <c r="U35" s="624"/>
      <c r="V35" s="624"/>
      <c r="W35" s="358">
        <f t="shared" si="18"/>
        <v>5.6121600000000003</v>
      </c>
      <c r="X35" s="358">
        <f t="shared" si="20"/>
        <v>0</v>
      </c>
      <c r="Y35" s="358">
        <f t="shared" si="19"/>
        <v>5.6121600000000003</v>
      </c>
      <c r="Z35" s="359">
        <v>3</v>
      </c>
      <c r="AA35" s="587"/>
    </row>
    <row r="36" spans="3:27" x14ac:dyDescent="0.25">
      <c r="C36" s="152" t="str">
        <f>Translations!$B$378</f>
        <v>France</v>
      </c>
      <c r="D36" s="153"/>
      <c r="E36" s="624">
        <v>15.523</v>
      </c>
      <c r="F36" s="624"/>
      <c r="G36" s="624"/>
      <c r="H36" s="624"/>
      <c r="I36" s="624"/>
      <c r="J36" s="624"/>
      <c r="K36" s="624"/>
      <c r="L36" s="624"/>
      <c r="M36" s="624"/>
      <c r="N36" s="624"/>
      <c r="O36" s="624"/>
      <c r="P36" s="624"/>
      <c r="Q36" s="624"/>
      <c r="R36" s="624"/>
      <c r="S36" s="624"/>
      <c r="T36" s="624"/>
      <c r="U36" s="624"/>
      <c r="V36" s="624"/>
      <c r="W36" s="358">
        <f t="shared" si="18"/>
        <v>49.052680000000002</v>
      </c>
      <c r="X36" s="358">
        <f t="shared" si="20"/>
        <v>0</v>
      </c>
      <c r="Y36" s="358">
        <f t="shared" si="19"/>
        <v>49.052680000000002</v>
      </c>
      <c r="Z36" s="359">
        <v>10</v>
      </c>
      <c r="AA36" s="587"/>
    </row>
    <row r="37" spans="3:27" x14ac:dyDescent="0.25">
      <c r="C37" s="152" t="str">
        <f>Translations!$B$379</f>
        <v>Germany</v>
      </c>
      <c r="D37" s="153"/>
      <c r="E37" s="624">
        <v>14.548</v>
      </c>
      <c r="F37" s="624"/>
      <c r="G37" s="624"/>
      <c r="H37" s="624"/>
      <c r="I37" s="624"/>
      <c r="J37" s="624"/>
      <c r="K37" s="624"/>
      <c r="L37" s="624"/>
      <c r="M37" s="624"/>
      <c r="N37" s="624"/>
      <c r="O37" s="624"/>
      <c r="P37" s="624"/>
      <c r="Q37" s="624"/>
      <c r="R37" s="624"/>
      <c r="S37" s="624"/>
      <c r="T37" s="624"/>
      <c r="U37" s="624"/>
      <c r="V37" s="624"/>
      <c r="W37" s="358">
        <f t="shared" si="18"/>
        <v>45.971679999999999</v>
      </c>
      <c r="X37" s="358">
        <f t="shared" si="20"/>
        <v>0</v>
      </c>
      <c r="Y37" s="358">
        <f t="shared" si="19"/>
        <v>45.971679999999999</v>
      </c>
      <c r="Z37" s="359">
        <v>13</v>
      </c>
      <c r="AA37" s="587"/>
    </row>
    <row r="38" spans="3:27" x14ac:dyDescent="0.25">
      <c r="C38" s="152" t="str">
        <f>Translations!$B$380</f>
        <v>Greece</v>
      </c>
      <c r="D38" s="153"/>
      <c r="E38" s="624">
        <v>7.5570000000000004</v>
      </c>
      <c r="F38" s="624"/>
      <c r="G38" s="624"/>
      <c r="H38" s="624"/>
      <c r="I38" s="624"/>
      <c r="J38" s="624"/>
      <c r="K38" s="624"/>
      <c r="L38" s="624"/>
      <c r="M38" s="624"/>
      <c r="N38" s="624"/>
      <c r="O38" s="624"/>
      <c r="P38" s="624"/>
      <c r="Q38" s="624"/>
      <c r="R38" s="624"/>
      <c r="S38" s="624"/>
      <c r="T38" s="624"/>
      <c r="U38" s="624"/>
      <c r="V38" s="624"/>
      <c r="W38" s="358">
        <f t="shared" si="18"/>
        <v>23.880120000000002</v>
      </c>
      <c r="X38" s="358">
        <f t="shared" si="20"/>
        <v>0</v>
      </c>
      <c r="Y38" s="358">
        <f t="shared" si="19"/>
        <v>23.880120000000002</v>
      </c>
      <c r="Z38" s="359">
        <v>7</v>
      </c>
      <c r="AA38" s="587"/>
    </row>
    <row r="39" spans="3:27" x14ac:dyDescent="0.25">
      <c r="C39" s="152" t="str">
        <f>Translations!$B$381</f>
        <v>Hungary</v>
      </c>
      <c r="D39" s="153"/>
      <c r="E39" s="624"/>
      <c r="F39" s="624"/>
      <c r="G39" s="624"/>
      <c r="H39" s="624"/>
      <c r="I39" s="624"/>
      <c r="J39" s="624"/>
      <c r="K39" s="624"/>
      <c r="L39" s="624"/>
      <c r="M39" s="624"/>
      <c r="N39" s="624"/>
      <c r="O39" s="624"/>
      <c r="P39" s="624"/>
      <c r="Q39" s="624"/>
      <c r="R39" s="624"/>
      <c r="S39" s="624"/>
      <c r="T39" s="624"/>
      <c r="U39" s="624"/>
      <c r="V39" s="624"/>
      <c r="W39" s="358">
        <f t="shared" si="18"/>
        <v>0</v>
      </c>
      <c r="X39" s="358">
        <f t="shared" si="20"/>
        <v>0</v>
      </c>
      <c r="Y39" s="358">
        <f t="shared" si="19"/>
        <v>0</v>
      </c>
      <c r="Z39" s="359"/>
      <c r="AA39" s="587"/>
    </row>
    <row r="40" spans="3:27" x14ac:dyDescent="0.25">
      <c r="C40" s="152" t="str">
        <f>Translations!$B$382</f>
        <v>Iceland</v>
      </c>
      <c r="D40" s="153"/>
      <c r="E40" s="624"/>
      <c r="F40" s="624"/>
      <c r="G40" s="624"/>
      <c r="H40" s="624"/>
      <c r="I40" s="624"/>
      <c r="J40" s="624"/>
      <c r="K40" s="624"/>
      <c r="L40" s="624"/>
      <c r="M40" s="624"/>
      <c r="N40" s="624"/>
      <c r="O40" s="624"/>
      <c r="P40" s="624"/>
      <c r="Q40" s="624"/>
      <c r="R40" s="624"/>
      <c r="S40" s="624"/>
      <c r="T40" s="624"/>
      <c r="U40" s="624"/>
      <c r="V40" s="624"/>
      <c r="W40" s="358">
        <f t="shared" si="18"/>
        <v>0</v>
      </c>
      <c r="X40" s="358">
        <f t="shared" si="20"/>
        <v>0</v>
      </c>
      <c r="Y40" s="358">
        <f t="shared" si="19"/>
        <v>0</v>
      </c>
      <c r="Z40" s="359"/>
      <c r="AA40" s="587"/>
    </row>
    <row r="41" spans="3:27" x14ac:dyDescent="0.25">
      <c r="C41" s="152" t="str">
        <f>Translations!$B$383</f>
        <v>Ireland</v>
      </c>
      <c r="D41" s="153"/>
      <c r="E41" s="624"/>
      <c r="F41" s="624"/>
      <c r="G41" s="624"/>
      <c r="H41" s="624"/>
      <c r="I41" s="624"/>
      <c r="J41" s="624"/>
      <c r="K41" s="624"/>
      <c r="L41" s="624"/>
      <c r="M41" s="624"/>
      <c r="N41" s="624"/>
      <c r="O41" s="624"/>
      <c r="P41" s="624"/>
      <c r="Q41" s="624"/>
      <c r="R41" s="624"/>
      <c r="S41" s="624"/>
      <c r="T41" s="624"/>
      <c r="U41" s="624"/>
      <c r="V41" s="624"/>
      <c r="W41" s="358">
        <f t="shared" si="18"/>
        <v>0</v>
      </c>
      <c r="X41" s="358">
        <f t="shared" si="20"/>
        <v>0</v>
      </c>
      <c r="Y41" s="358">
        <f t="shared" si="19"/>
        <v>0</v>
      </c>
      <c r="Z41" s="359"/>
      <c r="AA41" s="587"/>
    </row>
    <row r="42" spans="3:27" x14ac:dyDescent="0.25">
      <c r="C42" s="152" t="str">
        <f>Translations!$B$384</f>
        <v>Italy</v>
      </c>
      <c r="D42" s="153"/>
      <c r="E42" s="624">
        <v>34.988</v>
      </c>
      <c r="F42" s="624"/>
      <c r="G42" s="624"/>
      <c r="H42" s="624"/>
      <c r="I42" s="624"/>
      <c r="J42" s="624"/>
      <c r="K42" s="624"/>
      <c r="L42" s="624"/>
      <c r="M42" s="624"/>
      <c r="N42" s="624"/>
      <c r="O42" s="624"/>
      <c r="P42" s="624"/>
      <c r="Q42" s="624"/>
      <c r="R42" s="624"/>
      <c r="S42" s="624"/>
      <c r="T42" s="624"/>
      <c r="U42" s="624"/>
      <c r="V42" s="624"/>
      <c r="W42" s="358">
        <f t="shared" si="18"/>
        <v>110.56208000000001</v>
      </c>
      <c r="X42" s="358">
        <f t="shared" si="20"/>
        <v>0</v>
      </c>
      <c r="Y42" s="358">
        <f t="shared" si="19"/>
        <v>110.56208000000001</v>
      </c>
      <c r="Z42" s="359">
        <v>35</v>
      </c>
      <c r="AA42" s="587"/>
    </row>
    <row r="43" spans="3:27" x14ac:dyDescent="0.25">
      <c r="C43" s="152" t="str">
        <f>Translations!$B$385</f>
        <v>Latvia</v>
      </c>
      <c r="D43" s="153"/>
      <c r="E43" s="624"/>
      <c r="F43" s="624"/>
      <c r="G43" s="624"/>
      <c r="H43" s="624"/>
      <c r="I43" s="624"/>
      <c r="J43" s="624"/>
      <c r="K43" s="624"/>
      <c r="L43" s="624"/>
      <c r="M43" s="624"/>
      <c r="N43" s="624"/>
      <c r="O43" s="624"/>
      <c r="P43" s="624"/>
      <c r="Q43" s="624"/>
      <c r="R43" s="624"/>
      <c r="S43" s="624"/>
      <c r="T43" s="624"/>
      <c r="U43" s="624"/>
      <c r="V43" s="624"/>
      <c r="W43" s="358">
        <f t="shared" si="18"/>
        <v>0</v>
      </c>
      <c r="X43" s="358">
        <f t="shared" si="20"/>
        <v>0</v>
      </c>
      <c r="Y43" s="358">
        <f t="shared" si="19"/>
        <v>0</v>
      </c>
      <c r="Z43" s="359"/>
      <c r="AA43" s="587"/>
    </row>
    <row r="44" spans="3:27" x14ac:dyDescent="0.25">
      <c r="C44" s="152" t="str">
        <f>Translations!$B$386</f>
        <v>Liechtenstein</v>
      </c>
      <c r="D44" s="153"/>
      <c r="E44" s="624"/>
      <c r="F44" s="624"/>
      <c r="G44" s="624"/>
      <c r="H44" s="624"/>
      <c r="I44" s="624"/>
      <c r="J44" s="624"/>
      <c r="K44" s="624"/>
      <c r="L44" s="624"/>
      <c r="M44" s="624"/>
      <c r="N44" s="624"/>
      <c r="O44" s="624"/>
      <c r="P44" s="624"/>
      <c r="Q44" s="624"/>
      <c r="R44" s="624"/>
      <c r="S44" s="624"/>
      <c r="T44" s="624"/>
      <c r="U44" s="624"/>
      <c r="V44" s="624"/>
      <c r="W44" s="358">
        <f t="shared" si="18"/>
        <v>0</v>
      </c>
      <c r="X44" s="358">
        <f t="shared" si="20"/>
        <v>0</v>
      </c>
      <c r="Y44" s="358">
        <f t="shared" si="19"/>
        <v>0</v>
      </c>
      <c r="Z44" s="359"/>
      <c r="AA44" s="587"/>
    </row>
    <row r="45" spans="3:27" x14ac:dyDescent="0.25">
      <c r="C45" s="152" t="str">
        <f>Translations!$B$387</f>
        <v>Lithuania</v>
      </c>
      <c r="D45" s="153"/>
      <c r="E45" s="624">
        <v>0.47199999999999998</v>
      </c>
      <c r="F45" s="624"/>
      <c r="G45" s="624"/>
      <c r="H45" s="624"/>
      <c r="I45" s="624"/>
      <c r="J45" s="624"/>
      <c r="K45" s="624"/>
      <c r="L45" s="624"/>
      <c r="M45" s="624"/>
      <c r="N45" s="624"/>
      <c r="O45" s="624"/>
      <c r="P45" s="624"/>
      <c r="Q45" s="624"/>
      <c r="R45" s="624"/>
      <c r="S45" s="624"/>
      <c r="T45" s="624"/>
      <c r="U45" s="624"/>
      <c r="V45" s="624"/>
      <c r="W45" s="358">
        <f t="shared" si="18"/>
        <v>1.49152</v>
      </c>
      <c r="X45" s="358">
        <f t="shared" si="20"/>
        <v>0</v>
      </c>
      <c r="Y45" s="358">
        <f t="shared" si="19"/>
        <v>1.49152</v>
      </c>
      <c r="Z45" s="359">
        <v>1</v>
      </c>
      <c r="AA45" s="587"/>
    </row>
    <row r="46" spans="3:27" x14ac:dyDescent="0.25">
      <c r="C46" s="152" t="str">
        <f>Translations!$B$388</f>
        <v>Luxembourg</v>
      </c>
      <c r="D46" s="153"/>
      <c r="E46" s="624"/>
      <c r="F46" s="624"/>
      <c r="G46" s="624"/>
      <c r="H46" s="624"/>
      <c r="I46" s="624"/>
      <c r="J46" s="624"/>
      <c r="K46" s="624"/>
      <c r="L46" s="624"/>
      <c r="M46" s="624"/>
      <c r="N46" s="624"/>
      <c r="O46" s="624"/>
      <c r="P46" s="624"/>
      <c r="Q46" s="624"/>
      <c r="R46" s="624"/>
      <c r="S46" s="624"/>
      <c r="T46" s="624"/>
      <c r="U46" s="624"/>
      <c r="V46" s="624"/>
      <c r="W46" s="358">
        <f t="shared" si="18"/>
        <v>0</v>
      </c>
      <c r="X46" s="358">
        <f t="shared" si="20"/>
        <v>0</v>
      </c>
      <c r="Y46" s="358">
        <f t="shared" si="19"/>
        <v>0</v>
      </c>
      <c r="Z46" s="359"/>
      <c r="AA46" s="587"/>
    </row>
    <row r="47" spans="3:27" x14ac:dyDescent="0.25">
      <c r="C47" s="152" t="str">
        <f>Translations!$B$389</f>
        <v>Malta</v>
      </c>
      <c r="D47" s="153"/>
      <c r="E47" s="624"/>
      <c r="F47" s="624"/>
      <c r="G47" s="624"/>
      <c r="H47" s="624"/>
      <c r="I47" s="624"/>
      <c r="J47" s="624"/>
      <c r="K47" s="624"/>
      <c r="L47" s="624"/>
      <c r="M47" s="624"/>
      <c r="N47" s="624"/>
      <c r="O47" s="624"/>
      <c r="P47" s="624"/>
      <c r="Q47" s="624"/>
      <c r="R47" s="624"/>
      <c r="S47" s="624"/>
      <c r="T47" s="624"/>
      <c r="U47" s="624"/>
      <c r="V47" s="624"/>
      <c r="W47" s="358">
        <f t="shared" si="18"/>
        <v>0</v>
      </c>
      <c r="X47" s="358">
        <f t="shared" si="20"/>
        <v>0</v>
      </c>
      <c r="Y47" s="358">
        <f t="shared" si="19"/>
        <v>0</v>
      </c>
      <c r="Z47" s="359"/>
      <c r="AA47" s="587"/>
    </row>
    <row r="48" spans="3:27" x14ac:dyDescent="0.25">
      <c r="C48" s="152" t="str">
        <f>Translations!$B$390</f>
        <v>Netherlands</v>
      </c>
      <c r="D48" s="153"/>
      <c r="E48" s="624"/>
      <c r="F48" s="624"/>
      <c r="G48" s="624"/>
      <c r="H48" s="624"/>
      <c r="I48" s="624"/>
      <c r="J48" s="624"/>
      <c r="K48" s="624"/>
      <c r="L48" s="624"/>
      <c r="M48" s="624"/>
      <c r="N48" s="624"/>
      <c r="O48" s="624"/>
      <c r="P48" s="624"/>
      <c r="Q48" s="624"/>
      <c r="R48" s="624"/>
      <c r="S48" s="624"/>
      <c r="T48" s="624"/>
      <c r="U48" s="624"/>
      <c r="V48" s="624"/>
      <c r="W48" s="358">
        <f t="shared" si="18"/>
        <v>0</v>
      </c>
      <c r="X48" s="358">
        <f t="shared" si="20"/>
        <v>0</v>
      </c>
      <c r="Y48" s="358">
        <f t="shared" si="19"/>
        <v>0</v>
      </c>
      <c r="Z48" s="359"/>
      <c r="AA48" s="587"/>
    </row>
    <row r="49" spans="2:29" x14ac:dyDescent="0.25">
      <c r="C49" s="152" t="str">
        <f>Translations!$B$391</f>
        <v>Norway</v>
      </c>
      <c r="D49" s="153"/>
      <c r="E49" s="624">
        <v>0.39900000000000002</v>
      </c>
      <c r="F49" s="624"/>
      <c r="G49" s="624"/>
      <c r="H49" s="624"/>
      <c r="I49" s="624"/>
      <c r="J49" s="624"/>
      <c r="K49" s="624"/>
      <c r="L49" s="624"/>
      <c r="M49" s="624"/>
      <c r="N49" s="624"/>
      <c r="O49" s="624"/>
      <c r="P49" s="624"/>
      <c r="Q49" s="624"/>
      <c r="R49" s="624"/>
      <c r="S49" s="624"/>
      <c r="T49" s="624"/>
      <c r="U49" s="624"/>
      <c r="V49" s="624"/>
      <c r="W49" s="358">
        <f t="shared" si="18"/>
        <v>1.2608400000000002</v>
      </c>
      <c r="X49" s="358">
        <f t="shared" si="20"/>
        <v>0</v>
      </c>
      <c r="Y49" s="358">
        <f t="shared" si="19"/>
        <v>1.2608400000000002</v>
      </c>
      <c r="Z49" s="359">
        <v>1</v>
      </c>
      <c r="AA49" s="587"/>
    </row>
    <row r="50" spans="2:29" x14ac:dyDescent="0.25">
      <c r="C50" s="152" t="str">
        <f>Translations!$B$392</f>
        <v>Poland</v>
      </c>
      <c r="D50" s="153"/>
      <c r="E50" s="624"/>
      <c r="F50" s="624"/>
      <c r="G50" s="624"/>
      <c r="H50" s="624"/>
      <c r="I50" s="624"/>
      <c r="J50" s="624"/>
      <c r="K50" s="624"/>
      <c r="L50" s="624"/>
      <c r="M50" s="624"/>
      <c r="N50" s="624"/>
      <c r="O50" s="624"/>
      <c r="P50" s="624"/>
      <c r="Q50" s="624"/>
      <c r="R50" s="624"/>
      <c r="S50" s="624"/>
      <c r="T50" s="624"/>
      <c r="U50" s="624"/>
      <c r="V50" s="624"/>
      <c r="W50" s="358">
        <f t="shared" si="18"/>
        <v>0</v>
      </c>
      <c r="X50" s="358">
        <f t="shared" si="20"/>
        <v>0</v>
      </c>
      <c r="Y50" s="358">
        <f t="shared" si="19"/>
        <v>0</v>
      </c>
      <c r="Z50" s="359"/>
      <c r="AA50" s="587"/>
    </row>
    <row r="51" spans="2:29" x14ac:dyDescent="0.25">
      <c r="C51" s="152" t="str">
        <f>Translations!$B$393</f>
        <v>Portugal</v>
      </c>
      <c r="D51" s="153"/>
      <c r="E51" s="624">
        <v>2.2250000000000001</v>
      </c>
      <c r="F51" s="624"/>
      <c r="G51" s="624"/>
      <c r="H51" s="624"/>
      <c r="I51" s="624"/>
      <c r="J51" s="624"/>
      <c r="K51" s="624"/>
      <c r="L51" s="624"/>
      <c r="M51" s="624"/>
      <c r="N51" s="624"/>
      <c r="O51" s="624"/>
      <c r="P51" s="624"/>
      <c r="Q51" s="624"/>
      <c r="R51" s="624"/>
      <c r="S51" s="624"/>
      <c r="T51" s="624"/>
      <c r="U51" s="624"/>
      <c r="V51" s="624"/>
      <c r="W51" s="358">
        <f t="shared" si="18"/>
        <v>7.0310000000000006</v>
      </c>
      <c r="X51" s="358">
        <f t="shared" si="20"/>
        <v>0</v>
      </c>
      <c r="Y51" s="358">
        <f t="shared" si="19"/>
        <v>7.0310000000000006</v>
      </c>
      <c r="Z51" s="359">
        <v>3</v>
      </c>
      <c r="AA51" s="587"/>
    </row>
    <row r="52" spans="2:29" x14ac:dyDescent="0.25">
      <c r="C52" s="152" t="str">
        <f>Translations!$B$394</f>
        <v>Romania</v>
      </c>
      <c r="D52" s="153"/>
      <c r="E52" s="624"/>
      <c r="F52" s="624"/>
      <c r="G52" s="624"/>
      <c r="H52" s="624"/>
      <c r="I52" s="624"/>
      <c r="J52" s="624"/>
      <c r="K52" s="624"/>
      <c r="L52" s="624"/>
      <c r="M52" s="624"/>
      <c r="N52" s="624"/>
      <c r="O52" s="624"/>
      <c r="P52" s="624"/>
      <c r="Q52" s="624"/>
      <c r="R52" s="624"/>
      <c r="S52" s="624"/>
      <c r="T52" s="624"/>
      <c r="U52" s="624"/>
      <c r="V52" s="624"/>
      <c r="W52" s="358">
        <f t="shared" si="18"/>
        <v>0</v>
      </c>
      <c r="X52" s="358">
        <f t="shared" si="20"/>
        <v>0</v>
      </c>
      <c r="Y52" s="358">
        <f t="shared" si="19"/>
        <v>0</v>
      </c>
      <c r="Z52" s="359"/>
      <c r="AA52" s="587"/>
    </row>
    <row r="53" spans="2:29" x14ac:dyDescent="0.25">
      <c r="C53" s="152" t="str">
        <f>Translations!$B$395</f>
        <v>Slovakia</v>
      </c>
      <c r="D53" s="153"/>
      <c r="E53" s="624"/>
      <c r="F53" s="624"/>
      <c r="G53" s="624"/>
      <c r="H53" s="624"/>
      <c r="I53" s="624"/>
      <c r="J53" s="624"/>
      <c r="K53" s="624"/>
      <c r="L53" s="624"/>
      <c r="M53" s="624"/>
      <c r="N53" s="624"/>
      <c r="O53" s="624"/>
      <c r="P53" s="624"/>
      <c r="Q53" s="624"/>
      <c r="R53" s="624"/>
      <c r="S53" s="624"/>
      <c r="T53" s="624"/>
      <c r="U53" s="624"/>
      <c r="V53" s="624"/>
      <c r="W53" s="358">
        <f t="shared" si="18"/>
        <v>0</v>
      </c>
      <c r="X53" s="358">
        <f t="shared" si="20"/>
        <v>0</v>
      </c>
      <c r="Y53" s="358">
        <f t="shared" si="19"/>
        <v>0</v>
      </c>
      <c r="Z53" s="359"/>
      <c r="AA53" s="587"/>
    </row>
    <row r="54" spans="2:29" x14ac:dyDescent="0.25">
      <c r="C54" s="152" t="str">
        <f>Translations!$B$396</f>
        <v>Slovenia</v>
      </c>
      <c r="D54" s="153"/>
      <c r="E54" s="624"/>
      <c r="F54" s="624"/>
      <c r="G54" s="624"/>
      <c r="H54" s="624"/>
      <c r="I54" s="624"/>
      <c r="J54" s="624"/>
      <c r="K54" s="624"/>
      <c r="L54" s="624"/>
      <c r="M54" s="624"/>
      <c r="N54" s="624"/>
      <c r="O54" s="624"/>
      <c r="P54" s="624"/>
      <c r="Q54" s="624"/>
      <c r="R54" s="624"/>
      <c r="S54" s="624"/>
      <c r="T54" s="624"/>
      <c r="U54" s="624"/>
      <c r="V54" s="624"/>
      <c r="W54" s="358">
        <f t="shared" si="18"/>
        <v>0</v>
      </c>
      <c r="X54" s="358">
        <f t="shared" si="20"/>
        <v>0</v>
      </c>
      <c r="Y54" s="358">
        <f t="shared" si="19"/>
        <v>0</v>
      </c>
      <c r="Z54" s="359"/>
      <c r="AA54" s="587"/>
    </row>
    <row r="55" spans="2:29" x14ac:dyDescent="0.25">
      <c r="C55" s="152" t="str">
        <f>Translations!$B$397</f>
        <v>Spain</v>
      </c>
      <c r="D55" s="153"/>
      <c r="E55" s="624">
        <v>10.507</v>
      </c>
      <c r="F55" s="624"/>
      <c r="G55" s="624"/>
      <c r="H55" s="624"/>
      <c r="I55" s="624"/>
      <c r="J55" s="624"/>
      <c r="K55" s="624"/>
      <c r="L55" s="624"/>
      <c r="M55" s="624"/>
      <c r="N55" s="624"/>
      <c r="O55" s="624"/>
      <c r="P55" s="624"/>
      <c r="Q55" s="624"/>
      <c r="R55" s="624"/>
      <c r="S55" s="624"/>
      <c r="T55" s="624"/>
      <c r="U55" s="624"/>
      <c r="V55" s="624"/>
      <c r="W55" s="358">
        <f t="shared" si="18"/>
        <v>33.202120000000001</v>
      </c>
      <c r="X55" s="358">
        <f t="shared" si="20"/>
        <v>0</v>
      </c>
      <c r="Y55" s="358">
        <f t="shared" si="19"/>
        <v>33.202120000000001</v>
      </c>
      <c r="Z55" s="359">
        <v>8</v>
      </c>
      <c r="AA55" s="587"/>
    </row>
    <row r="56" spans="2:29" x14ac:dyDescent="0.25">
      <c r="C56" s="152" t="str">
        <f>Translations!$B$398</f>
        <v>Sweden</v>
      </c>
      <c r="D56" s="153"/>
      <c r="E56" s="624"/>
      <c r="F56" s="624"/>
      <c r="G56" s="624"/>
      <c r="H56" s="624"/>
      <c r="I56" s="624"/>
      <c r="J56" s="624"/>
      <c r="K56" s="624"/>
      <c r="L56" s="624"/>
      <c r="M56" s="624"/>
      <c r="N56" s="624"/>
      <c r="O56" s="624"/>
      <c r="P56" s="624"/>
      <c r="Q56" s="624"/>
      <c r="R56" s="624"/>
      <c r="S56" s="624"/>
      <c r="T56" s="624"/>
      <c r="U56" s="624"/>
      <c r="V56" s="624"/>
      <c r="W56" s="358">
        <f t="shared" si="18"/>
        <v>0</v>
      </c>
      <c r="X56" s="358">
        <f t="shared" si="20"/>
        <v>0</v>
      </c>
      <c r="Y56" s="358">
        <f t="shared" si="19"/>
        <v>0</v>
      </c>
      <c r="Z56" s="359"/>
      <c r="AA56" s="587"/>
    </row>
    <row r="57" spans="2:29" hidden="1" x14ac:dyDescent="0.25">
      <c r="C57" s="152" t="str">
        <f>Translations!$B$399</f>
        <v>United Kingdom</v>
      </c>
      <c r="D57" s="153"/>
      <c r="E57" s="756"/>
      <c r="F57" s="756"/>
      <c r="G57" s="756"/>
      <c r="H57" s="756"/>
      <c r="I57" s="756"/>
      <c r="J57" s="756"/>
      <c r="K57" s="756"/>
      <c r="L57" s="756"/>
      <c r="M57" s="756"/>
      <c r="N57" s="756"/>
      <c r="O57" s="756"/>
      <c r="P57" s="756"/>
      <c r="Q57" s="756"/>
      <c r="R57" s="756"/>
      <c r="S57" s="756"/>
      <c r="T57" s="756"/>
      <c r="U57" s="756"/>
      <c r="V57" s="756"/>
      <c r="W57" s="757">
        <f t="shared" si="18"/>
        <v>0</v>
      </c>
      <c r="X57" s="757">
        <f t="shared" si="20"/>
        <v>0</v>
      </c>
      <c r="Y57" s="757">
        <f t="shared" si="19"/>
        <v>0</v>
      </c>
      <c r="Z57" s="758"/>
      <c r="AA57" s="587"/>
      <c r="AC57" s="124" t="s">
        <v>1919</v>
      </c>
    </row>
    <row r="58" spans="2:29" ht="13.8" thickBot="1" x14ac:dyDescent="0.3">
      <c r="C58" s="154" t="str">
        <f>Translations!$B$994</f>
        <v>Sum of domestic flights:</v>
      </c>
      <c r="D58" s="154"/>
      <c r="E58" s="625">
        <f>SUM(E27:E56)</f>
        <v>96.653000000000006</v>
      </c>
      <c r="F58" s="625">
        <f t="shared" ref="F58:Z58" si="21">SUM(F27:F56)</f>
        <v>0</v>
      </c>
      <c r="G58" s="625">
        <f t="shared" si="21"/>
        <v>0</v>
      </c>
      <c r="H58" s="625">
        <f t="shared" si="21"/>
        <v>0</v>
      </c>
      <c r="I58" s="625">
        <f t="shared" si="21"/>
        <v>0</v>
      </c>
      <c r="J58" s="625">
        <f t="shared" si="21"/>
        <v>0</v>
      </c>
      <c r="K58" s="625">
        <f t="shared" si="21"/>
        <v>0</v>
      </c>
      <c r="L58" s="625">
        <f t="shared" si="21"/>
        <v>0</v>
      </c>
      <c r="M58" s="625">
        <f t="shared" si="21"/>
        <v>0</v>
      </c>
      <c r="N58" s="625">
        <f t="shared" si="21"/>
        <v>0</v>
      </c>
      <c r="O58" s="625">
        <f t="shared" si="21"/>
        <v>0</v>
      </c>
      <c r="P58" s="625">
        <f t="shared" si="21"/>
        <v>0</v>
      </c>
      <c r="Q58" s="625">
        <f t="shared" si="21"/>
        <v>0</v>
      </c>
      <c r="R58" s="625">
        <f t="shared" si="21"/>
        <v>0</v>
      </c>
      <c r="S58" s="625">
        <f t="shared" si="21"/>
        <v>0</v>
      </c>
      <c r="T58" s="625">
        <f t="shared" si="21"/>
        <v>0</v>
      </c>
      <c r="U58" s="625">
        <f t="shared" si="21"/>
        <v>0</v>
      </c>
      <c r="V58" s="625">
        <f t="shared" si="21"/>
        <v>0</v>
      </c>
      <c r="W58" s="358">
        <f t="shared" si="21"/>
        <v>305.42347999999993</v>
      </c>
      <c r="X58" s="358">
        <f t="shared" si="21"/>
        <v>0</v>
      </c>
      <c r="Y58" s="358">
        <f t="shared" si="21"/>
        <v>305.42347999999993</v>
      </c>
      <c r="Z58" s="360">
        <f t="shared" si="21"/>
        <v>91</v>
      </c>
      <c r="AA58" s="587"/>
    </row>
    <row r="59" spans="2:29" x14ac:dyDescent="0.25">
      <c r="AA59" s="587"/>
    </row>
    <row r="60" spans="2:29" x14ac:dyDescent="0.25">
      <c r="AA60" s="587"/>
    </row>
    <row r="61" spans="2:29" ht="13.35" customHeight="1" x14ac:dyDescent="0.25">
      <c r="B61" s="60" t="s">
        <v>27</v>
      </c>
      <c r="C61" s="1163" t="str">
        <f>Translations!$B$1316</f>
        <v>Aggregated CO2 emissions from all flights departing from each Member State to another Member State, to Switzerland, or to the UK</v>
      </c>
      <c r="D61" s="1146"/>
      <c r="E61" s="1146"/>
      <c r="F61" s="1146"/>
      <c r="G61" s="1146"/>
      <c r="H61" s="1146"/>
      <c r="I61" s="1146"/>
      <c r="J61" s="1146"/>
      <c r="K61" s="1146"/>
      <c r="L61" s="1146"/>
      <c r="M61" s="1146"/>
      <c r="N61" s="1146"/>
      <c r="O61" s="1146"/>
      <c r="P61" s="1146"/>
      <c r="Q61" s="1146"/>
      <c r="R61" s="1146"/>
      <c r="S61" s="1146"/>
      <c r="T61" s="1146"/>
      <c r="U61" s="1146"/>
      <c r="V61" s="1146"/>
      <c r="W61" s="1146"/>
      <c r="X61" s="1146"/>
      <c r="Y61" s="1146"/>
      <c r="Z61" s="976"/>
      <c r="AA61" s="587"/>
    </row>
    <row r="62" spans="2:29" ht="25.5" customHeight="1" thickBot="1" x14ac:dyDescent="0.3">
      <c r="C62" s="1091" t="str">
        <f>Translations!$B$1553</f>
        <v>Please complete the following table with the appropriate data for the reporting year. Note that the emission factors presented in section 5(b) are automatically used for calculating these emissions.</v>
      </c>
      <c r="D62" s="972"/>
      <c r="E62" s="972"/>
      <c r="F62" s="972"/>
      <c r="G62" s="972"/>
      <c r="H62" s="972"/>
      <c r="I62" s="972"/>
      <c r="J62" s="972"/>
      <c r="K62" s="972"/>
      <c r="L62" s="972"/>
      <c r="M62" s="972"/>
      <c r="N62" s="972"/>
      <c r="O62" s="972"/>
      <c r="P62" s="972"/>
      <c r="Q62" s="972"/>
      <c r="R62" s="972"/>
      <c r="S62" s="972"/>
      <c r="T62" s="972"/>
      <c r="U62" s="972"/>
      <c r="V62" s="972"/>
      <c r="W62" s="972"/>
      <c r="X62" s="972"/>
      <c r="Y62" s="972"/>
      <c r="Z62" s="972"/>
      <c r="AA62" s="313"/>
      <c r="AC62" s="805"/>
    </row>
    <row r="63" spans="2:29" x14ac:dyDescent="0.25">
      <c r="C63" s="138"/>
      <c r="D63" s="151"/>
      <c r="E63" s="1202" t="str">
        <f>Translations!$B$1548</f>
        <v>Used quantity of each neat fuel [tonnes]</v>
      </c>
      <c r="F63" s="1203"/>
      <c r="G63" s="1203"/>
      <c r="H63" s="1203"/>
      <c r="I63" s="1203"/>
      <c r="J63" s="1203"/>
      <c r="K63" s="1203"/>
      <c r="L63" s="1203"/>
      <c r="M63" s="1203"/>
      <c r="N63" s="1203"/>
      <c r="O63" s="1203"/>
      <c r="P63" s="1203"/>
      <c r="Q63" s="1203"/>
      <c r="R63" s="1203"/>
      <c r="S63" s="1203"/>
      <c r="T63" s="1203"/>
      <c r="U63" s="1203"/>
      <c r="V63" s="1203"/>
      <c r="W63" s="1200" t="str">
        <f>Translations!$B$1549</f>
        <v>NON ZERO-RATED EMISSIONS [t CO2]</v>
      </c>
      <c r="X63" s="1200" t="str">
        <f>Translations!$B$1550</f>
        <v>ZERO RATED EMISSIONS [t CO2]</v>
      </c>
      <c r="Y63" s="1200" t="str">
        <f>Translations!$B$1551</f>
        <v>TOTAL EMISSIONS [t CO2]</v>
      </c>
      <c r="Z63" s="1198" t="str">
        <f>Translations!$B$1026</f>
        <v>Total number of flights</v>
      </c>
      <c r="AA63" s="587"/>
      <c r="AB63" s="147"/>
    </row>
    <row r="64" spans="2:29" ht="30.6" x14ac:dyDescent="0.25">
      <c r="C64" s="52" t="str">
        <f>Translations!$B$996</f>
        <v>Member State of departure</v>
      </c>
      <c r="D64" s="52" t="str">
        <f>Translations!$B$997</f>
        <v>State of arrival</v>
      </c>
      <c r="E64" s="52" t="str">
        <f>Translations!$B$981</f>
        <v>Jet kerosene (jet A1 or 
jet A)</v>
      </c>
      <c r="F64" s="52" t="str">
        <f>Translations!$B$274</f>
        <v>Jet gasoline (Jet B)</v>
      </c>
      <c r="G64" s="52" t="str">
        <f>Translations!$B$275</f>
        <v>Aviation gasoline (AvGas)</v>
      </c>
      <c r="H64" s="150" t="str">
        <f t="shared" ref="H64:V64" si="22">H$1099</f>
        <v>Fuel 4</v>
      </c>
      <c r="I64" s="150" t="str">
        <f t="shared" si="22"/>
        <v>Fuel 5</v>
      </c>
      <c r="J64" s="150" t="str">
        <f t="shared" si="22"/>
        <v>Fuel 6</v>
      </c>
      <c r="K64" s="150" t="str">
        <f t="shared" si="22"/>
        <v>Fuel 7</v>
      </c>
      <c r="L64" s="150" t="str">
        <f t="shared" si="22"/>
        <v>Fuel 8</v>
      </c>
      <c r="M64" s="150" t="str">
        <f t="shared" si="22"/>
        <v>Fuel 9</v>
      </c>
      <c r="N64" s="150" t="str">
        <f t="shared" si="22"/>
        <v>Fuel 10</v>
      </c>
      <c r="O64" s="150" t="str">
        <f t="shared" si="22"/>
        <v>Fuel 11</v>
      </c>
      <c r="P64" s="150" t="str">
        <f t="shared" si="22"/>
        <v>Fuel 12</v>
      </c>
      <c r="Q64" s="150" t="str">
        <f t="shared" si="22"/>
        <v>Fuel 13</v>
      </c>
      <c r="R64" s="150" t="str">
        <f t="shared" si="22"/>
        <v>Fuel 14</v>
      </c>
      <c r="S64" s="150" t="str">
        <f t="shared" si="22"/>
        <v>Fuel 15</v>
      </c>
      <c r="T64" s="150" t="str">
        <f t="shared" si="22"/>
        <v>Fuel 16</v>
      </c>
      <c r="U64" s="150" t="str">
        <f t="shared" si="22"/>
        <v>Fuel 17</v>
      </c>
      <c r="V64" s="150" t="str">
        <f t="shared" si="22"/>
        <v>Fuel 18</v>
      </c>
      <c r="W64" s="1201"/>
      <c r="X64" s="1201"/>
      <c r="Y64" s="1201"/>
      <c r="Z64" s="1199"/>
      <c r="AA64" s="587"/>
      <c r="AB64" s="147"/>
    </row>
    <row r="65" spans="3:28" x14ac:dyDescent="0.25">
      <c r="C65" s="626" t="s">
        <v>2047</v>
      </c>
      <c r="D65" s="626" t="s">
        <v>2046</v>
      </c>
      <c r="E65" s="627">
        <v>46.109000000000002</v>
      </c>
      <c r="F65" s="627"/>
      <c r="G65" s="627"/>
      <c r="H65" s="627"/>
      <c r="I65" s="627"/>
      <c r="J65" s="627"/>
      <c r="K65" s="627"/>
      <c r="L65" s="627"/>
      <c r="M65" s="627"/>
      <c r="N65" s="627"/>
      <c r="O65" s="627"/>
      <c r="P65" s="627"/>
      <c r="Q65" s="627"/>
      <c r="R65" s="627"/>
      <c r="S65" s="627"/>
      <c r="T65" s="627"/>
      <c r="U65" s="627"/>
      <c r="V65" s="627"/>
      <c r="W65" s="358">
        <f t="shared" ref="W65:W128" si="23">SUMPRODUCT(E65:V65,$E$1102:$V$1102)</f>
        <v>145.70444000000001</v>
      </c>
      <c r="X65" s="358">
        <f t="shared" ref="X65:X995" si="24">Y65-W65</f>
        <v>0</v>
      </c>
      <c r="Y65" s="358">
        <f t="shared" ref="Y65:Y128" si="25">SUMPRODUCT(E65:V65,$E$1101:$V$1101)</f>
        <v>145.70444000000001</v>
      </c>
      <c r="Z65" s="628">
        <v>20</v>
      </c>
      <c r="AA65" s="587"/>
      <c r="AB65" s="147"/>
    </row>
    <row r="66" spans="3:28" x14ac:dyDescent="0.25">
      <c r="C66" s="626" t="s">
        <v>2046</v>
      </c>
      <c r="D66" s="626" t="s">
        <v>2047</v>
      </c>
      <c r="E66" s="627">
        <v>43.875999999999998</v>
      </c>
      <c r="F66" s="627"/>
      <c r="G66" s="627"/>
      <c r="H66" s="627"/>
      <c r="I66" s="627"/>
      <c r="J66" s="627"/>
      <c r="K66" s="627"/>
      <c r="L66" s="627"/>
      <c r="M66" s="627"/>
      <c r="N66" s="627"/>
      <c r="O66" s="627"/>
      <c r="P66" s="627"/>
      <c r="Q66" s="627"/>
      <c r="R66" s="627"/>
      <c r="S66" s="627"/>
      <c r="T66" s="627"/>
      <c r="U66" s="627"/>
      <c r="V66" s="627"/>
      <c r="W66" s="358">
        <f t="shared" si="23"/>
        <v>138.64815999999999</v>
      </c>
      <c r="X66" s="358">
        <f t="shared" si="24"/>
        <v>0</v>
      </c>
      <c r="Y66" s="358">
        <f t="shared" si="25"/>
        <v>138.64815999999999</v>
      </c>
      <c r="Z66" s="628">
        <v>19</v>
      </c>
      <c r="AA66" s="587"/>
      <c r="AB66" s="147"/>
    </row>
    <row r="67" spans="3:28" x14ac:dyDescent="0.25">
      <c r="C67" s="626" t="s">
        <v>2047</v>
      </c>
      <c r="D67" s="626" t="s">
        <v>2048</v>
      </c>
      <c r="E67" s="627">
        <v>34.314999999999998</v>
      </c>
      <c r="F67" s="627"/>
      <c r="G67" s="627"/>
      <c r="H67" s="627"/>
      <c r="I67" s="627"/>
      <c r="J67" s="627"/>
      <c r="K67" s="627"/>
      <c r="L67" s="627"/>
      <c r="M67" s="627"/>
      <c r="N67" s="627"/>
      <c r="O67" s="627"/>
      <c r="P67" s="627"/>
      <c r="Q67" s="627"/>
      <c r="R67" s="627"/>
      <c r="S67" s="627"/>
      <c r="T67" s="627"/>
      <c r="U67" s="627"/>
      <c r="V67" s="627"/>
      <c r="W67" s="358">
        <f t="shared" si="23"/>
        <v>108.4354</v>
      </c>
      <c r="X67" s="358">
        <f t="shared" si="24"/>
        <v>0</v>
      </c>
      <c r="Y67" s="358">
        <f t="shared" si="25"/>
        <v>108.4354</v>
      </c>
      <c r="Z67" s="628">
        <v>15</v>
      </c>
      <c r="AA67" s="587"/>
      <c r="AB67" s="147"/>
    </row>
    <row r="68" spans="3:28" x14ac:dyDescent="0.25">
      <c r="C68" s="626" t="s">
        <v>2048</v>
      </c>
      <c r="D68" s="626" t="s">
        <v>2047</v>
      </c>
      <c r="E68" s="627">
        <v>33.962000000000003</v>
      </c>
      <c r="F68" s="627"/>
      <c r="G68" s="627"/>
      <c r="H68" s="627"/>
      <c r="I68" s="627"/>
      <c r="J68" s="627"/>
      <c r="K68" s="627"/>
      <c r="L68" s="627"/>
      <c r="M68" s="627"/>
      <c r="N68" s="627"/>
      <c r="O68" s="627"/>
      <c r="P68" s="627"/>
      <c r="Q68" s="627"/>
      <c r="R68" s="627"/>
      <c r="S68" s="627"/>
      <c r="T68" s="627"/>
      <c r="U68" s="627"/>
      <c r="V68" s="627"/>
      <c r="W68" s="358">
        <f t="shared" si="23"/>
        <v>107.31992000000001</v>
      </c>
      <c r="X68" s="358">
        <f t="shared" si="24"/>
        <v>0</v>
      </c>
      <c r="Y68" s="358">
        <f t="shared" si="25"/>
        <v>107.31992000000001</v>
      </c>
      <c r="Z68" s="628">
        <v>15</v>
      </c>
      <c r="AA68" s="587"/>
      <c r="AB68" s="147"/>
    </row>
    <row r="69" spans="3:28" x14ac:dyDescent="0.25">
      <c r="C69" s="626" t="s">
        <v>2049</v>
      </c>
      <c r="D69" s="626" t="s">
        <v>2046</v>
      </c>
      <c r="E69" s="627">
        <v>31.327999999999999</v>
      </c>
      <c r="F69" s="627"/>
      <c r="G69" s="627"/>
      <c r="H69" s="627"/>
      <c r="I69" s="627"/>
      <c r="J69" s="627"/>
      <c r="K69" s="627"/>
      <c r="L69" s="627"/>
      <c r="M69" s="627"/>
      <c r="N69" s="627"/>
      <c r="O69" s="627"/>
      <c r="P69" s="627"/>
      <c r="Q69" s="627"/>
      <c r="R69" s="627"/>
      <c r="S69" s="627"/>
      <c r="T69" s="627"/>
      <c r="U69" s="627"/>
      <c r="V69" s="627"/>
      <c r="W69" s="358">
        <f t="shared" si="23"/>
        <v>98.996480000000005</v>
      </c>
      <c r="X69" s="358">
        <f t="shared" si="24"/>
        <v>0</v>
      </c>
      <c r="Y69" s="358">
        <f t="shared" si="25"/>
        <v>98.996480000000005</v>
      </c>
      <c r="Z69" s="628">
        <v>21</v>
      </c>
      <c r="AA69" s="587"/>
      <c r="AB69" s="147"/>
    </row>
    <row r="70" spans="3:28" x14ac:dyDescent="0.25">
      <c r="C70" s="626" t="s">
        <v>2048</v>
      </c>
      <c r="D70" s="626" t="s">
        <v>2046</v>
      </c>
      <c r="E70" s="627">
        <v>29.518000000000001</v>
      </c>
      <c r="F70" s="627"/>
      <c r="G70" s="627"/>
      <c r="H70" s="627"/>
      <c r="I70" s="627"/>
      <c r="J70" s="627"/>
      <c r="K70" s="627"/>
      <c r="L70" s="627"/>
      <c r="M70" s="627"/>
      <c r="N70" s="627"/>
      <c r="O70" s="627"/>
      <c r="P70" s="627"/>
      <c r="Q70" s="627"/>
      <c r="R70" s="627"/>
      <c r="S70" s="627"/>
      <c r="T70" s="627"/>
      <c r="U70" s="627"/>
      <c r="V70" s="627"/>
      <c r="W70" s="358">
        <f t="shared" si="23"/>
        <v>93.276880000000006</v>
      </c>
      <c r="X70" s="358">
        <f t="shared" si="24"/>
        <v>0</v>
      </c>
      <c r="Y70" s="358">
        <f t="shared" si="25"/>
        <v>93.276880000000006</v>
      </c>
      <c r="Z70" s="628">
        <v>9</v>
      </c>
      <c r="AA70" s="587"/>
      <c r="AB70" s="147"/>
    </row>
    <row r="71" spans="3:28" x14ac:dyDescent="0.25">
      <c r="C71" s="626" t="s">
        <v>2047</v>
      </c>
      <c r="D71" s="626" t="s">
        <v>2049</v>
      </c>
      <c r="E71" s="627">
        <v>28.913</v>
      </c>
      <c r="F71" s="627"/>
      <c r="G71" s="627"/>
      <c r="H71" s="627"/>
      <c r="I71" s="627"/>
      <c r="J71" s="627"/>
      <c r="K71" s="627"/>
      <c r="L71" s="627"/>
      <c r="M71" s="627"/>
      <c r="N71" s="627"/>
      <c r="O71" s="627"/>
      <c r="P71" s="627"/>
      <c r="Q71" s="627"/>
      <c r="R71" s="627"/>
      <c r="S71" s="627"/>
      <c r="T71" s="627"/>
      <c r="U71" s="627"/>
      <c r="V71" s="627"/>
      <c r="W71" s="358">
        <f t="shared" si="23"/>
        <v>91.365080000000006</v>
      </c>
      <c r="X71" s="358">
        <f t="shared" si="24"/>
        <v>0</v>
      </c>
      <c r="Y71" s="358">
        <f t="shared" si="25"/>
        <v>91.365080000000006</v>
      </c>
      <c r="Z71" s="628">
        <v>13</v>
      </c>
      <c r="AA71" s="587"/>
      <c r="AB71" s="147"/>
    </row>
    <row r="72" spans="3:28" x14ac:dyDescent="0.25">
      <c r="C72" s="626" t="s">
        <v>2049</v>
      </c>
      <c r="D72" s="626" t="s">
        <v>2048</v>
      </c>
      <c r="E72" s="627">
        <v>27.25</v>
      </c>
      <c r="F72" s="627"/>
      <c r="G72" s="627"/>
      <c r="H72" s="627"/>
      <c r="I72" s="627"/>
      <c r="J72" s="627"/>
      <c r="K72" s="627"/>
      <c r="L72" s="627"/>
      <c r="M72" s="627"/>
      <c r="N72" s="627"/>
      <c r="O72" s="627"/>
      <c r="P72" s="627"/>
      <c r="Q72" s="627"/>
      <c r="R72" s="627"/>
      <c r="S72" s="627"/>
      <c r="T72" s="627"/>
      <c r="U72" s="627"/>
      <c r="V72" s="627"/>
      <c r="W72" s="358">
        <f t="shared" si="23"/>
        <v>86.11</v>
      </c>
      <c r="X72" s="358">
        <f t="shared" si="24"/>
        <v>0</v>
      </c>
      <c r="Y72" s="358">
        <f t="shared" si="25"/>
        <v>86.11</v>
      </c>
      <c r="Z72" s="628">
        <v>7</v>
      </c>
      <c r="AA72" s="587"/>
      <c r="AB72" s="147"/>
    </row>
    <row r="73" spans="3:28" x14ac:dyDescent="0.25">
      <c r="C73" s="626" t="s">
        <v>2046</v>
      </c>
      <c r="D73" s="626" t="s">
        <v>2049</v>
      </c>
      <c r="E73" s="627">
        <v>23.437000000000001</v>
      </c>
      <c r="F73" s="627"/>
      <c r="G73" s="627"/>
      <c r="H73" s="627"/>
      <c r="I73" s="627"/>
      <c r="J73" s="627"/>
      <c r="K73" s="627"/>
      <c r="L73" s="627"/>
      <c r="M73" s="627"/>
      <c r="N73" s="627"/>
      <c r="O73" s="627"/>
      <c r="P73" s="627"/>
      <c r="Q73" s="627"/>
      <c r="R73" s="627"/>
      <c r="S73" s="627"/>
      <c r="T73" s="627"/>
      <c r="U73" s="627"/>
      <c r="V73" s="627"/>
      <c r="W73" s="358">
        <f t="shared" si="23"/>
        <v>74.06092000000001</v>
      </c>
      <c r="X73" s="358">
        <f t="shared" si="24"/>
        <v>0</v>
      </c>
      <c r="Y73" s="358">
        <f t="shared" si="25"/>
        <v>74.06092000000001</v>
      </c>
      <c r="Z73" s="628">
        <v>16</v>
      </c>
      <c r="AA73" s="587"/>
      <c r="AB73" s="147"/>
    </row>
    <row r="74" spans="3:28" x14ac:dyDescent="0.25">
      <c r="C74" s="626" t="s">
        <v>2050</v>
      </c>
      <c r="D74" s="626" t="s">
        <v>2047</v>
      </c>
      <c r="E74" s="627">
        <v>21.968</v>
      </c>
      <c r="F74" s="627"/>
      <c r="G74" s="627"/>
      <c r="H74" s="627"/>
      <c r="I74" s="627"/>
      <c r="J74" s="627"/>
      <c r="K74" s="627"/>
      <c r="L74" s="627"/>
      <c r="M74" s="627"/>
      <c r="N74" s="627"/>
      <c r="O74" s="627"/>
      <c r="P74" s="627"/>
      <c r="Q74" s="627"/>
      <c r="R74" s="627"/>
      <c r="S74" s="627"/>
      <c r="T74" s="627"/>
      <c r="U74" s="627"/>
      <c r="V74" s="627"/>
      <c r="W74" s="358">
        <f t="shared" si="23"/>
        <v>69.418880000000001</v>
      </c>
      <c r="X74" s="358">
        <f t="shared" si="24"/>
        <v>0</v>
      </c>
      <c r="Y74" s="358">
        <f t="shared" si="25"/>
        <v>69.418880000000001</v>
      </c>
      <c r="Z74" s="628">
        <v>4</v>
      </c>
      <c r="AA74" s="587"/>
      <c r="AB74" s="147"/>
    </row>
    <row r="75" spans="3:28" x14ac:dyDescent="0.25">
      <c r="C75" s="626" t="s">
        <v>2050</v>
      </c>
      <c r="D75" s="626" t="s">
        <v>2046</v>
      </c>
      <c r="E75" s="627">
        <v>21.42</v>
      </c>
      <c r="F75" s="627"/>
      <c r="G75" s="627"/>
      <c r="H75" s="627"/>
      <c r="I75" s="627"/>
      <c r="J75" s="627"/>
      <c r="K75" s="627"/>
      <c r="L75" s="627"/>
      <c r="M75" s="627"/>
      <c r="N75" s="627"/>
      <c r="O75" s="627"/>
      <c r="P75" s="627"/>
      <c r="Q75" s="627"/>
      <c r="R75" s="627"/>
      <c r="S75" s="627"/>
      <c r="T75" s="627"/>
      <c r="U75" s="627"/>
      <c r="V75" s="627"/>
      <c r="W75" s="358">
        <f t="shared" si="23"/>
        <v>67.687200000000004</v>
      </c>
      <c r="X75" s="358">
        <f t="shared" si="24"/>
        <v>0</v>
      </c>
      <c r="Y75" s="358">
        <f t="shared" si="25"/>
        <v>67.687200000000004</v>
      </c>
      <c r="Z75" s="628">
        <v>5</v>
      </c>
      <c r="AA75" s="587"/>
      <c r="AB75" s="147"/>
    </row>
    <row r="76" spans="3:28" x14ac:dyDescent="0.25">
      <c r="C76" s="626" t="s">
        <v>2046</v>
      </c>
      <c r="D76" s="626" t="s">
        <v>2051</v>
      </c>
      <c r="E76" s="627">
        <v>21.361000000000001</v>
      </c>
      <c r="F76" s="627"/>
      <c r="G76" s="627"/>
      <c r="H76" s="627"/>
      <c r="I76" s="627"/>
      <c r="J76" s="627"/>
      <c r="K76" s="627"/>
      <c r="L76" s="627"/>
      <c r="M76" s="627"/>
      <c r="N76" s="627"/>
      <c r="O76" s="627"/>
      <c r="P76" s="627"/>
      <c r="Q76" s="627"/>
      <c r="R76" s="627"/>
      <c r="S76" s="627"/>
      <c r="T76" s="627"/>
      <c r="U76" s="627"/>
      <c r="V76" s="627"/>
      <c r="W76" s="358">
        <f t="shared" si="23"/>
        <v>67.50076</v>
      </c>
      <c r="X76" s="358">
        <f t="shared" si="24"/>
        <v>0</v>
      </c>
      <c r="Y76" s="358">
        <f t="shared" si="25"/>
        <v>67.50076</v>
      </c>
      <c r="Z76" s="628">
        <v>11</v>
      </c>
      <c r="AA76" s="587"/>
      <c r="AB76" s="147"/>
    </row>
    <row r="77" spans="3:28" x14ac:dyDescent="0.25">
      <c r="C77" s="626" t="s">
        <v>2050</v>
      </c>
      <c r="D77" s="626" t="s">
        <v>2049</v>
      </c>
      <c r="E77" s="627">
        <v>20.606000000000002</v>
      </c>
      <c r="F77" s="627"/>
      <c r="G77" s="627"/>
      <c r="H77" s="627"/>
      <c r="I77" s="627"/>
      <c r="J77" s="627"/>
      <c r="K77" s="627"/>
      <c r="L77" s="627"/>
      <c r="M77" s="627"/>
      <c r="N77" s="627"/>
      <c r="O77" s="627"/>
      <c r="P77" s="627"/>
      <c r="Q77" s="627"/>
      <c r="R77" s="627"/>
      <c r="S77" s="627"/>
      <c r="T77" s="627"/>
      <c r="U77" s="627"/>
      <c r="V77" s="627"/>
      <c r="W77" s="358">
        <f t="shared" si="23"/>
        <v>65.114960000000011</v>
      </c>
      <c r="X77" s="358">
        <f t="shared" si="24"/>
        <v>0</v>
      </c>
      <c r="Y77" s="358">
        <f t="shared" si="25"/>
        <v>65.114960000000011</v>
      </c>
      <c r="Z77" s="628">
        <v>5</v>
      </c>
      <c r="AA77" s="587"/>
      <c r="AB77" s="147"/>
    </row>
    <row r="78" spans="3:28" x14ac:dyDescent="0.25">
      <c r="C78" s="626" t="s">
        <v>2046</v>
      </c>
      <c r="D78" s="626" t="s">
        <v>2050</v>
      </c>
      <c r="E78" s="627">
        <v>19.895</v>
      </c>
      <c r="F78" s="627"/>
      <c r="G78" s="627"/>
      <c r="H78" s="627"/>
      <c r="I78" s="627"/>
      <c r="J78" s="627"/>
      <c r="K78" s="627"/>
      <c r="L78" s="627"/>
      <c r="M78" s="627"/>
      <c r="N78" s="627"/>
      <c r="O78" s="627"/>
      <c r="P78" s="627"/>
      <c r="Q78" s="627"/>
      <c r="R78" s="627"/>
      <c r="S78" s="627"/>
      <c r="T78" s="627"/>
      <c r="U78" s="627"/>
      <c r="V78" s="627"/>
      <c r="W78" s="358">
        <f t="shared" si="23"/>
        <v>62.868200000000002</v>
      </c>
      <c r="X78" s="358">
        <f t="shared" si="24"/>
        <v>0</v>
      </c>
      <c r="Y78" s="358">
        <f t="shared" si="25"/>
        <v>62.868200000000002</v>
      </c>
      <c r="Z78" s="628">
        <v>5</v>
      </c>
      <c r="AA78" s="587"/>
      <c r="AB78" s="147"/>
    </row>
    <row r="79" spans="3:28" x14ac:dyDescent="0.25">
      <c r="C79" s="626" t="s">
        <v>2048</v>
      </c>
      <c r="D79" s="626" t="s">
        <v>2050</v>
      </c>
      <c r="E79" s="627">
        <v>19.039000000000001</v>
      </c>
      <c r="F79" s="627"/>
      <c r="G79" s="627"/>
      <c r="H79" s="627"/>
      <c r="I79" s="627"/>
      <c r="J79" s="627"/>
      <c r="K79" s="627"/>
      <c r="L79" s="627"/>
      <c r="M79" s="627"/>
      <c r="N79" s="627"/>
      <c r="O79" s="627"/>
      <c r="P79" s="627"/>
      <c r="Q79" s="627"/>
      <c r="R79" s="627"/>
      <c r="S79" s="627"/>
      <c r="T79" s="627"/>
      <c r="U79" s="627"/>
      <c r="V79" s="627"/>
      <c r="W79" s="358">
        <f t="shared" si="23"/>
        <v>60.163240000000009</v>
      </c>
      <c r="X79" s="358">
        <f t="shared" si="24"/>
        <v>0</v>
      </c>
      <c r="Y79" s="358">
        <f t="shared" si="25"/>
        <v>60.163240000000009</v>
      </c>
      <c r="Z79" s="628">
        <v>4</v>
      </c>
      <c r="AA79" s="587"/>
      <c r="AB79" s="147"/>
    </row>
    <row r="80" spans="3:28" x14ac:dyDescent="0.25">
      <c r="C80" s="626" t="s">
        <v>2049</v>
      </c>
      <c r="D80" s="626" t="s">
        <v>2047</v>
      </c>
      <c r="E80" s="627">
        <v>18.369</v>
      </c>
      <c r="F80" s="627"/>
      <c r="G80" s="627"/>
      <c r="H80" s="627"/>
      <c r="I80" s="627"/>
      <c r="J80" s="627"/>
      <c r="K80" s="627"/>
      <c r="L80" s="627"/>
      <c r="M80" s="627"/>
      <c r="N80" s="627"/>
      <c r="O80" s="627"/>
      <c r="P80" s="627"/>
      <c r="Q80" s="627"/>
      <c r="R80" s="627"/>
      <c r="S80" s="627"/>
      <c r="T80" s="627"/>
      <c r="U80" s="627"/>
      <c r="V80" s="627"/>
      <c r="W80" s="358">
        <f t="shared" si="23"/>
        <v>58.046040000000005</v>
      </c>
      <c r="X80" s="358">
        <f t="shared" si="24"/>
        <v>0</v>
      </c>
      <c r="Y80" s="358">
        <f t="shared" si="25"/>
        <v>58.046040000000005</v>
      </c>
      <c r="Z80" s="628">
        <v>8</v>
      </c>
      <c r="AA80" s="587"/>
      <c r="AB80" s="147"/>
    </row>
    <row r="81" spans="3:28" x14ac:dyDescent="0.25">
      <c r="C81" s="626" t="s">
        <v>2046</v>
      </c>
      <c r="D81" s="626" t="s">
        <v>2048</v>
      </c>
      <c r="E81" s="627">
        <v>18.306000000000001</v>
      </c>
      <c r="F81" s="627"/>
      <c r="G81" s="627"/>
      <c r="H81" s="627"/>
      <c r="I81" s="627"/>
      <c r="J81" s="627"/>
      <c r="K81" s="627"/>
      <c r="L81" s="627"/>
      <c r="M81" s="627"/>
      <c r="N81" s="627"/>
      <c r="O81" s="627"/>
      <c r="P81" s="627"/>
      <c r="Q81" s="627"/>
      <c r="R81" s="627"/>
      <c r="S81" s="627"/>
      <c r="T81" s="627"/>
      <c r="U81" s="627"/>
      <c r="V81" s="627"/>
      <c r="W81" s="358">
        <f t="shared" si="23"/>
        <v>57.846960000000003</v>
      </c>
      <c r="X81" s="358">
        <f t="shared" si="24"/>
        <v>0</v>
      </c>
      <c r="Y81" s="358">
        <f t="shared" si="25"/>
        <v>57.846960000000003</v>
      </c>
      <c r="Z81" s="628">
        <v>6</v>
      </c>
      <c r="AA81" s="587"/>
      <c r="AB81" s="147"/>
    </row>
    <row r="82" spans="3:28" x14ac:dyDescent="0.25">
      <c r="C82" s="626" t="s">
        <v>2049</v>
      </c>
      <c r="D82" s="626" t="s">
        <v>2051</v>
      </c>
      <c r="E82" s="627">
        <v>18.084</v>
      </c>
      <c r="F82" s="627"/>
      <c r="G82" s="627"/>
      <c r="H82" s="627"/>
      <c r="I82" s="627"/>
      <c r="J82" s="627"/>
      <c r="K82" s="627"/>
      <c r="L82" s="627"/>
      <c r="M82" s="627"/>
      <c r="N82" s="627"/>
      <c r="O82" s="627"/>
      <c r="P82" s="627"/>
      <c r="Q82" s="627"/>
      <c r="R82" s="627"/>
      <c r="S82" s="627"/>
      <c r="T82" s="627"/>
      <c r="U82" s="627"/>
      <c r="V82" s="627"/>
      <c r="W82" s="358">
        <f t="shared" si="23"/>
        <v>57.145440000000001</v>
      </c>
      <c r="X82" s="358">
        <f t="shared" si="24"/>
        <v>0</v>
      </c>
      <c r="Y82" s="358">
        <f t="shared" si="25"/>
        <v>57.145440000000001</v>
      </c>
      <c r="Z82" s="628">
        <v>8</v>
      </c>
      <c r="AA82" s="587"/>
      <c r="AB82" s="147"/>
    </row>
    <row r="83" spans="3:28" x14ac:dyDescent="0.25">
      <c r="C83" s="626" t="s">
        <v>2050</v>
      </c>
      <c r="D83" s="626" t="s">
        <v>2051</v>
      </c>
      <c r="E83" s="627">
        <v>16.646999999999998</v>
      </c>
      <c r="F83" s="627"/>
      <c r="G83" s="627"/>
      <c r="H83" s="627"/>
      <c r="I83" s="627"/>
      <c r="J83" s="627"/>
      <c r="K83" s="627"/>
      <c r="L83" s="627"/>
      <c r="M83" s="627"/>
      <c r="N83" s="627"/>
      <c r="O83" s="627"/>
      <c r="P83" s="627"/>
      <c r="Q83" s="627"/>
      <c r="R83" s="627"/>
      <c r="S83" s="627"/>
      <c r="T83" s="627"/>
      <c r="U83" s="627"/>
      <c r="V83" s="627"/>
      <c r="W83" s="358">
        <f t="shared" si="23"/>
        <v>52.604520000000001</v>
      </c>
      <c r="X83" s="358">
        <f t="shared" si="24"/>
        <v>0</v>
      </c>
      <c r="Y83" s="358">
        <f t="shared" si="25"/>
        <v>52.604520000000001</v>
      </c>
      <c r="Z83" s="628">
        <v>3</v>
      </c>
      <c r="AA83" s="587"/>
      <c r="AB83" s="147"/>
    </row>
    <row r="84" spans="3:28" x14ac:dyDescent="0.25">
      <c r="C84" s="626" t="s">
        <v>2047</v>
      </c>
      <c r="D84" s="626" t="s">
        <v>2050</v>
      </c>
      <c r="E84" s="627">
        <v>16.195</v>
      </c>
      <c r="F84" s="627"/>
      <c r="G84" s="627"/>
      <c r="H84" s="627"/>
      <c r="I84" s="627"/>
      <c r="J84" s="627"/>
      <c r="K84" s="627"/>
      <c r="L84" s="627"/>
      <c r="M84" s="627"/>
      <c r="N84" s="627"/>
      <c r="O84" s="627"/>
      <c r="P84" s="627"/>
      <c r="Q84" s="627"/>
      <c r="R84" s="627"/>
      <c r="S84" s="627"/>
      <c r="T84" s="627"/>
      <c r="U84" s="627"/>
      <c r="V84" s="627"/>
      <c r="W84" s="358">
        <f t="shared" si="23"/>
        <v>51.176200000000001</v>
      </c>
      <c r="X84" s="358">
        <f t="shared" si="24"/>
        <v>0</v>
      </c>
      <c r="Y84" s="358">
        <f t="shared" si="25"/>
        <v>51.176200000000001</v>
      </c>
      <c r="Z84" s="628">
        <v>4</v>
      </c>
      <c r="AA84" s="587"/>
      <c r="AB84" s="147"/>
    </row>
    <row r="85" spans="3:28" x14ac:dyDescent="0.25">
      <c r="C85" s="626" t="s">
        <v>2052</v>
      </c>
      <c r="D85" s="626" t="s">
        <v>2051</v>
      </c>
      <c r="E85" s="627">
        <v>13.906000000000001</v>
      </c>
      <c r="F85" s="627"/>
      <c r="G85" s="627"/>
      <c r="H85" s="627"/>
      <c r="I85" s="627"/>
      <c r="J85" s="627"/>
      <c r="K85" s="627"/>
      <c r="L85" s="627"/>
      <c r="M85" s="627"/>
      <c r="N85" s="627"/>
      <c r="O85" s="627"/>
      <c r="P85" s="627"/>
      <c r="Q85" s="627"/>
      <c r="R85" s="627"/>
      <c r="S85" s="627"/>
      <c r="T85" s="627"/>
      <c r="U85" s="627"/>
      <c r="V85" s="627"/>
      <c r="W85" s="358">
        <f t="shared" si="23"/>
        <v>43.942960000000006</v>
      </c>
      <c r="X85" s="358">
        <f t="shared" si="24"/>
        <v>0</v>
      </c>
      <c r="Y85" s="358">
        <f t="shared" si="25"/>
        <v>43.942960000000006</v>
      </c>
      <c r="Z85" s="628">
        <v>5</v>
      </c>
      <c r="AA85" s="587"/>
      <c r="AB85" s="147"/>
    </row>
    <row r="86" spans="3:28" x14ac:dyDescent="0.25">
      <c r="C86" s="626" t="s">
        <v>2050</v>
      </c>
      <c r="D86" s="626" t="s">
        <v>2053</v>
      </c>
      <c r="E86" s="627">
        <v>13.69</v>
      </c>
      <c r="F86" s="627"/>
      <c r="G86" s="627"/>
      <c r="H86" s="627"/>
      <c r="I86" s="627"/>
      <c r="J86" s="627"/>
      <c r="K86" s="627"/>
      <c r="L86" s="627"/>
      <c r="M86" s="627"/>
      <c r="N86" s="627"/>
      <c r="O86" s="627"/>
      <c r="P86" s="627"/>
      <c r="Q86" s="627"/>
      <c r="R86" s="627"/>
      <c r="S86" s="627"/>
      <c r="T86" s="627"/>
      <c r="U86" s="627"/>
      <c r="V86" s="627"/>
      <c r="W86" s="358">
        <f t="shared" si="23"/>
        <v>43.260399999999997</v>
      </c>
      <c r="X86" s="358">
        <f t="shared" si="24"/>
        <v>0</v>
      </c>
      <c r="Y86" s="358">
        <f t="shared" si="25"/>
        <v>43.260399999999997</v>
      </c>
      <c r="Z86" s="628">
        <v>3</v>
      </c>
      <c r="AA86" s="587"/>
      <c r="AB86" s="147"/>
    </row>
    <row r="87" spans="3:28" x14ac:dyDescent="0.25">
      <c r="C87" s="626" t="s">
        <v>2053</v>
      </c>
      <c r="D87" s="626" t="s">
        <v>2050</v>
      </c>
      <c r="E87" s="627">
        <v>13.677</v>
      </c>
      <c r="F87" s="627"/>
      <c r="G87" s="627"/>
      <c r="H87" s="627"/>
      <c r="I87" s="627"/>
      <c r="J87" s="627"/>
      <c r="K87" s="627"/>
      <c r="L87" s="627"/>
      <c r="M87" s="627"/>
      <c r="N87" s="627"/>
      <c r="O87" s="627"/>
      <c r="P87" s="627"/>
      <c r="Q87" s="627"/>
      <c r="R87" s="627"/>
      <c r="S87" s="627"/>
      <c r="T87" s="627"/>
      <c r="U87" s="627"/>
      <c r="V87" s="627"/>
      <c r="W87" s="358">
        <f t="shared" si="23"/>
        <v>43.219320000000003</v>
      </c>
      <c r="X87" s="358">
        <f t="shared" si="24"/>
        <v>0</v>
      </c>
      <c r="Y87" s="358">
        <f t="shared" si="25"/>
        <v>43.219320000000003</v>
      </c>
      <c r="Z87" s="628">
        <v>3</v>
      </c>
      <c r="AA87" s="587"/>
      <c r="AB87" s="147"/>
    </row>
    <row r="88" spans="3:28" x14ac:dyDescent="0.25">
      <c r="C88" s="626" t="s">
        <v>2050</v>
      </c>
      <c r="D88" s="626" t="s">
        <v>2054</v>
      </c>
      <c r="E88" s="627">
        <v>12.948</v>
      </c>
      <c r="F88" s="627"/>
      <c r="G88" s="627"/>
      <c r="H88" s="627"/>
      <c r="I88" s="627"/>
      <c r="J88" s="627"/>
      <c r="K88" s="627"/>
      <c r="L88" s="627"/>
      <c r="M88" s="627"/>
      <c r="N88" s="627"/>
      <c r="O88" s="627"/>
      <c r="P88" s="627"/>
      <c r="Q88" s="627"/>
      <c r="R88" s="627"/>
      <c r="S88" s="627"/>
      <c r="T88" s="627"/>
      <c r="U88" s="627"/>
      <c r="V88" s="627"/>
      <c r="W88" s="358">
        <f t="shared" si="23"/>
        <v>40.915680000000002</v>
      </c>
      <c r="X88" s="358">
        <f t="shared" si="24"/>
        <v>0</v>
      </c>
      <c r="Y88" s="358">
        <f t="shared" si="25"/>
        <v>40.915680000000002</v>
      </c>
      <c r="Z88" s="628">
        <v>9</v>
      </c>
      <c r="AA88" s="587"/>
      <c r="AB88" s="147"/>
    </row>
    <row r="89" spans="3:28" x14ac:dyDescent="0.25">
      <c r="C89" s="626" t="s">
        <v>2047</v>
      </c>
      <c r="D89" s="626" t="s">
        <v>2051</v>
      </c>
      <c r="E89" s="627">
        <v>12.616</v>
      </c>
      <c r="F89" s="627"/>
      <c r="G89" s="627"/>
      <c r="H89" s="627"/>
      <c r="I89" s="627"/>
      <c r="J89" s="627"/>
      <c r="K89" s="627"/>
      <c r="L89" s="627"/>
      <c r="M89" s="627"/>
      <c r="N89" s="627"/>
      <c r="O89" s="627"/>
      <c r="P89" s="627"/>
      <c r="Q89" s="627"/>
      <c r="R89" s="627"/>
      <c r="S89" s="627"/>
      <c r="T89" s="627"/>
      <c r="U89" s="627"/>
      <c r="V89" s="627"/>
      <c r="W89" s="358">
        <f t="shared" si="23"/>
        <v>39.86656</v>
      </c>
      <c r="X89" s="358">
        <f t="shared" ref="X89:X134" si="26">Y89-W89</f>
        <v>0</v>
      </c>
      <c r="Y89" s="358">
        <f t="shared" si="25"/>
        <v>39.86656</v>
      </c>
      <c r="Z89" s="628">
        <v>5</v>
      </c>
      <c r="AA89" s="587"/>
      <c r="AB89" s="147"/>
    </row>
    <row r="90" spans="3:28" x14ac:dyDescent="0.25">
      <c r="C90" s="626" t="s">
        <v>2054</v>
      </c>
      <c r="D90" s="626" t="s">
        <v>2050</v>
      </c>
      <c r="E90" s="627">
        <v>12.381</v>
      </c>
      <c r="F90" s="627"/>
      <c r="G90" s="627"/>
      <c r="H90" s="627"/>
      <c r="I90" s="627"/>
      <c r="J90" s="627"/>
      <c r="K90" s="627"/>
      <c r="L90" s="627"/>
      <c r="M90" s="627"/>
      <c r="N90" s="627"/>
      <c r="O90" s="627"/>
      <c r="P90" s="627"/>
      <c r="Q90" s="627"/>
      <c r="R90" s="627"/>
      <c r="S90" s="627"/>
      <c r="T90" s="627"/>
      <c r="U90" s="627"/>
      <c r="V90" s="627"/>
      <c r="W90" s="358">
        <f t="shared" si="23"/>
        <v>39.123960000000004</v>
      </c>
      <c r="X90" s="358">
        <f t="shared" si="26"/>
        <v>0</v>
      </c>
      <c r="Y90" s="358">
        <f t="shared" si="25"/>
        <v>39.123960000000004</v>
      </c>
      <c r="Z90" s="628">
        <v>8</v>
      </c>
      <c r="AA90" s="587"/>
      <c r="AB90" s="147"/>
    </row>
    <row r="91" spans="3:28" x14ac:dyDescent="0.25">
      <c r="C91" s="626" t="s">
        <v>2047</v>
      </c>
      <c r="D91" s="626" t="s">
        <v>2055</v>
      </c>
      <c r="E91" s="627">
        <v>12.01</v>
      </c>
      <c r="F91" s="627"/>
      <c r="G91" s="627"/>
      <c r="H91" s="627"/>
      <c r="I91" s="627"/>
      <c r="J91" s="627"/>
      <c r="K91" s="627"/>
      <c r="L91" s="627"/>
      <c r="M91" s="627"/>
      <c r="N91" s="627"/>
      <c r="O91" s="627"/>
      <c r="P91" s="627"/>
      <c r="Q91" s="627"/>
      <c r="R91" s="627"/>
      <c r="S91" s="627"/>
      <c r="T91" s="627"/>
      <c r="U91" s="627"/>
      <c r="V91" s="627"/>
      <c r="W91" s="358">
        <f t="shared" si="23"/>
        <v>37.951599999999999</v>
      </c>
      <c r="X91" s="358">
        <f t="shared" si="26"/>
        <v>0</v>
      </c>
      <c r="Y91" s="358">
        <f t="shared" si="25"/>
        <v>37.951599999999999</v>
      </c>
      <c r="Z91" s="628">
        <v>5</v>
      </c>
      <c r="AA91" s="587"/>
      <c r="AB91" s="147"/>
    </row>
    <row r="92" spans="3:28" x14ac:dyDescent="0.25">
      <c r="C92" s="626" t="s">
        <v>2056</v>
      </c>
      <c r="D92" s="626" t="s">
        <v>2051</v>
      </c>
      <c r="E92" s="627">
        <v>11.212</v>
      </c>
      <c r="F92" s="627"/>
      <c r="G92" s="627"/>
      <c r="H92" s="627"/>
      <c r="I92" s="627"/>
      <c r="J92" s="627"/>
      <c r="K92" s="627"/>
      <c r="L92" s="627"/>
      <c r="M92" s="627"/>
      <c r="N92" s="627"/>
      <c r="O92" s="627"/>
      <c r="P92" s="627"/>
      <c r="Q92" s="627"/>
      <c r="R92" s="627"/>
      <c r="S92" s="627"/>
      <c r="T92" s="627"/>
      <c r="U92" s="627"/>
      <c r="V92" s="627"/>
      <c r="W92" s="358">
        <f t="shared" si="23"/>
        <v>35.429920000000003</v>
      </c>
      <c r="X92" s="358">
        <f t="shared" si="26"/>
        <v>0</v>
      </c>
      <c r="Y92" s="358">
        <f t="shared" si="25"/>
        <v>35.429920000000003</v>
      </c>
      <c r="Z92" s="628">
        <v>4</v>
      </c>
      <c r="AA92" s="587"/>
      <c r="AB92" s="147"/>
    </row>
    <row r="93" spans="3:28" x14ac:dyDescent="0.25">
      <c r="C93" s="626" t="s">
        <v>2052</v>
      </c>
      <c r="D93" s="626" t="s">
        <v>2046</v>
      </c>
      <c r="E93" s="627">
        <v>11.054</v>
      </c>
      <c r="F93" s="627"/>
      <c r="G93" s="627"/>
      <c r="H93" s="627"/>
      <c r="I93" s="627"/>
      <c r="J93" s="627"/>
      <c r="K93" s="627"/>
      <c r="L93" s="627"/>
      <c r="M93" s="627"/>
      <c r="N93" s="627"/>
      <c r="O93" s="627"/>
      <c r="P93" s="627"/>
      <c r="Q93" s="627"/>
      <c r="R93" s="627"/>
      <c r="S93" s="627"/>
      <c r="T93" s="627"/>
      <c r="U93" s="627"/>
      <c r="V93" s="627"/>
      <c r="W93" s="358">
        <f t="shared" si="23"/>
        <v>34.930640000000004</v>
      </c>
      <c r="X93" s="358">
        <f t="shared" si="26"/>
        <v>0</v>
      </c>
      <c r="Y93" s="358">
        <f t="shared" si="25"/>
        <v>34.930640000000004</v>
      </c>
      <c r="Z93" s="628">
        <v>4</v>
      </c>
      <c r="AA93" s="587"/>
      <c r="AB93" s="147"/>
    </row>
    <row r="94" spans="3:28" x14ac:dyDescent="0.25">
      <c r="C94" s="626" t="s">
        <v>2052</v>
      </c>
      <c r="D94" s="626" t="s">
        <v>2047</v>
      </c>
      <c r="E94" s="627">
        <v>10.845000000000001</v>
      </c>
      <c r="F94" s="627"/>
      <c r="G94" s="627"/>
      <c r="H94" s="627"/>
      <c r="I94" s="627"/>
      <c r="J94" s="627"/>
      <c r="K94" s="627"/>
      <c r="L94" s="627"/>
      <c r="M94" s="627"/>
      <c r="N94" s="627"/>
      <c r="O94" s="627"/>
      <c r="P94" s="627"/>
      <c r="Q94" s="627"/>
      <c r="R94" s="627"/>
      <c r="S94" s="627"/>
      <c r="T94" s="627"/>
      <c r="U94" s="627"/>
      <c r="V94" s="627"/>
      <c r="W94" s="358">
        <f t="shared" si="23"/>
        <v>34.270200000000003</v>
      </c>
      <c r="X94" s="358">
        <f t="shared" si="26"/>
        <v>0</v>
      </c>
      <c r="Y94" s="358">
        <f t="shared" si="25"/>
        <v>34.270200000000003</v>
      </c>
      <c r="Z94" s="628">
        <v>3</v>
      </c>
      <c r="AA94" s="587"/>
      <c r="AB94" s="147"/>
    </row>
    <row r="95" spans="3:28" x14ac:dyDescent="0.25">
      <c r="C95" s="626" t="s">
        <v>2049</v>
      </c>
      <c r="D95" s="626" t="s">
        <v>2050</v>
      </c>
      <c r="E95" s="627">
        <v>10.535</v>
      </c>
      <c r="F95" s="627"/>
      <c r="G95" s="627"/>
      <c r="H95" s="627"/>
      <c r="I95" s="627"/>
      <c r="J95" s="627"/>
      <c r="K95" s="627"/>
      <c r="L95" s="627"/>
      <c r="M95" s="627"/>
      <c r="N95" s="627"/>
      <c r="O95" s="627"/>
      <c r="P95" s="627"/>
      <c r="Q95" s="627"/>
      <c r="R95" s="627"/>
      <c r="S95" s="627"/>
      <c r="T95" s="627"/>
      <c r="U95" s="627"/>
      <c r="V95" s="627"/>
      <c r="W95" s="358">
        <f t="shared" si="23"/>
        <v>33.290600000000005</v>
      </c>
      <c r="X95" s="358">
        <f t="shared" si="26"/>
        <v>0</v>
      </c>
      <c r="Y95" s="358">
        <f t="shared" si="25"/>
        <v>33.290600000000005</v>
      </c>
      <c r="Z95" s="628">
        <v>2</v>
      </c>
      <c r="AA95" s="587"/>
      <c r="AB95" s="147"/>
    </row>
    <row r="96" spans="3:28" x14ac:dyDescent="0.25">
      <c r="C96" s="626" t="s">
        <v>2048</v>
      </c>
      <c r="D96" s="626" t="s">
        <v>2056</v>
      </c>
      <c r="E96" s="627">
        <v>10.303000000000001</v>
      </c>
      <c r="F96" s="627"/>
      <c r="G96" s="627"/>
      <c r="H96" s="627"/>
      <c r="I96" s="627"/>
      <c r="J96" s="627"/>
      <c r="K96" s="627"/>
      <c r="L96" s="627"/>
      <c r="M96" s="627"/>
      <c r="N96" s="627"/>
      <c r="O96" s="627"/>
      <c r="P96" s="627"/>
      <c r="Q96" s="627"/>
      <c r="R96" s="627"/>
      <c r="S96" s="627"/>
      <c r="T96" s="627"/>
      <c r="U96" s="627"/>
      <c r="V96" s="627"/>
      <c r="W96" s="358">
        <f t="shared" si="23"/>
        <v>32.557480000000005</v>
      </c>
      <c r="X96" s="358">
        <f t="shared" si="26"/>
        <v>0</v>
      </c>
      <c r="Y96" s="358">
        <f t="shared" si="25"/>
        <v>32.557480000000005</v>
      </c>
      <c r="Z96" s="628">
        <v>14</v>
      </c>
      <c r="AA96" s="587"/>
      <c r="AB96" s="147"/>
    </row>
    <row r="97" spans="3:28" x14ac:dyDescent="0.25">
      <c r="C97" s="626" t="s">
        <v>2046</v>
      </c>
      <c r="D97" s="626" t="s">
        <v>2052</v>
      </c>
      <c r="E97" s="627">
        <v>10.102</v>
      </c>
      <c r="F97" s="627"/>
      <c r="G97" s="627"/>
      <c r="H97" s="627"/>
      <c r="I97" s="627"/>
      <c r="J97" s="627"/>
      <c r="K97" s="627"/>
      <c r="L97" s="627"/>
      <c r="M97" s="627"/>
      <c r="N97" s="627"/>
      <c r="O97" s="627"/>
      <c r="P97" s="627"/>
      <c r="Q97" s="627"/>
      <c r="R97" s="627"/>
      <c r="S97" s="627"/>
      <c r="T97" s="627"/>
      <c r="U97" s="627"/>
      <c r="V97" s="627"/>
      <c r="W97" s="358">
        <f t="shared" si="23"/>
        <v>31.922320000000003</v>
      </c>
      <c r="X97" s="358">
        <f t="shared" si="26"/>
        <v>0</v>
      </c>
      <c r="Y97" s="358">
        <f t="shared" si="25"/>
        <v>31.922320000000003</v>
      </c>
      <c r="Z97" s="628">
        <v>4</v>
      </c>
      <c r="AA97" s="587"/>
      <c r="AB97" s="147"/>
    </row>
    <row r="98" spans="3:28" x14ac:dyDescent="0.25">
      <c r="C98" s="626" t="s">
        <v>2057</v>
      </c>
      <c r="D98" s="626" t="s">
        <v>2049</v>
      </c>
      <c r="E98" s="627">
        <v>9.7170000000000005</v>
      </c>
      <c r="F98" s="627"/>
      <c r="G98" s="627"/>
      <c r="H98" s="627"/>
      <c r="I98" s="627"/>
      <c r="J98" s="627"/>
      <c r="K98" s="627"/>
      <c r="L98" s="627"/>
      <c r="M98" s="627"/>
      <c r="N98" s="627"/>
      <c r="O98" s="627"/>
      <c r="P98" s="627"/>
      <c r="Q98" s="627"/>
      <c r="R98" s="627"/>
      <c r="S98" s="627"/>
      <c r="T98" s="627"/>
      <c r="U98" s="627"/>
      <c r="V98" s="627"/>
      <c r="W98" s="358">
        <f t="shared" si="23"/>
        <v>30.705720000000003</v>
      </c>
      <c r="X98" s="358">
        <f t="shared" si="26"/>
        <v>0</v>
      </c>
      <c r="Y98" s="358">
        <f t="shared" si="25"/>
        <v>30.705720000000003</v>
      </c>
      <c r="Z98" s="628">
        <v>4</v>
      </c>
      <c r="AA98" s="587"/>
      <c r="AB98" s="147"/>
    </row>
    <row r="99" spans="3:28" x14ac:dyDescent="0.25">
      <c r="C99" s="626" t="s">
        <v>2058</v>
      </c>
      <c r="D99" s="626" t="s">
        <v>2056</v>
      </c>
      <c r="E99" s="627">
        <v>9.4350000000000005</v>
      </c>
      <c r="F99" s="627"/>
      <c r="G99" s="627"/>
      <c r="H99" s="627"/>
      <c r="I99" s="627"/>
      <c r="J99" s="627"/>
      <c r="K99" s="627"/>
      <c r="L99" s="627"/>
      <c r="M99" s="627"/>
      <c r="N99" s="627"/>
      <c r="O99" s="627"/>
      <c r="P99" s="627"/>
      <c r="Q99" s="627"/>
      <c r="R99" s="627"/>
      <c r="S99" s="627"/>
      <c r="T99" s="627"/>
      <c r="U99" s="627"/>
      <c r="V99" s="627"/>
      <c r="W99" s="358">
        <f t="shared" si="23"/>
        <v>29.814600000000002</v>
      </c>
      <c r="X99" s="358">
        <f t="shared" si="26"/>
        <v>0</v>
      </c>
      <c r="Y99" s="358">
        <f t="shared" si="25"/>
        <v>29.814600000000002</v>
      </c>
      <c r="Z99" s="628">
        <v>2</v>
      </c>
      <c r="AA99" s="587"/>
      <c r="AB99" s="147"/>
    </row>
    <row r="100" spans="3:28" x14ac:dyDescent="0.25">
      <c r="C100" s="626" t="s">
        <v>2059</v>
      </c>
      <c r="D100" s="626" t="s">
        <v>2056</v>
      </c>
      <c r="E100" s="627">
        <v>9.3719999999999999</v>
      </c>
      <c r="F100" s="627"/>
      <c r="G100" s="627"/>
      <c r="H100" s="627"/>
      <c r="I100" s="627"/>
      <c r="J100" s="627"/>
      <c r="K100" s="627"/>
      <c r="L100" s="627"/>
      <c r="M100" s="627"/>
      <c r="N100" s="627"/>
      <c r="O100" s="627"/>
      <c r="P100" s="627"/>
      <c r="Q100" s="627"/>
      <c r="R100" s="627"/>
      <c r="S100" s="627"/>
      <c r="T100" s="627"/>
      <c r="U100" s="627"/>
      <c r="V100" s="627"/>
      <c r="W100" s="358">
        <f t="shared" si="23"/>
        <v>29.61552</v>
      </c>
      <c r="X100" s="358">
        <f t="shared" si="26"/>
        <v>0</v>
      </c>
      <c r="Y100" s="358">
        <f t="shared" si="25"/>
        <v>29.61552</v>
      </c>
      <c r="Z100" s="628">
        <v>4</v>
      </c>
      <c r="AA100" s="587"/>
      <c r="AB100" s="147"/>
    </row>
    <row r="101" spans="3:28" x14ac:dyDescent="0.25">
      <c r="C101" s="626" t="s">
        <v>2056</v>
      </c>
      <c r="D101" s="626" t="s">
        <v>2058</v>
      </c>
      <c r="E101" s="627">
        <v>9.3369999999999997</v>
      </c>
      <c r="F101" s="627"/>
      <c r="G101" s="627"/>
      <c r="H101" s="627"/>
      <c r="I101" s="627"/>
      <c r="J101" s="627"/>
      <c r="K101" s="627"/>
      <c r="L101" s="627"/>
      <c r="M101" s="627"/>
      <c r="N101" s="627"/>
      <c r="O101" s="627"/>
      <c r="P101" s="627"/>
      <c r="Q101" s="627"/>
      <c r="R101" s="627"/>
      <c r="S101" s="627"/>
      <c r="T101" s="627"/>
      <c r="U101" s="627"/>
      <c r="V101" s="627"/>
      <c r="W101" s="358">
        <f t="shared" si="23"/>
        <v>29.504920000000002</v>
      </c>
      <c r="X101" s="358">
        <f t="shared" si="26"/>
        <v>0</v>
      </c>
      <c r="Y101" s="358">
        <f t="shared" si="25"/>
        <v>29.504920000000002</v>
      </c>
      <c r="Z101" s="628">
        <v>2</v>
      </c>
      <c r="AA101" s="587"/>
      <c r="AB101" s="147"/>
    </row>
    <row r="102" spans="3:28" x14ac:dyDescent="0.25">
      <c r="C102" s="626" t="s">
        <v>2056</v>
      </c>
      <c r="D102" s="626" t="s">
        <v>2048</v>
      </c>
      <c r="E102" s="627">
        <v>9.2219999999999995</v>
      </c>
      <c r="F102" s="627"/>
      <c r="G102" s="627"/>
      <c r="H102" s="627"/>
      <c r="I102" s="627"/>
      <c r="J102" s="627"/>
      <c r="K102" s="627"/>
      <c r="L102" s="627"/>
      <c r="M102" s="627"/>
      <c r="N102" s="627"/>
      <c r="O102" s="627"/>
      <c r="P102" s="627"/>
      <c r="Q102" s="627"/>
      <c r="R102" s="627"/>
      <c r="S102" s="627"/>
      <c r="T102" s="627"/>
      <c r="U102" s="627"/>
      <c r="V102" s="627"/>
      <c r="W102" s="358">
        <f t="shared" si="23"/>
        <v>29.14152</v>
      </c>
      <c r="X102" s="358">
        <f t="shared" si="26"/>
        <v>0</v>
      </c>
      <c r="Y102" s="358">
        <f t="shared" si="25"/>
        <v>29.14152</v>
      </c>
      <c r="Z102" s="628">
        <v>12</v>
      </c>
      <c r="AA102" s="587"/>
      <c r="AB102" s="147"/>
    </row>
    <row r="103" spans="3:28" x14ac:dyDescent="0.25">
      <c r="C103" s="626" t="s">
        <v>2049</v>
      </c>
      <c r="D103" s="626" t="s">
        <v>2056</v>
      </c>
      <c r="E103" s="627">
        <v>9.2100000000000009</v>
      </c>
      <c r="F103" s="627"/>
      <c r="G103" s="627"/>
      <c r="H103" s="627"/>
      <c r="I103" s="627"/>
      <c r="J103" s="627"/>
      <c r="K103" s="627"/>
      <c r="L103" s="627"/>
      <c r="M103" s="627"/>
      <c r="N103" s="627"/>
      <c r="O103" s="627"/>
      <c r="P103" s="627"/>
      <c r="Q103" s="627"/>
      <c r="R103" s="627"/>
      <c r="S103" s="627"/>
      <c r="T103" s="627"/>
      <c r="U103" s="627"/>
      <c r="V103" s="627"/>
      <c r="W103" s="358">
        <f t="shared" si="23"/>
        <v>29.103600000000004</v>
      </c>
      <c r="X103" s="358">
        <f t="shared" si="26"/>
        <v>0</v>
      </c>
      <c r="Y103" s="358">
        <f t="shared" si="25"/>
        <v>29.103600000000004</v>
      </c>
      <c r="Z103" s="628">
        <v>3</v>
      </c>
      <c r="AA103" s="587"/>
      <c r="AB103" s="147"/>
    </row>
    <row r="104" spans="3:28" x14ac:dyDescent="0.25">
      <c r="C104" s="626" t="s">
        <v>2047</v>
      </c>
      <c r="D104" s="626" t="s">
        <v>2057</v>
      </c>
      <c r="E104" s="627">
        <v>9.1920000000000002</v>
      </c>
      <c r="F104" s="627"/>
      <c r="G104" s="627"/>
      <c r="H104" s="627"/>
      <c r="I104" s="627"/>
      <c r="J104" s="627"/>
      <c r="K104" s="627"/>
      <c r="L104" s="627"/>
      <c r="M104" s="627"/>
      <c r="N104" s="627"/>
      <c r="O104" s="627"/>
      <c r="P104" s="627"/>
      <c r="Q104" s="627"/>
      <c r="R104" s="627"/>
      <c r="S104" s="627"/>
      <c r="T104" s="627"/>
      <c r="U104" s="627"/>
      <c r="V104" s="627"/>
      <c r="W104" s="358">
        <f t="shared" si="23"/>
        <v>29.046720000000001</v>
      </c>
      <c r="X104" s="358">
        <f t="shared" si="26"/>
        <v>0</v>
      </c>
      <c r="Y104" s="358">
        <f t="shared" si="25"/>
        <v>29.046720000000001</v>
      </c>
      <c r="Z104" s="628">
        <v>6</v>
      </c>
      <c r="AA104" s="587"/>
      <c r="AB104" s="147"/>
    </row>
    <row r="105" spans="3:28" x14ac:dyDescent="0.25">
      <c r="C105" s="626" t="s">
        <v>2060</v>
      </c>
      <c r="D105" s="626" t="s">
        <v>2058</v>
      </c>
      <c r="E105" s="627">
        <v>8.9640000000000004</v>
      </c>
      <c r="F105" s="627"/>
      <c r="G105" s="627"/>
      <c r="H105" s="627"/>
      <c r="I105" s="627"/>
      <c r="J105" s="627"/>
      <c r="K105" s="627"/>
      <c r="L105" s="627"/>
      <c r="M105" s="627"/>
      <c r="N105" s="627"/>
      <c r="O105" s="627"/>
      <c r="P105" s="627"/>
      <c r="Q105" s="627"/>
      <c r="R105" s="627"/>
      <c r="S105" s="627"/>
      <c r="T105" s="627"/>
      <c r="U105" s="627"/>
      <c r="V105" s="627"/>
      <c r="W105" s="358">
        <f t="shared" si="23"/>
        <v>28.326240000000002</v>
      </c>
      <c r="X105" s="358">
        <f t="shared" si="26"/>
        <v>0</v>
      </c>
      <c r="Y105" s="358">
        <f t="shared" si="25"/>
        <v>28.326240000000002</v>
      </c>
      <c r="Z105" s="628">
        <v>2</v>
      </c>
      <c r="AA105" s="587"/>
      <c r="AB105" s="147"/>
    </row>
    <row r="106" spans="3:28" x14ac:dyDescent="0.25">
      <c r="C106" s="626" t="s">
        <v>2048</v>
      </c>
      <c r="D106" s="626" t="s">
        <v>2052</v>
      </c>
      <c r="E106" s="627">
        <v>8.7550000000000008</v>
      </c>
      <c r="F106" s="627"/>
      <c r="G106" s="627"/>
      <c r="H106" s="627"/>
      <c r="I106" s="627"/>
      <c r="J106" s="627"/>
      <c r="K106" s="627"/>
      <c r="L106" s="627"/>
      <c r="M106" s="627"/>
      <c r="N106" s="627"/>
      <c r="O106" s="627"/>
      <c r="P106" s="627"/>
      <c r="Q106" s="627"/>
      <c r="R106" s="627"/>
      <c r="S106" s="627"/>
      <c r="T106" s="627"/>
      <c r="U106" s="627"/>
      <c r="V106" s="627"/>
      <c r="W106" s="358">
        <f t="shared" si="23"/>
        <v>27.665800000000004</v>
      </c>
      <c r="X106" s="358">
        <f t="shared" si="26"/>
        <v>0</v>
      </c>
      <c r="Y106" s="358">
        <f t="shared" si="25"/>
        <v>27.665800000000004</v>
      </c>
      <c r="Z106" s="628">
        <v>2</v>
      </c>
      <c r="AA106" s="587"/>
      <c r="AB106" s="147"/>
    </row>
    <row r="107" spans="3:28" x14ac:dyDescent="0.25">
      <c r="C107" s="626" t="s">
        <v>2048</v>
      </c>
      <c r="D107" s="626" t="s">
        <v>2049</v>
      </c>
      <c r="E107" s="627">
        <v>8.6859999999999999</v>
      </c>
      <c r="F107" s="627"/>
      <c r="G107" s="627"/>
      <c r="H107" s="627"/>
      <c r="I107" s="627"/>
      <c r="J107" s="627"/>
      <c r="K107" s="627"/>
      <c r="L107" s="627"/>
      <c r="M107" s="627"/>
      <c r="N107" s="627"/>
      <c r="O107" s="627"/>
      <c r="P107" s="627"/>
      <c r="Q107" s="627"/>
      <c r="R107" s="627"/>
      <c r="S107" s="627"/>
      <c r="T107" s="627"/>
      <c r="U107" s="627"/>
      <c r="V107" s="627"/>
      <c r="W107" s="358">
        <f t="shared" si="23"/>
        <v>27.447760000000002</v>
      </c>
      <c r="X107" s="358">
        <f t="shared" si="26"/>
        <v>0</v>
      </c>
      <c r="Y107" s="358">
        <f t="shared" si="25"/>
        <v>27.447760000000002</v>
      </c>
      <c r="Z107" s="628">
        <v>2</v>
      </c>
      <c r="AA107" s="587"/>
      <c r="AB107" s="147"/>
    </row>
    <row r="108" spans="3:28" x14ac:dyDescent="0.25">
      <c r="C108" s="626" t="s">
        <v>2054</v>
      </c>
      <c r="D108" s="626" t="s">
        <v>2049</v>
      </c>
      <c r="E108" s="627">
        <v>8.6129999999999995</v>
      </c>
      <c r="F108" s="627"/>
      <c r="G108" s="627"/>
      <c r="H108" s="627"/>
      <c r="I108" s="627"/>
      <c r="J108" s="627"/>
      <c r="K108" s="627"/>
      <c r="L108" s="627"/>
      <c r="M108" s="627"/>
      <c r="N108" s="627"/>
      <c r="O108" s="627"/>
      <c r="P108" s="627"/>
      <c r="Q108" s="627"/>
      <c r="R108" s="627"/>
      <c r="S108" s="627"/>
      <c r="T108" s="627"/>
      <c r="U108" s="627"/>
      <c r="V108" s="627"/>
      <c r="W108" s="358">
        <f t="shared" si="23"/>
        <v>27.217079999999999</v>
      </c>
      <c r="X108" s="358">
        <f t="shared" si="26"/>
        <v>0</v>
      </c>
      <c r="Y108" s="358">
        <f t="shared" si="25"/>
        <v>27.217079999999999</v>
      </c>
      <c r="Z108" s="628">
        <v>3</v>
      </c>
      <c r="AA108" s="587"/>
      <c r="AB108" s="147"/>
    </row>
    <row r="109" spans="3:28" x14ac:dyDescent="0.25">
      <c r="C109" s="626" t="s">
        <v>2056</v>
      </c>
      <c r="D109" s="626" t="s">
        <v>2052</v>
      </c>
      <c r="E109" s="627">
        <v>8.5269999999999992</v>
      </c>
      <c r="F109" s="627"/>
      <c r="G109" s="627"/>
      <c r="H109" s="627"/>
      <c r="I109" s="627"/>
      <c r="J109" s="627"/>
      <c r="K109" s="627"/>
      <c r="L109" s="627"/>
      <c r="M109" s="627"/>
      <c r="N109" s="627"/>
      <c r="O109" s="627"/>
      <c r="P109" s="627"/>
      <c r="Q109" s="627"/>
      <c r="R109" s="627"/>
      <c r="S109" s="627"/>
      <c r="T109" s="627"/>
      <c r="U109" s="627"/>
      <c r="V109" s="627"/>
      <c r="W109" s="358">
        <f t="shared" si="23"/>
        <v>26.945319999999999</v>
      </c>
      <c r="X109" s="358">
        <f t="shared" si="26"/>
        <v>0</v>
      </c>
      <c r="Y109" s="358">
        <f t="shared" si="25"/>
        <v>26.945319999999999</v>
      </c>
      <c r="Z109" s="628">
        <v>2</v>
      </c>
      <c r="AA109" s="587"/>
      <c r="AB109" s="147"/>
    </row>
    <row r="110" spans="3:28" x14ac:dyDescent="0.25">
      <c r="C110" s="626" t="s">
        <v>2057</v>
      </c>
      <c r="D110" s="626" t="s">
        <v>2047</v>
      </c>
      <c r="E110" s="627">
        <v>8.4920000000000009</v>
      </c>
      <c r="F110" s="627"/>
      <c r="G110" s="627"/>
      <c r="H110" s="627"/>
      <c r="I110" s="627"/>
      <c r="J110" s="627"/>
      <c r="K110" s="627"/>
      <c r="L110" s="627"/>
      <c r="M110" s="627"/>
      <c r="N110" s="627"/>
      <c r="O110" s="627"/>
      <c r="P110" s="627"/>
      <c r="Q110" s="627"/>
      <c r="R110" s="627"/>
      <c r="S110" s="627"/>
      <c r="T110" s="627"/>
      <c r="U110" s="627"/>
      <c r="V110" s="627"/>
      <c r="W110" s="358">
        <f t="shared" si="23"/>
        <v>26.834720000000004</v>
      </c>
      <c r="X110" s="358">
        <f t="shared" si="26"/>
        <v>0</v>
      </c>
      <c r="Y110" s="358">
        <f t="shared" si="25"/>
        <v>26.834720000000004</v>
      </c>
      <c r="Z110" s="628">
        <v>5</v>
      </c>
      <c r="AA110" s="587"/>
      <c r="AB110" s="147"/>
    </row>
    <row r="111" spans="3:28" x14ac:dyDescent="0.25">
      <c r="C111" s="626" t="s">
        <v>2052</v>
      </c>
      <c r="D111" s="626" t="s">
        <v>2056</v>
      </c>
      <c r="E111" s="627">
        <v>8.468</v>
      </c>
      <c r="F111" s="627"/>
      <c r="G111" s="627"/>
      <c r="H111" s="627"/>
      <c r="I111" s="627"/>
      <c r="J111" s="627"/>
      <c r="K111" s="627"/>
      <c r="L111" s="627"/>
      <c r="M111" s="627"/>
      <c r="N111" s="627"/>
      <c r="O111" s="627"/>
      <c r="P111" s="627"/>
      <c r="Q111" s="627"/>
      <c r="R111" s="627"/>
      <c r="S111" s="627"/>
      <c r="T111" s="627"/>
      <c r="U111" s="627"/>
      <c r="V111" s="627"/>
      <c r="W111" s="358">
        <f t="shared" si="23"/>
        <v>26.758880000000001</v>
      </c>
      <c r="X111" s="358">
        <f t="shared" si="26"/>
        <v>0</v>
      </c>
      <c r="Y111" s="358">
        <f t="shared" si="25"/>
        <v>26.758880000000001</v>
      </c>
      <c r="Z111" s="628">
        <v>2</v>
      </c>
      <c r="AA111" s="587"/>
      <c r="AB111" s="147"/>
    </row>
    <row r="112" spans="3:28" x14ac:dyDescent="0.25">
      <c r="C112" s="626" t="s">
        <v>2050</v>
      </c>
      <c r="D112" s="626" t="s">
        <v>2048</v>
      </c>
      <c r="E112" s="627">
        <v>8.2850000000000001</v>
      </c>
      <c r="F112" s="627"/>
      <c r="G112" s="627"/>
      <c r="H112" s="627"/>
      <c r="I112" s="627"/>
      <c r="J112" s="627"/>
      <c r="K112" s="627"/>
      <c r="L112" s="627"/>
      <c r="M112" s="627"/>
      <c r="N112" s="627"/>
      <c r="O112" s="627"/>
      <c r="P112" s="627"/>
      <c r="Q112" s="627"/>
      <c r="R112" s="627"/>
      <c r="S112" s="627"/>
      <c r="T112" s="627"/>
      <c r="U112" s="627"/>
      <c r="V112" s="627"/>
      <c r="W112" s="358">
        <f t="shared" si="23"/>
        <v>26.180600000000002</v>
      </c>
      <c r="X112" s="358">
        <f t="shared" si="26"/>
        <v>0</v>
      </c>
      <c r="Y112" s="358">
        <f t="shared" si="25"/>
        <v>26.180600000000002</v>
      </c>
      <c r="Z112" s="628">
        <v>2</v>
      </c>
      <c r="AA112" s="587"/>
      <c r="AB112" s="147"/>
    </row>
    <row r="113" spans="3:28" x14ac:dyDescent="0.25">
      <c r="C113" s="626" t="s">
        <v>2048</v>
      </c>
      <c r="D113" s="626" t="s">
        <v>2057</v>
      </c>
      <c r="E113" s="627">
        <v>8.2100000000000009</v>
      </c>
      <c r="F113" s="627"/>
      <c r="G113" s="627"/>
      <c r="H113" s="627"/>
      <c r="I113" s="627"/>
      <c r="J113" s="627"/>
      <c r="K113" s="627"/>
      <c r="L113" s="627"/>
      <c r="M113" s="627"/>
      <c r="N113" s="627"/>
      <c r="O113" s="627"/>
      <c r="P113" s="627"/>
      <c r="Q113" s="627"/>
      <c r="R113" s="627"/>
      <c r="S113" s="627"/>
      <c r="T113" s="627"/>
      <c r="U113" s="627"/>
      <c r="V113" s="627"/>
      <c r="W113" s="358">
        <f t="shared" si="23"/>
        <v>25.943600000000004</v>
      </c>
      <c r="X113" s="358">
        <f t="shared" si="26"/>
        <v>0</v>
      </c>
      <c r="Y113" s="358">
        <f t="shared" si="25"/>
        <v>25.943600000000004</v>
      </c>
      <c r="Z113" s="628">
        <v>3</v>
      </c>
      <c r="AA113" s="587"/>
      <c r="AB113" s="147"/>
    </row>
    <row r="114" spans="3:28" x14ac:dyDescent="0.25">
      <c r="C114" s="626" t="s">
        <v>2054</v>
      </c>
      <c r="D114" s="626" t="s">
        <v>2046</v>
      </c>
      <c r="E114" s="627">
        <v>8.08</v>
      </c>
      <c r="F114" s="627"/>
      <c r="G114" s="627"/>
      <c r="H114" s="627"/>
      <c r="I114" s="627"/>
      <c r="J114" s="627"/>
      <c r="K114" s="627"/>
      <c r="L114" s="627"/>
      <c r="M114" s="627"/>
      <c r="N114" s="627"/>
      <c r="O114" s="627"/>
      <c r="P114" s="627"/>
      <c r="Q114" s="627"/>
      <c r="R114" s="627"/>
      <c r="S114" s="627"/>
      <c r="T114" s="627"/>
      <c r="U114" s="627"/>
      <c r="V114" s="627"/>
      <c r="W114" s="358">
        <f t="shared" si="23"/>
        <v>25.532800000000002</v>
      </c>
      <c r="X114" s="358">
        <f t="shared" si="26"/>
        <v>0</v>
      </c>
      <c r="Y114" s="358">
        <f t="shared" si="25"/>
        <v>25.532800000000002</v>
      </c>
      <c r="Z114" s="628">
        <v>3</v>
      </c>
      <c r="AA114" s="587"/>
      <c r="AB114" s="147"/>
    </row>
    <row r="115" spans="3:28" x14ac:dyDescent="0.25">
      <c r="C115" s="626" t="s">
        <v>2061</v>
      </c>
      <c r="D115" s="626" t="s">
        <v>2049</v>
      </c>
      <c r="E115" s="627">
        <v>7.9359999999999999</v>
      </c>
      <c r="F115" s="627"/>
      <c r="G115" s="627"/>
      <c r="H115" s="627"/>
      <c r="I115" s="627"/>
      <c r="J115" s="627"/>
      <c r="K115" s="627"/>
      <c r="L115" s="627"/>
      <c r="M115" s="627"/>
      <c r="N115" s="627"/>
      <c r="O115" s="627"/>
      <c r="P115" s="627"/>
      <c r="Q115" s="627"/>
      <c r="R115" s="627"/>
      <c r="S115" s="627"/>
      <c r="T115" s="627"/>
      <c r="U115" s="627"/>
      <c r="V115" s="627"/>
      <c r="W115" s="358">
        <f t="shared" si="23"/>
        <v>25.077760000000001</v>
      </c>
      <c r="X115" s="358">
        <f t="shared" si="26"/>
        <v>0</v>
      </c>
      <c r="Y115" s="358">
        <f t="shared" si="25"/>
        <v>25.077760000000001</v>
      </c>
      <c r="Z115" s="628">
        <v>2</v>
      </c>
      <c r="AA115" s="587"/>
      <c r="AB115" s="147"/>
    </row>
    <row r="116" spans="3:28" x14ac:dyDescent="0.25">
      <c r="C116" s="626" t="s">
        <v>2050</v>
      </c>
      <c r="D116" s="626" t="s">
        <v>2055</v>
      </c>
      <c r="E116" s="627">
        <v>7.9290000000000003</v>
      </c>
      <c r="F116" s="627"/>
      <c r="G116" s="627"/>
      <c r="H116" s="627"/>
      <c r="I116" s="627"/>
      <c r="J116" s="627"/>
      <c r="K116" s="627"/>
      <c r="L116" s="627"/>
      <c r="M116" s="627"/>
      <c r="N116" s="627"/>
      <c r="O116" s="627"/>
      <c r="P116" s="627"/>
      <c r="Q116" s="627"/>
      <c r="R116" s="627"/>
      <c r="S116" s="627"/>
      <c r="T116" s="627"/>
      <c r="U116" s="627"/>
      <c r="V116" s="627"/>
      <c r="W116" s="358">
        <f t="shared" si="23"/>
        <v>25.05564</v>
      </c>
      <c r="X116" s="358">
        <f t="shared" si="26"/>
        <v>0</v>
      </c>
      <c r="Y116" s="358">
        <f t="shared" si="25"/>
        <v>25.05564</v>
      </c>
      <c r="Z116" s="628">
        <v>2</v>
      </c>
      <c r="AA116" s="587"/>
      <c r="AB116" s="147"/>
    </row>
    <row r="117" spans="3:28" x14ac:dyDescent="0.25">
      <c r="C117" s="626" t="s">
        <v>2049</v>
      </c>
      <c r="D117" s="626" t="s">
        <v>2057</v>
      </c>
      <c r="E117" s="627">
        <v>7.6509999999999998</v>
      </c>
      <c r="F117" s="627"/>
      <c r="G117" s="627"/>
      <c r="H117" s="627"/>
      <c r="I117" s="627"/>
      <c r="J117" s="627"/>
      <c r="K117" s="627"/>
      <c r="L117" s="627"/>
      <c r="M117" s="627"/>
      <c r="N117" s="627"/>
      <c r="O117" s="627"/>
      <c r="P117" s="627"/>
      <c r="Q117" s="627"/>
      <c r="R117" s="627"/>
      <c r="S117" s="627"/>
      <c r="T117" s="627"/>
      <c r="U117" s="627"/>
      <c r="V117" s="627"/>
      <c r="W117" s="358">
        <f t="shared" si="23"/>
        <v>24.177160000000001</v>
      </c>
      <c r="X117" s="358">
        <f t="shared" si="26"/>
        <v>0</v>
      </c>
      <c r="Y117" s="358">
        <f t="shared" si="25"/>
        <v>24.177160000000001</v>
      </c>
      <c r="Z117" s="628">
        <v>3</v>
      </c>
      <c r="AA117" s="587"/>
      <c r="AB117" s="147"/>
    </row>
    <row r="118" spans="3:28" x14ac:dyDescent="0.25">
      <c r="C118" s="626" t="s">
        <v>2057</v>
      </c>
      <c r="D118" s="626" t="s">
        <v>2046</v>
      </c>
      <c r="E118" s="627">
        <v>7.57</v>
      </c>
      <c r="F118" s="627"/>
      <c r="G118" s="627"/>
      <c r="H118" s="627"/>
      <c r="I118" s="627"/>
      <c r="J118" s="627"/>
      <c r="K118" s="627"/>
      <c r="L118" s="627"/>
      <c r="M118" s="627"/>
      <c r="N118" s="627"/>
      <c r="O118" s="627"/>
      <c r="P118" s="627"/>
      <c r="Q118" s="627"/>
      <c r="R118" s="627"/>
      <c r="S118" s="627"/>
      <c r="T118" s="627"/>
      <c r="U118" s="627"/>
      <c r="V118" s="627"/>
      <c r="W118" s="358">
        <f t="shared" si="23"/>
        <v>23.921200000000002</v>
      </c>
      <c r="X118" s="358">
        <f t="shared" si="26"/>
        <v>0</v>
      </c>
      <c r="Y118" s="358">
        <f t="shared" si="25"/>
        <v>23.921200000000002</v>
      </c>
      <c r="Z118" s="628">
        <v>4</v>
      </c>
      <c r="AA118" s="587"/>
      <c r="AB118" s="147"/>
    </row>
    <row r="119" spans="3:28" x14ac:dyDescent="0.25">
      <c r="C119" s="626" t="s">
        <v>2047</v>
      </c>
      <c r="D119" s="626" t="s">
        <v>2052</v>
      </c>
      <c r="E119" s="627">
        <v>7.4809999999999999</v>
      </c>
      <c r="F119" s="627"/>
      <c r="G119" s="627"/>
      <c r="H119" s="627"/>
      <c r="I119" s="627"/>
      <c r="J119" s="627"/>
      <c r="K119" s="627"/>
      <c r="L119" s="627"/>
      <c r="M119" s="627"/>
      <c r="N119" s="627"/>
      <c r="O119" s="627"/>
      <c r="P119" s="627"/>
      <c r="Q119" s="627"/>
      <c r="R119" s="627"/>
      <c r="S119" s="627"/>
      <c r="T119" s="627"/>
      <c r="U119" s="627"/>
      <c r="V119" s="627"/>
      <c r="W119" s="358">
        <f t="shared" si="23"/>
        <v>23.639960000000002</v>
      </c>
      <c r="X119" s="358">
        <f t="shared" si="26"/>
        <v>0</v>
      </c>
      <c r="Y119" s="358">
        <f t="shared" si="25"/>
        <v>23.639960000000002</v>
      </c>
      <c r="Z119" s="628">
        <v>2</v>
      </c>
      <c r="AA119" s="587"/>
      <c r="AB119" s="147"/>
    </row>
    <row r="120" spans="3:28" x14ac:dyDescent="0.25">
      <c r="C120" s="626" t="s">
        <v>2056</v>
      </c>
      <c r="D120" s="626" t="s">
        <v>2055</v>
      </c>
      <c r="E120" s="627">
        <v>7.0880000000000001</v>
      </c>
      <c r="F120" s="627"/>
      <c r="G120" s="627"/>
      <c r="H120" s="627"/>
      <c r="I120" s="627"/>
      <c r="J120" s="627"/>
      <c r="K120" s="627"/>
      <c r="L120" s="627"/>
      <c r="M120" s="627"/>
      <c r="N120" s="627"/>
      <c r="O120" s="627"/>
      <c r="P120" s="627"/>
      <c r="Q120" s="627"/>
      <c r="R120" s="627"/>
      <c r="S120" s="627"/>
      <c r="T120" s="627"/>
      <c r="U120" s="627"/>
      <c r="V120" s="627"/>
      <c r="W120" s="358">
        <f t="shared" si="23"/>
        <v>22.39808</v>
      </c>
      <c r="X120" s="358">
        <f t="shared" si="26"/>
        <v>0</v>
      </c>
      <c r="Y120" s="358">
        <f t="shared" si="25"/>
        <v>22.39808</v>
      </c>
      <c r="Z120" s="628">
        <v>3</v>
      </c>
      <c r="AA120" s="587"/>
      <c r="AB120" s="147"/>
    </row>
    <row r="121" spans="3:28" x14ac:dyDescent="0.25">
      <c r="C121" s="626" t="s">
        <v>2056</v>
      </c>
      <c r="D121" s="626" t="s">
        <v>2059</v>
      </c>
      <c r="E121" s="627">
        <v>6.9909999999999997</v>
      </c>
      <c r="F121" s="627"/>
      <c r="G121" s="627"/>
      <c r="H121" s="627"/>
      <c r="I121" s="627"/>
      <c r="J121" s="627"/>
      <c r="K121" s="627"/>
      <c r="L121" s="627"/>
      <c r="M121" s="627"/>
      <c r="N121" s="627"/>
      <c r="O121" s="627"/>
      <c r="P121" s="627"/>
      <c r="Q121" s="627"/>
      <c r="R121" s="627"/>
      <c r="S121" s="627"/>
      <c r="T121" s="627"/>
      <c r="U121" s="627"/>
      <c r="V121" s="627"/>
      <c r="W121" s="358">
        <f t="shared" si="23"/>
        <v>22.091560000000001</v>
      </c>
      <c r="X121" s="358">
        <f t="shared" si="26"/>
        <v>0</v>
      </c>
      <c r="Y121" s="358">
        <f t="shared" si="25"/>
        <v>22.091560000000001</v>
      </c>
      <c r="Z121" s="628">
        <v>3</v>
      </c>
      <c r="AA121" s="587"/>
      <c r="AB121" s="147"/>
    </row>
    <row r="122" spans="3:28" x14ac:dyDescent="0.25">
      <c r="C122" s="626" t="s">
        <v>2058</v>
      </c>
      <c r="D122" s="626" t="s">
        <v>2048</v>
      </c>
      <c r="E122" s="627">
        <v>6.8920000000000003</v>
      </c>
      <c r="F122" s="627"/>
      <c r="G122" s="627"/>
      <c r="H122" s="627"/>
      <c r="I122" s="627"/>
      <c r="J122" s="627"/>
      <c r="K122" s="627"/>
      <c r="L122" s="627"/>
      <c r="M122" s="627"/>
      <c r="N122" s="627"/>
      <c r="O122" s="627"/>
      <c r="P122" s="627"/>
      <c r="Q122" s="627"/>
      <c r="R122" s="627"/>
      <c r="S122" s="627"/>
      <c r="T122" s="627"/>
      <c r="U122" s="627"/>
      <c r="V122" s="627"/>
      <c r="W122" s="358">
        <f t="shared" si="23"/>
        <v>21.778720000000003</v>
      </c>
      <c r="X122" s="358">
        <f t="shared" si="26"/>
        <v>0</v>
      </c>
      <c r="Y122" s="358">
        <f t="shared" si="25"/>
        <v>21.778720000000003</v>
      </c>
      <c r="Z122" s="628">
        <v>1</v>
      </c>
      <c r="AA122" s="587"/>
      <c r="AB122" s="147"/>
    </row>
    <row r="123" spans="3:28" x14ac:dyDescent="0.25">
      <c r="C123" s="626" t="s">
        <v>2057</v>
      </c>
      <c r="D123" s="626" t="s">
        <v>2050</v>
      </c>
      <c r="E123" s="627">
        <v>6.8789999999999996</v>
      </c>
      <c r="F123" s="627"/>
      <c r="G123" s="627"/>
      <c r="H123" s="627"/>
      <c r="I123" s="627"/>
      <c r="J123" s="627"/>
      <c r="K123" s="627"/>
      <c r="L123" s="627"/>
      <c r="M123" s="627"/>
      <c r="N123" s="627"/>
      <c r="O123" s="627"/>
      <c r="P123" s="627"/>
      <c r="Q123" s="627"/>
      <c r="R123" s="627"/>
      <c r="S123" s="627"/>
      <c r="T123" s="627"/>
      <c r="U123" s="627"/>
      <c r="V123" s="627"/>
      <c r="W123" s="358">
        <f t="shared" si="23"/>
        <v>21.737639999999999</v>
      </c>
      <c r="X123" s="358">
        <f t="shared" si="26"/>
        <v>0</v>
      </c>
      <c r="Y123" s="358">
        <f t="shared" si="25"/>
        <v>21.737639999999999</v>
      </c>
      <c r="Z123" s="628">
        <v>2</v>
      </c>
      <c r="AA123" s="587"/>
      <c r="AB123" s="147"/>
    </row>
    <row r="124" spans="3:28" x14ac:dyDescent="0.25">
      <c r="C124" s="626" t="s">
        <v>2050</v>
      </c>
      <c r="D124" s="626" t="s">
        <v>2057</v>
      </c>
      <c r="E124" s="627">
        <v>6.8220000000000001</v>
      </c>
      <c r="F124" s="627"/>
      <c r="G124" s="627"/>
      <c r="H124" s="627"/>
      <c r="I124" s="627"/>
      <c r="J124" s="627"/>
      <c r="K124" s="627"/>
      <c r="L124" s="627"/>
      <c r="M124" s="627"/>
      <c r="N124" s="627"/>
      <c r="O124" s="627"/>
      <c r="P124" s="627"/>
      <c r="Q124" s="627"/>
      <c r="R124" s="627"/>
      <c r="S124" s="627"/>
      <c r="T124" s="627"/>
      <c r="U124" s="627"/>
      <c r="V124" s="627"/>
      <c r="W124" s="358">
        <f t="shared" si="23"/>
        <v>21.55752</v>
      </c>
      <c r="X124" s="358">
        <f t="shared" si="26"/>
        <v>0</v>
      </c>
      <c r="Y124" s="358">
        <f t="shared" si="25"/>
        <v>21.55752</v>
      </c>
      <c r="Z124" s="628">
        <v>2</v>
      </c>
      <c r="AA124" s="587"/>
      <c r="AB124" s="147"/>
    </row>
    <row r="125" spans="3:28" x14ac:dyDescent="0.25">
      <c r="C125" s="626" t="s">
        <v>2059</v>
      </c>
      <c r="D125" s="626" t="s">
        <v>2052</v>
      </c>
      <c r="E125" s="627">
        <v>6.7229999999999999</v>
      </c>
      <c r="F125" s="627"/>
      <c r="G125" s="627"/>
      <c r="H125" s="627"/>
      <c r="I125" s="627"/>
      <c r="J125" s="627"/>
      <c r="K125" s="627"/>
      <c r="L125" s="627"/>
      <c r="M125" s="627"/>
      <c r="N125" s="627"/>
      <c r="O125" s="627"/>
      <c r="P125" s="627"/>
      <c r="Q125" s="627"/>
      <c r="R125" s="627"/>
      <c r="S125" s="627"/>
      <c r="T125" s="627"/>
      <c r="U125" s="627"/>
      <c r="V125" s="627"/>
      <c r="W125" s="358">
        <f t="shared" si="23"/>
        <v>21.244679999999999</v>
      </c>
      <c r="X125" s="358">
        <f t="shared" si="26"/>
        <v>0</v>
      </c>
      <c r="Y125" s="358">
        <f t="shared" si="25"/>
        <v>21.244679999999999</v>
      </c>
      <c r="Z125" s="628">
        <v>3</v>
      </c>
      <c r="AA125" s="587"/>
      <c r="AB125" s="147"/>
    </row>
    <row r="126" spans="3:28" x14ac:dyDescent="0.25">
      <c r="C126" s="626" t="s">
        <v>2049</v>
      </c>
      <c r="D126" s="626" t="s">
        <v>2055</v>
      </c>
      <c r="E126" s="627">
        <v>6.6980000000000004</v>
      </c>
      <c r="F126" s="627"/>
      <c r="G126" s="627"/>
      <c r="H126" s="627"/>
      <c r="I126" s="627"/>
      <c r="J126" s="627"/>
      <c r="K126" s="627"/>
      <c r="L126" s="627"/>
      <c r="M126" s="627"/>
      <c r="N126" s="627"/>
      <c r="O126" s="627"/>
      <c r="P126" s="627"/>
      <c r="Q126" s="627"/>
      <c r="R126" s="627"/>
      <c r="S126" s="627"/>
      <c r="T126" s="627"/>
      <c r="U126" s="627"/>
      <c r="V126" s="627"/>
      <c r="W126" s="358">
        <f t="shared" si="23"/>
        <v>21.165680000000002</v>
      </c>
      <c r="X126" s="358">
        <f t="shared" si="26"/>
        <v>0</v>
      </c>
      <c r="Y126" s="358">
        <f t="shared" si="25"/>
        <v>21.165680000000002</v>
      </c>
      <c r="Z126" s="628">
        <v>6</v>
      </c>
      <c r="AA126" s="587"/>
      <c r="AB126" s="147"/>
    </row>
    <row r="127" spans="3:28" x14ac:dyDescent="0.25">
      <c r="C127" s="626" t="s">
        <v>2048</v>
      </c>
      <c r="D127" s="626" t="s">
        <v>2061</v>
      </c>
      <c r="E127" s="627">
        <v>6.6440000000000001</v>
      </c>
      <c r="F127" s="627"/>
      <c r="G127" s="627"/>
      <c r="H127" s="627"/>
      <c r="I127" s="627"/>
      <c r="J127" s="627"/>
      <c r="K127" s="627"/>
      <c r="L127" s="627"/>
      <c r="M127" s="627"/>
      <c r="N127" s="627"/>
      <c r="O127" s="627"/>
      <c r="P127" s="627"/>
      <c r="Q127" s="627"/>
      <c r="R127" s="627"/>
      <c r="S127" s="627"/>
      <c r="T127" s="627"/>
      <c r="U127" s="627"/>
      <c r="V127" s="627"/>
      <c r="W127" s="358">
        <f t="shared" si="23"/>
        <v>20.995040000000003</v>
      </c>
      <c r="X127" s="358">
        <f t="shared" si="26"/>
        <v>0</v>
      </c>
      <c r="Y127" s="358">
        <f t="shared" si="25"/>
        <v>20.995040000000003</v>
      </c>
      <c r="Z127" s="628">
        <v>4</v>
      </c>
      <c r="AA127" s="587"/>
      <c r="AB127" s="147"/>
    </row>
    <row r="128" spans="3:28" x14ac:dyDescent="0.25">
      <c r="C128" s="626" t="s">
        <v>2046</v>
      </c>
      <c r="D128" s="626" t="s">
        <v>2054</v>
      </c>
      <c r="E128" s="627">
        <v>6.617</v>
      </c>
      <c r="F128" s="627"/>
      <c r="G128" s="627"/>
      <c r="H128" s="627"/>
      <c r="I128" s="627"/>
      <c r="J128" s="627"/>
      <c r="K128" s="627"/>
      <c r="L128" s="627"/>
      <c r="M128" s="627"/>
      <c r="N128" s="627"/>
      <c r="O128" s="627"/>
      <c r="P128" s="627"/>
      <c r="Q128" s="627"/>
      <c r="R128" s="627"/>
      <c r="S128" s="627"/>
      <c r="T128" s="627"/>
      <c r="U128" s="627"/>
      <c r="V128" s="627"/>
      <c r="W128" s="358">
        <f t="shared" si="23"/>
        <v>20.90972</v>
      </c>
      <c r="X128" s="358">
        <f t="shared" si="26"/>
        <v>0</v>
      </c>
      <c r="Y128" s="358">
        <f t="shared" si="25"/>
        <v>20.90972</v>
      </c>
      <c r="Z128" s="628">
        <v>3</v>
      </c>
      <c r="AA128" s="587"/>
      <c r="AB128" s="147"/>
    </row>
    <row r="129" spans="3:28" x14ac:dyDescent="0.25">
      <c r="C129" s="626" t="s">
        <v>2058</v>
      </c>
      <c r="D129" s="626" t="s">
        <v>2053</v>
      </c>
      <c r="E129" s="627">
        <v>6.4770000000000003</v>
      </c>
      <c r="F129" s="627"/>
      <c r="G129" s="627"/>
      <c r="H129" s="627"/>
      <c r="I129" s="627"/>
      <c r="J129" s="627"/>
      <c r="K129" s="627"/>
      <c r="L129" s="627"/>
      <c r="M129" s="627"/>
      <c r="N129" s="627"/>
      <c r="O129" s="627"/>
      <c r="P129" s="627"/>
      <c r="Q129" s="627"/>
      <c r="R129" s="627"/>
      <c r="S129" s="627"/>
      <c r="T129" s="627"/>
      <c r="U129" s="627"/>
      <c r="V129" s="627"/>
      <c r="W129" s="358">
        <f t="shared" ref="W129:W192" si="27">SUMPRODUCT(E129:V129,$E$1102:$V$1102)</f>
        <v>20.467320000000001</v>
      </c>
      <c r="X129" s="358">
        <f t="shared" si="26"/>
        <v>0</v>
      </c>
      <c r="Y129" s="358">
        <f t="shared" ref="Y129:Y192" si="28">SUMPRODUCT(E129:V129,$E$1101:$V$1101)</f>
        <v>20.467320000000001</v>
      </c>
      <c r="Z129" s="628">
        <v>1</v>
      </c>
      <c r="AA129" s="587"/>
      <c r="AB129" s="147"/>
    </row>
    <row r="130" spans="3:28" x14ac:dyDescent="0.25">
      <c r="C130" s="626" t="s">
        <v>2049</v>
      </c>
      <c r="D130" s="626" t="s">
        <v>2054</v>
      </c>
      <c r="E130" s="627">
        <v>6.3280000000000003</v>
      </c>
      <c r="F130" s="627"/>
      <c r="G130" s="627"/>
      <c r="H130" s="627"/>
      <c r="I130" s="627"/>
      <c r="J130" s="627"/>
      <c r="K130" s="627"/>
      <c r="L130" s="627"/>
      <c r="M130" s="627"/>
      <c r="N130" s="627"/>
      <c r="O130" s="627"/>
      <c r="P130" s="627"/>
      <c r="Q130" s="627"/>
      <c r="R130" s="627"/>
      <c r="S130" s="627"/>
      <c r="T130" s="627"/>
      <c r="U130" s="627"/>
      <c r="V130" s="627"/>
      <c r="W130" s="358">
        <f t="shared" si="27"/>
        <v>19.996480000000002</v>
      </c>
      <c r="X130" s="358">
        <f t="shared" si="26"/>
        <v>0</v>
      </c>
      <c r="Y130" s="358">
        <f t="shared" si="28"/>
        <v>19.996480000000002</v>
      </c>
      <c r="Z130" s="628">
        <v>2</v>
      </c>
      <c r="AA130" s="587"/>
      <c r="AB130" s="147"/>
    </row>
    <row r="131" spans="3:28" x14ac:dyDescent="0.25">
      <c r="C131" s="626" t="s">
        <v>2062</v>
      </c>
      <c r="D131" s="626" t="s">
        <v>2048</v>
      </c>
      <c r="E131" s="627">
        <v>6.218</v>
      </c>
      <c r="F131" s="627"/>
      <c r="G131" s="627"/>
      <c r="H131" s="627"/>
      <c r="I131" s="627"/>
      <c r="J131" s="627"/>
      <c r="K131" s="627"/>
      <c r="L131" s="627"/>
      <c r="M131" s="627"/>
      <c r="N131" s="627"/>
      <c r="O131" s="627"/>
      <c r="P131" s="627"/>
      <c r="Q131" s="627"/>
      <c r="R131" s="627"/>
      <c r="S131" s="627"/>
      <c r="T131" s="627"/>
      <c r="U131" s="627"/>
      <c r="V131" s="627"/>
      <c r="W131" s="358">
        <f t="shared" si="27"/>
        <v>19.648880000000002</v>
      </c>
      <c r="X131" s="358">
        <f t="shared" si="26"/>
        <v>0</v>
      </c>
      <c r="Y131" s="358">
        <f t="shared" si="28"/>
        <v>19.648880000000002</v>
      </c>
      <c r="Z131" s="628">
        <v>2</v>
      </c>
      <c r="AA131" s="587"/>
      <c r="AB131" s="147"/>
    </row>
    <row r="132" spans="3:28" x14ac:dyDescent="0.25">
      <c r="C132" s="626" t="s">
        <v>2062</v>
      </c>
      <c r="D132" s="626" t="s">
        <v>2050</v>
      </c>
      <c r="E132" s="627">
        <v>6.1740000000000004</v>
      </c>
      <c r="F132" s="627"/>
      <c r="G132" s="627"/>
      <c r="H132" s="627"/>
      <c r="I132" s="627"/>
      <c r="J132" s="627"/>
      <c r="K132" s="627"/>
      <c r="L132" s="627"/>
      <c r="M132" s="627"/>
      <c r="N132" s="627"/>
      <c r="O132" s="627"/>
      <c r="P132" s="627"/>
      <c r="Q132" s="627"/>
      <c r="R132" s="627"/>
      <c r="S132" s="627"/>
      <c r="T132" s="627"/>
      <c r="U132" s="627"/>
      <c r="V132" s="627"/>
      <c r="W132" s="358">
        <f t="shared" si="27"/>
        <v>19.509840000000001</v>
      </c>
      <c r="X132" s="358">
        <f t="shared" si="26"/>
        <v>0</v>
      </c>
      <c r="Y132" s="358">
        <f t="shared" si="28"/>
        <v>19.509840000000001</v>
      </c>
      <c r="Z132" s="628">
        <v>2</v>
      </c>
      <c r="AA132" s="587"/>
      <c r="AB132" s="147"/>
    </row>
    <row r="133" spans="3:28" x14ac:dyDescent="0.25">
      <c r="C133" s="626" t="s">
        <v>2056</v>
      </c>
      <c r="D133" s="626" t="s">
        <v>2049</v>
      </c>
      <c r="E133" s="627">
        <v>6.1609999999999996</v>
      </c>
      <c r="F133" s="627"/>
      <c r="G133" s="627"/>
      <c r="H133" s="627"/>
      <c r="I133" s="627"/>
      <c r="J133" s="627"/>
      <c r="K133" s="627"/>
      <c r="L133" s="627"/>
      <c r="M133" s="627"/>
      <c r="N133" s="627"/>
      <c r="O133" s="627"/>
      <c r="P133" s="627"/>
      <c r="Q133" s="627"/>
      <c r="R133" s="627"/>
      <c r="S133" s="627"/>
      <c r="T133" s="627"/>
      <c r="U133" s="627"/>
      <c r="V133" s="627"/>
      <c r="W133" s="358">
        <f t="shared" si="27"/>
        <v>19.46876</v>
      </c>
      <c r="X133" s="358">
        <f t="shared" si="26"/>
        <v>0</v>
      </c>
      <c r="Y133" s="358">
        <f t="shared" si="28"/>
        <v>19.46876</v>
      </c>
      <c r="Z133" s="628">
        <v>2</v>
      </c>
      <c r="AA133" s="587"/>
      <c r="AB133" s="147"/>
    </row>
    <row r="134" spans="3:28" x14ac:dyDescent="0.25">
      <c r="C134" s="626" t="s">
        <v>2050</v>
      </c>
      <c r="D134" s="626" t="s">
        <v>2062</v>
      </c>
      <c r="E134" s="627">
        <v>6.1429999999999998</v>
      </c>
      <c r="F134" s="627"/>
      <c r="G134" s="627"/>
      <c r="H134" s="627"/>
      <c r="I134" s="627"/>
      <c r="J134" s="627"/>
      <c r="K134" s="627"/>
      <c r="L134" s="627"/>
      <c r="M134" s="627"/>
      <c r="N134" s="627"/>
      <c r="O134" s="627"/>
      <c r="P134" s="627"/>
      <c r="Q134" s="627"/>
      <c r="R134" s="627"/>
      <c r="S134" s="627"/>
      <c r="T134" s="627"/>
      <c r="U134" s="627"/>
      <c r="V134" s="627"/>
      <c r="W134" s="358">
        <f t="shared" si="27"/>
        <v>19.41188</v>
      </c>
      <c r="X134" s="358">
        <f t="shared" si="26"/>
        <v>0</v>
      </c>
      <c r="Y134" s="358">
        <f t="shared" si="28"/>
        <v>19.41188</v>
      </c>
      <c r="Z134" s="628">
        <v>2</v>
      </c>
      <c r="AA134" s="587"/>
      <c r="AB134" s="147"/>
    </row>
    <row r="135" spans="3:28" x14ac:dyDescent="0.25">
      <c r="C135" s="626" t="s">
        <v>2046</v>
      </c>
      <c r="D135" s="626" t="s">
        <v>2055</v>
      </c>
      <c r="E135" s="627">
        <v>6.1020000000000003</v>
      </c>
      <c r="F135" s="627"/>
      <c r="G135" s="627"/>
      <c r="H135" s="627"/>
      <c r="I135" s="627"/>
      <c r="J135" s="627"/>
      <c r="K135" s="627"/>
      <c r="L135" s="627"/>
      <c r="M135" s="627"/>
      <c r="N135" s="627"/>
      <c r="O135" s="627"/>
      <c r="P135" s="627"/>
      <c r="Q135" s="627"/>
      <c r="R135" s="627"/>
      <c r="S135" s="627"/>
      <c r="T135" s="627"/>
      <c r="U135" s="627"/>
      <c r="V135" s="627"/>
      <c r="W135" s="358">
        <f t="shared" si="27"/>
        <v>19.282320000000002</v>
      </c>
      <c r="X135" s="358">
        <f t="shared" ref="X135:X180" si="29">Y135-W135</f>
        <v>0</v>
      </c>
      <c r="Y135" s="358">
        <f t="shared" si="28"/>
        <v>19.282320000000002</v>
      </c>
      <c r="Z135" s="628">
        <v>6</v>
      </c>
      <c r="AA135" s="587"/>
      <c r="AB135" s="147"/>
    </row>
    <row r="136" spans="3:28" x14ac:dyDescent="0.25">
      <c r="C136" s="626" t="s">
        <v>2048</v>
      </c>
      <c r="D136" s="626" t="s">
        <v>2058</v>
      </c>
      <c r="E136" s="627">
        <v>6.0369999999999999</v>
      </c>
      <c r="F136" s="627"/>
      <c r="G136" s="627"/>
      <c r="H136" s="627"/>
      <c r="I136" s="627"/>
      <c r="J136" s="627"/>
      <c r="K136" s="627"/>
      <c r="L136" s="627"/>
      <c r="M136" s="627"/>
      <c r="N136" s="627"/>
      <c r="O136" s="627"/>
      <c r="P136" s="627"/>
      <c r="Q136" s="627"/>
      <c r="R136" s="627"/>
      <c r="S136" s="627"/>
      <c r="T136" s="627"/>
      <c r="U136" s="627"/>
      <c r="V136" s="627"/>
      <c r="W136" s="358">
        <f t="shared" si="27"/>
        <v>19.076920000000001</v>
      </c>
      <c r="X136" s="358">
        <f t="shared" si="29"/>
        <v>0</v>
      </c>
      <c r="Y136" s="358">
        <f t="shared" si="28"/>
        <v>19.076920000000001</v>
      </c>
      <c r="Z136" s="628">
        <v>1</v>
      </c>
      <c r="AA136" s="587"/>
      <c r="AB136" s="147"/>
    </row>
    <row r="137" spans="3:28" x14ac:dyDescent="0.25">
      <c r="C137" s="626" t="s">
        <v>2063</v>
      </c>
      <c r="D137" s="626" t="s">
        <v>2051</v>
      </c>
      <c r="E137" s="627">
        <v>5.9340000000000002</v>
      </c>
      <c r="F137" s="627"/>
      <c r="G137" s="627"/>
      <c r="H137" s="627"/>
      <c r="I137" s="627"/>
      <c r="J137" s="627"/>
      <c r="K137" s="627"/>
      <c r="L137" s="627"/>
      <c r="M137" s="627"/>
      <c r="N137" s="627"/>
      <c r="O137" s="627"/>
      <c r="P137" s="627"/>
      <c r="Q137" s="627"/>
      <c r="R137" s="627"/>
      <c r="S137" s="627"/>
      <c r="T137" s="627"/>
      <c r="U137" s="627"/>
      <c r="V137" s="627"/>
      <c r="W137" s="358">
        <f t="shared" si="27"/>
        <v>18.751440000000002</v>
      </c>
      <c r="X137" s="358">
        <f t="shared" si="29"/>
        <v>0</v>
      </c>
      <c r="Y137" s="358">
        <f t="shared" si="28"/>
        <v>18.751440000000002</v>
      </c>
      <c r="Z137" s="628">
        <v>2</v>
      </c>
      <c r="AA137" s="587"/>
      <c r="AB137" s="147"/>
    </row>
    <row r="138" spans="3:28" x14ac:dyDescent="0.25">
      <c r="C138" s="626" t="s">
        <v>2050</v>
      </c>
      <c r="D138" s="626" t="s">
        <v>2059</v>
      </c>
      <c r="E138" s="627">
        <v>5.5970000000000004</v>
      </c>
      <c r="F138" s="627"/>
      <c r="G138" s="627"/>
      <c r="H138" s="627"/>
      <c r="I138" s="627"/>
      <c r="J138" s="627"/>
      <c r="K138" s="627"/>
      <c r="L138" s="627"/>
      <c r="M138" s="627"/>
      <c r="N138" s="627"/>
      <c r="O138" s="627"/>
      <c r="P138" s="627"/>
      <c r="Q138" s="627"/>
      <c r="R138" s="627"/>
      <c r="S138" s="627"/>
      <c r="T138" s="627"/>
      <c r="U138" s="627"/>
      <c r="V138" s="627"/>
      <c r="W138" s="358">
        <f t="shared" si="27"/>
        <v>17.686520000000002</v>
      </c>
      <c r="X138" s="358">
        <f t="shared" si="29"/>
        <v>0</v>
      </c>
      <c r="Y138" s="358">
        <f t="shared" si="28"/>
        <v>17.686520000000002</v>
      </c>
      <c r="Z138" s="628">
        <v>2</v>
      </c>
      <c r="AA138" s="587"/>
      <c r="AB138" s="147"/>
    </row>
    <row r="139" spans="3:28" x14ac:dyDescent="0.25">
      <c r="C139" s="626" t="s">
        <v>2056</v>
      </c>
      <c r="D139" s="626" t="s">
        <v>2047</v>
      </c>
      <c r="E139" s="627">
        <v>5.5860000000000003</v>
      </c>
      <c r="F139" s="627"/>
      <c r="G139" s="627"/>
      <c r="H139" s="627"/>
      <c r="I139" s="627"/>
      <c r="J139" s="627"/>
      <c r="K139" s="627"/>
      <c r="L139" s="627"/>
      <c r="M139" s="627"/>
      <c r="N139" s="627"/>
      <c r="O139" s="627"/>
      <c r="P139" s="627"/>
      <c r="Q139" s="627"/>
      <c r="R139" s="627"/>
      <c r="S139" s="627"/>
      <c r="T139" s="627"/>
      <c r="U139" s="627"/>
      <c r="V139" s="627"/>
      <c r="W139" s="358">
        <f t="shared" si="27"/>
        <v>17.651760000000003</v>
      </c>
      <c r="X139" s="358">
        <f t="shared" si="29"/>
        <v>0</v>
      </c>
      <c r="Y139" s="358">
        <f t="shared" si="28"/>
        <v>17.651760000000003</v>
      </c>
      <c r="Z139" s="628">
        <v>3</v>
      </c>
      <c r="AA139" s="587"/>
      <c r="AB139" s="147"/>
    </row>
    <row r="140" spans="3:28" x14ac:dyDescent="0.25">
      <c r="C140" s="626" t="s">
        <v>2050</v>
      </c>
      <c r="D140" s="626" t="s">
        <v>2060</v>
      </c>
      <c r="E140" s="627">
        <v>5.5819999999999999</v>
      </c>
      <c r="F140" s="627"/>
      <c r="G140" s="627"/>
      <c r="H140" s="627"/>
      <c r="I140" s="627"/>
      <c r="J140" s="627"/>
      <c r="K140" s="627"/>
      <c r="L140" s="627"/>
      <c r="M140" s="627"/>
      <c r="N140" s="627"/>
      <c r="O140" s="627"/>
      <c r="P140" s="627"/>
      <c r="Q140" s="627"/>
      <c r="R140" s="627"/>
      <c r="S140" s="627"/>
      <c r="T140" s="627"/>
      <c r="U140" s="627"/>
      <c r="V140" s="627"/>
      <c r="W140" s="358">
        <f t="shared" si="27"/>
        <v>17.639120000000002</v>
      </c>
      <c r="X140" s="358">
        <f t="shared" si="29"/>
        <v>0</v>
      </c>
      <c r="Y140" s="358">
        <f t="shared" si="28"/>
        <v>17.639120000000002</v>
      </c>
      <c r="Z140" s="628">
        <v>2</v>
      </c>
      <c r="AA140" s="587"/>
      <c r="AB140" s="147"/>
    </row>
    <row r="141" spans="3:28" x14ac:dyDescent="0.25">
      <c r="C141" s="626" t="s">
        <v>2060</v>
      </c>
      <c r="D141" s="626" t="s">
        <v>2050</v>
      </c>
      <c r="E141" s="627">
        <v>5.577</v>
      </c>
      <c r="F141" s="627"/>
      <c r="G141" s="627"/>
      <c r="H141" s="627"/>
      <c r="I141" s="627"/>
      <c r="J141" s="627"/>
      <c r="K141" s="627"/>
      <c r="L141" s="627"/>
      <c r="M141" s="627"/>
      <c r="N141" s="627"/>
      <c r="O141" s="627"/>
      <c r="P141" s="627"/>
      <c r="Q141" s="627"/>
      <c r="R141" s="627"/>
      <c r="S141" s="627"/>
      <c r="T141" s="627"/>
      <c r="U141" s="627"/>
      <c r="V141" s="627"/>
      <c r="W141" s="358">
        <f t="shared" si="27"/>
        <v>17.62332</v>
      </c>
      <c r="X141" s="358">
        <f t="shared" si="29"/>
        <v>0</v>
      </c>
      <c r="Y141" s="358">
        <f t="shared" si="28"/>
        <v>17.62332</v>
      </c>
      <c r="Z141" s="628">
        <v>2</v>
      </c>
      <c r="AA141" s="587"/>
      <c r="AB141" s="147"/>
    </row>
    <row r="142" spans="3:28" x14ac:dyDescent="0.25">
      <c r="C142" s="626" t="s">
        <v>2046</v>
      </c>
      <c r="D142" s="626" t="s">
        <v>2057</v>
      </c>
      <c r="E142" s="627">
        <v>5.5149999999999997</v>
      </c>
      <c r="F142" s="627"/>
      <c r="G142" s="627"/>
      <c r="H142" s="627"/>
      <c r="I142" s="627"/>
      <c r="J142" s="627"/>
      <c r="K142" s="627"/>
      <c r="L142" s="627"/>
      <c r="M142" s="627"/>
      <c r="N142" s="627"/>
      <c r="O142" s="627"/>
      <c r="P142" s="627"/>
      <c r="Q142" s="627"/>
      <c r="R142" s="627"/>
      <c r="S142" s="627"/>
      <c r="T142" s="627"/>
      <c r="U142" s="627"/>
      <c r="V142" s="627"/>
      <c r="W142" s="358">
        <f t="shared" si="27"/>
        <v>17.427399999999999</v>
      </c>
      <c r="X142" s="358">
        <f t="shared" si="29"/>
        <v>0</v>
      </c>
      <c r="Y142" s="358">
        <f t="shared" si="28"/>
        <v>17.427399999999999</v>
      </c>
      <c r="Z142" s="628">
        <v>3</v>
      </c>
      <c r="AA142" s="587"/>
      <c r="AB142" s="147"/>
    </row>
    <row r="143" spans="3:28" x14ac:dyDescent="0.25">
      <c r="C143" s="626" t="s">
        <v>2048</v>
      </c>
      <c r="D143" s="626" t="s">
        <v>2053</v>
      </c>
      <c r="E143" s="627">
        <v>5.4539999999999997</v>
      </c>
      <c r="F143" s="627"/>
      <c r="G143" s="627"/>
      <c r="H143" s="627"/>
      <c r="I143" s="627"/>
      <c r="J143" s="627"/>
      <c r="K143" s="627"/>
      <c r="L143" s="627"/>
      <c r="M143" s="627"/>
      <c r="N143" s="627"/>
      <c r="O143" s="627"/>
      <c r="P143" s="627"/>
      <c r="Q143" s="627"/>
      <c r="R143" s="627"/>
      <c r="S143" s="627"/>
      <c r="T143" s="627"/>
      <c r="U143" s="627"/>
      <c r="V143" s="627"/>
      <c r="W143" s="358">
        <f t="shared" si="27"/>
        <v>17.234639999999999</v>
      </c>
      <c r="X143" s="358">
        <f t="shared" si="29"/>
        <v>0</v>
      </c>
      <c r="Y143" s="358">
        <f t="shared" si="28"/>
        <v>17.234639999999999</v>
      </c>
      <c r="Z143" s="628">
        <v>6</v>
      </c>
      <c r="AA143" s="587"/>
      <c r="AB143" s="147"/>
    </row>
    <row r="144" spans="3:28" x14ac:dyDescent="0.25">
      <c r="C144" s="626" t="s">
        <v>2060</v>
      </c>
      <c r="D144" s="626" t="s">
        <v>2047</v>
      </c>
      <c r="E144" s="627">
        <v>5.2709999999999999</v>
      </c>
      <c r="F144" s="627"/>
      <c r="G144" s="627"/>
      <c r="H144" s="627"/>
      <c r="I144" s="627"/>
      <c r="J144" s="627"/>
      <c r="K144" s="627"/>
      <c r="L144" s="627"/>
      <c r="M144" s="627"/>
      <c r="N144" s="627"/>
      <c r="O144" s="627"/>
      <c r="P144" s="627"/>
      <c r="Q144" s="627"/>
      <c r="R144" s="627"/>
      <c r="S144" s="627"/>
      <c r="T144" s="627"/>
      <c r="U144" s="627"/>
      <c r="V144" s="627"/>
      <c r="W144" s="358">
        <f t="shared" si="27"/>
        <v>16.656359999999999</v>
      </c>
      <c r="X144" s="358">
        <f t="shared" si="29"/>
        <v>0</v>
      </c>
      <c r="Y144" s="358">
        <f t="shared" si="28"/>
        <v>16.656359999999999</v>
      </c>
      <c r="Z144" s="628">
        <v>1</v>
      </c>
      <c r="AA144" s="587"/>
      <c r="AB144" s="147"/>
    </row>
    <row r="145" spans="3:28" x14ac:dyDescent="0.25">
      <c r="C145" s="626" t="s">
        <v>2048</v>
      </c>
      <c r="D145" s="626" t="s">
        <v>2059</v>
      </c>
      <c r="E145" s="627">
        <v>5.181</v>
      </c>
      <c r="F145" s="627"/>
      <c r="G145" s="627"/>
      <c r="H145" s="627"/>
      <c r="I145" s="627"/>
      <c r="J145" s="627"/>
      <c r="K145" s="627"/>
      <c r="L145" s="627"/>
      <c r="M145" s="627"/>
      <c r="N145" s="627"/>
      <c r="O145" s="627"/>
      <c r="P145" s="627"/>
      <c r="Q145" s="627"/>
      <c r="R145" s="627"/>
      <c r="S145" s="627"/>
      <c r="T145" s="627"/>
      <c r="U145" s="627"/>
      <c r="V145" s="627"/>
      <c r="W145" s="358">
        <f t="shared" si="27"/>
        <v>16.371960000000001</v>
      </c>
      <c r="X145" s="358">
        <f t="shared" si="29"/>
        <v>0</v>
      </c>
      <c r="Y145" s="358">
        <f t="shared" si="28"/>
        <v>16.371960000000001</v>
      </c>
      <c r="Z145" s="628">
        <v>2</v>
      </c>
      <c r="AA145" s="587"/>
      <c r="AB145" s="147"/>
    </row>
    <row r="146" spans="3:28" x14ac:dyDescent="0.25">
      <c r="C146" s="626" t="s">
        <v>2064</v>
      </c>
      <c r="D146" s="626" t="s">
        <v>2047</v>
      </c>
      <c r="E146" s="627">
        <v>5.0979999999999999</v>
      </c>
      <c r="F146" s="627"/>
      <c r="G146" s="627"/>
      <c r="H146" s="627"/>
      <c r="I146" s="627"/>
      <c r="J146" s="627"/>
      <c r="K146" s="627"/>
      <c r="L146" s="627"/>
      <c r="M146" s="627"/>
      <c r="N146" s="627"/>
      <c r="O146" s="627"/>
      <c r="P146" s="627"/>
      <c r="Q146" s="627"/>
      <c r="R146" s="627"/>
      <c r="S146" s="627"/>
      <c r="T146" s="627"/>
      <c r="U146" s="627"/>
      <c r="V146" s="627"/>
      <c r="W146" s="358">
        <f t="shared" si="27"/>
        <v>16.109680000000001</v>
      </c>
      <c r="X146" s="358">
        <f t="shared" si="29"/>
        <v>0</v>
      </c>
      <c r="Y146" s="358">
        <f t="shared" si="28"/>
        <v>16.109680000000001</v>
      </c>
      <c r="Z146" s="628">
        <v>2</v>
      </c>
      <c r="AA146" s="587"/>
      <c r="AB146" s="147"/>
    </row>
    <row r="147" spans="3:28" x14ac:dyDescent="0.25">
      <c r="C147" s="626" t="s">
        <v>2048</v>
      </c>
      <c r="D147" s="626" t="s">
        <v>2051</v>
      </c>
      <c r="E147" s="627">
        <v>5.0709999999999997</v>
      </c>
      <c r="F147" s="627"/>
      <c r="G147" s="627"/>
      <c r="H147" s="627"/>
      <c r="I147" s="627"/>
      <c r="J147" s="627"/>
      <c r="K147" s="627"/>
      <c r="L147" s="627"/>
      <c r="M147" s="627"/>
      <c r="N147" s="627"/>
      <c r="O147" s="627"/>
      <c r="P147" s="627"/>
      <c r="Q147" s="627"/>
      <c r="R147" s="627"/>
      <c r="S147" s="627"/>
      <c r="T147" s="627"/>
      <c r="U147" s="627"/>
      <c r="V147" s="627"/>
      <c r="W147" s="358">
        <f t="shared" si="27"/>
        <v>16.024360000000001</v>
      </c>
      <c r="X147" s="358">
        <f t="shared" si="29"/>
        <v>0</v>
      </c>
      <c r="Y147" s="358">
        <f t="shared" si="28"/>
        <v>16.024360000000001</v>
      </c>
      <c r="Z147" s="628">
        <v>1</v>
      </c>
      <c r="AA147" s="587"/>
      <c r="AB147" s="147"/>
    </row>
    <row r="148" spans="3:28" x14ac:dyDescent="0.25">
      <c r="C148" s="626" t="s">
        <v>2065</v>
      </c>
      <c r="D148" s="626" t="s">
        <v>2050</v>
      </c>
      <c r="E148" s="627">
        <v>4.9870000000000001</v>
      </c>
      <c r="F148" s="627"/>
      <c r="G148" s="627"/>
      <c r="H148" s="627"/>
      <c r="I148" s="627"/>
      <c r="J148" s="627"/>
      <c r="K148" s="627"/>
      <c r="L148" s="627"/>
      <c r="M148" s="627"/>
      <c r="N148" s="627"/>
      <c r="O148" s="627"/>
      <c r="P148" s="627"/>
      <c r="Q148" s="627"/>
      <c r="R148" s="627"/>
      <c r="S148" s="627"/>
      <c r="T148" s="627"/>
      <c r="U148" s="627"/>
      <c r="V148" s="627"/>
      <c r="W148" s="358">
        <f t="shared" si="27"/>
        <v>15.758920000000002</v>
      </c>
      <c r="X148" s="358">
        <f t="shared" si="29"/>
        <v>0</v>
      </c>
      <c r="Y148" s="358">
        <f t="shared" si="28"/>
        <v>15.758920000000002</v>
      </c>
      <c r="Z148" s="628">
        <v>1</v>
      </c>
      <c r="AA148" s="587"/>
      <c r="AB148" s="147"/>
    </row>
    <row r="149" spans="3:28" x14ac:dyDescent="0.25">
      <c r="C149" s="626" t="s">
        <v>2061</v>
      </c>
      <c r="D149" s="626" t="s">
        <v>2048</v>
      </c>
      <c r="E149" s="627">
        <v>4.9649999999999999</v>
      </c>
      <c r="F149" s="627"/>
      <c r="G149" s="627"/>
      <c r="H149" s="627"/>
      <c r="I149" s="627"/>
      <c r="J149" s="627"/>
      <c r="K149" s="627"/>
      <c r="L149" s="627"/>
      <c r="M149" s="627"/>
      <c r="N149" s="627"/>
      <c r="O149" s="627"/>
      <c r="P149" s="627"/>
      <c r="Q149" s="627"/>
      <c r="R149" s="627"/>
      <c r="S149" s="627"/>
      <c r="T149" s="627"/>
      <c r="U149" s="627"/>
      <c r="V149" s="627"/>
      <c r="W149" s="358">
        <f t="shared" si="27"/>
        <v>15.689400000000001</v>
      </c>
      <c r="X149" s="358">
        <f t="shared" si="29"/>
        <v>0</v>
      </c>
      <c r="Y149" s="358">
        <f t="shared" si="28"/>
        <v>15.689400000000001</v>
      </c>
      <c r="Z149" s="628">
        <v>3</v>
      </c>
      <c r="AA149" s="587"/>
      <c r="AB149" s="147"/>
    </row>
    <row r="150" spans="3:28" x14ac:dyDescent="0.25">
      <c r="C150" s="626" t="s">
        <v>2052</v>
      </c>
      <c r="D150" s="626" t="s">
        <v>2062</v>
      </c>
      <c r="E150" s="627">
        <v>4.8689999999999998</v>
      </c>
      <c r="F150" s="627"/>
      <c r="G150" s="627"/>
      <c r="H150" s="627"/>
      <c r="I150" s="627"/>
      <c r="J150" s="627"/>
      <c r="K150" s="627"/>
      <c r="L150" s="627"/>
      <c r="M150" s="627"/>
      <c r="N150" s="627"/>
      <c r="O150" s="627"/>
      <c r="P150" s="627"/>
      <c r="Q150" s="627"/>
      <c r="R150" s="627"/>
      <c r="S150" s="627"/>
      <c r="T150" s="627"/>
      <c r="U150" s="627"/>
      <c r="V150" s="627"/>
      <c r="W150" s="358">
        <f t="shared" si="27"/>
        <v>15.386039999999999</v>
      </c>
      <c r="X150" s="358">
        <f t="shared" si="29"/>
        <v>0</v>
      </c>
      <c r="Y150" s="358">
        <f t="shared" si="28"/>
        <v>15.386039999999999</v>
      </c>
      <c r="Z150" s="628">
        <v>1</v>
      </c>
      <c r="AA150" s="587"/>
      <c r="AB150" s="147"/>
    </row>
    <row r="151" spans="3:28" x14ac:dyDescent="0.25">
      <c r="C151" s="626" t="s">
        <v>2052</v>
      </c>
      <c r="D151" s="626" t="s">
        <v>2049</v>
      </c>
      <c r="E151" s="627">
        <v>4.75</v>
      </c>
      <c r="F151" s="627"/>
      <c r="G151" s="627"/>
      <c r="H151" s="627"/>
      <c r="I151" s="627"/>
      <c r="J151" s="627"/>
      <c r="K151" s="627"/>
      <c r="L151" s="627"/>
      <c r="M151" s="627"/>
      <c r="N151" s="627"/>
      <c r="O151" s="627"/>
      <c r="P151" s="627"/>
      <c r="Q151" s="627"/>
      <c r="R151" s="627"/>
      <c r="S151" s="627"/>
      <c r="T151" s="627"/>
      <c r="U151" s="627"/>
      <c r="V151" s="627"/>
      <c r="W151" s="358">
        <f t="shared" si="27"/>
        <v>15.010000000000002</v>
      </c>
      <c r="X151" s="358">
        <f t="shared" si="29"/>
        <v>0</v>
      </c>
      <c r="Y151" s="358">
        <f t="shared" si="28"/>
        <v>15.010000000000002</v>
      </c>
      <c r="Z151" s="628">
        <v>2</v>
      </c>
      <c r="AA151" s="587"/>
      <c r="AB151" s="147"/>
    </row>
    <row r="152" spans="3:28" x14ac:dyDescent="0.25">
      <c r="C152" s="626" t="s">
        <v>2047</v>
      </c>
      <c r="D152" s="626" t="s">
        <v>2063</v>
      </c>
      <c r="E152" s="627">
        <v>4.673</v>
      </c>
      <c r="F152" s="627"/>
      <c r="G152" s="627"/>
      <c r="H152" s="627"/>
      <c r="I152" s="627"/>
      <c r="J152" s="627"/>
      <c r="K152" s="627"/>
      <c r="L152" s="627"/>
      <c r="M152" s="627"/>
      <c r="N152" s="627"/>
      <c r="O152" s="627"/>
      <c r="P152" s="627"/>
      <c r="Q152" s="627"/>
      <c r="R152" s="627"/>
      <c r="S152" s="627"/>
      <c r="T152" s="627"/>
      <c r="U152" s="627"/>
      <c r="V152" s="627"/>
      <c r="W152" s="358">
        <f t="shared" si="27"/>
        <v>14.766680000000001</v>
      </c>
      <c r="X152" s="358">
        <f t="shared" si="29"/>
        <v>0</v>
      </c>
      <c r="Y152" s="358">
        <f t="shared" si="28"/>
        <v>14.766680000000001</v>
      </c>
      <c r="Z152" s="628">
        <v>3</v>
      </c>
      <c r="AA152" s="587"/>
      <c r="AB152" s="147"/>
    </row>
    <row r="153" spans="3:28" x14ac:dyDescent="0.25">
      <c r="C153" s="626" t="s">
        <v>2063</v>
      </c>
      <c r="D153" s="626" t="s">
        <v>2047</v>
      </c>
      <c r="E153" s="627">
        <v>4.6079999999999997</v>
      </c>
      <c r="F153" s="627"/>
      <c r="G153" s="627"/>
      <c r="H153" s="627"/>
      <c r="I153" s="627"/>
      <c r="J153" s="627"/>
      <c r="K153" s="627"/>
      <c r="L153" s="627"/>
      <c r="M153" s="627"/>
      <c r="N153" s="627"/>
      <c r="O153" s="627"/>
      <c r="P153" s="627"/>
      <c r="Q153" s="627"/>
      <c r="R153" s="627"/>
      <c r="S153" s="627"/>
      <c r="T153" s="627"/>
      <c r="U153" s="627"/>
      <c r="V153" s="627"/>
      <c r="W153" s="358">
        <f t="shared" si="27"/>
        <v>14.56128</v>
      </c>
      <c r="X153" s="358">
        <f t="shared" si="29"/>
        <v>0</v>
      </c>
      <c r="Y153" s="358">
        <f t="shared" si="28"/>
        <v>14.56128</v>
      </c>
      <c r="Z153" s="628">
        <v>3</v>
      </c>
      <c r="AA153" s="587"/>
      <c r="AB153" s="147"/>
    </row>
    <row r="154" spans="3:28" x14ac:dyDescent="0.25">
      <c r="C154" s="626" t="s">
        <v>2066</v>
      </c>
      <c r="D154" s="626" t="s">
        <v>2050</v>
      </c>
      <c r="E154" s="627">
        <v>4.5519999999999996</v>
      </c>
      <c r="F154" s="627"/>
      <c r="G154" s="627"/>
      <c r="H154" s="627"/>
      <c r="I154" s="627"/>
      <c r="J154" s="627"/>
      <c r="K154" s="627"/>
      <c r="L154" s="627"/>
      <c r="M154" s="627"/>
      <c r="N154" s="627"/>
      <c r="O154" s="627"/>
      <c r="P154" s="627"/>
      <c r="Q154" s="627"/>
      <c r="R154" s="627"/>
      <c r="S154" s="627"/>
      <c r="T154" s="627"/>
      <c r="U154" s="627"/>
      <c r="V154" s="627"/>
      <c r="W154" s="358">
        <f t="shared" si="27"/>
        <v>14.384319999999999</v>
      </c>
      <c r="X154" s="358">
        <f t="shared" si="29"/>
        <v>0</v>
      </c>
      <c r="Y154" s="358">
        <f t="shared" si="28"/>
        <v>14.384319999999999</v>
      </c>
      <c r="Z154" s="628">
        <v>1</v>
      </c>
      <c r="AA154" s="587"/>
      <c r="AB154" s="147"/>
    </row>
    <row r="155" spans="3:28" x14ac:dyDescent="0.25">
      <c r="C155" s="626" t="s">
        <v>2066</v>
      </c>
      <c r="D155" s="626" t="s">
        <v>2056</v>
      </c>
      <c r="E155" s="627">
        <v>4.5490000000000004</v>
      </c>
      <c r="F155" s="627"/>
      <c r="G155" s="627"/>
      <c r="H155" s="627"/>
      <c r="I155" s="627"/>
      <c r="J155" s="627"/>
      <c r="K155" s="627"/>
      <c r="L155" s="627"/>
      <c r="M155" s="627"/>
      <c r="N155" s="627"/>
      <c r="O155" s="627"/>
      <c r="P155" s="627"/>
      <c r="Q155" s="627"/>
      <c r="R155" s="627"/>
      <c r="S155" s="627"/>
      <c r="T155" s="627"/>
      <c r="U155" s="627"/>
      <c r="V155" s="627"/>
      <c r="W155" s="358">
        <f t="shared" si="27"/>
        <v>14.374840000000003</v>
      </c>
      <c r="X155" s="358">
        <f t="shared" si="29"/>
        <v>0</v>
      </c>
      <c r="Y155" s="358">
        <f t="shared" si="28"/>
        <v>14.374840000000003</v>
      </c>
      <c r="Z155" s="628">
        <v>2</v>
      </c>
      <c r="AA155" s="587"/>
      <c r="AB155" s="147"/>
    </row>
    <row r="156" spans="3:28" x14ac:dyDescent="0.25">
      <c r="C156" s="626" t="s">
        <v>2053</v>
      </c>
      <c r="D156" s="626" t="s">
        <v>2058</v>
      </c>
      <c r="E156" s="627">
        <v>4.4829999999999997</v>
      </c>
      <c r="F156" s="627"/>
      <c r="G156" s="627"/>
      <c r="H156" s="627"/>
      <c r="I156" s="627"/>
      <c r="J156" s="627"/>
      <c r="K156" s="627"/>
      <c r="L156" s="627"/>
      <c r="M156" s="627"/>
      <c r="N156" s="627"/>
      <c r="O156" s="627"/>
      <c r="P156" s="627"/>
      <c r="Q156" s="627"/>
      <c r="R156" s="627"/>
      <c r="S156" s="627"/>
      <c r="T156" s="627"/>
      <c r="U156" s="627"/>
      <c r="V156" s="627"/>
      <c r="W156" s="358">
        <f t="shared" si="27"/>
        <v>14.166279999999999</v>
      </c>
      <c r="X156" s="358">
        <f t="shared" si="29"/>
        <v>0</v>
      </c>
      <c r="Y156" s="358">
        <f t="shared" si="28"/>
        <v>14.166279999999999</v>
      </c>
      <c r="Z156" s="628">
        <v>1</v>
      </c>
      <c r="AA156" s="587"/>
      <c r="AB156" s="147"/>
    </row>
    <row r="157" spans="3:28" x14ac:dyDescent="0.25">
      <c r="C157" s="626" t="s">
        <v>2050</v>
      </c>
      <c r="D157" s="626" t="s">
        <v>2066</v>
      </c>
      <c r="E157" s="627">
        <v>4.4690000000000003</v>
      </c>
      <c r="F157" s="627"/>
      <c r="G157" s="627"/>
      <c r="H157" s="627"/>
      <c r="I157" s="627"/>
      <c r="J157" s="627"/>
      <c r="K157" s="627"/>
      <c r="L157" s="627"/>
      <c r="M157" s="627"/>
      <c r="N157" s="627"/>
      <c r="O157" s="627"/>
      <c r="P157" s="627"/>
      <c r="Q157" s="627"/>
      <c r="R157" s="627"/>
      <c r="S157" s="627"/>
      <c r="T157" s="627"/>
      <c r="U157" s="627"/>
      <c r="V157" s="627"/>
      <c r="W157" s="358">
        <f t="shared" si="27"/>
        <v>14.122040000000002</v>
      </c>
      <c r="X157" s="358">
        <f t="shared" si="29"/>
        <v>0</v>
      </c>
      <c r="Y157" s="358">
        <f t="shared" si="28"/>
        <v>14.122040000000002</v>
      </c>
      <c r="Z157" s="628">
        <v>1</v>
      </c>
      <c r="AA157" s="587"/>
      <c r="AB157" s="147"/>
    </row>
    <row r="158" spans="3:28" x14ac:dyDescent="0.25">
      <c r="C158" s="626" t="s">
        <v>2053</v>
      </c>
      <c r="D158" s="626" t="s">
        <v>2048</v>
      </c>
      <c r="E158" s="627">
        <v>4.4619999999999997</v>
      </c>
      <c r="F158" s="627"/>
      <c r="G158" s="627"/>
      <c r="H158" s="627"/>
      <c r="I158" s="627"/>
      <c r="J158" s="627"/>
      <c r="K158" s="627"/>
      <c r="L158" s="627"/>
      <c r="M158" s="627"/>
      <c r="N158" s="627"/>
      <c r="O158" s="627"/>
      <c r="P158" s="627"/>
      <c r="Q158" s="627"/>
      <c r="R158" s="627"/>
      <c r="S158" s="627"/>
      <c r="T158" s="627"/>
      <c r="U158" s="627"/>
      <c r="V158" s="627"/>
      <c r="W158" s="358">
        <f t="shared" si="27"/>
        <v>14.099919999999999</v>
      </c>
      <c r="X158" s="358">
        <f t="shared" si="29"/>
        <v>0</v>
      </c>
      <c r="Y158" s="358">
        <f t="shared" si="28"/>
        <v>14.099919999999999</v>
      </c>
      <c r="Z158" s="628">
        <v>5</v>
      </c>
      <c r="AA158" s="587"/>
      <c r="AB158" s="147"/>
    </row>
    <row r="159" spans="3:28" x14ac:dyDescent="0.25">
      <c r="C159" s="626" t="s">
        <v>2049</v>
      </c>
      <c r="D159" s="626" t="s">
        <v>2067</v>
      </c>
      <c r="E159" s="627">
        <v>4.3840000000000003</v>
      </c>
      <c r="F159" s="627"/>
      <c r="G159" s="627"/>
      <c r="H159" s="627"/>
      <c r="I159" s="627"/>
      <c r="J159" s="627"/>
      <c r="K159" s="627"/>
      <c r="L159" s="627"/>
      <c r="M159" s="627"/>
      <c r="N159" s="627"/>
      <c r="O159" s="627"/>
      <c r="P159" s="627"/>
      <c r="Q159" s="627"/>
      <c r="R159" s="627"/>
      <c r="S159" s="627"/>
      <c r="T159" s="627"/>
      <c r="U159" s="627"/>
      <c r="V159" s="627"/>
      <c r="W159" s="358">
        <f t="shared" si="27"/>
        <v>13.853440000000001</v>
      </c>
      <c r="X159" s="358">
        <f t="shared" si="29"/>
        <v>0</v>
      </c>
      <c r="Y159" s="358">
        <f t="shared" si="28"/>
        <v>13.853440000000001</v>
      </c>
      <c r="Z159" s="628">
        <v>1</v>
      </c>
      <c r="AA159" s="587"/>
      <c r="AB159" s="147"/>
    </row>
    <row r="160" spans="3:28" x14ac:dyDescent="0.25">
      <c r="C160" s="626" t="s">
        <v>2057</v>
      </c>
      <c r="D160" s="626" t="s">
        <v>2055</v>
      </c>
      <c r="E160" s="627">
        <v>4.2489999999999997</v>
      </c>
      <c r="F160" s="627"/>
      <c r="G160" s="627"/>
      <c r="H160" s="627"/>
      <c r="I160" s="627"/>
      <c r="J160" s="627"/>
      <c r="K160" s="627"/>
      <c r="L160" s="627"/>
      <c r="M160" s="627"/>
      <c r="N160" s="627"/>
      <c r="O160" s="627"/>
      <c r="P160" s="627"/>
      <c r="Q160" s="627"/>
      <c r="R160" s="627"/>
      <c r="S160" s="627"/>
      <c r="T160" s="627"/>
      <c r="U160" s="627"/>
      <c r="V160" s="627"/>
      <c r="W160" s="358">
        <f t="shared" si="27"/>
        <v>13.42684</v>
      </c>
      <c r="X160" s="358">
        <f t="shared" si="29"/>
        <v>0</v>
      </c>
      <c r="Y160" s="358">
        <f t="shared" si="28"/>
        <v>13.42684</v>
      </c>
      <c r="Z160" s="628">
        <v>3</v>
      </c>
      <c r="AA160" s="587"/>
      <c r="AB160" s="147"/>
    </row>
    <row r="161" spans="3:28" x14ac:dyDescent="0.25">
      <c r="C161" s="626" t="s">
        <v>2065</v>
      </c>
      <c r="D161" s="626" t="s">
        <v>2048</v>
      </c>
      <c r="E161" s="627">
        <v>4.1139999999999999</v>
      </c>
      <c r="F161" s="627"/>
      <c r="G161" s="627"/>
      <c r="H161" s="627"/>
      <c r="I161" s="627"/>
      <c r="J161" s="627"/>
      <c r="K161" s="627"/>
      <c r="L161" s="627"/>
      <c r="M161" s="627"/>
      <c r="N161" s="627"/>
      <c r="O161" s="627"/>
      <c r="P161" s="627"/>
      <c r="Q161" s="627"/>
      <c r="R161" s="627"/>
      <c r="S161" s="627"/>
      <c r="T161" s="627"/>
      <c r="U161" s="627"/>
      <c r="V161" s="627"/>
      <c r="W161" s="358">
        <f t="shared" si="27"/>
        <v>13.00024</v>
      </c>
      <c r="X161" s="358">
        <f t="shared" si="29"/>
        <v>0</v>
      </c>
      <c r="Y161" s="358">
        <f t="shared" si="28"/>
        <v>13.00024</v>
      </c>
      <c r="Z161" s="628">
        <v>2</v>
      </c>
      <c r="AA161" s="587"/>
      <c r="AB161" s="147"/>
    </row>
    <row r="162" spans="3:28" x14ac:dyDescent="0.25">
      <c r="C162" s="626" t="s">
        <v>2048</v>
      </c>
      <c r="D162" s="626" t="s">
        <v>2065</v>
      </c>
      <c r="E162" s="627">
        <v>4.0090000000000003</v>
      </c>
      <c r="F162" s="627"/>
      <c r="G162" s="627"/>
      <c r="H162" s="627"/>
      <c r="I162" s="627"/>
      <c r="J162" s="627"/>
      <c r="K162" s="627"/>
      <c r="L162" s="627"/>
      <c r="M162" s="627"/>
      <c r="N162" s="627"/>
      <c r="O162" s="627"/>
      <c r="P162" s="627"/>
      <c r="Q162" s="627"/>
      <c r="R162" s="627"/>
      <c r="S162" s="627"/>
      <c r="T162" s="627"/>
      <c r="U162" s="627"/>
      <c r="V162" s="627"/>
      <c r="W162" s="358">
        <f t="shared" si="27"/>
        <v>12.668440000000002</v>
      </c>
      <c r="X162" s="358">
        <f t="shared" si="29"/>
        <v>0</v>
      </c>
      <c r="Y162" s="358">
        <f t="shared" si="28"/>
        <v>12.668440000000002</v>
      </c>
      <c r="Z162" s="628">
        <v>2</v>
      </c>
      <c r="AA162" s="587"/>
      <c r="AB162" s="147"/>
    </row>
    <row r="163" spans="3:28" x14ac:dyDescent="0.25">
      <c r="C163" s="626" t="s">
        <v>2050</v>
      </c>
      <c r="D163" s="626" t="s">
        <v>2056</v>
      </c>
      <c r="E163" s="627">
        <v>3.98</v>
      </c>
      <c r="F163" s="627"/>
      <c r="G163" s="627"/>
      <c r="H163" s="627"/>
      <c r="I163" s="627"/>
      <c r="J163" s="627"/>
      <c r="K163" s="627"/>
      <c r="L163" s="627"/>
      <c r="M163" s="627"/>
      <c r="N163" s="627"/>
      <c r="O163" s="627"/>
      <c r="P163" s="627"/>
      <c r="Q163" s="627"/>
      <c r="R163" s="627"/>
      <c r="S163" s="627"/>
      <c r="T163" s="627"/>
      <c r="U163" s="627"/>
      <c r="V163" s="627"/>
      <c r="W163" s="358">
        <f t="shared" si="27"/>
        <v>12.5768</v>
      </c>
      <c r="X163" s="358">
        <f t="shared" si="29"/>
        <v>0</v>
      </c>
      <c r="Y163" s="358">
        <f t="shared" si="28"/>
        <v>12.5768</v>
      </c>
      <c r="Z163" s="628">
        <v>1</v>
      </c>
      <c r="AA163" s="587"/>
      <c r="AB163" s="147"/>
    </row>
    <row r="164" spans="3:28" x14ac:dyDescent="0.25">
      <c r="C164" s="626" t="s">
        <v>2047</v>
      </c>
      <c r="D164" s="626" t="s">
        <v>2056</v>
      </c>
      <c r="E164" s="627">
        <v>3.9740000000000002</v>
      </c>
      <c r="F164" s="627"/>
      <c r="G164" s="627"/>
      <c r="H164" s="627"/>
      <c r="I164" s="627"/>
      <c r="J164" s="627"/>
      <c r="K164" s="627"/>
      <c r="L164" s="627"/>
      <c r="M164" s="627"/>
      <c r="N164" s="627"/>
      <c r="O164" s="627"/>
      <c r="P164" s="627"/>
      <c r="Q164" s="627"/>
      <c r="R164" s="627"/>
      <c r="S164" s="627"/>
      <c r="T164" s="627"/>
      <c r="U164" s="627"/>
      <c r="V164" s="627"/>
      <c r="W164" s="358">
        <f t="shared" si="27"/>
        <v>12.557840000000001</v>
      </c>
      <c r="X164" s="358">
        <f t="shared" si="29"/>
        <v>0</v>
      </c>
      <c r="Y164" s="358">
        <f t="shared" si="28"/>
        <v>12.557840000000001</v>
      </c>
      <c r="Z164" s="628">
        <v>2</v>
      </c>
      <c r="AA164" s="587"/>
      <c r="AB164" s="147"/>
    </row>
    <row r="165" spans="3:28" x14ac:dyDescent="0.25">
      <c r="C165" s="626" t="s">
        <v>2056</v>
      </c>
      <c r="D165" s="626" t="s">
        <v>2050</v>
      </c>
      <c r="E165" s="627">
        <v>3.92</v>
      </c>
      <c r="F165" s="627"/>
      <c r="G165" s="627"/>
      <c r="H165" s="627"/>
      <c r="I165" s="627"/>
      <c r="J165" s="627"/>
      <c r="K165" s="627"/>
      <c r="L165" s="627"/>
      <c r="M165" s="627"/>
      <c r="N165" s="627"/>
      <c r="O165" s="627"/>
      <c r="P165" s="627"/>
      <c r="Q165" s="627"/>
      <c r="R165" s="627"/>
      <c r="S165" s="627"/>
      <c r="T165" s="627"/>
      <c r="U165" s="627"/>
      <c r="V165" s="627"/>
      <c r="W165" s="358">
        <f t="shared" si="27"/>
        <v>12.3872</v>
      </c>
      <c r="X165" s="358">
        <f t="shared" si="29"/>
        <v>0</v>
      </c>
      <c r="Y165" s="358">
        <f t="shared" si="28"/>
        <v>12.3872</v>
      </c>
      <c r="Z165" s="628">
        <v>1</v>
      </c>
      <c r="AA165" s="587"/>
      <c r="AB165" s="147"/>
    </row>
    <row r="166" spans="3:28" x14ac:dyDescent="0.25">
      <c r="C166" s="626" t="s">
        <v>2060</v>
      </c>
      <c r="D166" s="626" t="s">
        <v>2068</v>
      </c>
      <c r="E166" s="627">
        <v>3.8439999999999999</v>
      </c>
      <c r="F166" s="627"/>
      <c r="G166" s="627"/>
      <c r="H166" s="627"/>
      <c r="I166" s="627"/>
      <c r="J166" s="627"/>
      <c r="K166" s="627"/>
      <c r="L166" s="627"/>
      <c r="M166" s="627"/>
      <c r="N166" s="627"/>
      <c r="O166" s="627"/>
      <c r="P166" s="627"/>
      <c r="Q166" s="627"/>
      <c r="R166" s="627"/>
      <c r="S166" s="627"/>
      <c r="T166" s="627"/>
      <c r="U166" s="627"/>
      <c r="V166" s="627"/>
      <c r="W166" s="358">
        <f t="shared" si="27"/>
        <v>12.147040000000001</v>
      </c>
      <c r="X166" s="358">
        <f t="shared" si="29"/>
        <v>0</v>
      </c>
      <c r="Y166" s="358">
        <f t="shared" si="28"/>
        <v>12.147040000000001</v>
      </c>
      <c r="Z166" s="628">
        <v>1</v>
      </c>
      <c r="AA166" s="587"/>
      <c r="AB166" s="147"/>
    </row>
    <row r="167" spans="3:28" x14ac:dyDescent="0.25">
      <c r="C167" s="626" t="s">
        <v>2062</v>
      </c>
      <c r="D167" s="626" t="s">
        <v>2058</v>
      </c>
      <c r="E167" s="627">
        <v>3.8370000000000002</v>
      </c>
      <c r="F167" s="627"/>
      <c r="G167" s="627"/>
      <c r="H167" s="627"/>
      <c r="I167" s="627"/>
      <c r="J167" s="627"/>
      <c r="K167" s="627"/>
      <c r="L167" s="627"/>
      <c r="M167" s="627"/>
      <c r="N167" s="627"/>
      <c r="O167" s="627"/>
      <c r="P167" s="627"/>
      <c r="Q167" s="627"/>
      <c r="R167" s="627"/>
      <c r="S167" s="627"/>
      <c r="T167" s="627"/>
      <c r="U167" s="627"/>
      <c r="V167" s="627"/>
      <c r="W167" s="358">
        <f t="shared" si="27"/>
        <v>12.124920000000001</v>
      </c>
      <c r="X167" s="358">
        <f t="shared" si="29"/>
        <v>0</v>
      </c>
      <c r="Y167" s="358">
        <f t="shared" si="28"/>
        <v>12.124920000000001</v>
      </c>
      <c r="Z167" s="628">
        <v>1</v>
      </c>
      <c r="AA167" s="587"/>
      <c r="AB167" s="147"/>
    </row>
    <row r="168" spans="3:28" x14ac:dyDescent="0.25">
      <c r="C168" s="626" t="s">
        <v>2068</v>
      </c>
      <c r="D168" s="626" t="s">
        <v>2051</v>
      </c>
      <c r="E168" s="627">
        <v>3.8260000000000001</v>
      </c>
      <c r="F168" s="627"/>
      <c r="G168" s="627"/>
      <c r="H168" s="627"/>
      <c r="I168" s="627"/>
      <c r="J168" s="627"/>
      <c r="K168" s="627"/>
      <c r="L168" s="627"/>
      <c r="M168" s="627"/>
      <c r="N168" s="627"/>
      <c r="O168" s="627"/>
      <c r="P168" s="627"/>
      <c r="Q168" s="627"/>
      <c r="R168" s="627"/>
      <c r="S168" s="627"/>
      <c r="T168" s="627"/>
      <c r="U168" s="627"/>
      <c r="V168" s="627"/>
      <c r="W168" s="358">
        <f t="shared" si="27"/>
        <v>12.090160000000001</v>
      </c>
      <c r="X168" s="358">
        <f t="shared" si="29"/>
        <v>0</v>
      </c>
      <c r="Y168" s="358">
        <f t="shared" si="28"/>
        <v>12.090160000000001</v>
      </c>
      <c r="Z168" s="628">
        <v>3</v>
      </c>
      <c r="AA168" s="587"/>
      <c r="AB168" s="147"/>
    </row>
    <row r="169" spans="3:28" x14ac:dyDescent="0.25">
      <c r="C169" s="626" t="s">
        <v>2054</v>
      </c>
      <c r="D169" s="626" t="s">
        <v>2051</v>
      </c>
      <c r="E169" s="627">
        <v>3.7850000000000001</v>
      </c>
      <c r="F169" s="627"/>
      <c r="G169" s="627"/>
      <c r="H169" s="627"/>
      <c r="I169" s="627"/>
      <c r="J169" s="627"/>
      <c r="K169" s="627"/>
      <c r="L169" s="627"/>
      <c r="M169" s="627"/>
      <c r="N169" s="627"/>
      <c r="O169" s="627"/>
      <c r="P169" s="627"/>
      <c r="Q169" s="627"/>
      <c r="R169" s="627"/>
      <c r="S169" s="627"/>
      <c r="T169" s="627"/>
      <c r="U169" s="627"/>
      <c r="V169" s="627"/>
      <c r="W169" s="358">
        <f t="shared" si="27"/>
        <v>11.960600000000001</v>
      </c>
      <c r="X169" s="358">
        <f t="shared" si="29"/>
        <v>0</v>
      </c>
      <c r="Y169" s="358">
        <f t="shared" si="28"/>
        <v>11.960600000000001</v>
      </c>
      <c r="Z169" s="628">
        <v>1</v>
      </c>
      <c r="AA169" s="587"/>
      <c r="AB169" s="147"/>
    </row>
    <row r="170" spans="3:28" x14ac:dyDescent="0.25">
      <c r="C170" s="626" t="s">
        <v>2049</v>
      </c>
      <c r="D170" s="626" t="s">
        <v>2061</v>
      </c>
      <c r="E170" s="627">
        <v>3.6709999999999998</v>
      </c>
      <c r="F170" s="627"/>
      <c r="G170" s="627"/>
      <c r="H170" s="627"/>
      <c r="I170" s="627"/>
      <c r="J170" s="627"/>
      <c r="K170" s="627"/>
      <c r="L170" s="627"/>
      <c r="M170" s="627"/>
      <c r="N170" s="627"/>
      <c r="O170" s="627"/>
      <c r="P170" s="627"/>
      <c r="Q170" s="627"/>
      <c r="R170" s="627"/>
      <c r="S170" s="627"/>
      <c r="T170" s="627"/>
      <c r="U170" s="627"/>
      <c r="V170" s="627"/>
      <c r="W170" s="358">
        <f t="shared" si="27"/>
        <v>11.60036</v>
      </c>
      <c r="X170" s="358">
        <f t="shared" si="29"/>
        <v>0</v>
      </c>
      <c r="Y170" s="358">
        <f t="shared" si="28"/>
        <v>11.60036</v>
      </c>
      <c r="Z170" s="628">
        <v>1</v>
      </c>
      <c r="AA170" s="587"/>
      <c r="AB170" s="147"/>
    </row>
    <row r="171" spans="3:28" x14ac:dyDescent="0.25">
      <c r="C171" s="626" t="s">
        <v>2061</v>
      </c>
      <c r="D171" s="626" t="s">
        <v>2055</v>
      </c>
      <c r="E171" s="627">
        <v>3.64</v>
      </c>
      <c r="F171" s="627"/>
      <c r="G171" s="627"/>
      <c r="H171" s="627"/>
      <c r="I171" s="627"/>
      <c r="J171" s="627"/>
      <c r="K171" s="627"/>
      <c r="L171" s="627"/>
      <c r="M171" s="627"/>
      <c r="N171" s="627"/>
      <c r="O171" s="627"/>
      <c r="P171" s="627"/>
      <c r="Q171" s="627"/>
      <c r="R171" s="627"/>
      <c r="S171" s="627"/>
      <c r="T171" s="627"/>
      <c r="U171" s="627"/>
      <c r="V171" s="627"/>
      <c r="W171" s="358">
        <f t="shared" si="27"/>
        <v>11.502400000000002</v>
      </c>
      <c r="X171" s="358">
        <f t="shared" si="29"/>
        <v>0</v>
      </c>
      <c r="Y171" s="358">
        <f t="shared" si="28"/>
        <v>11.502400000000002</v>
      </c>
      <c r="Z171" s="628">
        <v>1</v>
      </c>
      <c r="AA171" s="587"/>
      <c r="AB171" s="147"/>
    </row>
    <row r="172" spans="3:28" x14ac:dyDescent="0.25">
      <c r="C172" s="626" t="s">
        <v>2061</v>
      </c>
      <c r="D172" s="626" t="s">
        <v>2064</v>
      </c>
      <c r="E172" s="627">
        <v>3.6259999999999999</v>
      </c>
      <c r="F172" s="627"/>
      <c r="G172" s="627"/>
      <c r="H172" s="627"/>
      <c r="I172" s="627"/>
      <c r="J172" s="627"/>
      <c r="K172" s="627"/>
      <c r="L172" s="627"/>
      <c r="M172" s="627"/>
      <c r="N172" s="627"/>
      <c r="O172" s="627"/>
      <c r="P172" s="627"/>
      <c r="Q172" s="627"/>
      <c r="R172" s="627"/>
      <c r="S172" s="627"/>
      <c r="T172" s="627"/>
      <c r="U172" s="627"/>
      <c r="V172" s="627"/>
      <c r="W172" s="358">
        <f t="shared" si="27"/>
        <v>11.458159999999999</v>
      </c>
      <c r="X172" s="358">
        <f t="shared" si="29"/>
        <v>0</v>
      </c>
      <c r="Y172" s="358">
        <f t="shared" si="28"/>
        <v>11.458159999999999</v>
      </c>
      <c r="Z172" s="628">
        <v>1</v>
      </c>
      <c r="AA172" s="587"/>
      <c r="AB172" s="147"/>
    </row>
    <row r="173" spans="3:28" x14ac:dyDescent="0.25">
      <c r="C173" s="626" t="s">
        <v>2047</v>
      </c>
      <c r="D173" s="626" t="s">
        <v>2059</v>
      </c>
      <c r="E173" s="627">
        <v>3.5920000000000001</v>
      </c>
      <c r="F173" s="627"/>
      <c r="G173" s="627"/>
      <c r="H173" s="627"/>
      <c r="I173" s="627"/>
      <c r="J173" s="627"/>
      <c r="K173" s="627"/>
      <c r="L173" s="627"/>
      <c r="M173" s="627"/>
      <c r="N173" s="627"/>
      <c r="O173" s="627"/>
      <c r="P173" s="627"/>
      <c r="Q173" s="627"/>
      <c r="R173" s="627"/>
      <c r="S173" s="627"/>
      <c r="T173" s="627"/>
      <c r="U173" s="627"/>
      <c r="V173" s="627"/>
      <c r="W173" s="358">
        <f t="shared" si="27"/>
        <v>11.350720000000001</v>
      </c>
      <c r="X173" s="358">
        <f t="shared" si="29"/>
        <v>0</v>
      </c>
      <c r="Y173" s="358">
        <f t="shared" si="28"/>
        <v>11.350720000000001</v>
      </c>
      <c r="Z173" s="628">
        <v>2</v>
      </c>
      <c r="AA173" s="587"/>
      <c r="AB173" s="147"/>
    </row>
    <row r="174" spans="3:28" x14ac:dyDescent="0.25">
      <c r="C174" s="626" t="s">
        <v>2056</v>
      </c>
      <c r="D174" s="626" t="s">
        <v>2057</v>
      </c>
      <c r="E174" s="627">
        <v>3.5329999999999999</v>
      </c>
      <c r="F174" s="627"/>
      <c r="G174" s="627"/>
      <c r="H174" s="627"/>
      <c r="I174" s="627"/>
      <c r="J174" s="627"/>
      <c r="K174" s="627"/>
      <c r="L174" s="627"/>
      <c r="M174" s="627"/>
      <c r="N174" s="627"/>
      <c r="O174" s="627"/>
      <c r="P174" s="627"/>
      <c r="Q174" s="627"/>
      <c r="R174" s="627"/>
      <c r="S174" s="627"/>
      <c r="T174" s="627"/>
      <c r="U174" s="627"/>
      <c r="V174" s="627"/>
      <c r="W174" s="358">
        <f t="shared" si="27"/>
        <v>11.16428</v>
      </c>
      <c r="X174" s="358">
        <f t="shared" si="29"/>
        <v>0</v>
      </c>
      <c r="Y174" s="358">
        <f t="shared" si="28"/>
        <v>11.16428</v>
      </c>
      <c r="Z174" s="628">
        <v>2</v>
      </c>
      <c r="AA174" s="587"/>
      <c r="AB174" s="147"/>
    </row>
    <row r="175" spans="3:28" x14ac:dyDescent="0.25">
      <c r="C175" s="626" t="s">
        <v>2046</v>
      </c>
      <c r="D175" s="626" t="s">
        <v>2065</v>
      </c>
      <c r="E175" s="627">
        <v>3.4689999999999999</v>
      </c>
      <c r="F175" s="627"/>
      <c r="G175" s="627"/>
      <c r="H175" s="627"/>
      <c r="I175" s="627"/>
      <c r="J175" s="627"/>
      <c r="K175" s="627"/>
      <c r="L175" s="627"/>
      <c r="M175" s="627"/>
      <c r="N175" s="627"/>
      <c r="O175" s="627"/>
      <c r="P175" s="627"/>
      <c r="Q175" s="627"/>
      <c r="R175" s="627"/>
      <c r="S175" s="627"/>
      <c r="T175" s="627"/>
      <c r="U175" s="627"/>
      <c r="V175" s="627"/>
      <c r="W175" s="358">
        <f t="shared" si="27"/>
        <v>10.96204</v>
      </c>
      <c r="X175" s="358">
        <f t="shared" si="29"/>
        <v>0</v>
      </c>
      <c r="Y175" s="358">
        <f t="shared" si="28"/>
        <v>10.96204</v>
      </c>
      <c r="Z175" s="628">
        <v>1</v>
      </c>
      <c r="AA175" s="587"/>
      <c r="AB175" s="147"/>
    </row>
    <row r="176" spans="3:28" x14ac:dyDescent="0.25">
      <c r="C176" s="626" t="s">
        <v>2060</v>
      </c>
      <c r="D176" s="626" t="s">
        <v>2051</v>
      </c>
      <c r="E176" s="627">
        <v>3.3860000000000001</v>
      </c>
      <c r="F176" s="627"/>
      <c r="G176" s="627"/>
      <c r="H176" s="627"/>
      <c r="I176" s="627"/>
      <c r="J176" s="627"/>
      <c r="K176" s="627"/>
      <c r="L176" s="627"/>
      <c r="M176" s="627"/>
      <c r="N176" s="627"/>
      <c r="O176" s="627"/>
      <c r="P176" s="627"/>
      <c r="Q176" s="627"/>
      <c r="R176" s="627"/>
      <c r="S176" s="627"/>
      <c r="T176" s="627"/>
      <c r="U176" s="627"/>
      <c r="V176" s="627"/>
      <c r="W176" s="358">
        <f t="shared" si="27"/>
        <v>10.699760000000001</v>
      </c>
      <c r="X176" s="358">
        <f t="shared" si="29"/>
        <v>0</v>
      </c>
      <c r="Y176" s="358">
        <f t="shared" si="28"/>
        <v>10.699760000000001</v>
      </c>
      <c r="Z176" s="628">
        <v>1</v>
      </c>
      <c r="AA176" s="587"/>
      <c r="AB176" s="147"/>
    </row>
    <row r="177" spans="3:28" x14ac:dyDescent="0.25">
      <c r="C177" s="626" t="s">
        <v>2046</v>
      </c>
      <c r="D177" s="626" t="s">
        <v>2056</v>
      </c>
      <c r="E177" s="627">
        <v>3.3290000000000002</v>
      </c>
      <c r="F177" s="627"/>
      <c r="G177" s="627"/>
      <c r="H177" s="627"/>
      <c r="I177" s="627"/>
      <c r="J177" s="627"/>
      <c r="K177" s="627"/>
      <c r="L177" s="627"/>
      <c r="M177" s="627"/>
      <c r="N177" s="627"/>
      <c r="O177" s="627"/>
      <c r="P177" s="627"/>
      <c r="Q177" s="627"/>
      <c r="R177" s="627"/>
      <c r="S177" s="627"/>
      <c r="T177" s="627"/>
      <c r="U177" s="627"/>
      <c r="V177" s="627"/>
      <c r="W177" s="358">
        <f t="shared" si="27"/>
        <v>10.519640000000001</v>
      </c>
      <c r="X177" s="358">
        <f t="shared" si="29"/>
        <v>0</v>
      </c>
      <c r="Y177" s="358">
        <f t="shared" si="28"/>
        <v>10.519640000000001</v>
      </c>
      <c r="Z177" s="628">
        <v>1</v>
      </c>
      <c r="AA177" s="587"/>
      <c r="AB177" s="147"/>
    </row>
    <row r="178" spans="3:28" x14ac:dyDescent="0.25">
      <c r="C178" s="626" t="s">
        <v>2048</v>
      </c>
      <c r="D178" s="626" t="s">
        <v>2069</v>
      </c>
      <c r="E178" s="627">
        <v>3.2629999999999999</v>
      </c>
      <c r="F178" s="627"/>
      <c r="G178" s="627"/>
      <c r="H178" s="627"/>
      <c r="I178" s="627"/>
      <c r="J178" s="627"/>
      <c r="K178" s="627"/>
      <c r="L178" s="627"/>
      <c r="M178" s="627"/>
      <c r="N178" s="627"/>
      <c r="O178" s="627"/>
      <c r="P178" s="627"/>
      <c r="Q178" s="627"/>
      <c r="R178" s="627"/>
      <c r="S178" s="627"/>
      <c r="T178" s="627"/>
      <c r="U178" s="627"/>
      <c r="V178" s="627"/>
      <c r="W178" s="358">
        <f t="shared" si="27"/>
        <v>10.31108</v>
      </c>
      <c r="X178" s="358">
        <f t="shared" si="29"/>
        <v>0</v>
      </c>
      <c r="Y178" s="358">
        <f t="shared" si="28"/>
        <v>10.31108</v>
      </c>
      <c r="Z178" s="628">
        <v>1</v>
      </c>
      <c r="AA178" s="587"/>
      <c r="AB178" s="147"/>
    </row>
    <row r="179" spans="3:28" x14ac:dyDescent="0.25">
      <c r="C179" s="626" t="s">
        <v>2047</v>
      </c>
      <c r="D179" s="626" t="s">
        <v>2060</v>
      </c>
      <c r="E179" s="627">
        <v>3.1339999999999999</v>
      </c>
      <c r="F179" s="627"/>
      <c r="G179" s="627"/>
      <c r="H179" s="627"/>
      <c r="I179" s="627"/>
      <c r="J179" s="627"/>
      <c r="K179" s="627"/>
      <c r="L179" s="627"/>
      <c r="M179" s="627"/>
      <c r="N179" s="627"/>
      <c r="O179" s="627"/>
      <c r="P179" s="627"/>
      <c r="Q179" s="627"/>
      <c r="R179" s="627"/>
      <c r="S179" s="627"/>
      <c r="T179" s="627"/>
      <c r="U179" s="627"/>
      <c r="V179" s="627"/>
      <c r="W179" s="358">
        <f t="shared" si="27"/>
        <v>9.9034399999999998</v>
      </c>
      <c r="X179" s="358">
        <f t="shared" si="29"/>
        <v>0</v>
      </c>
      <c r="Y179" s="358">
        <f t="shared" si="28"/>
        <v>9.9034399999999998</v>
      </c>
      <c r="Z179" s="628">
        <v>1</v>
      </c>
      <c r="AA179" s="587"/>
      <c r="AB179" s="147"/>
    </row>
    <row r="180" spans="3:28" x14ac:dyDescent="0.25">
      <c r="C180" s="626" t="s">
        <v>2057</v>
      </c>
      <c r="D180" s="626" t="s">
        <v>2054</v>
      </c>
      <c r="E180" s="627">
        <v>3.1080000000000001</v>
      </c>
      <c r="F180" s="627"/>
      <c r="G180" s="627"/>
      <c r="H180" s="627"/>
      <c r="I180" s="627"/>
      <c r="J180" s="627"/>
      <c r="K180" s="627"/>
      <c r="L180" s="627"/>
      <c r="M180" s="627"/>
      <c r="N180" s="627"/>
      <c r="O180" s="627"/>
      <c r="P180" s="627"/>
      <c r="Q180" s="627"/>
      <c r="R180" s="627"/>
      <c r="S180" s="627"/>
      <c r="T180" s="627"/>
      <c r="U180" s="627"/>
      <c r="V180" s="627"/>
      <c r="W180" s="358">
        <f t="shared" si="27"/>
        <v>9.8212800000000016</v>
      </c>
      <c r="X180" s="358">
        <f t="shared" si="29"/>
        <v>0</v>
      </c>
      <c r="Y180" s="358">
        <f t="shared" si="28"/>
        <v>9.8212800000000016</v>
      </c>
      <c r="Z180" s="628">
        <v>1</v>
      </c>
      <c r="AA180" s="587"/>
      <c r="AB180" s="147"/>
    </row>
    <row r="181" spans="3:28" x14ac:dyDescent="0.25">
      <c r="C181" s="626" t="s">
        <v>2059</v>
      </c>
      <c r="D181" s="626" t="s">
        <v>2050</v>
      </c>
      <c r="E181" s="627">
        <v>3.0009999999999999</v>
      </c>
      <c r="F181" s="627"/>
      <c r="G181" s="627"/>
      <c r="H181" s="627"/>
      <c r="I181" s="627"/>
      <c r="J181" s="627"/>
      <c r="K181" s="627"/>
      <c r="L181" s="627"/>
      <c r="M181" s="627"/>
      <c r="N181" s="627"/>
      <c r="O181" s="627"/>
      <c r="P181" s="627"/>
      <c r="Q181" s="627"/>
      <c r="R181" s="627"/>
      <c r="S181" s="627"/>
      <c r="T181" s="627"/>
      <c r="U181" s="627"/>
      <c r="V181" s="627"/>
      <c r="W181" s="358">
        <f t="shared" si="27"/>
        <v>9.4831599999999998</v>
      </c>
      <c r="X181" s="358">
        <f t="shared" ref="X181:X244" si="30">Y181-W181</f>
        <v>0</v>
      </c>
      <c r="Y181" s="358">
        <f t="shared" si="28"/>
        <v>9.4831599999999998</v>
      </c>
      <c r="Z181" s="628">
        <v>1</v>
      </c>
      <c r="AA181" s="587"/>
      <c r="AB181" s="147"/>
    </row>
    <row r="182" spans="3:28" x14ac:dyDescent="0.25">
      <c r="C182" s="626" t="s">
        <v>2046</v>
      </c>
      <c r="D182" s="626" t="s">
        <v>2053</v>
      </c>
      <c r="E182" s="627">
        <v>2.8919999999999999</v>
      </c>
      <c r="F182" s="627"/>
      <c r="G182" s="627"/>
      <c r="H182" s="627"/>
      <c r="I182" s="627"/>
      <c r="J182" s="627"/>
      <c r="K182" s="627"/>
      <c r="L182" s="627"/>
      <c r="M182" s="627"/>
      <c r="N182" s="627"/>
      <c r="O182" s="627"/>
      <c r="P182" s="627"/>
      <c r="Q182" s="627"/>
      <c r="R182" s="627"/>
      <c r="S182" s="627"/>
      <c r="T182" s="627"/>
      <c r="U182" s="627"/>
      <c r="V182" s="627"/>
      <c r="W182" s="358">
        <f t="shared" si="27"/>
        <v>9.1387199999999993</v>
      </c>
      <c r="X182" s="358">
        <f t="shared" si="30"/>
        <v>0</v>
      </c>
      <c r="Y182" s="358">
        <f t="shared" si="28"/>
        <v>9.1387199999999993</v>
      </c>
      <c r="Z182" s="628">
        <v>1</v>
      </c>
      <c r="AA182" s="587"/>
      <c r="AB182" s="147"/>
    </row>
    <row r="183" spans="3:28" x14ac:dyDescent="0.25">
      <c r="C183" s="626" t="s">
        <v>2063</v>
      </c>
      <c r="D183" s="626" t="s">
        <v>2048</v>
      </c>
      <c r="E183" s="627">
        <v>2.8719999999999999</v>
      </c>
      <c r="F183" s="627"/>
      <c r="G183" s="627"/>
      <c r="H183" s="627"/>
      <c r="I183" s="627"/>
      <c r="J183" s="627"/>
      <c r="K183" s="627"/>
      <c r="L183" s="627"/>
      <c r="M183" s="627"/>
      <c r="N183" s="627"/>
      <c r="O183" s="627"/>
      <c r="P183" s="627"/>
      <c r="Q183" s="627"/>
      <c r="R183" s="627"/>
      <c r="S183" s="627"/>
      <c r="T183" s="627"/>
      <c r="U183" s="627"/>
      <c r="V183" s="627"/>
      <c r="W183" s="358">
        <f t="shared" si="27"/>
        <v>9.0755200000000009</v>
      </c>
      <c r="X183" s="358">
        <f t="shared" si="30"/>
        <v>0</v>
      </c>
      <c r="Y183" s="358">
        <f t="shared" si="28"/>
        <v>9.0755200000000009</v>
      </c>
      <c r="Z183" s="628">
        <v>2</v>
      </c>
      <c r="AA183" s="587"/>
      <c r="AB183" s="147"/>
    </row>
    <row r="184" spans="3:28" x14ac:dyDescent="0.25">
      <c r="C184" s="626" t="s">
        <v>2047</v>
      </c>
      <c r="D184" s="626" t="s">
        <v>2054</v>
      </c>
      <c r="E184" s="627">
        <v>2.8639999999999999</v>
      </c>
      <c r="F184" s="627"/>
      <c r="G184" s="627"/>
      <c r="H184" s="627"/>
      <c r="I184" s="627"/>
      <c r="J184" s="627"/>
      <c r="K184" s="627"/>
      <c r="L184" s="627"/>
      <c r="M184" s="627"/>
      <c r="N184" s="627"/>
      <c r="O184" s="627"/>
      <c r="P184" s="627"/>
      <c r="Q184" s="627"/>
      <c r="R184" s="627"/>
      <c r="S184" s="627"/>
      <c r="T184" s="627"/>
      <c r="U184" s="627"/>
      <c r="V184" s="627"/>
      <c r="W184" s="358">
        <f t="shared" si="27"/>
        <v>9.0502400000000005</v>
      </c>
      <c r="X184" s="358">
        <f t="shared" si="30"/>
        <v>0</v>
      </c>
      <c r="Y184" s="358">
        <f t="shared" si="28"/>
        <v>9.0502400000000005</v>
      </c>
      <c r="Z184" s="628">
        <v>1</v>
      </c>
      <c r="AA184" s="587"/>
      <c r="AB184" s="147"/>
    </row>
    <row r="185" spans="3:28" x14ac:dyDescent="0.25">
      <c r="C185" s="626" t="s">
        <v>2057</v>
      </c>
      <c r="D185" s="626" t="s">
        <v>2048</v>
      </c>
      <c r="E185" s="627">
        <v>2.8050000000000002</v>
      </c>
      <c r="F185" s="627"/>
      <c r="G185" s="627"/>
      <c r="H185" s="627"/>
      <c r="I185" s="627"/>
      <c r="J185" s="627"/>
      <c r="K185" s="627"/>
      <c r="L185" s="627"/>
      <c r="M185" s="627"/>
      <c r="N185" s="627"/>
      <c r="O185" s="627"/>
      <c r="P185" s="627"/>
      <c r="Q185" s="627"/>
      <c r="R185" s="627"/>
      <c r="S185" s="627"/>
      <c r="T185" s="627"/>
      <c r="U185" s="627"/>
      <c r="V185" s="627"/>
      <c r="W185" s="358">
        <f t="shared" si="27"/>
        <v>8.8638000000000012</v>
      </c>
      <c r="X185" s="358">
        <f t="shared" si="30"/>
        <v>0</v>
      </c>
      <c r="Y185" s="358">
        <f t="shared" si="28"/>
        <v>8.8638000000000012</v>
      </c>
      <c r="Z185" s="628">
        <v>1</v>
      </c>
      <c r="AA185" s="587"/>
      <c r="AB185" s="147"/>
    </row>
    <row r="186" spans="3:28" x14ac:dyDescent="0.25">
      <c r="C186" s="626" t="s">
        <v>2052</v>
      </c>
      <c r="D186" s="626" t="s">
        <v>2054</v>
      </c>
      <c r="E186" s="627">
        <v>2.7989999999999999</v>
      </c>
      <c r="F186" s="627"/>
      <c r="G186" s="627"/>
      <c r="H186" s="627"/>
      <c r="I186" s="627"/>
      <c r="J186" s="627"/>
      <c r="K186" s="627"/>
      <c r="L186" s="627"/>
      <c r="M186" s="627"/>
      <c r="N186" s="627"/>
      <c r="O186" s="627"/>
      <c r="P186" s="627"/>
      <c r="Q186" s="627"/>
      <c r="R186" s="627"/>
      <c r="S186" s="627"/>
      <c r="T186" s="627"/>
      <c r="U186" s="627"/>
      <c r="V186" s="627"/>
      <c r="W186" s="358">
        <f t="shared" si="27"/>
        <v>8.8448399999999996</v>
      </c>
      <c r="X186" s="358">
        <f t="shared" si="30"/>
        <v>0</v>
      </c>
      <c r="Y186" s="358">
        <f t="shared" si="28"/>
        <v>8.8448399999999996</v>
      </c>
      <c r="Z186" s="628">
        <v>1</v>
      </c>
      <c r="AA186" s="587"/>
      <c r="AB186" s="147"/>
    </row>
    <row r="187" spans="3:28" x14ac:dyDescent="0.25">
      <c r="C187" s="626" t="s">
        <v>2062</v>
      </c>
      <c r="D187" s="626" t="s">
        <v>2047</v>
      </c>
      <c r="E187" s="627">
        <v>2.7679999999999998</v>
      </c>
      <c r="F187" s="627"/>
      <c r="G187" s="627"/>
      <c r="H187" s="627"/>
      <c r="I187" s="627"/>
      <c r="J187" s="627"/>
      <c r="K187" s="627"/>
      <c r="L187" s="627"/>
      <c r="M187" s="627"/>
      <c r="N187" s="627"/>
      <c r="O187" s="627"/>
      <c r="P187" s="627"/>
      <c r="Q187" s="627"/>
      <c r="R187" s="627"/>
      <c r="S187" s="627"/>
      <c r="T187" s="627"/>
      <c r="U187" s="627"/>
      <c r="V187" s="627"/>
      <c r="W187" s="358">
        <f t="shared" si="27"/>
        <v>8.7468799999999991</v>
      </c>
      <c r="X187" s="358">
        <f t="shared" si="30"/>
        <v>0</v>
      </c>
      <c r="Y187" s="358">
        <f t="shared" si="28"/>
        <v>8.7468799999999991</v>
      </c>
      <c r="Z187" s="628">
        <v>2</v>
      </c>
      <c r="AA187" s="587"/>
      <c r="AB187" s="147"/>
    </row>
    <row r="188" spans="3:28" x14ac:dyDescent="0.25">
      <c r="C188" s="626" t="s">
        <v>2049</v>
      </c>
      <c r="D188" s="626" t="s">
        <v>2052</v>
      </c>
      <c r="E188" s="627">
        <v>2.754</v>
      </c>
      <c r="F188" s="627"/>
      <c r="G188" s="627"/>
      <c r="H188" s="627"/>
      <c r="I188" s="627"/>
      <c r="J188" s="627"/>
      <c r="K188" s="627"/>
      <c r="L188" s="627"/>
      <c r="M188" s="627"/>
      <c r="N188" s="627"/>
      <c r="O188" s="627"/>
      <c r="P188" s="627"/>
      <c r="Q188" s="627"/>
      <c r="R188" s="627"/>
      <c r="S188" s="627"/>
      <c r="T188" s="627"/>
      <c r="U188" s="627"/>
      <c r="V188" s="627"/>
      <c r="W188" s="358">
        <f t="shared" si="27"/>
        <v>8.7026400000000006</v>
      </c>
      <c r="X188" s="358">
        <f t="shared" si="30"/>
        <v>0</v>
      </c>
      <c r="Y188" s="358">
        <f t="shared" si="28"/>
        <v>8.7026400000000006</v>
      </c>
      <c r="Z188" s="628">
        <v>2</v>
      </c>
      <c r="AA188" s="587"/>
      <c r="AB188" s="147"/>
    </row>
    <row r="189" spans="3:28" x14ac:dyDescent="0.25">
      <c r="C189" s="626" t="s">
        <v>2053</v>
      </c>
      <c r="D189" s="626" t="s">
        <v>2047</v>
      </c>
      <c r="E189" s="627">
        <v>2.6850000000000001</v>
      </c>
      <c r="F189" s="627"/>
      <c r="G189" s="627"/>
      <c r="H189" s="627"/>
      <c r="I189" s="627"/>
      <c r="J189" s="627"/>
      <c r="K189" s="627"/>
      <c r="L189" s="627"/>
      <c r="M189" s="627"/>
      <c r="N189" s="627"/>
      <c r="O189" s="627"/>
      <c r="P189" s="627"/>
      <c r="Q189" s="627"/>
      <c r="R189" s="627"/>
      <c r="S189" s="627"/>
      <c r="T189" s="627"/>
      <c r="U189" s="627"/>
      <c r="V189" s="627"/>
      <c r="W189" s="358">
        <f t="shared" si="27"/>
        <v>8.4846000000000004</v>
      </c>
      <c r="X189" s="358">
        <f t="shared" si="30"/>
        <v>0</v>
      </c>
      <c r="Y189" s="358">
        <f t="shared" si="28"/>
        <v>8.4846000000000004</v>
      </c>
      <c r="Z189" s="628">
        <v>1</v>
      </c>
      <c r="AA189" s="587"/>
      <c r="AB189" s="147"/>
    </row>
    <row r="190" spans="3:28" x14ac:dyDescent="0.25">
      <c r="C190" s="626" t="s">
        <v>2062</v>
      </c>
      <c r="D190" s="626" t="s">
        <v>2051</v>
      </c>
      <c r="E190" s="627">
        <v>2.6659999999999999</v>
      </c>
      <c r="F190" s="627"/>
      <c r="G190" s="627"/>
      <c r="H190" s="627"/>
      <c r="I190" s="627"/>
      <c r="J190" s="627"/>
      <c r="K190" s="627"/>
      <c r="L190" s="627"/>
      <c r="M190" s="627"/>
      <c r="N190" s="627"/>
      <c r="O190" s="627"/>
      <c r="P190" s="627"/>
      <c r="Q190" s="627"/>
      <c r="R190" s="627"/>
      <c r="S190" s="627"/>
      <c r="T190" s="627"/>
      <c r="U190" s="627"/>
      <c r="V190" s="627"/>
      <c r="W190" s="358">
        <f t="shared" si="27"/>
        <v>8.4245599999999996</v>
      </c>
      <c r="X190" s="358">
        <f t="shared" si="30"/>
        <v>0</v>
      </c>
      <c r="Y190" s="358">
        <f t="shared" si="28"/>
        <v>8.4245599999999996</v>
      </c>
      <c r="Z190" s="628">
        <v>1</v>
      </c>
      <c r="AA190" s="587"/>
      <c r="AB190" s="147"/>
    </row>
    <row r="191" spans="3:28" x14ac:dyDescent="0.25">
      <c r="C191" s="626" t="s">
        <v>2068</v>
      </c>
      <c r="D191" s="626" t="s">
        <v>2046</v>
      </c>
      <c r="E191" s="627">
        <v>2.5790000000000002</v>
      </c>
      <c r="F191" s="627"/>
      <c r="G191" s="627"/>
      <c r="H191" s="627"/>
      <c r="I191" s="627"/>
      <c r="J191" s="627"/>
      <c r="K191" s="627"/>
      <c r="L191" s="627"/>
      <c r="M191" s="627"/>
      <c r="N191" s="627"/>
      <c r="O191" s="627"/>
      <c r="P191" s="627"/>
      <c r="Q191" s="627"/>
      <c r="R191" s="627"/>
      <c r="S191" s="627"/>
      <c r="T191" s="627"/>
      <c r="U191" s="627"/>
      <c r="V191" s="627"/>
      <c r="W191" s="358">
        <f t="shared" si="27"/>
        <v>8.1496400000000015</v>
      </c>
      <c r="X191" s="358">
        <f t="shared" si="30"/>
        <v>0</v>
      </c>
      <c r="Y191" s="358">
        <f t="shared" si="28"/>
        <v>8.1496400000000015</v>
      </c>
      <c r="Z191" s="628">
        <v>1</v>
      </c>
      <c r="AA191" s="587"/>
      <c r="AB191" s="147"/>
    </row>
    <row r="192" spans="3:28" x14ac:dyDescent="0.25">
      <c r="C192" s="626" t="s">
        <v>2070</v>
      </c>
      <c r="D192" s="626" t="s">
        <v>2047</v>
      </c>
      <c r="E192" s="627">
        <v>2.5350000000000001</v>
      </c>
      <c r="F192" s="627"/>
      <c r="G192" s="627"/>
      <c r="H192" s="627"/>
      <c r="I192" s="627"/>
      <c r="J192" s="627"/>
      <c r="K192" s="627"/>
      <c r="L192" s="627"/>
      <c r="M192" s="627"/>
      <c r="N192" s="627"/>
      <c r="O192" s="627"/>
      <c r="P192" s="627"/>
      <c r="Q192" s="627"/>
      <c r="R192" s="627"/>
      <c r="S192" s="627"/>
      <c r="T192" s="627"/>
      <c r="U192" s="627"/>
      <c r="V192" s="627"/>
      <c r="W192" s="358">
        <f t="shared" si="27"/>
        <v>8.0106000000000002</v>
      </c>
      <c r="X192" s="358">
        <f t="shared" si="30"/>
        <v>0</v>
      </c>
      <c r="Y192" s="358">
        <f t="shared" si="28"/>
        <v>8.0106000000000002</v>
      </c>
      <c r="Z192" s="628">
        <v>2</v>
      </c>
      <c r="AA192" s="587"/>
      <c r="AB192" s="147"/>
    </row>
    <row r="193" spans="3:28" x14ac:dyDescent="0.25">
      <c r="C193" s="626" t="s">
        <v>2059</v>
      </c>
      <c r="D193" s="626" t="s">
        <v>2048</v>
      </c>
      <c r="E193" s="627">
        <v>2.5099999999999998</v>
      </c>
      <c r="F193" s="627"/>
      <c r="G193" s="627"/>
      <c r="H193" s="627"/>
      <c r="I193" s="627"/>
      <c r="J193" s="627"/>
      <c r="K193" s="627"/>
      <c r="L193" s="627"/>
      <c r="M193" s="627"/>
      <c r="N193" s="627"/>
      <c r="O193" s="627"/>
      <c r="P193" s="627"/>
      <c r="Q193" s="627"/>
      <c r="R193" s="627"/>
      <c r="S193" s="627"/>
      <c r="T193" s="627"/>
      <c r="U193" s="627"/>
      <c r="V193" s="627"/>
      <c r="W193" s="358">
        <f t="shared" ref="W193:W256" si="31">SUMPRODUCT(E193:V193,$E$1102:$V$1102)</f>
        <v>7.9315999999999995</v>
      </c>
      <c r="X193" s="358">
        <f t="shared" si="30"/>
        <v>0</v>
      </c>
      <c r="Y193" s="358">
        <f t="shared" ref="Y193:Y256" si="32">SUMPRODUCT(E193:V193,$E$1101:$V$1101)</f>
        <v>7.9315999999999995</v>
      </c>
      <c r="Z193" s="628">
        <v>1</v>
      </c>
      <c r="AA193" s="587"/>
      <c r="AB193" s="147"/>
    </row>
    <row r="194" spans="3:28" x14ac:dyDescent="0.25">
      <c r="C194" s="626" t="s">
        <v>2048</v>
      </c>
      <c r="D194" s="626" t="s">
        <v>2055</v>
      </c>
      <c r="E194" s="627">
        <v>2.5070000000000001</v>
      </c>
      <c r="F194" s="627"/>
      <c r="G194" s="627"/>
      <c r="H194" s="627"/>
      <c r="I194" s="627"/>
      <c r="J194" s="627"/>
      <c r="K194" s="627"/>
      <c r="L194" s="627"/>
      <c r="M194" s="627"/>
      <c r="N194" s="627"/>
      <c r="O194" s="627"/>
      <c r="P194" s="627"/>
      <c r="Q194" s="627"/>
      <c r="R194" s="627"/>
      <c r="S194" s="627"/>
      <c r="T194" s="627"/>
      <c r="U194" s="627"/>
      <c r="V194" s="627"/>
      <c r="W194" s="358">
        <f t="shared" si="31"/>
        <v>7.9221200000000005</v>
      </c>
      <c r="X194" s="358">
        <f t="shared" si="30"/>
        <v>0</v>
      </c>
      <c r="Y194" s="358">
        <f t="shared" si="32"/>
        <v>7.9221200000000005</v>
      </c>
      <c r="Z194" s="628">
        <v>1</v>
      </c>
      <c r="AA194" s="587"/>
      <c r="AB194" s="147"/>
    </row>
    <row r="195" spans="3:28" x14ac:dyDescent="0.25">
      <c r="C195" s="626" t="s">
        <v>2050</v>
      </c>
      <c r="D195" s="626" t="s">
        <v>2064</v>
      </c>
      <c r="E195" s="627">
        <v>2.3980000000000001</v>
      </c>
      <c r="F195" s="627"/>
      <c r="G195" s="627"/>
      <c r="H195" s="627"/>
      <c r="I195" s="627"/>
      <c r="J195" s="627"/>
      <c r="K195" s="627"/>
      <c r="L195" s="627"/>
      <c r="M195" s="627"/>
      <c r="N195" s="627"/>
      <c r="O195" s="627"/>
      <c r="P195" s="627"/>
      <c r="Q195" s="627"/>
      <c r="R195" s="627"/>
      <c r="S195" s="627"/>
      <c r="T195" s="627"/>
      <c r="U195" s="627"/>
      <c r="V195" s="627"/>
      <c r="W195" s="358">
        <f t="shared" si="31"/>
        <v>7.5776800000000009</v>
      </c>
      <c r="X195" s="358">
        <f t="shared" si="30"/>
        <v>0</v>
      </c>
      <c r="Y195" s="358">
        <f t="shared" si="32"/>
        <v>7.5776800000000009</v>
      </c>
      <c r="Z195" s="628">
        <v>1</v>
      </c>
      <c r="AA195" s="587"/>
      <c r="AB195" s="147"/>
    </row>
    <row r="196" spans="3:28" x14ac:dyDescent="0.25">
      <c r="C196" s="626" t="s">
        <v>2054</v>
      </c>
      <c r="D196" s="626" t="s">
        <v>2055</v>
      </c>
      <c r="E196" s="627">
        <v>2.3719999999999999</v>
      </c>
      <c r="F196" s="627"/>
      <c r="G196" s="627"/>
      <c r="H196" s="627"/>
      <c r="I196" s="627"/>
      <c r="J196" s="627"/>
      <c r="K196" s="627"/>
      <c r="L196" s="627"/>
      <c r="M196" s="627"/>
      <c r="N196" s="627"/>
      <c r="O196" s="627"/>
      <c r="P196" s="627"/>
      <c r="Q196" s="627"/>
      <c r="R196" s="627"/>
      <c r="S196" s="627"/>
      <c r="T196" s="627"/>
      <c r="U196" s="627"/>
      <c r="V196" s="627"/>
      <c r="W196" s="358">
        <f t="shared" si="31"/>
        <v>7.49552</v>
      </c>
      <c r="X196" s="358">
        <f t="shared" si="30"/>
        <v>0</v>
      </c>
      <c r="Y196" s="358">
        <f t="shared" si="32"/>
        <v>7.49552</v>
      </c>
      <c r="Z196" s="628">
        <v>1</v>
      </c>
      <c r="AA196" s="587"/>
      <c r="AB196" s="147"/>
    </row>
    <row r="197" spans="3:28" x14ac:dyDescent="0.25">
      <c r="C197" s="626" t="s">
        <v>2060</v>
      </c>
      <c r="D197" s="626" t="s">
        <v>2055</v>
      </c>
      <c r="E197" s="627">
        <v>2.3650000000000002</v>
      </c>
      <c r="F197" s="627"/>
      <c r="G197" s="627"/>
      <c r="H197" s="627"/>
      <c r="I197" s="627"/>
      <c r="J197" s="627"/>
      <c r="K197" s="627"/>
      <c r="L197" s="627"/>
      <c r="M197" s="627"/>
      <c r="N197" s="627"/>
      <c r="O197" s="627"/>
      <c r="P197" s="627"/>
      <c r="Q197" s="627"/>
      <c r="R197" s="627"/>
      <c r="S197" s="627"/>
      <c r="T197" s="627"/>
      <c r="U197" s="627"/>
      <c r="V197" s="627"/>
      <c r="W197" s="358">
        <f t="shared" si="31"/>
        <v>7.4734000000000007</v>
      </c>
      <c r="X197" s="358">
        <f t="shared" si="30"/>
        <v>0</v>
      </c>
      <c r="Y197" s="358">
        <f t="shared" si="32"/>
        <v>7.4734000000000007</v>
      </c>
      <c r="Z197" s="628">
        <v>1</v>
      </c>
      <c r="AA197" s="587"/>
      <c r="AB197" s="147"/>
    </row>
    <row r="198" spans="3:28" x14ac:dyDescent="0.25">
      <c r="C198" s="626" t="s">
        <v>2058</v>
      </c>
      <c r="D198" s="626" t="s">
        <v>2049</v>
      </c>
      <c r="E198" s="627">
        <v>2.306</v>
      </c>
      <c r="F198" s="627"/>
      <c r="G198" s="627"/>
      <c r="H198" s="627"/>
      <c r="I198" s="627"/>
      <c r="J198" s="627"/>
      <c r="K198" s="627"/>
      <c r="L198" s="627"/>
      <c r="M198" s="627"/>
      <c r="N198" s="627"/>
      <c r="O198" s="627"/>
      <c r="P198" s="627"/>
      <c r="Q198" s="627"/>
      <c r="R198" s="627"/>
      <c r="S198" s="627"/>
      <c r="T198" s="627"/>
      <c r="U198" s="627"/>
      <c r="V198" s="627"/>
      <c r="W198" s="358">
        <f t="shared" si="31"/>
        <v>7.2869600000000005</v>
      </c>
      <c r="X198" s="358">
        <f t="shared" si="30"/>
        <v>0</v>
      </c>
      <c r="Y198" s="358">
        <f t="shared" si="32"/>
        <v>7.2869600000000005</v>
      </c>
      <c r="Z198" s="628">
        <v>1</v>
      </c>
      <c r="AA198" s="587"/>
      <c r="AB198" s="147"/>
    </row>
    <row r="199" spans="3:28" x14ac:dyDescent="0.25">
      <c r="C199" s="626" t="s">
        <v>2050</v>
      </c>
      <c r="D199" s="626" t="s">
        <v>2071</v>
      </c>
      <c r="E199" s="627">
        <v>2.2890000000000001</v>
      </c>
      <c r="F199" s="627"/>
      <c r="G199" s="627"/>
      <c r="H199" s="627"/>
      <c r="I199" s="627"/>
      <c r="J199" s="627"/>
      <c r="K199" s="627"/>
      <c r="L199" s="627"/>
      <c r="M199" s="627"/>
      <c r="N199" s="627"/>
      <c r="O199" s="627"/>
      <c r="P199" s="627"/>
      <c r="Q199" s="627"/>
      <c r="R199" s="627"/>
      <c r="S199" s="627"/>
      <c r="T199" s="627"/>
      <c r="U199" s="627"/>
      <c r="V199" s="627"/>
      <c r="W199" s="358">
        <f t="shared" si="31"/>
        <v>7.2332400000000012</v>
      </c>
      <c r="X199" s="358">
        <f t="shared" si="30"/>
        <v>0</v>
      </c>
      <c r="Y199" s="358">
        <f t="shared" si="32"/>
        <v>7.2332400000000012</v>
      </c>
      <c r="Z199" s="628">
        <v>1</v>
      </c>
      <c r="AA199" s="587"/>
      <c r="AB199" s="147"/>
    </row>
    <row r="200" spans="3:28" x14ac:dyDescent="0.25">
      <c r="C200" s="626" t="s">
        <v>2069</v>
      </c>
      <c r="D200" s="626" t="s">
        <v>2059</v>
      </c>
      <c r="E200" s="627">
        <v>2.1040000000000001</v>
      </c>
      <c r="F200" s="627"/>
      <c r="G200" s="627"/>
      <c r="H200" s="627"/>
      <c r="I200" s="627"/>
      <c r="J200" s="627"/>
      <c r="K200" s="627"/>
      <c r="L200" s="627"/>
      <c r="M200" s="627"/>
      <c r="N200" s="627"/>
      <c r="O200" s="627"/>
      <c r="P200" s="627"/>
      <c r="Q200" s="627"/>
      <c r="R200" s="627"/>
      <c r="S200" s="627"/>
      <c r="T200" s="627"/>
      <c r="U200" s="627"/>
      <c r="V200" s="627"/>
      <c r="W200" s="358">
        <f t="shared" si="31"/>
        <v>6.6486400000000003</v>
      </c>
      <c r="X200" s="358">
        <f t="shared" si="30"/>
        <v>0</v>
      </c>
      <c r="Y200" s="358">
        <f t="shared" si="32"/>
        <v>6.6486400000000003</v>
      </c>
      <c r="Z200" s="628">
        <v>1</v>
      </c>
      <c r="AA200" s="587"/>
      <c r="AB200" s="147"/>
    </row>
    <row r="201" spans="3:28" x14ac:dyDescent="0.25">
      <c r="C201" s="626" t="s">
        <v>2052</v>
      </c>
      <c r="D201" s="626" t="s">
        <v>2059</v>
      </c>
      <c r="E201" s="627">
        <v>2.032</v>
      </c>
      <c r="F201" s="627"/>
      <c r="G201" s="627"/>
      <c r="H201" s="627"/>
      <c r="I201" s="627"/>
      <c r="J201" s="627"/>
      <c r="K201" s="627"/>
      <c r="L201" s="627"/>
      <c r="M201" s="627"/>
      <c r="N201" s="627"/>
      <c r="O201" s="627"/>
      <c r="P201" s="627"/>
      <c r="Q201" s="627"/>
      <c r="R201" s="627"/>
      <c r="S201" s="627"/>
      <c r="T201" s="627"/>
      <c r="U201" s="627"/>
      <c r="V201" s="627"/>
      <c r="W201" s="358">
        <f t="shared" si="31"/>
        <v>6.4211200000000002</v>
      </c>
      <c r="X201" s="358">
        <f t="shared" si="30"/>
        <v>0</v>
      </c>
      <c r="Y201" s="358">
        <f t="shared" si="32"/>
        <v>6.4211200000000002</v>
      </c>
      <c r="Z201" s="628">
        <v>1</v>
      </c>
      <c r="AA201" s="587"/>
      <c r="AB201" s="147"/>
    </row>
    <row r="202" spans="3:28" x14ac:dyDescent="0.25">
      <c r="C202" s="626" t="s">
        <v>2062</v>
      </c>
      <c r="D202" s="626" t="s">
        <v>2049</v>
      </c>
      <c r="E202" s="627">
        <v>2.0129999999999999</v>
      </c>
      <c r="F202" s="627"/>
      <c r="G202" s="627"/>
      <c r="H202" s="627"/>
      <c r="I202" s="627"/>
      <c r="J202" s="627"/>
      <c r="K202" s="627"/>
      <c r="L202" s="627"/>
      <c r="M202" s="627"/>
      <c r="N202" s="627"/>
      <c r="O202" s="627"/>
      <c r="P202" s="627"/>
      <c r="Q202" s="627"/>
      <c r="R202" s="627"/>
      <c r="S202" s="627"/>
      <c r="T202" s="627"/>
      <c r="U202" s="627"/>
      <c r="V202" s="627"/>
      <c r="W202" s="358">
        <f t="shared" si="31"/>
        <v>6.3610800000000003</v>
      </c>
      <c r="X202" s="358">
        <f t="shared" si="30"/>
        <v>0</v>
      </c>
      <c r="Y202" s="358">
        <f t="shared" si="32"/>
        <v>6.3610800000000003</v>
      </c>
      <c r="Z202" s="628">
        <v>1</v>
      </c>
      <c r="AA202" s="587"/>
      <c r="AB202" s="147"/>
    </row>
    <row r="203" spans="3:28" x14ac:dyDescent="0.25">
      <c r="C203" s="626" t="s">
        <v>2047</v>
      </c>
      <c r="D203" s="626" t="s">
        <v>2067</v>
      </c>
      <c r="E203" s="627">
        <v>2.0049999999999999</v>
      </c>
      <c r="F203" s="627"/>
      <c r="G203" s="627"/>
      <c r="H203" s="627"/>
      <c r="I203" s="627"/>
      <c r="J203" s="627"/>
      <c r="K203" s="627"/>
      <c r="L203" s="627"/>
      <c r="M203" s="627"/>
      <c r="N203" s="627"/>
      <c r="O203" s="627"/>
      <c r="P203" s="627"/>
      <c r="Q203" s="627"/>
      <c r="R203" s="627"/>
      <c r="S203" s="627"/>
      <c r="T203" s="627"/>
      <c r="U203" s="627"/>
      <c r="V203" s="627"/>
      <c r="W203" s="358">
        <f t="shared" si="31"/>
        <v>6.3357999999999999</v>
      </c>
      <c r="X203" s="358">
        <f t="shared" si="30"/>
        <v>0</v>
      </c>
      <c r="Y203" s="358">
        <f t="shared" si="32"/>
        <v>6.3357999999999999</v>
      </c>
      <c r="Z203" s="628">
        <v>1</v>
      </c>
      <c r="AA203" s="587"/>
      <c r="AB203" s="147"/>
    </row>
    <row r="204" spans="3:28" x14ac:dyDescent="0.25">
      <c r="C204" s="626" t="s">
        <v>2072</v>
      </c>
      <c r="D204" s="626" t="s">
        <v>2061</v>
      </c>
      <c r="E204" s="627">
        <v>1.998</v>
      </c>
      <c r="F204" s="627"/>
      <c r="G204" s="627"/>
      <c r="H204" s="627"/>
      <c r="I204" s="627"/>
      <c r="J204" s="627"/>
      <c r="K204" s="627"/>
      <c r="L204" s="627"/>
      <c r="M204" s="627"/>
      <c r="N204" s="627"/>
      <c r="O204" s="627"/>
      <c r="P204" s="627"/>
      <c r="Q204" s="627"/>
      <c r="R204" s="627"/>
      <c r="S204" s="627"/>
      <c r="T204" s="627"/>
      <c r="U204" s="627"/>
      <c r="V204" s="627"/>
      <c r="W204" s="358">
        <f t="shared" si="31"/>
        <v>6.3136800000000006</v>
      </c>
      <c r="X204" s="358">
        <f t="shared" si="30"/>
        <v>0</v>
      </c>
      <c r="Y204" s="358">
        <f t="shared" si="32"/>
        <v>6.3136800000000006</v>
      </c>
      <c r="Z204" s="628">
        <v>1</v>
      </c>
      <c r="AA204" s="587"/>
      <c r="AB204" s="147"/>
    </row>
    <row r="205" spans="3:28" x14ac:dyDescent="0.25">
      <c r="C205" s="626" t="s">
        <v>2049</v>
      </c>
      <c r="D205" s="626" t="s">
        <v>2063</v>
      </c>
      <c r="E205" s="627">
        <v>1.883</v>
      </c>
      <c r="F205" s="627"/>
      <c r="G205" s="627"/>
      <c r="H205" s="627"/>
      <c r="I205" s="627"/>
      <c r="J205" s="627"/>
      <c r="K205" s="627"/>
      <c r="L205" s="627"/>
      <c r="M205" s="627"/>
      <c r="N205" s="627"/>
      <c r="O205" s="627"/>
      <c r="P205" s="627"/>
      <c r="Q205" s="627"/>
      <c r="R205" s="627"/>
      <c r="S205" s="627"/>
      <c r="T205" s="627"/>
      <c r="U205" s="627"/>
      <c r="V205" s="627"/>
      <c r="W205" s="358">
        <f t="shared" si="31"/>
        <v>5.9502800000000002</v>
      </c>
      <c r="X205" s="358">
        <f t="shared" si="30"/>
        <v>0</v>
      </c>
      <c r="Y205" s="358">
        <f t="shared" si="32"/>
        <v>5.9502800000000002</v>
      </c>
      <c r="Z205" s="628">
        <v>1</v>
      </c>
      <c r="AA205" s="587"/>
      <c r="AB205" s="147"/>
    </row>
    <row r="206" spans="3:28" x14ac:dyDescent="0.25">
      <c r="C206" s="626" t="s">
        <v>2064</v>
      </c>
      <c r="D206" s="626" t="s">
        <v>2051</v>
      </c>
      <c r="E206" s="627">
        <v>1.8759999999999999</v>
      </c>
      <c r="F206" s="627"/>
      <c r="G206" s="627"/>
      <c r="H206" s="627"/>
      <c r="I206" s="627"/>
      <c r="J206" s="627"/>
      <c r="K206" s="627"/>
      <c r="L206" s="627"/>
      <c r="M206" s="627"/>
      <c r="N206" s="627"/>
      <c r="O206" s="627"/>
      <c r="P206" s="627"/>
      <c r="Q206" s="627"/>
      <c r="R206" s="627"/>
      <c r="S206" s="627"/>
      <c r="T206" s="627"/>
      <c r="U206" s="627"/>
      <c r="V206" s="627"/>
      <c r="W206" s="358">
        <f t="shared" si="31"/>
        <v>5.9281600000000001</v>
      </c>
      <c r="X206" s="358">
        <f t="shared" si="30"/>
        <v>0</v>
      </c>
      <c r="Y206" s="358">
        <f t="shared" si="32"/>
        <v>5.9281600000000001</v>
      </c>
      <c r="Z206" s="628">
        <v>1</v>
      </c>
      <c r="AA206" s="587"/>
      <c r="AB206" s="147"/>
    </row>
    <row r="207" spans="3:28" x14ac:dyDescent="0.25">
      <c r="C207" s="626" t="s">
        <v>2060</v>
      </c>
      <c r="D207" s="626" t="s">
        <v>2054</v>
      </c>
      <c r="E207" s="627">
        <v>1.845</v>
      </c>
      <c r="F207" s="627"/>
      <c r="G207" s="627"/>
      <c r="H207" s="627"/>
      <c r="I207" s="627"/>
      <c r="J207" s="627"/>
      <c r="K207" s="627"/>
      <c r="L207" s="627"/>
      <c r="M207" s="627"/>
      <c r="N207" s="627"/>
      <c r="O207" s="627"/>
      <c r="P207" s="627"/>
      <c r="Q207" s="627"/>
      <c r="R207" s="627"/>
      <c r="S207" s="627"/>
      <c r="T207" s="627"/>
      <c r="U207" s="627"/>
      <c r="V207" s="627"/>
      <c r="W207" s="358">
        <f t="shared" si="31"/>
        <v>5.8302000000000005</v>
      </c>
      <c r="X207" s="358">
        <f t="shared" si="30"/>
        <v>0</v>
      </c>
      <c r="Y207" s="358">
        <f t="shared" si="32"/>
        <v>5.8302000000000005</v>
      </c>
      <c r="Z207" s="628">
        <v>1</v>
      </c>
      <c r="AA207" s="587"/>
      <c r="AB207" s="147"/>
    </row>
    <row r="208" spans="3:28" x14ac:dyDescent="0.25">
      <c r="C208" s="626" t="s">
        <v>2059</v>
      </c>
      <c r="D208" s="626" t="s">
        <v>2060</v>
      </c>
      <c r="E208" s="627">
        <v>1.802</v>
      </c>
      <c r="F208" s="627"/>
      <c r="G208" s="627"/>
      <c r="H208" s="627"/>
      <c r="I208" s="627"/>
      <c r="J208" s="627"/>
      <c r="K208" s="627"/>
      <c r="L208" s="627"/>
      <c r="M208" s="627"/>
      <c r="N208" s="627"/>
      <c r="O208" s="627"/>
      <c r="P208" s="627"/>
      <c r="Q208" s="627"/>
      <c r="R208" s="627"/>
      <c r="S208" s="627"/>
      <c r="T208" s="627"/>
      <c r="U208" s="627"/>
      <c r="V208" s="627"/>
      <c r="W208" s="358">
        <f t="shared" si="31"/>
        <v>5.6943200000000003</v>
      </c>
      <c r="X208" s="358">
        <f t="shared" si="30"/>
        <v>0</v>
      </c>
      <c r="Y208" s="358">
        <f t="shared" si="32"/>
        <v>5.6943200000000003</v>
      </c>
      <c r="Z208" s="628">
        <v>1</v>
      </c>
      <c r="AA208" s="587"/>
      <c r="AB208" s="147"/>
    </row>
    <row r="209" spans="3:28" x14ac:dyDescent="0.25">
      <c r="C209" s="626" t="s">
        <v>2056</v>
      </c>
      <c r="D209" s="626" t="s">
        <v>2073</v>
      </c>
      <c r="E209" s="627">
        <v>1.7949999999999999</v>
      </c>
      <c r="F209" s="627"/>
      <c r="G209" s="627"/>
      <c r="H209" s="627"/>
      <c r="I209" s="627"/>
      <c r="J209" s="627"/>
      <c r="K209" s="627"/>
      <c r="L209" s="627"/>
      <c r="M209" s="627"/>
      <c r="N209" s="627"/>
      <c r="O209" s="627"/>
      <c r="P209" s="627"/>
      <c r="Q209" s="627"/>
      <c r="R209" s="627"/>
      <c r="S209" s="627"/>
      <c r="T209" s="627"/>
      <c r="U209" s="627"/>
      <c r="V209" s="627"/>
      <c r="W209" s="358">
        <f t="shared" si="31"/>
        <v>5.6722000000000001</v>
      </c>
      <c r="X209" s="358">
        <f t="shared" si="30"/>
        <v>0</v>
      </c>
      <c r="Y209" s="358">
        <f t="shared" si="32"/>
        <v>5.6722000000000001</v>
      </c>
      <c r="Z209" s="628">
        <v>1</v>
      </c>
      <c r="AA209" s="587"/>
      <c r="AB209" s="147"/>
    </row>
    <row r="210" spans="3:28" x14ac:dyDescent="0.25">
      <c r="C210" s="626" t="s">
        <v>2071</v>
      </c>
      <c r="D210" s="626" t="s">
        <v>2051</v>
      </c>
      <c r="E210" s="627">
        <v>1.794</v>
      </c>
      <c r="F210" s="627"/>
      <c r="G210" s="627"/>
      <c r="H210" s="627"/>
      <c r="I210" s="627"/>
      <c r="J210" s="627"/>
      <c r="K210" s="627"/>
      <c r="L210" s="627"/>
      <c r="M210" s="627"/>
      <c r="N210" s="627"/>
      <c r="O210" s="627"/>
      <c r="P210" s="627"/>
      <c r="Q210" s="627"/>
      <c r="R210" s="627"/>
      <c r="S210" s="627"/>
      <c r="T210" s="627"/>
      <c r="U210" s="627"/>
      <c r="V210" s="627"/>
      <c r="W210" s="358">
        <f t="shared" si="31"/>
        <v>5.6690400000000007</v>
      </c>
      <c r="X210" s="358">
        <f t="shared" si="30"/>
        <v>0</v>
      </c>
      <c r="Y210" s="358">
        <f t="shared" si="32"/>
        <v>5.6690400000000007</v>
      </c>
      <c r="Z210" s="628">
        <v>1</v>
      </c>
      <c r="AA210" s="587"/>
      <c r="AB210" s="147"/>
    </row>
    <row r="211" spans="3:28" x14ac:dyDescent="0.25">
      <c r="C211" s="626" t="s">
        <v>2059</v>
      </c>
      <c r="D211" s="626" t="s">
        <v>2047</v>
      </c>
      <c r="E211" s="627">
        <v>1.762</v>
      </c>
      <c r="F211" s="627"/>
      <c r="G211" s="627"/>
      <c r="H211" s="627"/>
      <c r="I211" s="627"/>
      <c r="J211" s="627"/>
      <c r="K211" s="627"/>
      <c r="L211" s="627"/>
      <c r="M211" s="627"/>
      <c r="N211" s="627"/>
      <c r="O211" s="627"/>
      <c r="P211" s="627"/>
      <c r="Q211" s="627"/>
      <c r="R211" s="627"/>
      <c r="S211" s="627"/>
      <c r="T211" s="627"/>
      <c r="U211" s="627"/>
      <c r="V211" s="627"/>
      <c r="W211" s="358">
        <f t="shared" si="31"/>
        <v>5.56792</v>
      </c>
      <c r="X211" s="358">
        <f t="shared" si="30"/>
        <v>0</v>
      </c>
      <c r="Y211" s="358">
        <f t="shared" si="32"/>
        <v>5.56792</v>
      </c>
      <c r="Z211" s="628">
        <v>1</v>
      </c>
      <c r="AA211" s="587"/>
      <c r="AB211" s="147"/>
    </row>
    <row r="212" spans="3:28" x14ac:dyDescent="0.25">
      <c r="C212" s="626" t="s">
        <v>2049</v>
      </c>
      <c r="D212" s="626" t="s">
        <v>2070</v>
      </c>
      <c r="E212" s="627">
        <v>1.6970000000000001</v>
      </c>
      <c r="F212" s="627"/>
      <c r="G212" s="627"/>
      <c r="H212" s="627"/>
      <c r="I212" s="627"/>
      <c r="J212" s="627"/>
      <c r="K212" s="627"/>
      <c r="L212" s="627"/>
      <c r="M212" s="627"/>
      <c r="N212" s="627"/>
      <c r="O212" s="627"/>
      <c r="P212" s="627"/>
      <c r="Q212" s="627"/>
      <c r="R212" s="627"/>
      <c r="S212" s="627"/>
      <c r="T212" s="627"/>
      <c r="U212" s="627"/>
      <c r="V212" s="627"/>
      <c r="W212" s="358">
        <f t="shared" si="31"/>
        <v>5.3625200000000008</v>
      </c>
      <c r="X212" s="358">
        <f t="shared" si="30"/>
        <v>0</v>
      </c>
      <c r="Y212" s="358">
        <f t="shared" si="32"/>
        <v>5.3625200000000008</v>
      </c>
      <c r="Z212" s="628">
        <v>1</v>
      </c>
      <c r="AA212" s="587"/>
      <c r="AB212" s="147"/>
    </row>
    <row r="213" spans="3:28" x14ac:dyDescent="0.25">
      <c r="C213" s="626" t="s">
        <v>2054</v>
      </c>
      <c r="D213" s="626" t="s">
        <v>2060</v>
      </c>
      <c r="E213" s="627">
        <v>1.6950000000000001</v>
      </c>
      <c r="F213" s="627"/>
      <c r="G213" s="627"/>
      <c r="H213" s="627"/>
      <c r="I213" s="627"/>
      <c r="J213" s="627"/>
      <c r="K213" s="627"/>
      <c r="L213" s="627"/>
      <c r="M213" s="627"/>
      <c r="N213" s="627"/>
      <c r="O213" s="627"/>
      <c r="P213" s="627"/>
      <c r="Q213" s="627"/>
      <c r="R213" s="627"/>
      <c r="S213" s="627"/>
      <c r="T213" s="627"/>
      <c r="U213" s="627"/>
      <c r="V213" s="627"/>
      <c r="W213" s="358">
        <f t="shared" si="31"/>
        <v>5.3562000000000003</v>
      </c>
      <c r="X213" s="358">
        <f t="shared" si="30"/>
        <v>0</v>
      </c>
      <c r="Y213" s="358">
        <f t="shared" si="32"/>
        <v>5.3562000000000003</v>
      </c>
      <c r="Z213" s="628">
        <v>1</v>
      </c>
      <c r="AA213" s="587"/>
      <c r="AB213" s="147"/>
    </row>
    <row r="214" spans="3:28" x14ac:dyDescent="0.25">
      <c r="C214" s="626" t="s">
        <v>2062</v>
      </c>
      <c r="D214" s="626" t="s">
        <v>2046</v>
      </c>
      <c r="E214" s="627">
        <v>1.6639999999999999</v>
      </c>
      <c r="F214" s="627"/>
      <c r="G214" s="627"/>
      <c r="H214" s="627"/>
      <c r="I214" s="627"/>
      <c r="J214" s="627"/>
      <c r="K214" s="627"/>
      <c r="L214" s="627"/>
      <c r="M214" s="627"/>
      <c r="N214" s="627"/>
      <c r="O214" s="627"/>
      <c r="P214" s="627"/>
      <c r="Q214" s="627"/>
      <c r="R214" s="627"/>
      <c r="S214" s="627"/>
      <c r="T214" s="627"/>
      <c r="U214" s="627"/>
      <c r="V214" s="627"/>
      <c r="W214" s="358">
        <f t="shared" si="31"/>
        <v>5.2582399999999998</v>
      </c>
      <c r="X214" s="358">
        <f t="shared" si="30"/>
        <v>0</v>
      </c>
      <c r="Y214" s="358">
        <f t="shared" si="32"/>
        <v>5.2582399999999998</v>
      </c>
      <c r="Z214" s="628">
        <v>1</v>
      </c>
      <c r="AA214" s="587"/>
      <c r="AB214" s="147"/>
    </row>
    <row r="215" spans="3:28" x14ac:dyDescent="0.25">
      <c r="C215" s="626" t="s">
        <v>2052</v>
      </c>
      <c r="D215" s="626" t="s">
        <v>2057</v>
      </c>
      <c r="E215" s="627">
        <v>1.64</v>
      </c>
      <c r="F215" s="627"/>
      <c r="G215" s="627"/>
      <c r="H215" s="627"/>
      <c r="I215" s="627"/>
      <c r="J215" s="627"/>
      <c r="K215" s="627"/>
      <c r="L215" s="627"/>
      <c r="M215" s="627"/>
      <c r="N215" s="627"/>
      <c r="O215" s="627"/>
      <c r="P215" s="627"/>
      <c r="Q215" s="627"/>
      <c r="R215" s="627"/>
      <c r="S215" s="627"/>
      <c r="T215" s="627"/>
      <c r="U215" s="627"/>
      <c r="V215" s="627"/>
      <c r="W215" s="358">
        <f t="shared" si="31"/>
        <v>5.1824000000000003</v>
      </c>
      <c r="X215" s="358">
        <f t="shared" si="30"/>
        <v>0</v>
      </c>
      <c r="Y215" s="358">
        <f t="shared" si="32"/>
        <v>5.1824000000000003</v>
      </c>
      <c r="Z215" s="628">
        <v>1</v>
      </c>
      <c r="AA215" s="587"/>
      <c r="AB215" s="147"/>
    </row>
    <row r="216" spans="3:28" x14ac:dyDescent="0.25">
      <c r="C216" s="626" t="s">
        <v>2060</v>
      </c>
      <c r="D216" s="626" t="s">
        <v>2059</v>
      </c>
      <c r="E216" s="627">
        <v>1.5740000000000001</v>
      </c>
      <c r="F216" s="627"/>
      <c r="G216" s="627"/>
      <c r="H216" s="627"/>
      <c r="I216" s="627"/>
      <c r="J216" s="627"/>
      <c r="K216" s="627"/>
      <c r="L216" s="627"/>
      <c r="M216" s="627"/>
      <c r="N216" s="627"/>
      <c r="O216" s="627"/>
      <c r="P216" s="627"/>
      <c r="Q216" s="627"/>
      <c r="R216" s="627"/>
      <c r="S216" s="627"/>
      <c r="T216" s="627"/>
      <c r="U216" s="627"/>
      <c r="V216" s="627"/>
      <c r="W216" s="358">
        <f t="shared" si="31"/>
        <v>4.97384</v>
      </c>
      <c r="X216" s="358">
        <f t="shared" si="30"/>
        <v>0</v>
      </c>
      <c r="Y216" s="358">
        <f t="shared" si="32"/>
        <v>4.97384</v>
      </c>
      <c r="Z216" s="628">
        <v>1</v>
      </c>
      <c r="AA216" s="587"/>
      <c r="AB216" s="147"/>
    </row>
    <row r="217" spans="3:28" x14ac:dyDescent="0.25">
      <c r="C217" s="626" t="s">
        <v>2046</v>
      </c>
      <c r="D217" s="626" t="s">
        <v>2060</v>
      </c>
      <c r="E217" s="627">
        <v>1.5669999999999999</v>
      </c>
      <c r="F217" s="627"/>
      <c r="G217" s="627"/>
      <c r="H217" s="627"/>
      <c r="I217" s="627"/>
      <c r="J217" s="627"/>
      <c r="K217" s="627"/>
      <c r="L217" s="627"/>
      <c r="M217" s="627"/>
      <c r="N217" s="627"/>
      <c r="O217" s="627"/>
      <c r="P217" s="627"/>
      <c r="Q217" s="627"/>
      <c r="R217" s="627"/>
      <c r="S217" s="627"/>
      <c r="T217" s="627"/>
      <c r="U217" s="627"/>
      <c r="V217" s="627"/>
      <c r="W217" s="358">
        <f t="shared" si="31"/>
        <v>4.9517199999999999</v>
      </c>
      <c r="X217" s="358">
        <f t="shared" si="30"/>
        <v>0</v>
      </c>
      <c r="Y217" s="358">
        <f t="shared" si="32"/>
        <v>4.9517199999999999</v>
      </c>
      <c r="Z217" s="628">
        <v>1</v>
      </c>
      <c r="AA217" s="587"/>
      <c r="AB217" s="147"/>
    </row>
    <row r="218" spans="3:28" x14ac:dyDescent="0.25">
      <c r="C218" s="626" t="s">
        <v>2059</v>
      </c>
      <c r="D218" s="626" t="s">
        <v>2046</v>
      </c>
      <c r="E218" s="627">
        <v>1.5640000000000001</v>
      </c>
      <c r="F218" s="627"/>
      <c r="G218" s="627"/>
      <c r="H218" s="627"/>
      <c r="I218" s="627"/>
      <c r="J218" s="627"/>
      <c r="K218" s="627"/>
      <c r="L218" s="627"/>
      <c r="M218" s="627"/>
      <c r="N218" s="627"/>
      <c r="O218" s="627"/>
      <c r="P218" s="627"/>
      <c r="Q218" s="627"/>
      <c r="R218" s="627"/>
      <c r="S218" s="627"/>
      <c r="T218" s="627"/>
      <c r="U218" s="627"/>
      <c r="V218" s="627"/>
      <c r="W218" s="358">
        <f t="shared" si="31"/>
        <v>4.94224</v>
      </c>
      <c r="X218" s="358">
        <f t="shared" si="30"/>
        <v>0</v>
      </c>
      <c r="Y218" s="358">
        <f t="shared" si="32"/>
        <v>4.94224</v>
      </c>
      <c r="Z218" s="628">
        <v>1</v>
      </c>
      <c r="AA218" s="587"/>
      <c r="AB218" s="147"/>
    </row>
    <row r="219" spans="3:28" x14ac:dyDescent="0.25">
      <c r="C219" s="626" t="s">
        <v>2046</v>
      </c>
      <c r="D219" s="626" t="s">
        <v>2069</v>
      </c>
      <c r="E219" s="627">
        <v>1.5169999999999999</v>
      </c>
      <c r="F219" s="627"/>
      <c r="G219" s="627"/>
      <c r="H219" s="627"/>
      <c r="I219" s="627"/>
      <c r="J219" s="627"/>
      <c r="K219" s="627"/>
      <c r="L219" s="627"/>
      <c r="M219" s="627"/>
      <c r="N219" s="627"/>
      <c r="O219" s="627"/>
      <c r="P219" s="627"/>
      <c r="Q219" s="627"/>
      <c r="R219" s="627"/>
      <c r="S219" s="627"/>
      <c r="T219" s="627"/>
      <c r="U219" s="627"/>
      <c r="V219" s="627"/>
      <c r="W219" s="358">
        <f t="shared" si="31"/>
        <v>4.7937199999999995</v>
      </c>
      <c r="X219" s="358">
        <f t="shared" si="30"/>
        <v>0</v>
      </c>
      <c r="Y219" s="358">
        <f t="shared" si="32"/>
        <v>4.7937199999999995</v>
      </c>
      <c r="Z219" s="628">
        <v>1</v>
      </c>
      <c r="AA219" s="587"/>
      <c r="AB219" s="147"/>
    </row>
    <row r="220" spans="3:28" x14ac:dyDescent="0.25">
      <c r="C220" s="626" t="s">
        <v>2047</v>
      </c>
      <c r="D220" s="626" t="s">
        <v>2062</v>
      </c>
      <c r="E220" s="627">
        <v>1.5069999999999999</v>
      </c>
      <c r="F220" s="627"/>
      <c r="G220" s="627"/>
      <c r="H220" s="627"/>
      <c r="I220" s="627"/>
      <c r="J220" s="627"/>
      <c r="K220" s="627"/>
      <c r="L220" s="627"/>
      <c r="M220" s="627"/>
      <c r="N220" s="627"/>
      <c r="O220" s="627"/>
      <c r="P220" s="627"/>
      <c r="Q220" s="627"/>
      <c r="R220" s="627"/>
      <c r="S220" s="627"/>
      <c r="T220" s="627"/>
      <c r="U220" s="627"/>
      <c r="V220" s="627"/>
      <c r="W220" s="358">
        <f t="shared" si="31"/>
        <v>4.7621199999999995</v>
      </c>
      <c r="X220" s="358">
        <f t="shared" si="30"/>
        <v>0</v>
      </c>
      <c r="Y220" s="358">
        <f t="shared" si="32"/>
        <v>4.7621199999999995</v>
      </c>
      <c r="Z220" s="628">
        <v>1</v>
      </c>
      <c r="AA220" s="587"/>
      <c r="AB220" s="147"/>
    </row>
    <row r="221" spans="3:28" x14ac:dyDescent="0.25">
      <c r="C221" s="626" t="s">
        <v>2048</v>
      </c>
      <c r="D221" s="626" t="s">
        <v>2072</v>
      </c>
      <c r="E221" s="627">
        <v>1.488</v>
      </c>
      <c r="F221" s="627"/>
      <c r="G221" s="627"/>
      <c r="H221" s="627"/>
      <c r="I221" s="627"/>
      <c r="J221" s="627"/>
      <c r="K221" s="627"/>
      <c r="L221" s="627"/>
      <c r="M221" s="627"/>
      <c r="N221" s="627"/>
      <c r="O221" s="627"/>
      <c r="P221" s="627"/>
      <c r="Q221" s="627"/>
      <c r="R221" s="627"/>
      <c r="S221" s="627"/>
      <c r="T221" s="627"/>
      <c r="U221" s="627"/>
      <c r="V221" s="627"/>
      <c r="W221" s="358">
        <f t="shared" si="31"/>
        <v>4.7020800000000005</v>
      </c>
      <c r="X221" s="358">
        <f t="shared" si="30"/>
        <v>0</v>
      </c>
      <c r="Y221" s="358">
        <f t="shared" si="32"/>
        <v>4.7020800000000005</v>
      </c>
      <c r="Z221" s="628">
        <v>1</v>
      </c>
      <c r="AA221" s="587"/>
      <c r="AB221" s="147"/>
    </row>
    <row r="222" spans="3:28" x14ac:dyDescent="0.25">
      <c r="C222" s="626" t="s">
        <v>2073</v>
      </c>
      <c r="D222" s="626" t="s">
        <v>2047</v>
      </c>
      <c r="E222" s="627">
        <v>1.46</v>
      </c>
      <c r="F222" s="627"/>
      <c r="G222" s="627"/>
      <c r="H222" s="627"/>
      <c r="I222" s="627"/>
      <c r="J222" s="627"/>
      <c r="K222" s="627"/>
      <c r="L222" s="627"/>
      <c r="M222" s="627"/>
      <c r="N222" s="627"/>
      <c r="O222" s="627"/>
      <c r="P222" s="627"/>
      <c r="Q222" s="627"/>
      <c r="R222" s="627"/>
      <c r="S222" s="627"/>
      <c r="T222" s="627"/>
      <c r="U222" s="627"/>
      <c r="V222" s="627"/>
      <c r="W222" s="358">
        <f t="shared" si="31"/>
        <v>4.6135999999999999</v>
      </c>
      <c r="X222" s="358">
        <f t="shared" si="30"/>
        <v>0</v>
      </c>
      <c r="Y222" s="358">
        <f t="shared" si="32"/>
        <v>4.6135999999999999</v>
      </c>
      <c r="Z222" s="628">
        <v>1</v>
      </c>
      <c r="AA222" s="587"/>
      <c r="AB222" s="147"/>
    </row>
    <row r="223" spans="3:28" x14ac:dyDescent="0.25">
      <c r="C223" s="626" t="s">
        <v>2072</v>
      </c>
      <c r="D223" s="626" t="s">
        <v>2048</v>
      </c>
      <c r="E223" s="627">
        <v>1.4239999999999999</v>
      </c>
      <c r="F223" s="627"/>
      <c r="G223" s="627"/>
      <c r="H223" s="627"/>
      <c r="I223" s="627"/>
      <c r="J223" s="627"/>
      <c r="K223" s="627"/>
      <c r="L223" s="627"/>
      <c r="M223" s="627"/>
      <c r="N223" s="627"/>
      <c r="O223" s="627"/>
      <c r="P223" s="627"/>
      <c r="Q223" s="627"/>
      <c r="R223" s="627"/>
      <c r="S223" s="627"/>
      <c r="T223" s="627"/>
      <c r="U223" s="627"/>
      <c r="V223" s="627"/>
      <c r="W223" s="358">
        <f t="shared" si="31"/>
        <v>4.4998399999999998</v>
      </c>
      <c r="X223" s="358">
        <f t="shared" si="30"/>
        <v>0</v>
      </c>
      <c r="Y223" s="358">
        <f t="shared" si="32"/>
        <v>4.4998399999999998</v>
      </c>
      <c r="Z223" s="628">
        <v>1</v>
      </c>
      <c r="AA223" s="587"/>
      <c r="AB223" s="147"/>
    </row>
    <row r="224" spans="3:28" x14ac:dyDescent="0.25">
      <c r="C224" s="626" t="s">
        <v>2058</v>
      </c>
      <c r="D224" s="626" t="s">
        <v>2052</v>
      </c>
      <c r="E224" s="627">
        <v>1.417</v>
      </c>
      <c r="F224" s="627"/>
      <c r="G224" s="627"/>
      <c r="H224" s="627"/>
      <c r="I224" s="627"/>
      <c r="J224" s="627"/>
      <c r="K224" s="627"/>
      <c r="L224" s="627"/>
      <c r="M224" s="627"/>
      <c r="N224" s="627"/>
      <c r="O224" s="627"/>
      <c r="P224" s="627"/>
      <c r="Q224" s="627"/>
      <c r="R224" s="627"/>
      <c r="S224" s="627"/>
      <c r="T224" s="627"/>
      <c r="U224" s="627"/>
      <c r="V224" s="627"/>
      <c r="W224" s="358">
        <f t="shared" si="31"/>
        <v>4.4777200000000006</v>
      </c>
      <c r="X224" s="358">
        <f t="shared" si="30"/>
        <v>0</v>
      </c>
      <c r="Y224" s="358">
        <f t="shared" si="32"/>
        <v>4.4777200000000006</v>
      </c>
      <c r="Z224" s="628">
        <v>1</v>
      </c>
      <c r="AA224" s="587"/>
      <c r="AB224" s="147"/>
    </row>
    <row r="225" spans="3:28" x14ac:dyDescent="0.25">
      <c r="C225" s="626" t="s">
        <v>2064</v>
      </c>
      <c r="D225" s="626" t="s">
        <v>2062</v>
      </c>
      <c r="E225" s="627">
        <v>1.4119999999999999</v>
      </c>
      <c r="F225" s="627"/>
      <c r="G225" s="627"/>
      <c r="H225" s="627"/>
      <c r="I225" s="627"/>
      <c r="J225" s="627"/>
      <c r="K225" s="627"/>
      <c r="L225" s="627"/>
      <c r="M225" s="627"/>
      <c r="N225" s="627"/>
      <c r="O225" s="627"/>
      <c r="P225" s="627"/>
      <c r="Q225" s="627"/>
      <c r="R225" s="627"/>
      <c r="S225" s="627"/>
      <c r="T225" s="627"/>
      <c r="U225" s="627"/>
      <c r="V225" s="627"/>
      <c r="W225" s="358">
        <f t="shared" si="31"/>
        <v>4.4619200000000001</v>
      </c>
      <c r="X225" s="358">
        <f t="shared" si="30"/>
        <v>0</v>
      </c>
      <c r="Y225" s="358">
        <f t="shared" si="32"/>
        <v>4.4619200000000001</v>
      </c>
      <c r="Z225" s="628">
        <v>1</v>
      </c>
      <c r="AA225" s="587"/>
      <c r="AB225" s="147"/>
    </row>
    <row r="226" spans="3:28" x14ac:dyDescent="0.25">
      <c r="C226" s="626" t="s">
        <v>2047</v>
      </c>
      <c r="D226" s="626" t="s">
        <v>2074</v>
      </c>
      <c r="E226" s="627">
        <v>1.4079999999999999</v>
      </c>
      <c r="F226" s="627"/>
      <c r="G226" s="627"/>
      <c r="H226" s="627"/>
      <c r="I226" s="627"/>
      <c r="J226" s="627"/>
      <c r="K226" s="627"/>
      <c r="L226" s="627"/>
      <c r="M226" s="627"/>
      <c r="N226" s="627"/>
      <c r="O226" s="627"/>
      <c r="P226" s="627"/>
      <c r="Q226" s="627"/>
      <c r="R226" s="627"/>
      <c r="S226" s="627"/>
      <c r="T226" s="627"/>
      <c r="U226" s="627"/>
      <c r="V226" s="627"/>
      <c r="W226" s="358">
        <f t="shared" si="31"/>
        <v>4.4492799999999999</v>
      </c>
      <c r="X226" s="358">
        <f t="shared" si="30"/>
        <v>0</v>
      </c>
      <c r="Y226" s="358">
        <f t="shared" si="32"/>
        <v>4.4492799999999999</v>
      </c>
      <c r="Z226" s="628">
        <v>1</v>
      </c>
      <c r="AA226" s="587"/>
      <c r="AB226" s="147"/>
    </row>
    <row r="227" spans="3:28" x14ac:dyDescent="0.25">
      <c r="C227" s="626" t="s">
        <v>2073</v>
      </c>
      <c r="D227" s="626" t="s">
        <v>2053</v>
      </c>
      <c r="E227" s="627">
        <v>1.258</v>
      </c>
      <c r="F227" s="627"/>
      <c r="G227" s="627"/>
      <c r="H227" s="627"/>
      <c r="I227" s="627"/>
      <c r="J227" s="627"/>
      <c r="K227" s="627"/>
      <c r="L227" s="627"/>
      <c r="M227" s="627"/>
      <c r="N227" s="627"/>
      <c r="O227" s="627"/>
      <c r="P227" s="627"/>
      <c r="Q227" s="627"/>
      <c r="R227" s="627"/>
      <c r="S227" s="627"/>
      <c r="T227" s="627"/>
      <c r="U227" s="627"/>
      <c r="V227" s="627"/>
      <c r="W227" s="358">
        <f t="shared" si="31"/>
        <v>3.9752800000000001</v>
      </c>
      <c r="X227" s="358">
        <f t="shared" si="30"/>
        <v>0</v>
      </c>
      <c r="Y227" s="358">
        <f t="shared" si="32"/>
        <v>3.9752800000000001</v>
      </c>
      <c r="Z227" s="628">
        <v>1</v>
      </c>
      <c r="AA227" s="587"/>
      <c r="AB227" s="147"/>
    </row>
    <row r="228" spans="3:28" x14ac:dyDescent="0.25">
      <c r="C228" s="626" t="s">
        <v>2057</v>
      </c>
      <c r="D228" s="626" t="s">
        <v>2059</v>
      </c>
      <c r="E228" s="627">
        <v>1.2150000000000001</v>
      </c>
      <c r="F228" s="627"/>
      <c r="G228" s="627"/>
      <c r="H228" s="627"/>
      <c r="I228" s="627"/>
      <c r="J228" s="627"/>
      <c r="K228" s="627"/>
      <c r="L228" s="627"/>
      <c r="M228" s="627"/>
      <c r="N228" s="627"/>
      <c r="O228" s="627"/>
      <c r="P228" s="627"/>
      <c r="Q228" s="627"/>
      <c r="R228" s="627"/>
      <c r="S228" s="627"/>
      <c r="T228" s="627"/>
      <c r="U228" s="627"/>
      <c r="V228" s="627"/>
      <c r="W228" s="358">
        <f t="shared" si="31"/>
        <v>3.8394000000000004</v>
      </c>
      <c r="X228" s="358">
        <f t="shared" si="30"/>
        <v>0</v>
      </c>
      <c r="Y228" s="358">
        <f t="shared" si="32"/>
        <v>3.8394000000000004</v>
      </c>
      <c r="Z228" s="628">
        <v>1</v>
      </c>
      <c r="AA228" s="587"/>
      <c r="AB228" s="147"/>
    </row>
    <row r="229" spans="3:28" x14ac:dyDescent="0.25">
      <c r="C229" s="626" t="s">
        <v>2075</v>
      </c>
      <c r="D229" s="626" t="s">
        <v>2063</v>
      </c>
      <c r="E229" s="627">
        <v>1.1659999999999999</v>
      </c>
      <c r="F229" s="627"/>
      <c r="G229" s="627"/>
      <c r="H229" s="627"/>
      <c r="I229" s="627"/>
      <c r="J229" s="627"/>
      <c r="K229" s="627"/>
      <c r="L229" s="627"/>
      <c r="M229" s="627"/>
      <c r="N229" s="627"/>
      <c r="O229" s="627"/>
      <c r="P229" s="627"/>
      <c r="Q229" s="627"/>
      <c r="R229" s="627"/>
      <c r="S229" s="627"/>
      <c r="T229" s="627"/>
      <c r="U229" s="627"/>
      <c r="V229" s="627"/>
      <c r="W229" s="358">
        <f t="shared" si="31"/>
        <v>3.6845599999999998</v>
      </c>
      <c r="X229" s="358">
        <f t="shared" si="30"/>
        <v>0</v>
      </c>
      <c r="Y229" s="358">
        <f t="shared" si="32"/>
        <v>3.6845599999999998</v>
      </c>
      <c r="Z229" s="628">
        <v>1</v>
      </c>
      <c r="AA229" s="587"/>
      <c r="AB229" s="147"/>
    </row>
    <row r="230" spans="3:28" x14ac:dyDescent="0.25">
      <c r="C230" s="626" t="s">
        <v>2047</v>
      </c>
      <c r="D230" s="626" t="s">
        <v>2070</v>
      </c>
      <c r="E230" s="627">
        <v>1.1599999999999999</v>
      </c>
      <c r="F230" s="627"/>
      <c r="G230" s="627"/>
      <c r="H230" s="627"/>
      <c r="I230" s="627"/>
      <c r="J230" s="627"/>
      <c r="K230" s="627"/>
      <c r="L230" s="627"/>
      <c r="M230" s="627"/>
      <c r="N230" s="627"/>
      <c r="O230" s="627"/>
      <c r="P230" s="627"/>
      <c r="Q230" s="627"/>
      <c r="R230" s="627"/>
      <c r="S230" s="627"/>
      <c r="T230" s="627"/>
      <c r="U230" s="627"/>
      <c r="V230" s="627"/>
      <c r="W230" s="358">
        <f t="shared" si="31"/>
        <v>3.6656</v>
      </c>
      <c r="X230" s="358">
        <f t="shared" si="30"/>
        <v>0</v>
      </c>
      <c r="Y230" s="358">
        <f t="shared" si="32"/>
        <v>3.6656</v>
      </c>
      <c r="Z230" s="628">
        <v>1</v>
      </c>
      <c r="AA230" s="587"/>
      <c r="AB230" s="147"/>
    </row>
    <row r="231" spans="3:28" x14ac:dyDescent="0.25">
      <c r="C231" s="626" t="s">
        <v>2069</v>
      </c>
      <c r="D231" s="626" t="s">
        <v>2051</v>
      </c>
      <c r="E231" s="627">
        <v>1.0349999999999999</v>
      </c>
      <c r="F231" s="627"/>
      <c r="G231" s="627"/>
      <c r="H231" s="627"/>
      <c r="I231" s="627"/>
      <c r="J231" s="627"/>
      <c r="K231" s="627"/>
      <c r="L231" s="627"/>
      <c r="M231" s="627"/>
      <c r="N231" s="627"/>
      <c r="O231" s="627"/>
      <c r="P231" s="627"/>
      <c r="Q231" s="627"/>
      <c r="R231" s="627"/>
      <c r="S231" s="627"/>
      <c r="T231" s="627"/>
      <c r="U231" s="627"/>
      <c r="V231" s="627"/>
      <c r="W231" s="358">
        <f t="shared" si="31"/>
        <v>3.2706</v>
      </c>
      <c r="X231" s="358">
        <f t="shared" si="30"/>
        <v>0</v>
      </c>
      <c r="Y231" s="358">
        <f t="shared" si="32"/>
        <v>3.2706</v>
      </c>
      <c r="Z231" s="628">
        <v>1</v>
      </c>
      <c r="AA231" s="587"/>
      <c r="AB231" s="147"/>
    </row>
    <row r="232" spans="3:28" x14ac:dyDescent="0.25">
      <c r="C232" s="626" t="s">
        <v>2063</v>
      </c>
      <c r="D232" s="626" t="s">
        <v>2062</v>
      </c>
      <c r="E232" s="627">
        <v>1.0209999999999999</v>
      </c>
      <c r="F232" s="627"/>
      <c r="G232" s="627"/>
      <c r="H232" s="627"/>
      <c r="I232" s="627"/>
      <c r="J232" s="627"/>
      <c r="K232" s="627"/>
      <c r="L232" s="627"/>
      <c r="M232" s="627"/>
      <c r="N232" s="627"/>
      <c r="O232" s="627"/>
      <c r="P232" s="627"/>
      <c r="Q232" s="627"/>
      <c r="R232" s="627"/>
      <c r="S232" s="627"/>
      <c r="T232" s="627"/>
      <c r="U232" s="627"/>
      <c r="V232" s="627"/>
      <c r="W232" s="358">
        <f t="shared" si="31"/>
        <v>3.2263599999999997</v>
      </c>
      <c r="X232" s="358">
        <f t="shared" si="30"/>
        <v>0</v>
      </c>
      <c r="Y232" s="358">
        <f t="shared" si="32"/>
        <v>3.2263599999999997</v>
      </c>
      <c r="Z232" s="628">
        <v>1</v>
      </c>
      <c r="AA232" s="587"/>
      <c r="AB232" s="147"/>
    </row>
    <row r="233" spans="3:28" x14ac:dyDescent="0.25">
      <c r="C233" s="626" t="s">
        <v>2057</v>
      </c>
      <c r="D233" s="626" t="s">
        <v>2075</v>
      </c>
      <c r="E233" s="627">
        <v>0.93</v>
      </c>
      <c r="F233" s="627"/>
      <c r="G233" s="627"/>
      <c r="H233" s="627"/>
      <c r="I233" s="627"/>
      <c r="J233" s="627"/>
      <c r="K233" s="627"/>
      <c r="L233" s="627"/>
      <c r="M233" s="627"/>
      <c r="N233" s="627"/>
      <c r="O233" s="627"/>
      <c r="P233" s="627"/>
      <c r="Q233" s="627"/>
      <c r="R233" s="627"/>
      <c r="S233" s="627"/>
      <c r="T233" s="627"/>
      <c r="U233" s="627"/>
      <c r="V233" s="627"/>
      <c r="W233" s="358">
        <f t="shared" si="31"/>
        <v>2.9388000000000001</v>
      </c>
      <c r="X233" s="358">
        <f t="shared" si="30"/>
        <v>0</v>
      </c>
      <c r="Y233" s="358">
        <f t="shared" si="32"/>
        <v>2.9388000000000001</v>
      </c>
      <c r="Z233" s="628">
        <v>1</v>
      </c>
      <c r="AA233" s="587"/>
      <c r="AB233" s="147"/>
    </row>
    <row r="234" spans="3:28" x14ac:dyDescent="0.25">
      <c r="C234" s="626" t="s">
        <v>2075</v>
      </c>
      <c r="D234" s="626" t="s">
        <v>2053</v>
      </c>
      <c r="E234" s="627">
        <v>0.92900000000000005</v>
      </c>
      <c r="F234" s="627"/>
      <c r="G234" s="627"/>
      <c r="H234" s="627"/>
      <c r="I234" s="627"/>
      <c r="J234" s="627"/>
      <c r="K234" s="627"/>
      <c r="L234" s="627"/>
      <c r="M234" s="627"/>
      <c r="N234" s="627"/>
      <c r="O234" s="627"/>
      <c r="P234" s="627"/>
      <c r="Q234" s="627"/>
      <c r="R234" s="627"/>
      <c r="S234" s="627"/>
      <c r="T234" s="627"/>
      <c r="U234" s="627"/>
      <c r="V234" s="627"/>
      <c r="W234" s="358">
        <f t="shared" si="31"/>
        <v>2.9356400000000002</v>
      </c>
      <c r="X234" s="358">
        <f t="shared" si="30"/>
        <v>0</v>
      </c>
      <c r="Y234" s="358">
        <f t="shared" si="32"/>
        <v>2.9356400000000002</v>
      </c>
      <c r="Z234" s="628">
        <v>1</v>
      </c>
      <c r="AA234" s="587"/>
      <c r="AB234" s="147"/>
    </row>
    <row r="235" spans="3:28" x14ac:dyDescent="0.25">
      <c r="C235" s="626" t="s">
        <v>2057</v>
      </c>
      <c r="D235" s="626" t="s">
        <v>2071</v>
      </c>
      <c r="E235" s="627">
        <v>0.86599999999999999</v>
      </c>
      <c r="F235" s="627"/>
      <c r="G235" s="627"/>
      <c r="H235" s="627"/>
      <c r="I235" s="627"/>
      <c r="J235" s="627"/>
      <c r="K235" s="627"/>
      <c r="L235" s="627"/>
      <c r="M235" s="627"/>
      <c r="N235" s="627"/>
      <c r="O235" s="627"/>
      <c r="P235" s="627"/>
      <c r="Q235" s="627"/>
      <c r="R235" s="627"/>
      <c r="S235" s="627"/>
      <c r="T235" s="627"/>
      <c r="U235" s="627"/>
      <c r="V235" s="627"/>
      <c r="W235" s="358">
        <f t="shared" si="31"/>
        <v>2.7365599999999999</v>
      </c>
      <c r="X235" s="358">
        <f t="shared" si="30"/>
        <v>0</v>
      </c>
      <c r="Y235" s="358">
        <f t="shared" si="32"/>
        <v>2.7365599999999999</v>
      </c>
      <c r="Z235" s="628">
        <v>1</v>
      </c>
      <c r="AA235" s="587"/>
      <c r="AB235" s="147"/>
    </row>
    <row r="236" spans="3:28" x14ac:dyDescent="0.25">
      <c r="C236" s="626" t="s">
        <v>2057</v>
      </c>
      <c r="D236" s="626" t="s">
        <v>2064</v>
      </c>
      <c r="E236" s="627">
        <v>0.86499999999999999</v>
      </c>
      <c r="F236" s="627"/>
      <c r="G236" s="627"/>
      <c r="H236" s="627"/>
      <c r="I236" s="627"/>
      <c r="J236" s="627"/>
      <c r="K236" s="627"/>
      <c r="L236" s="627"/>
      <c r="M236" s="627"/>
      <c r="N236" s="627"/>
      <c r="O236" s="627"/>
      <c r="P236" s="627"/>
      <c r="Q236" s="627"/>
      <c r="R236" s="627"/>
      <c r="S236" s="627"/>
      <c r="T236" s="627"/>
      <c r="U236" s="627"/>
      <c r="V236" s="627"/>
      <c r="W236" s="358">
        <f t="shared" si="31"/>
        <v>2.7334000000000001</v>
      </c>
      <c r="X236" s="358">
        <f t="shared" si="30"/>
        <v>0</v>
      </c>
      <c r="Y236" s="358">
        <f t="shared" si="32"/>
        <v>2.7334000000000001</v>
      </c>
      <c r="Z236" s="628">
        <v>1</v>
      </c>
      <c r="AA236" s="587"/>
      <c r="AB236" s="147"/>
    </row>
    <row r="237" spans="3:28" x14ac:dyDescent="0.25">
      <c r="C237" s="626" t="s">
        <v>2047</v>
      </c>
      <c r="D237" s="626" t="s">
        <v>2066</v>
      </c>
      <c r="E237" s="627">
        <v>0.86299999999999999</v>
      </c>
      <c r="F237" s="627"/>
      <c r="G237" s="627"/>
      <c r="H237" s="627"/>
      <c r="I237" s="627"/>
      <c r="J237" s="627"/>
      <c r="K237" s="627"/>
      <c r="L237" s="627"/>
      <c r="M237" s="627"/>
      <c r="N237" s="627"/>
      <c r="O237" s="627"/>
      <c r="P237" s="627"/>
      <c r="Q237" s="627"/>
      <c r="R237" s="627"/>
      <c r="S237" s="627"/>
      <c r="T237" s="627"/>
      <c r="U237" s="627"/>
      <c r="V237" s="627"/>
      <c r="W237" s="358">
        <f t="shared" si="31"/>
        <v>2.7270799999999999</v>
      </c>
      <c r="X237" s="358">
        <f t="shared" si="30"/>
        <v>0</v>
      </c>
      <c r="Y237" s="358">
        <f t="shared" si="32"/>
        <v>2.7270799999999999</v>
      </c>
      <c r="Z237" s="628">
        <v>1</v>
      </c>
      <c r="AA237" s="587"/>
      <c r="AB237" s="147"/>
    </row>
    <row r="238" spans="3:28" x14ac:dyDescent="0.25">
      <c r="C238" s="626" t="s">
        <v>2053</v>
      </c>
      <c r="D238" s="626" t="s">
        <v>2061</v>
      </c>
      <c r="E238" s="627">
        <v>0.54200000000000004</v>
      </c>
      <c r="F238" s="627"/>
      <c r="G238" s="627"/>
      <c r="H238" s="627"/>
      <c r="I238" s="627"/>
      <c r="J238" s="627"/>
      <c r="K238" s="627"/>
      <c r="L238" s="627"/>
      <c r="M238" s="627"/>
      <c r="N238" s="627"/>
      <c r="O238" s="627"/>
      <c r="P238" s="627"/>
      <c r="Q238" s="627"/>
      <c r="R238" s="627"/>
      <c r="S238" s="627"/>
      <c r="T238" s="627"/>
      <c r="U238" s="627"/>
      <c r="V238" s="627"/>
      <c r="W238" s="358">
        <f t="shared" si="31"/>
        <v>1.7127200000000002</v>
      </c>
      <c r="X238" s="358">
        <f t="shared" si="30"/>
        <v>0</v>
      </c>
      <c r="Y238" s="358">
        <f t="shared" si="32"/>
        <v>1.7127200000000002</v>
      </c>
      <c r="Z238" s="628">
        <v>1</v>
      </c>
      <c r="AA238" s="587"/>
      <c r="AB238" s="147"/>
    </row>
    <row r="239" spans="3:28" hidden="1" x14ac:dyDescent="0.25">
      <c r="C239" s="626"/>
      <c r="D239" s="626"/>
      <c r="E239" s="627"/>
      <c r="F239" s="627"/>
      <c r="G239" s="627"/>
      <c r="H239" s="627"/>
      <c r="I239" s="627"/>
      <c r="J239" s="627"/>
      <c r="K239" s="627"/>
      <c r="L239" s="627"/>
      <c r="M239" s="627"/>
      <c r="N239" s="627"/>
      <c r="O239" s="627"/>
      <c r="P239" s="627"/>
      <c r="Q239" s="627"/>
      <c r="R239" s="627"/>
      <c r="S239" s="627"/>
      <c r="T239" s="627"/>
      <c r="U239" s="627"/>
      <c r="V239" s="627"/>
      <c r="W239" s="358">
        <f t="shared" si="31"/>
        <v>0</v>
      </c>
      <c r="X239" s="358">
        <f t="shared" si="30"/>
        <v>0</v>
      </c>
      <c r="Y239" s="358">
        <f t="shared" si="32"/>
        <v>0</v>
      </c>
      <c r="Z239" s="628"/>
      <c r="AA239" s="587"/>
      <c r="AB239" s="147"/>
    </row>
    <row r="240" spans="3:28" hidden="1" x14ac:dyDescent="0.25">
      <c r="C240" s="626"/>
      <c r="D240" s="626"/>
      <c r="E240" s="627"/>
      <c r="F240" s="627"/>
      <c r="G240" s="627"/>
      <c r="H240" s="627"/>
      <c r="I240" s="627"/>
      <c r="J240" s="627"/>
      <c r="K240" s="627"/>
      <c r="L240" s="627"/>
      <c r="M240" s="627"/>
      <c r="N240" s="627"/>
      <c r="O240" s="627"/>
      <c r="P240" s="627"/>
      <c r="Q240" s="627"/>
      <c r="R240" s="627"/>
      <c r="S240" s="627"/>
      <c r="T240" s="627"/>
      <c r="U240" s="627"/>
      <c r="V240" s="627"/>
      <c r="W240" s="358">
        <f t="shared" si="31"/>
        <v>0</v>
      </c>
      <c r="X240" s="358">
        <f t="shared" si="30"/>
        <v>0</v>
      </c>
      <c r="Y240" s="358">
        <f t="shared" si="32"/>
        <v>0</v>
      </c>
      <c r="Z240" s="628"/>
      <c r="AA240" s="587"/>
      <c r="AB240" s="147"/>
    </row>
    <row r="241" spans="3:28" hidden="1" x14ac:dyDescent="0.25">
      <c r="C241" s="626"/>
      <c r="D241" s="626"/>
      <c r="E241" s="627"/>
      <c r="F241" s="627"/>
      <c r="G241" s="627"/>
      <c r="H241" s="627"/>
      <c r="I241" s="627"/>
      <c r="J241" s="627"/>
      <c r="K241" s="627"/>
      <c r="L241" s="627"/>
      <c r="M241" s="627"/>
      <c r="N241" s="627"/>
      <c r="O241" s="627"/>
      <c r="P241" s="627"/>
      <c r="Q241" s="627"/>
      <c r="R241" s="627"/>
      <c r="S241" s="627"/>
      <c r="T241" s="627"/>
      <c r="U241" s="627"/>
      <c r="V241" s="627"/>
      <c r="W241" s="358">
        <f t="shared" si="31"/>
        <v>0</v>
      </c>
      <c r="X241" s="358">
        <f t="shared" si="30"/>
        <v>0</v>
      </c>
      <c r="Y241" s="358">
        <f t="shared" si="32"/>
        <v>0</v>
      </c>
      <c r="Z241" s="628"/>
      <c r="AA241" s="587"/>
      <c r="AB241" s="147"/>
    </row>
    <row r="242" spans="3:28" hidden="1" x14ac:dyDescent="0.25">
      <c r="C242" s="626"/>
      <c r="D242" s="626"/>
      <c r="E242" s="627"/>
      <c r="F242" s="627"/>
      <c r="G242" s="627"/>
      <c r="H242" s="627"/>
      <c r="I242" s="627"/>
      <c r="J242" s="627"/>
      <c r="K242" s="627"/>
      <c r="L242" s="627"/>
      <c r="M242" s="627"/>
      <c r="N242" s="627"/>
      <c r="O242" s="627"/>
      <c r="P242" s="627"/>
      <c r="Q242" s="627"/>
      <c r="R242" s="627"/>
      <c r="S242" s="627"/>
      <c r="T242" s="627"/>
      <c r="U242" s="627"/>
      <c r="V242" s="627"/>
      <c r="W242" s="358">
        <f t="shared" si="31"/>
        <v>0</v>
      </c>
      <c r="X242" s="358">
        <f t="shared" si="30"/>
        <v>0</v>
      </c>
      <c r="Y242" s="358">
        <f t="shared" si="32"/>
        <v>0</v>
      </c>
      <c r="Z242" s="628"/>
      <c r="AA242" s="587"/>
      <c r="AB242" s="147"/>
    </row>
    <row r="243" spans="3:28" hidden="1" x14ac:dyDescent="0.25">
      <c r="C243" s="626"/>
      <c r="D243" s="626"/>
      <c r="E243" s="627"/>
      <c r="F243" s="627"/>
      <c r="G243" s="627"/>
      <c r="H243" s="627"/>
      <c r="I243" s="627"/>
      <c r="J243" s="627"/>
      <c r="K243" s="627"/>
      <c r="L243" s="627"/>
      <c r="M243" s="627"/>
      <c r="N243" s="627"/>
      <c r="O243" s="627"/>
      <c r="P243" s="627"/>
      <c r="Q243" s="627"/>
      <c r="R243" s="627"/>
      <c r="S243" s="627"/>
      <c r="T243" s="627"/>
      <c r="U243" s="627"/>
      <c r="V243" s="627"/>
      <c r="W243" s="358">
        <f t="shared" si="31"/>
        <v>0</v>
      </c>
      <c r="X243" s="358">
        <f t="shared" si="30"/>
        <v>0</v>
      </c>
      <c r="Y243" s="358">
        <f t="shared" si="32"/>
        <v>0</v>
      </c>
      <c r="Z243" s="628"/>
      <c r="AA243" s="587"/>
      <c r="AB243" s="147"/>
    </row>
    <row r="244" spans="3:28" hidden="1" x14ac:dyDescent="0.25">
      <c r="C244" s="626"/>
      <c r="D244" s="626"/>
      <c r="E244" s="627"/>
      <c r="F244" s="627"/>
      <c r="G244" s="627"/>
      <c r="H244" s="627"/>
      <c r="I244" s="627"/>
      <c r="J244" s="627"/>
      <c r="K244" s="627"/>
      <c r="L244" s="627"/>
      <c r="M244" s="627"/>
      <c r="N244" s="627"/>
      <c r="O244" s="627"/>
      <c r="P244" s="627"/>
      <c r="Q244" s="627"/>
      <c r="R244" s="627"/>
      <c r="S244" s="627"/>
      <c r="T244" s="627"/>
      <c r="U244" s="627"/>
      <c r="V244" s="627"/>
      <c r="W244" s="358">
        <f t="shared" si="31"/>
        <v>0</v>
      </c>
      <c r="X244" s="358">
        <f t="shared" si="30"/>
        <v>0</v>
      </c>
      <c r="Y244" s="358">
        <f t="shared" si="32"/>
        <v>0</v>
      </c>
      <c r="Z244" s="628"/>
      <c r="AA244" s="587"/>
      <c r="AB244" s="147"/>
    </row>
    <row r="245" spans="3:28" hidden="1" x14ac:dyDescent="0.25">
      <c r="C245" s="626"/>
      <c r="D245" s="626"/>
      <c r="E245" s="627"/>
      <c r="F245" s="627"/>
      <c r="G245" s="627"/>
      <c r="H245" s="627"/>
      <c r="I245" s="627"/>
      <c r="J245" s="627"/>
      <c r="K245" s="627"/>
      <c r="L245" s="627"/>
      <c r="M245" s="627"/>
      <c r="N245" s="627"/>
      <c r="O245" s="627"/>
      <c r="P245" s="627"/>
      <c r="Q245" s="627"/>
      <c r="R245" s="627"/>
      <c r="S245" s="627"/>
      <c r="T245" s="627"/>
      <c r="U245" s="627"/>
      <c r="V245" s="627"/>
      <c r="W245" s="358">
        <f t="shared" si="31"/>
        <v>0</v>
      </c>
      <c r="X245" s="358">
        <f t="shared" ref="X245:X308" si="33">Y245-W245</f>
        <v>0</v>
      </c>
      <c r="Y245" s="358">
        <f t="shared" si="32"/>
        <v>0</v>
      </c>
      <c r="Z245" s="628"/>
      <c r="AA245" s="587"/>
      <c r="AB245" s="147"/>
    </row>
    <row r="246" spans="3:28" hidden="1" x14ac:dyDescent="0.25">
      <c r="C246" s="626"/>
      <c r="D246" s="626"/>
      <c r="E246" s="627"/>
      <c r="F246" s="627"/>
      <c r="G246" s="627"/>
      <c r="H246" s="627"/>
      <c r="I246" s="627"/>
      <c r="J246" s="627"/>
      <c r="K246" s="627"/>
      <c r="L246" s="627"/>
      <c r="M246" s="627"/>
      <c r="N246" s="627"/>
      <c r="O246" s="627"/>
      <c r="P246" s="627"/>
      <c r="Q246" s="627"/>
      <c r="R246" s="627"/>
      <c r="S246" s="627"/>
      <c r="T246" s="627"/>
      <c r="U246" s="627"/>
      <c r="V246" s="627"/>
      <c r="W246" s="358">
        <f t="shared" si="31"/>
        <v>0</v>
      </c>
      <c r="X246" s="358">
        <f t="shared" si="33"/>
        <v>0</v>
      </c>
      <c r="Y246" s="358">
        <f t="shared" si="32"/>
        <v>0</v>
      </c>
      <c r="Z246" s="628"/>
      <c r="AA246" s="587"/>
      <c r="AB246" s="147"/>
    </row>
    <row r="247" spans="3:28" hidden="1" x14ac:dyDescent="0.25">
      <c r="C247" s="626"/>
      <c r="D247" s="626"/>
      <c r="E247" s="627"/>
      <c r="F247" s="627"/>
      <c r="G247" s="627"/>
      <c r="H247" s="627"/>
      <c r="I247" s="627"/>
      <c r="J247" s="627"/>
      <c r="K247" s="627"/>
      <c r="L247" s="627"/>
      <c r="M247" s="627"/>
      <c r="N247" s="627"/>
      <c r="O247" s="627"/>
      <c r="P247" s="627"/>
      <c r="Q247" s="627"/>
      <c r="R247" s="627"/>
      <c r="S247" s="627"/>
      <c r="T247" s="627"/>
      <c r="U247" s="627"/>
      <c r="V247" s="627"/>
      <c r="W247" s="358">
        <f t="shared" si="31"/>
        <v>0</v>
      </c>
      <c r="X247" s="358">
        <f t="shared" si="33"/>
        <v>0</v>
      </c>
      <c r="Y247" s="358">
        <f t="shared" si="32"/>
        <v>0</v>
      </c>
      <c r="Z247" s="628"/>
      <c r="AA247" s="587"/>
      <c r="AB247" s="147"/>
    </row>
    <row r="248" spans="3:28" hidden="1" x14ac:dyDescent="0.25">
      <c r="C248" s="626"/>
      <c r="D248" s="626"/>
      <c r="E248" s="627"/>
      <c r="F248" s="627"/>
      <c r="G248" s="627"/>
      <c r="H248" s="627"/>
      <c r="I248" s="627"/>
      <c r="J248" s="627"/>
      <c r="K248" s="627"/>
      <c r="L248" s="627"/>
      <c r="M248" s="627"/>
      <c r="N248" s="627"/>
      <c r="O248" s="627"/>
      <c r="P248" s="627"/>
      <c r="Q248" s="627"/>
      <c r="R248" s="627"/>
      <c r="S248" s="627"/>
      <c r="T248" s="627"/>
      <c r="U248" s="627"/>
      <c r="V248" s="627"/>
      <c r="W248" s="358">
        <f t="shared" si="31"/>
        <v>0</v>
      </c>
      <c r="X248" s="358">
        <f t="shared" si="33"/>
        <v>0</v>
      </c>
      <c r="Y248" s="358">
        <f t="shared" si="32"/>
        <v>0</v>
      </c>
      <c r="Z248" s="628"/>
      <c r="AA248" s="587"/>
      <c r="AB248" s="147"/>
    </row>
    <row r="249" spans="3:28" hidden="1" x14ac:dyDescent="0.25">
      <c r="C249" s="626"/>
      <c r="D249" s="626"/>
      <c r="E249" s="627"/>
      <c r="F249" s="627"/>
      <c r="G249" s="627"/>
      <c r="H249" s="627"/>
      <c r="I249" s="627"/>
      <c r="J249" s="627"/>
      <c r="K249" s="627"/>
      <c r="L249" s="627"/>
      <c r="M249" s="627"/>
      <c r="N249" s="627"/>
      <c r="O249" s="627"/>
      <c r="P249" s="627"/>
      <c r="Q249" s="627"/>
      <c r="R249" s="627"/>
      <c r="S249" s="627"/>
      <c r="T249" s="627"/>
      <c r="U249" s="627"/>
      <c r="V249" s="627"/>
      <c r="W249" s="358">
        <f t="shared" si="31"/>
        <v>0</v>
      </c>
      <c r="X249" s="358">
        <f t="shared" si="33"/>
        <v>0</v>
      </c>
      <c r="Y249" s="358">
        <f t="shared" si="32"/>
        <v>0</v>
      </c>
      <c r="Z249" s="628"/>
      <c r="AA249" s="587"/>
      <c r="AB249" s="147"/>
    </row>
    <row r="250" spans="3:28" hidden="1" x14ac:dyDescent="0.25">
      <c r="C250" s="626"/>
      <c r="D250" s="626"/>
      <c r="E250" s="627"/>
      <c r="F250" s="627"/>
      <c r="G250" s="627"/>
      <c r="H250" s="627"/>
      <c r="I250" s="627"/>
      <c r="J250" s="627"/>
      <c r="K250" s="627"/>
      <c r="L250" s="627"/>
      <c r="M250" s="627"/>
      <c r="N250" s="627"/>
      <c r="O250" s="627"/>
      <c r="P250" s="627"/>
      <c r="Q250" s="627"/>
      <c r="R250" s="627"/>
      <c r="S250" s="627"/>
      <c r="T250" s="627"/>
      <c r="U250" s="627"/>
      <c r="V250" s="627"/>
      <c r="W250" s="358">
        <f t="shared" si="31"/>
        <v>0</v>
      </c>
      <c r="X250" s="358">
        <f t="shared" si="33"/>
        <v>0</v>
      </c>
      <c r="Y250" s="358">
        <f t="shared" si="32"/>
        <v>0</v>
      </c>
      <c r="Z250" s="628"/>
      <c r="AA250" s="587"/>
      <c r="AB250" s="147"/>
    </row>
    <row r="251" spans="3:28" hidden="1" x14ac:dyDescent="0.25">
      <c r="C251" s="626"/>
      <c r="D251" s="626"/>
      <c r="E251" s="627"/>
      <c r="F251" s="627"/>
      <c r="G251" s="627"/>
      <c r="H251" s="627"/>
      <c r="I251" s="627"/>
      <c r="J251" s="627"/>
      <c r="K251" s="627"/>
      <c r="L251" s="627"/>
      <c r="M251" s="627"/>
      <c r="N251" s="627"/>
      <c r="O251" s="627"/>
      <c r="P251" s="627"/>
      <c r="Q251" s="627"/>
      <c r="R251" s="627"/>
      <c r="S251" s="627"/>
      <c r="T251" s="627"/>
      <c r="U251" s="627"/>
      <c r="V251" s="627"/>
      <c r="W251" s="358">
        <f t="shared" si="31"/>
        <v>0</v>
      </c>
      <c r="X251" s="358">
        <f t="shared" si="33"/>
        <v>0</v>
      </c>
      <c r="Y251" s="358">
        <f t="shared" si="32"/>
        <v>0</v>
      </c>
      <c r="Z251" s="628"/>
      <c r="AA251" s="587"/>
      <c r="AB251" s="147"/>
    </row>
    <row r="252" spans="3:28" hidden="1" x14ac:dyDescent="0.25">
      <c r="C252" s="626"/>
      <c r="D252" s="626"/>
      <c r="E252" s="627"/>
      <c r="F252" s="627"/>
      <c r="G252" s="627"/>
      <c r="H252" s="627"/>
      <c r="I252" s="627"/>
      <c r="J252" s="627"/>
      <c r="K252" s="627"/>
      <c r="L252" s="627"/>
      <c r="M252" s="627"/>
      <c r="N252" s="627"/>
      <c r="O252" s="627"/>
      <c r="P252" s="627"/>
      <c r="Q252" s="627"/>
      <c r="R252" s="627"/>
      <c r="S252" s="627"/>
      <c r="T252" s="627"/>
      <c r="U252" s="627"/>
      <c r="V252" s="627"/>
      <c r="W252" s="358">
        <f t="shared" si="31"/>
        <v>0</v>
      </c>
      <c r="X252" s="358">
        <f t="shared" si="33"/>
        <v>0</v>
      </c>
      <c r="Y252" s="358">
        <f t="shared" si="32"/>
        <v>0</v>
      </c>
      <c r="Z252" s="628"/>
      <c r="AA252" s="587"/>
      <c r="AB252" s="147"/>
    </row>
    <row r="253" spans="3:28" hidden="1" x14ac:dyDescent="0.25">
      <c r="C253" s="626"/>
      <c r="D253" s="626"/>
      <c r="E253" s="627"/>
      <c r="F253" s="627"/>
      <c r="G253" s="627"/>
      <c r="H253" s="627"/>
      <c r="I253" s="627"/>
      <c r="J253" s="627"/>
      <c r="K253" s="627"/>
      <c r="L253" s="627"/>
      <c r="M253" s="627"/>
      <c r="N253" s="627"/>
      <c r="O253" s="627"/>
      <c r="P253" s="627"/>
      <c r="Q253" s="627"/>
      <c r="R253" s="627"/>
      <c r="S253" s="627"/>
      <c r="T253" s="627"/>
      <c r="U253" s="627"/>
      <c r="V253" s="627"/>
      <c r="W253" s="358">
        <f t="shared" si="31"/>
        <v>0</v>
      </c>
      <c r="X253" s="358">
        <f t="shared" si="33"/>
        <v>0</v>
      </c>
      <c r="Y253" s="358">
        <f t="shared" si="32"/>
        <v>0</v>
      </c>
      <c r="Z253" s="628"/>
      <c r="AA253" s="587"/>
      <c r="AB253" s="147"/>
    </row>
    <row r="254" spans="3:28" hidden="1" x14ac:dyDescent="0.25">
      <c r="C254" s="626"/>
      <c r="D254" s="626"/>
      <c r="E254" s="627"/>
      <c r="F254" s="627"/>
      <c r="G254" s="627"/>
      <c r="H254" s="627"/>
      <c r="I254" s="627"/>
      <c r="J254" s="627"/>
      <c r="K254" s="627"/>
      <c r="L254" s="627"/>
      <c r="M254" s="627"/>
      <c r="N254" s="627"/>
      <c r="O254" s="627"/>
      <c r="P254" s="627"/>
      <c r="Q254" s="627"/>
      <c r="R254" s="627"/>
      <c r="S254" s="627"/>
      <c r="T254" s="627"/>
      <c r="U254" s="627"/>
      <c r="V254" s="627"/>
      <c r="W254" s="358">
        <f t="shared" si="31"/>
        <v>0</v>
      </c>
      <c r="X254" s="358">
        <f t="shared" si="33"/>
        <v>0</v>
      </c>
      <c r="Y254" s="358">
        <f t="shared" si="32"/>
        <v>0</v>
      </c>
      <c r="Z254" s="628"/>
      <c r="AA254" s="587"/>
      <c r="AB254" s="147"/>
    </row>
    <row r="255" spans="3:28" hidden="1" x14ac:dyDescent="0.25">
      <c r="C255" s="626"/>
      <c r="D255" s="626"/>
      <c r="E255" s="627"/>
      <c r="F255" s="627"/>
      <c r="G255" s="627"/>
      <c r="H255" s="627"/>
      <c r="I255" s="627"/>
      <c r="J255" s="627"/>
      <c r="K255" s="627"/>
      <c r="L255" s="627"/>
      <c r="M255" s="627"/>
      <c r="N255" s="627"/>
      <c r="O255" s="627"/>
      <c r="P255" s="627"/>
      <c r="Q255" s="627"/>
      <c r="R255" s="627"/>
      <c r="S255" s="627"/>
      <c r="T255" s="627"/>
      <c r="U255" s="627"/>
      <c r="V255" s="627"/>
      <c r="W255" s="358">
        <f t="shared" si="31"/>
        <v>0</v>
      </c>
      <c r="X255" s="358">
        <f t="shared" si="33"/>
        <v>0</v>
      </c>
      <c r="Y255" s="358">
        <f t="shared" si="32"/>
        <v>0</v>
      </c>
      <c r="Z255" s="628"/>
      <c r="AA255" s="587"/>
      <c r="AB255" s="147"/>
    </row>
    <row r="256" spans="3:28" hidden="1" x14ac:dyDescent="0.25">
      <c r="C256" s="626"/>
      <c r="D256" s="626"/>
      <c r="E256" s="627"/>
      <c r="F256" s="627"/>
      <c r="G256" s="627"/>
      <c r="H256" s="627"/>
      <c r="I256" s="627"/>
      <c r="J256" s="627"/>
      <c r="K256" s="627"/>
      <c r="L256" s="627"/>
      <c r="M256" s="627"/>
      <c r="N256" s="627"/>
      <c r="O256" s="627"/>
      <c r="P256" s="627"/>
      <c r="Q256" s="627"/>
      <c r="R256" s="627"/>
      <c r="S256" s="627"/>
      <c r="T256" s="627"/>
      <c r="U256" s="627"/>
      <c r="V256" s="627"/>
      <c r="W256" s="358">
        <f t="shared" si="31"/>
        <v>0</v>
      </c>
      <c r="X256" s="358">
        <f t="shared" si="33"/>
        <v>0</v>
      </c>
      <c r="Y256" s="358">
        <f t="shared" si="32"/>
        <v>0</v>
      </c>
      <c r="Z256" s="628"/>
      <c r="AA256" s="587"/>
      <c r="AB256" s="147"/>
    </row>
    <row r="257" spans="3:28" hidden="1" x14ac:dyDescent="0.25">
      <c r="C257" s="626"/>
      <c r="D257" s="626"/>
      <c r="E257" s="627"/>
      <c r="F257" s="627"/>
      <c r="G257" s="627"/>
      <c r="H257" s="627"/>
      <c r="I257" s="627"/>
      <c r="J257" s="627"/>
      <c r="K257" s="627"/>
      <c r="L257" s="627"/>
      <c r="M257" s="627"/>
      <c r="N257" s="627"/>
      <c r="O257" s="627"/>
      <c r="P257" s="627"/>
      <c r="Q257" s="627"/>
      <c r="R257" s="627"/>
      <c r="S257" s="627"/>
      <c r="T257" s="627"/>
      <c r="U257" s="627"/>
      <c r="V257" s="627"/>
      <c r="W257" s="358">
        <f t="shared" ref="W257:W320" si="34">SUMPRODUCT(E257:V257,$E$1102:$V$1102)</f>
        <v>0</v>
      </c>
      <c r="X257" s="358">
        <f t="shared" si="33"/>
        <v>0</v>
      </c>
      <c r="Y257" s="358">
        <f t="shared" ref="Y257:Y320" si="35">SUMPRODUCT(E257:V257,$E$1101:$V$1101)</f>
        <v>0</v>
      </c>
      <c r="Z257" s="628"/>
      <c r="AA257" s="587"/>
      <c r="AB257" s="147"/>
    </row>
    <row r="258" spans="3:28" hidden="1" x14ac:dyDescent="0.25">
      <c r="C258" s="626"/>
      <c r="D258" s="626"/>
      <c r="E258" s="627"/>
      <c r="F258" s="627"/>
      <c r="G258" s="627"/>
      <c r="H258" s="627"/>
      <c r="I258" s="627"/>
      <c r="J258" s="627"/>
      <c r="K258" s="627"/>
      <c r="L258" s="627"/>
      <c r="M258" s="627"/>
      <c r="N258" s="627"/>
      <c r="O258" s="627"/>
      <c r="P258" s="627"/>
      <c r="Q258" s="627"/>
      <c r="R258" s="627"/>
      <c r="S258" s="627"/>
      <c r="T258" s="627"/>
      <c r="U258" s="627"/>
      <c r="V258" s="627"/>
      <c r="W258" s="358">
        <f t="shared" si="34"/>
        <v>0</v>
      </c>
      <c r="X258" s="358">
        <f t="shared" si="33"/>
        <v>0</v>
      </c>
      <c r="Y258" s="358">
        <f t="shared" si="35"/>
        <v>0</v>
      </c>
      <c r="Z258" s="628"/>
      <c r="AA258" s="587"/>
      <c r="AB258" s="147"/>
    </row>
    <row r="259" spans="3:28" hidden="1" x14ac:dyDescent="0.25">
      <c r="C259" s="626"/>
      <c r="D259" s="626"/>
      <c r="E259" s="627"/>
      <c r="F259" s="627"/>
      <c r="G259" s="627"/>
      <c r="H259" s="627"/>
      <c r="I259" s="627"/>
      <c r="J259" s="627"/>
      <c r="K259" s="627"/>
      <c r="L259" s="627"/>
      <c r="M259" s="627"/>
      <c r="N259" s="627"/>
      <c r="O259" s="627"/>
      <c r="P259" s="627"/>
      <c r="Q259" s="627"/>
      <c r="R259" s="627"/>
      <c r="S259" s="627"/>
      <c r="T259" s="627"/>
      <c r="U259" s="627"/>
      <c r="V259" s="627"/>
      <c r="W259" s="358">
        <f t="shared" si="34"/>
        <v>0</v>
      </c>
      <c r="X259" s="358">
        <f t="shared" si="33"/>
        <v>0</v>
      </c>
      <c r="Y259" s="358">
        <f t="shared" si="35"/>
        <v>0</v>
      </c>
      <c r="Z259" s="628"/>
      <c r="AA259" s="587"/>
      <c r="AB259" s="147"/>
    </row>
    <row r="260" spans="3:28" hidden="1" x14ac:dyDescent="0.25">
      <c r="C260" s="626"/>
      <c r="D260" s="626"/>
      <c r="E260" s="627"/>
      <c r="F260" s="627"/>
      <c r="G260" s="627"/>
      <c r="H260" s="627"/>
      <c r="I260" s="627"/>
      <c r="J260" s="627"/>
      <c r="K260" s="627"/>
      <c r="L260" s="627"/>
      <c r="M260" s="627"/>
      <c r="N260" s="627"/>
      <c r="O260" s="627"/>
      <c r="P260" s="627"/>
      <c r="Q260" s="627"/>
      <c r="R260" s="627"/>
      <c r="S260" s="627"/>
      <c r="T260" s="627"/>
      <c r="U260" s="627"/>
      <c r="V260" s="627"/>
      <c r="W260" s="358">
        <f t="shared" si="34"/>
        <v>0</v>
      </c>
      <c r="X260" s="358">
        <f t="shared" si="33"/>
        <v>0</v>
      </c>
      <c r="Y260" s="358">
        <f t="shared" si="35"/>
        <v>0</v>
      </c>
      <c r="Z260" s="628"/>
      <c r="AA260" s="587"/>
      <c r="AB260" s="147"/>
    </row>
    <row r="261" spans="3:28" hidden="1" x14ac:dyDescent="0.25">
      <c r="C261" s="626"/>
      <c r="D261" s="626"/>
      <c r="E261" s="627"/>
      <c r="F261" s="627"/>
      <c r="G261" s="627"/>
      <c r="H261" s="627"/>
      <c r="I261" s="627"/>
      <c r="J261" s="627"/>
      <c r="K261" s="627"/>
      <c r="L261" s="627"/>
      <c r="M261" s="627"/>
      <c r="N261" s="627"/>
      <c r="O261" s="627"/>
      <c r="P261" s="627"/>
      <c r="Q261" s="627"/>
      <c r="R261" s="627"/>
      <c r="S261" s="627"/>
      <c r="T261" s="627"/>
      <c r="U261" s="627"/>
      <c r="V261" s="627"/>
      <c r="W261" s="358">
        <f t="shared" si="34"/>
        <v>0</v>
      </c>
      <c r="X261" s="358">
        <f t="shared" si="33"/>
        <v>0</v>
      </c>
      <c r="Y261" s="358">
        <f t="shared" si="35"/>
        <v>0</v>
      </c>
      <c r="Z261" s="628"/>
      <c r="AA261" s="587"/>
      <c r="AB261" s="147"/>
    </row>
    <row r="262" spans="3:28" hidden="1" x14ac:dyDescent="0.25">
      <c r="C262" s="626"/>
      <c r="D262" s="626"/>
      <c r="E262" s="627"/>
      <c r="F262" s="627"/>
      <c r="G262" s="627"/>
      <c r="H262" s="627"/>
      <c r="I262" s="627"/>
      <c r="J262" s="627"/>
      <c r="K262" s="627"/>
      <c r="L262" s="627"/>
      <c r="M262" s="627"/>
      <c r="N262" s="627"/>
      <c r="O262" s="627"/>
      <c r="P262" s="627"/>
      <c r="Q262" s="627"/>
      <c r="R262" s="627"/>
      <c r="S262" s="627"/>
      <c r="T262" s="627"/>
      <c r="U262" s="627"/>
      <c r="V262" s="627"/>
      <c r="W262" s="358">
        <f t="shared" si="34"/>
        <v>0</v>
      </c>
      <c r="X262" s="358">
        <f t="shared" si="33"/>
        <v>0</v>
      </c>
      <c r="Y262" s="358">
        <f t="shared" si="35"/>
        <v>0</v>
      </c>
      <c r="Z262" s="628"/>
      <c r="AA262" s="587"/>
      <c r="AB262" s="147"/>
    </row>
    <row r="263" spans="3:28" hidden="1" x14ac:dyDescent="0.25">
      <c r="C263" s="626"/>
      <c r="D263" s="626"/>
      <c r="E263" s="627"/>
      <c r="F263" s="627"/>
      <c r="G263" s="627"/>
      <c r="H263" s="627"/>
      <c r="I263" s="627"/>
      <c r="J263" s="627"/>
      <c r="K263" s="627"/>
      <c r="L263" s="627"/>
      <c r="M263" s="627"/>
      <c r="N263" s="627"/>
      <c r="O263" s="627"/>
      <c r="P263" s="627"/>
      <c r="Q263" s="627"/>
      <c r="R263" s="627"/>
      <c r="S263" s="627"/>
      <c r="T263" s="627"/>
      <c r="U263" s="627"/>
      <c r="V263" s="627"/>
      <c r="W263" s="358">
        <f t="shared" si="34"/>
        <v>0</v>
      </c>
      <c r="X263" s="358">
        <f t="shared" si="33"/>
        <v>0</v>
      </c>
      <c r="Y263" s="358">
        <f t="shared" si="35"/>
        <v>0</v>
      </c>
      <c r="Z263" s="628"/>
      <c r="AA263" s="587"/>
      <c r="AB263" s="147"/>
    </row>
    <row r="264" spans="3:28" hidden="1" x14ac:dyDescent="0.25">
      <c r="C264" s="626"/>
      <c r="D264" s="626"/>
      <c r="E264" s="627"/>
      <c r="F264" s="627"/>
      <c r="G264" s="627"/>
      <c r="H264" s="627"/>
      <c r="I264" s="627"/>
      <c r="J264" s="627"/>
      <c r="K264" s="627"/>
      <c r="L264" s="627"/>
      <c r="M264" s="627"/>
      <c r="N264" s="627"/>
      <c r="O264" s="627"/>
      <c r="P264" s="627"/>
      <c r="Q264" s="627"/>
      <c r="R264" s="627"/>
      <c r="S264" s="627"/>
      <c r="T264" s="627"/>
      <c r="U264" s="627"/>
      <c r="V264" s="627"/>
      <c r="W264" s="358">
        <f t="shared" si="34"/>
        <v>0</v>
      </c>
      <c r="X264" s="358">
        <f t="shared" si="33"/>
        <v>0</v>
      </c>
      <c r="Y264" s="358">
        <f t="shared" si="35"/>
        <v>0</v>
      </c>
      <c r="Z264" s="628"/>
      <c r="AA264" s="587"/>
      <c r="AB264" s="147"/>
    </row>
    <row r="265" spans="3:28" hidden="1" x14ac:dyDescent="0.25">
      <c r="C265" s="626"/>
      <c r="D265" s="626"/>
      <c r="E265" s="627"/>
      <c r="F265" s="627"/>
      <c r="G265" s="627"/>
      <c r="H265" s="627"/>
      <c r="I265" s="627"/>
      <c r="J265" s="627"/>
      <c r="K265" s="627"/>
      <c r="L265" s="627"/>
      <c r="M265" s="627"/>
      <c r="N265" s="627"/>
      <c r="O265" s="627"/>
      <c r="P265" s="627"/>
      <c r="Q265" s="627"/>
      <c r="R265" s="627"/>
      <c r="S265" s="627"/>
      <c r="T265" s="627"/>
      <c r="U265" s="627"/>
      <c r="V265" s="627"/>
      <c r="W265" s="358">
        <f t="shared" si="34"/>
        <v>0</v>
      </c>
      <c r="X265" s="358">
        <f t="shared" si="33"/>
        <v>0</v>
      </c>
      <c r="Y265" s="358">
        <f t="shared" si="35"/>
        <v>0</v>
      </c>
      <c r="Z265" s="628"/>
      <c r="AA265" s="587"/>
      <c r="AB265" s="147"/>
    </row>
    <row r="266" spans="3:28" hidden="1" x14ac:dyDescent="0.25">
      <c r="C266" s="626"/>
      <c r="D266" s="626"/>
      <c r="E266" s="627"/>
      <c r="F266" s="627"/>
      <c r="G266" s="627"/>
      <c r="H266" s="627"/>
      <c r="I266" s="627"/>
      <c r="J266" s="627"/>
      <c r="K266" s="627"/>
      <c r="L266" s="627"/>
      <c r="M266" s="627"/>
      <c r="N266" s="627"/>
      <c r="O266" s="627"/>
      <c r="P266" s="627"/>
      <c r="Q266" s="627"/>
      <c r="R266" s="627"/>
      <c r="S266" s="627"/>
      <c r="T266" s="627"/>
      <c r="U266" s="627"/>
      <c r="V266" s="627"/>
      <c r="W266" s="358">
        <f t="shared" si="34"/>
        <v>0</v>
      </c>
      <c r="X266" s="358">
        <f t="shared" si="33"/>
        <v>0</v>
      </c>
      <c r="Y266" s="358">
        <f t="shared" si="35"/>
        <v>0</v>
      </c>
      <c r="Z266" s="628"/>
      <c r="AA266" s="587"/>
      <c r="AB266" s="147"/>
    </row>
    <row r="267" spans="3:28" hidden="1" x14ac:dyDescent="0.25">
      <c r="C267" s="626"/>
      <c r="D267" s="626"/>
      <c r="E267" s="627"/>
      <c r="F267" s="627"/>
      <c r="G267" s="627"/>
      <c r="H267" s="627"/>
      <c r="I267" s="627"/>
      <c r="J267" s="627"/>
      <c r="K267" s="627"/>
      <c r="L267" s="627"/>
      <c r="M267" s="627"/>
      <c r="N267" s="627"/>
      <c r="O267" s="627"/>
      <c r="P267" s="627"/>
      <c r="Q267" s="627"/>
      <c r="R267" s="627"/>
      <c r="S267" s="627"/>
      <c r="T267" s="627"/>
      <c r="U267" s="627"/>
      <c r="V267" s="627"/>
      <c r="W267" s="358">
        <f t="shared" si="34"/>
        <v>0</v>
      </c>
      <c r="X267" s="358">
        <f t="shared" si="33"/>
        <v>0</v>
      </c>
      <c r="Y267" s="358">
        <f t="shared" si="35"/>
        <v>0</v>
      </c>
      <c r="Z267" s="628"/>
      <c r="AA267" s="587"/>
      <c r="AB267" s="147"/>
    </row>
    <row r="268" spans="3:28" hidden="1" x14ac:dyDescent="0.25">
      <c r="C268" s="626"/>
      <c r="D268" s="626"/>
      <c r="E268" s="627"/>
      <c r="F268" s="627"/>
      <c r="G268" s="627"/>
      <c r="H268" s="627"/>
      <c r="I268" s="627"/>
      <c r="J268" s="627"/>
      <c r="K268" s="627"/>
      <c r="L268" s="627"/>
      <c r="M268" s="627"/>
      <c r="N268" s="627"/>
      <c r="O268" s="627"/>
      <c r="P268" s="627"/>
      <c r="Q268" s="627"/>
      <c r="R268" s="627"/>
      <c r="S268" s="627"/>
      <c r="T268" s="627"/>
      <c r="U268" s="627"/>
      <c r="V268" s="627"/>
      <c r="W268" s="358">
        <f t="shared" si="34"/>
        <v>0</v>
      </c>
      <c r="X268" s="358">
        <f t="shared" si="33"/>
        <v>0</v>
      </c>
      <c r="Y268" s="358">
        <f t="shared" si="35"/>
        <v>0</v>
      </c>
      <c r="Z268" s="628"/>
      <c r="AA268" s="587"/>
      <c r="AB268" s="147"/>
    </row>
    <row r="269" spans="3:28" hidden="1" x14ac:dyDescent="0.25">
      <c r="C269" s="626"/>
      <c r="D269" s="626"/>
      <c r="E269" s="627"/>
      <c r="F269" s="627"/>
      <c r="G269" s="627"/>
      <c r="H269" s="627"/>
      <c r="I269" s="627"/>
      <c r="J269" s="627"/>
      <c r="K269" s="627"/>
      <c r="L269" s="627"/>
      <c r="M269" s="627"/>
      <c r="N269" s="627"/>
      <c r="O269" s="627"/>
      <c r="P269" s="627"/>
      <c r="Q269" s="627"/>
      <c r="R269" s="627"/>
      <c r="S269" s="627"/>
      <c r="T269" s="627"/>
      <c r="U269" s="627"/>
      <c r="V269" s="627"/>
      <c r="W269" s="358">
        <f t="shared" si="34"/>
        <v>0</v>
      </c>
      <c r="X269" s="358">
        <f t="shared" si="33"/>
        <v>0</v>
      </c>
      <c r="Y269" s="358">
        <f t="shared" si="35"/>
        <v>0</v>
      </c>
      <c r="Z269" s="628"/>
      <c r="AA269" s="587"/>
      <c r="AB269" s="147"/>
    </row>
    <row r="270" spans="3:28" hidden="1" x14ac:dyDescent="0.25">
      <c r="C270" s="626"/>
      <c r="D270" s="626"/>
      <c r="E270" s="627"/>
      <c r="F270" s="627"/>
      <c r="G270" s="627"/>
      <c r="H270" s="627"/>
      <c r="I270" s="627"/>
      <c r="J270" s="627"/>
      <c r="K270" s="627"/>
      <c r="L270" s="627"/>
      <c r="M270" s="627"/>
      <c r="N270" s="627"/>
      <c r="O270" s="627"/>
      <c r="P270" s="627"/>
      <c r="Q270" s="627"/>
      <c r="R270" s="627"/>
      <c r="S270" s="627"/>
      <c r="T270" s="627"/>
      <c r="U270" s="627"/>
      <c r="V270" s="627"/>
      <c r="W270" s="358">
        <f t="shared" si="34"/>
        <v>0</v>
      </c>
      <c r="X270" s="358">
        <f t="shared" si="33"/>
        <v>0</v>
      </c>
      <c r="Y270" s="358">
        <f t="shared" si="35"/>
        <v>0</v>
      </c>
      <c r="Z270" s="628"/>
      <c r="AA270" s="587"/>
      <c r="AB270" s="147"/>
    </row>
    <row r="271" spans="3:28" hidden="1" x14ac:dyDescent="0.25">
      <c r="C271" s="626"/>
      <c r="D271" s="626"/>
      <c r="E271" s="627"/>
      <c r="F271" s="627"/>
      <c r="G271" s="627"/>
      <c r="H271" s="627"/>
      <c r="I271" s="627"/>
      <c r="J271" s="627"/>
      <c r="K271" s="627"/>
      <c r="L271" s="627"/>
      <c r="M271" s="627"/>
      <c r="N271" s="627"/>
      <c r="O271" s="627"/>
      <c r="P271" s="627"/>
      <c r="Q271" s="627"/>
      <c r="R271" s="627"/>
      <c r="S271" s="627"/>
      <c r="T271" s="627"/>
      <c r="U271" s="627"/>
      <c r="V271" s="627"/>
      <c r="W271" s="358">
        <f t="shared" si="34"/>
        <v>0</v>
      </c>
      <c r="X271" s="358">
        <f t="shared" si="33"/>
        <v>0</v>
      </c>
      <c r="Y271" s="358">
        <f t="shared" si="35"/>
        <v>0</v>
      </c>
      <c r="Z271" s="628"/>
      <c r="AA271" s="587"/>
      <c r="AB271" s="147"/>
    </row>
    <row r="272" spans="3:28" hidden="1" x14ac:dyDescent="0.25">
      <c r="C272" s="626"/>
      <c r="D272" s="626"/>
      <c r="E272" s="627"/>
      <c r="F272" s="627"/>
      <c r="G272" s="627"/>
      <c r="H272" s="627"/>
      <c r="I272" s="627"/>
      <c r="J272" s="627"/>
      <c r="K272" s="627"/>
      <c r="L272" s="627"/>
      <c r="M272" s="627"/>
      <c r="N272" s="627"/>
      <c r="O272" s="627"/>
      <c r="P272" s="627"/>
      <c r="Q272" s="627"/>
      <c r="R272" s="627"/>
      <c r="S272" s="627"/>
      <c r="T272" s="627"/>
      <c r="U272" s="627"/>
      <c r="V272" s="627"/>
      <c r="W272" s="358">
        <f t="shared" si="34"/>
        <v>0</v>
      </c>
      <c r="X272" s="358">
        <f t="shared" si="33"/>
        <v>0</v>
      </c>
      <c r="Y272" s="358">
        <f t="shared" si="35"/>
        <v>0</v>
      </c>
      <c r="Z272" s="628"/>
      <c r="AA272" s="587"/>
      <c r="AB272" s="147"/>
    </row>
    <row r="273" spans="3:28" hidden="1" x14ac:dyDescent="0.25">
      <c r="C273" s="626"/>
      <c r="D273" s="626"/>
      <c r="E273" s="627"/>
      <c r="F273" s="627"/>
      <c r="G273" s="627"/>
      <c r="H273" s="627"/>
      <c r="I273" s="627"/>
      <c r="J273" s="627"/>
      <c r="K273" s="627"/>
      <c r="L273" s="627"/>
      <c r="M273" s="627"/>
      <c r="N273" s="627"/>
      <c r="O273" s="627"/>
      <c r="P273" s="627"/>
      <c r="Q273" s="627"/>
      <c r="R273" s="627"/>
      <c r="S273" s="627"/>
      <c r="T273" s="627"/>
      <c r="U273" s="627"/>
      <c r="V273" s="627"/>
      <c r="W273" s="358">
        <f t="shared" si="34"/>
        <v>0</v>
      </c>
      <c r="X273" s="358">
        <f t="shared" si="33"/>
        <v>0</v>
      </c>
      <c r="Y273" s="358">
        <f t="shared" si="35"/>
        <v>0</v>
      </c>
      <c r="Z273" s="628"/>
      <c r="AA273" s="587"/>
      <c r="AB273" s="147"/>
    </row>
    <row r="274" spans="3:28" hidden="1" x14ac:dyDescent="0.25">
      <c r="C274" s="626"/>
      <c r="D274" s="626"/>
      <c r="E274" s="627"/>
      <c r="F274" s="627"/>
      <c r="G274" s="627"/>
      <c r="H274" s="627"/>
      <c r="I274" s="627"/>
      <c r="J274" s="627"/>
      <c r="K274" s="627"/>
      <c r="L274" s="627"/>
      <c r="M274" s="627"/>
      <c r="N274" s="627"/>
      <c r="O274" s="627"/>
      <c r="P274" s="627"/>
      <c r="Q274" s="627"/>
      <c r="R274" s="627"/>
      <c r="S274" s="627"/>
      <c r="T274" s="627"/>
      <c r="U274" s="627"/>
      <c r="V274" s="627"/>
      <c r="W274" s="358">
        <f t="shared" si="34"/>
        <v>0</v>
      </c>
      <c r="X274" s="358">
        <f t="shared" si="33"/>
        <v>0</v>
      </c>
      <c r="Y274" s="358">
        <f t="shared" si="35"/>
        <v>0</v>
      </c>
      <c r="Z274" s="628"/>
      <c r="AA274" s="587"/>
      <c r="AB274" s="147"/>
    </row>
    <row r="275" spans="3:28" hidden="1" x14ac:dyDescent="0.25">
      <c r="C275" s="626"/>
      <c r="D275" s="626"/>
      <c r="E275" s="627"/>
      <c r="F275" s="627"/>
      <c r="G275" s="627"/>
      <c r="H275" s="627"/>
      <c r="I275" s="627"/>
      <c r="J275" s="627"/>
      <c r="K275" s="627"/>
      <c r="L275" s="627"/>
      <c r="M275" s="627"/>
      <c r="N275" s="627"/>
      <c r="O275" s="627"/>
      <c r="P275" s="627"/>
      <c r="Q275" s="627"/>
      <c r="R275" s="627"/>
      <c r="S275" s="627"/>
      <c r="T275" s="627"/>
      <c r="U275" s="627"/>
      <c r="V275" s="627"/>
      <c r="W275" s="358">
        <f t="shared" si="34"/>
        <v>0</v>
      </c>
      <c r="X275" s="358">
        <f t="shared" si="33"/>
        <v>0</v>
      </c>
      <c r="Y275" s="358">
        <f t="shared" si="35"/>
        <v>0</v>
      </c>
      <c r="Z275" s="628"/>
      <c r="AA275" s="587"/>
      <c r="AB275" s="147"/>
    </row>
    <row r="276" spans="3:28" hidden="1" x14ac:dyDescent="0.25">
      <c r="C276" s="626"/>
      <c r="D276" s="626"/>
      <c r="E276" s="627"/>
      <c r="F276" s="627"/>
      <c r="G276" s="627"/>
      <c r="H276" s="627"/>
      <c r="I276" s="627"/>
      <c r="J276" s="627"/>
      <c r="K276" s="627"/>
      <c r="L276" s="627"/>
      <c r="M276" s="627"/>
      <c r="N276" s="627"/>
      <c r="O276" s="627"/>
      <c r="P276" s="627"/>
      <c r="Q276" s="627"/>
      <c r="R276" s="627"/>
      <c r="S276" s="627"/>
      <c r="T276" s="627"/>
      <c r="U276" s="627"/>
      <c r="V276" s="627"/>
      <c r="W276" s="358">
        <f t="shared" si="34"/>
        <v>0</v>
      </c>
      <c r="X276" s="358">
        <f t="shared" si="33"/>
        <v>0</v>
      </c>
      <c r="Y276" s="358">
        <f t="shared" si="35"/>
        <v>0</v>
      </c>
      <c r="Z276" s="628"/>
      <c r="AA276" s="587"/>
      <c r="AB276" s="147"/>
    </row>
    <row r="277" spans="3:28" hidden="1" x14ac:dyDescent="0.25">
      <c r="C277" s="626"/>
      <c r="D277" s="626"/>
      <c r="E277" s="627"/>
      <c r="F277" s="627"/>
      <c r="G277" s="627"/>
      <c r="H277" s="627"/>
      <c r="I277" s="627"/>
      <c r="J277" s="627"/>
      <c r="K277" s="627"/>
      <c r="L277" s="627"/>
      <c r="M277" s="627"/>
      <c r="N277" s="627"/>
      <c r="O277" s="627"/>
      <c r="P277" s="627"/>
      <c r="Q277" s="627"/>
      <c r="R277" s="627"/>
      <c r="S277" s="627"/>
      <c r="T277" s="627"/>
      <c r="U277" s="627"/>
      <c r="V277" s="627"/>
      <c r="W277" s="358">
        <f t="shared" si="34"/>
        <v>0</v>
      </c>
      <c r="X277" s="358">
        <f t="shared" si="33"/>
        <v>0</v>
      </c>
      <c r="Y277" s="358">
        <f t="shared" si="35"/>
        <v>0</v>
      </c>
      <c r="Z277" s="628"/>
      <c r="AA277" s="587"/>
      <c r="AB277" s="147"/>
    </row>
    <row r="278" spans="3:28" hidden="1" x14ac:dyDescent="0.25">
      <c r="C278" s="626"/>
      <c r="D278" s="626"/>
      <c r="E278" s="627"/>
      <c r="F278" s="627"/>
      <c r="G278" s="627"/>
      <c r="H278" s="627"/>
      <c r="I278" s="627"/>
      <c r="J278" s="627"/>
      <c r="K278" s="627"/>
      <c r="L278" s="627"/>
      <c r="M278" s="627"/>
      <c r="N278" s="627"/>
      <c r="O278" s="627"/>
      <c r="P278" s="627"/>
      <c r="Q278" s="627"/>
      <c r="R278" s="627"/>
      <c r="S278" s="627"/>
      <c r="T278" s="627"/>
      <c r="U278" s="627"/>
      <c r="V278" s="627"/>
      <c r="W278" s="358">
        <f t="shared" si="34"/>
        <v>0</v>
      </c>
      <c r="X278" s="358">
        <f t="shared" si="33"/>
        <v>0</v>
      </c>
      <c r="Y278" s="358">
        <f t="shared" si="35"/>
        <v>0</v>
      </c>
      <c r="Z278" s="628"/>
      <c r="AA278" s="587"/>
      <c r="AB278" s="147"/>
    </row>
    <row r="279" spans="3:28" hidden="1" x14ac:dyDescent="0.25">
      <c r="C279" s="626"/>
      <c r="D279" s="626"/>
      <c r="E279" s="627"/>
      <c r="F279" s="627"/>
      <c r="G279" s="627"/>
      <c r="H279" s="627"/>
      <c r="I279" s="627"/>
      <c r="J279" s="627"/>
      <c r="K279" s="627"/>
      <c r="L279" s="627"/>
      <c r="M279" s="627"/>
      <c r="N279" s="627"/>
      <c r="O279" s="627"/>
      <c r="P279" s="627"/>
      <c r="Q279" s="627"/>
      <c r="R279" s="627"/>
      <c r="S279" s="627"/>
      <c r="T279" s="627"/>
      <c r="U279" s="627"/>
      <c r="V279" s="627"/>
      <c r="W279" s="358">
        <f t="shared" si="34"/>
        <v>0</v>
      </c>
      <c r="X279" s="358">
        <f t="shared" si="33"/>
        <v>0</v>
      </c>
      <c r="Y279" s="358">
        <f t="shared" si="35"/>
        <v>0</v>
      </c>
      <c r="Z279" s="628"/>
      <c r="AA279" s="587"/>
      <c r="AB279" s="147"/>
    </row>
    <row r="280" spans="3:28" hidden="1" x14ac:dyDescent="0.25">
      <c r="C280" s="626"/>
      <c r="D280" s="626"/>
      <c r="E280" s="627"/>
      <c r="F280" s="627"/>
      <c r="G280" s="627"/>
      <c r="H280" s="627"/>
      <c r="I280" s="627"/>
      <c r="J280" s="627"/>
      <c r="K280" s="627"/>
      <c r="L280" s="627"/>
      <c r="M280" s="627"/>
      <c r="N280" s="627"/>
      <c r="O280" s="627"/>
      <c r="P280" s="627"/>
      <c r="Q280" s="627"/>
      <c r="R280" s="627"/>
      <c r="S280" s="627"/>
      <c r="T280" s="627"/>
      <c r="U280" s="627"/>
      <c r="V280" s="627"/>
      <c r="W280" s="358">
        <f t="shared" si="34"/>
        <v>0</v>
      </c>
      <c r="X280" s="358">
        <f t="shared" si="33"/>
        <v>0</v>
      </c>
      <c r="Y280" s="358">
        <f t="shared" si="35"/>
        <v>0</v>
      </c>
      <c r="Z280" s="628"/>
      <c r="AA280" s="587"/>
      <c r="AB280" s="147"/>
    </row>
    <row r="281" spans="3:28" hidden="1" x14ac:dyDescent="0.25">
      <c r="C281" s="626"/>
      <c r="D281" s="626"/>
      <c r="E281" s="627"/>
      <c r="F281" s="627"/>
      <c r="G281" s="627"/>
      <c r="H281" s="627"/>
      <c r="I281" s="627"/>
      <c r="J281" s="627"/>
      <c r="K281" s="627"/>
      <c r="L281" s="627"/>
      <c r="M281" s="627"/>
      <c r="N281" s="627"/>
      <c r="O281" s="627"/>
      <c r="P281" s="627"/>
      <c r="Q281" s="627"/>
      <c r="R281" s="627"/>
      <c r="S281" s="627"/>
      <c r="T281" s="627"/>
      <c r="U281" s="627"/>
      <c r="V281" s="627"/>
      <c r="W281" s="358">
        <f t="shared" si="34"/>
        <v>0</v>
      </c>
      <c r="X281" s="358">
        <f t="shared" si="33"/>
        <v>0</v>
      </c>
      <c r="Y281" s="358">
        <f t="shared" si="35"/>
        <v>0</v>
      </c>
      <c r="Z281" s="628"/>
      <c r="AA281" s="587"/>
      <c r="AB281" s="147"/>
    </row>
    <row r="282" spans="3:28" hidden="1" x14ac:dyDescent="0.25">
      <c r="C282" s="626"/>
      <c r="D282" s="626"/>
      <c r="E282" s="627"/>
      <c r="F282" s="627"/>
      <c r="G282" s="627"/>
      <c r="H282" s="627"/>
      <c r="I282" s="627"/>
      <c r="J282" s="627"/>
      <c r="K282" s="627"/>
      <c r="L282" s="627"/>
      <c r="M282" s="627"/>
      <c r="N282" s="627"/>
      <c r="O282" s="627"/>
      <c r="P282" s="627"/>
      <c r="Q282" s="627"/>
      <c r="R282" s="627"/>
      <c r="S282" s="627"/>
      <c r="T282" s="627"/>
      <c r="U282" s="627"/>
      <c r="V282" s="627"/>
      <c r="W282" s="358">
        <f t="shared" si="34"/>
        <v>0</v>
      </c>
      <c r="X282" s="358">
        <f t="shared" si="33"/>
        <v>0</v>
      </c>
      <c r="Y282" s="358">
        <f t="shared" si="35"/>
        <v>0</v>
      </c>
      <c r="Z282" s="628"/>
      <c r="AA282" s="587"/>
      <c r="AB282" s="147"/>
    </row>
    <row r="283" spans="3:28" hidden="1" x14ac:dyDescent="0.25">
      <c r="C283" s="626"/>
      <c r="D283" s="626"/>
      <c r="E283" s="627"/>
      <c r="F283" s="627"/>
      <c r="G283" s="627"/>
      <c r="H283" s="627"/>
      <c r="I283" s="627"/>
      <c r="J283" s="627"/>
      <c r="K283" s="627"/>
      <c r="L283" s="627"/>
      <c r="M283" s="627"/>
      <c r="N283" s="627"/>
      <c r="O283" s="627"/>
      <c r="P283" s="627"/>
      <c r="Q283" s="627"/>
      <c r="R283" s="627"/>
      <c r="S283" s="627"/>
      <c r="T283" s="627"/>
      <c r="U283" s="627"/>
      <c r="V283" s="627"/>
      <c r="W283" s="358">
        <f t="shared" si="34"/>
        <v>0</v>
      </c>
      <c r="X283" s="358">
        <f t="shared" si="33"/>
        <v>0</v>
      </c>
      <c r="Y283" s="358">
        <f t="shared" si="35"/>
        <v>0</v>
      </c>
      <c r="Z283" s="628"/>
      <c r="AA283" s="587"/>
      <c r="AB283" s="147"/>
    </row>
    <row r="284" spans="3:28" hidden="1" x14ac:dyDescent="0.25">
      <c r="C284" s="626"/>
      <c r="D284" s="626"/>
      <c r="E284" s="627"/>
      <c r="F284" s="627"/>
      <c r="G284" s="627"/>
      <c r="H284" s="627"/>
      <c r="I284" s="627"/>
      <c r="J284" s="627"/>
      <c r="K284" s="627"/>
      <c r="L284" s="627"/>
      <c r="M284" s="627"/>
      <c r="N284" s="627"/>
      <c r="O284" s="627"/>
      <c r="P284" s="627"/>
      <c r="Q284" s="627"/>
      <c r="R284" s="627"/>
      <c r="S284" s="627"/>
      <c r="T284" s="627"/>
      <c r="U284" s="627"/>
      <c r="V284" s="627"/>
      <c r="W284" s="358">
        <f t="shared" si="34"/>
        <v>0</v>
      </c>
      <c r="X284" s="358">
        <f t="shared" si="33"/>
        <v>0</v>
      </c>
      <c r="Y284" s="358">
        <f t="shared" si="35"/>
        <v>0</v>
      </c>
      <c r="Z284" s="628"/>
      <c r="AA284" s="587"/>
      <c r="AB284" s="147"/>
    </row>
    <row r="285" spans="3:28" hidden="1" x14ac:dyDescent="0.25">
      <c r="C285" s="626"/>
      <c r="D285" s="626"/>
      <c r="E285" s="627"/>
      <c r="F285" s="627"/>
      <c r="G285" s="627"/>
      <c r="H285" s="627"/>
      <c r="I285" s="627"/>
      <c r="J285" s="627"/>
      <c r="K285" s="627"/>
      <c r="L285" s="627"/>
      <c r="M285" s="627"/>
      <c r="N285" s="627"/>
      <c r="O285" s="627"/>
      <c r="P285" s="627"/>
      <c r="Q285" s="627"/>
      <c r="R285" s="627"/>
      <c r="S285" s="627"/>
      <c r="T285" s="627"/>
      <c r="U285" s="627"/>
      <c r="V285" s="627"/>
      <c r="W285" s="358">
        <f t="shared" si="34"/>
        <v>0</v>
      </c>
      <c r="X285" s="358">
        <f t="shared" si="33"/>
        <v>0</v>
      </c>
      <c r="Y285" s="358">
        <f t="shared" si="35"/>
        <v>0</v>
      </c>
      <c r="Z285" s="628"/>
      <c r="AA285" s="587"/>
      <c r="AB285" s="147"/>
    </row>
    <row r="286" spans="3:28" hidden="1" x14ac:dyDescent="0.25">
      <c r="C286" s="626"/>
      <c r="D286" s="626"/>
      <c r="E286" s="627"/>
      <c r="F286" s="627"/>
      <c r="G286" s="627"/>
      <c r="H286" s="627"/>
      <c r="I286" s="627"/>
      <c r="J286" s="627"/>
      <c r="K286" s="627"/>
      <c r="L286" s="627"/>
      <c r="M286" s="627"/>
      <c r="N286" s="627"/>
      <c r="O286" s="627"/>
      <c r="P286" s="627"/>
      <c r="Q286" s="627"/>
      <c r="R286" s="627"/>
      <c r="S286" s="627"/>
      <c r="T286" s="627"/>
      <c r="U286" s="627"/>
      <c r="V286" s="627"/>
      <c r="W286" s="358">
        <f t="shared" si="34"/>
        <v>0</v>
      </c>
      <c r="X286" s="358">
        <f t="shared" si="33"/>
        <v>0</v>
      </c>
      <c r="Y286" s="358">
        <f t="shared" si="35"/>
        <v>0</v>
      </c>
      <c r="Z286" s="628"/>
      <c r="AA286" s="587"/>
      <c r="AB286" s="147"/>
    </row>
    <row r="287" spans="3:28" hidden="1" x14ac:dyDescent="0.25">
      <c r="C287" s="626"/>
      <c r="D287" s="626"/>
      <c r="E287" s="627"/>
      <c r="F287" s="627"/>
      <c r="G287" s="627"/>
      <c r="H287" s="627"/>
      <c r="I287" s="627"/>
      <c r="J287" s="627"/>
      <c r="K287" s="627"/>
      <c r="L287" s="627"/>
      <c r="M287" s="627"/>
      <c r="N287" s="627"/>
      <c r="O287" s="627"/>
      <c r="P287" s="627"/>
      <c r="Q287" s="627"/>
      <c r="R287" s="627"/>
      <c r="S287" s="627"/>
      <c r="T287" s="627"/>
      <c r="U287" s="627"/>
      <c r="V287" s="627"/>
      <c r="W287" s="358">
        <f t="shared" si="34"/>
        <v>0</v>
      </c>
      <c r="X287" s="358">
        <f t="shared" si="33"/>
        <v>0</v>
      </c>
      <c r="Y287" s="358">
        <f t="shared" si="35"/>
        <v>0</v>
      </c>
      <c r="Z287" s="628"/>
      <c r="AA287" s="587"/>
      <c r="AB287" s="147"/>
    </row>
    <row r="288" spans="3:28" hidden="1" x14ac:dyDescent="0.25">
      <c r="C288" s="626"/>
      <c r="D288" s="626"/>
      <c r="E288" s="627"/>
      <c r="F288" s="627"/>
      <c r="G288" s="627"/>
      <c r="H288" s="627"/>
      <c r="I288" s="627"/>
      <c r="J288" s="627"/>
      <c r="K288" s="627"/>
      <c r="L288" s="627"/>
      <c r="M288" s="627"/>
      <c r="N288" s="627"/>
      <c r="O288" s="627"/>
      <c r="P288" s="627"/>
      <c r="Q288" s="627"/>
      <c r="R288" s="627"/>
      <c r="S288" s="627"/>
      <c r="T288" s="627"/>
      <c r="U288" s="627"/>
      <c r="V288" s="627"/>
      <c r="W288" s="358">
        <f t="shared" si="34"/>
        <v>0</v>
      </c>
      <c r="X288" s="358">
        <f t="shared" si="33"/>
        <v>0</v>
      </c>
      <c r="Y288" s="358">
        <f t="shared" si="35"/>
        <v>0</v>
      </c>
      <c r="Z288" s="628"/>
      <c r="AA288" s="587"/>
      <c r="AB288" s="147"/>
    </row>
    <row r="289" spans="3:28" hidden="1" x14ac:dyDescent="0.25">
      <c r="C289" s="626"/>
      <c r="D289" s="626"/>
      <c r="E289" s="627"/>
      <c r="F289" s="627"/>
      <c r="G289" s="627"/>
      <c r="H289" s="627"/>
      <c r="I289" s="627"/>
      <c r="J289" s="627"/>
      <c r="K289" s="627"/>
      <c r="L289" s="627"/>
      <c r="M289" s="627"/>
      <c r="N289" s="627"/>
      <c r="O289" s="627"/>
      <c r="P289" s="627"/>
      <c r="Q289" s="627"/>
      <c r="R289" s="627"/>
      <c r="S289" s="627"/>
      <c r="T289" s="627"/>
      <c r="U289" s="627"/>
      <c r="V289" s="627"/>
      <c r="W289" s="358">
        <f t="shared" si="34"/>
        <v>0</v>
      </c>
      <c r="X289" s="358">
        <f t="shared" si="33"/>
        <v>0</v>
      </c>
      <c r="Y289" s="358">
        <f t="shared" si="35"/>
        <v>0</v>
      </c>
      <c r="Z289" s="628"/>
      <c r="AA289" s="587"/>
      <c r="AB289" s="147"/>
    </row>
    <row r="290" spans="3:28" hidden="1" x14ac:dyDescent="0.25">
      <c r="C290" s="626"/>
      <c r="D290" s="626"/>
      <c r="E290" s="627"/>
      <c r="F290" s="627"/>
      <c r="G290" s="627"/>
      <c r="H290" s="627"/>
      <c r="I290" s="627"/>
      <c r="J290" s="627"/>
      <c r="K290" s="627"/>
      <c r="L290" s="627"/>
      <c r="M290" s="627"/>
      <c r="N290" s="627"/>
      <c r="O290" s="627"/>
      <c r="P290" s="627"/>
      <c r="Q290" s="627"/>
      <c r="R290" s="627"/>
      <c r="S290" s="627"/>
      <c r="T290" s="627"/>
      <c r="U290" s="627"/>
      <c r="V290" s="627"/>
      <c r="W290" s="358">
        <f t="shared" si="34"/>
        <v>0</v>
      </c>
      <c r="X290" s="358">
        <f t="shared" si="33"/>
        <v>0</v>
      </c>
      <c r="Y290" s="358">
        <f t="shared" si="35"/>
        <v>0</v>
      </c>
      <c r="Z290" s="628"/>
      <c r="AA290" s="587"/>
      <c r="AB290" s="147"/>
    </row>
    <row r="291" spans="3:28" hidden="1" x14ac:dyDescent="0.25">
      <c r="C291" s="626"/>
      <c r="D291" s="626"/>
      <c r="E291" s="627"/>
      <c r="F291" s="627"/>
      <c r="G291" s="627"/>
      <c r="H291" s="627"/>
      <c r="I291" s="627"/>
      <c r="J291" s="627"/>
      <c r="K291" s="627"/>
      <c r="L291" s="627"/>
      <c r="M291" s="627"/>
      <c r="N291" s="627"/>
      <c r="O291" s="627"/>
      <c r="P291" s="627"/>
      <c r="Q291" s="627"/>
      <c r="R291" s="627"/>
      <c r="S291" s="627"/>
      <c r="T291" s="627"/>
      <c r="U291" s="627"/>
      <c r="V291" s="627"/>
      <c r="W291" s="358">
        <f t="shared" si="34"/>
        <v>0</v>
      </c>
      <c r="X291" s="358">
        <f t="shared" si="33"/>
        <v>0</v>
      </c>
      <c r="Y291" s="358">
        <f t="shared" si="35"/>
        <v>0</v>
      </c>
      <c r="Z291" s="628"/>
      <c r="AA291" s="587"/>
      <c r="AB291" s="147"/>
    </row>
    <row r="292" spans="3:28" hidden="1" x14ac:dyDescent="0.25">
      <c r="C292" s="626"/>
      <c r="D292" s="626"/>
      <c r="E292" s="627"/>
      <c r="F292" s="627"/>
      <c r="G292" s="627"/>
      <c r="H292" s="627"/>
      <c r="I292" s="627"/>
      <c r="J292" s="627"/>
      <c r="K292" s="627"/>
      <c r="L292" s="627"/>
      <c r="M292" s="627"/>
      <c r="N292" s="627"/>
      <c r="O292" s="627"/>
      <c r="P292" s="627"/>
      <c r="Q292" s="627"/>
      <c r="R292" s="627"/>
      <c r="S292" s="627"/>
      <c r="T292" s="627"/>
      <c r="U292" s="627"/>
      <c r="V292" s="627"/>
      <c r="W292" s="358">
        <f t="shared" si="34"/>
        <v>0</v>
      </c>
      <c r="X292" s="358">
        <f t="shared" si="33"/>
        <v>0</v>
      </c>
      <c r="Y292" s="358">
        <f t="shared" si="35"/>
        <v>0</v>
      </c>
      <c r="Z292" s="628"/>
      <c r="AA292" s="587"/>
      <c r="AB292" s="147"/>
    </row>
    <row r="293" spans="3:28" hidden="1" x14ac:dyDescent="0.25">
      <c r="C293" s="626"/>
      <c r="D293" s="626"/>
      <c r="E293" s="627"/>
      <c r="F293" s="627"/>
      <c r="G293" s="627"/>
      <c r="H293" s="627"/>
      <c r="I293" s="627"/>
      <c r="J293" s="627"/>
      <c r="K293" s="627"/>
      <c r="L293" s="627"/>
      <c r="M293" s="627"/>
      <c r="N293" s="627"/>
      <c r="O293" s="627"/>
      <c r="P293" s="627"/>
      <c r="Q293" s="627"/>
      <c r="R293" s="627"/>
      <c r="S293" s="627"/>
      <c r="T293" s="627"/>
      <c r="U293" s="627"/>
      <c r="V293" s="627"/>
      <c r="W293" s="358">
        <f t="shared" si="34"/>
        <v>0</v>
      </c>
      <c r="X293" s="358">
        <f t="shared" si="33"/>
        <v>0</v>
      </c>
      <c r="Y293" s="358">
        <f t="shared" si="35"/>
        <v>0</v>
      </c>
      <c r="Z293" s="628"/>
      <c r="AA293" s="587"/>
      <c r="AB293" s="147"/>
    </row>
    <row r="294" spans="3:28" hidden="1" x14ac:dyDescent="0.25">
      <c r="C294" s="626"/>
      <c r="D294" s="626"/>
      <c r="E294" s="627"/>
      <c r="F294" s="627"/>
      <c r="G294" s="627"/>
      <c r="H294" s="627"/>
      <c r="I294" s="627"/>
      <c r="J294" s="627"/>
      <c r="K294" s="627"/>
      <c r="L294" s="627"/>
      <c r="M294" s="627"/>
      <c r="N294" s="627"/>
      <c r="O294" s="627"/>
      <c r="P294" s="627"/>
      <c r="Q294" s="627"/>
      <c r="R294" s="627"/>
      <c r="S294" s="627"/>
      <c r="T294" s="627"/>
      <c r="U294" s="627"/>
      <c r="V294" s="627"/>
      <c r="W294" s="358">
        <f t="shared" si="34"/>
        <v>0</v>
      </c>
      <c r="X294" s="358">
        <f t="shared" si="33"/>
        <v>0</v>
      </c>
      <c r="Y294" s="358">
        <f t="shared" si="35"/>
        <v>0</v>
      </c>
      <c r="Z294" s="628"/>
      <c r="AA294" s="587"/>
      <c r="AB294" s="147"/>
    </row>
    <row r="295" spans="3:28" hidden="1" x14ac:dyDescent="0.25">
      <c r="C295" s="626"/>
      <c r="D295" s="626"/>
      <c r="E295" s="627"/>
      <c r="F295" s="627"/>
      <c r="G295" s="627"/>
      <c r="H295" s="627"/>
      <c r="I295" s="627"/>
      <c r="J295" s="627"/>
      <c r="K295" s="627"/>
      <c r="L295" s="627"/>
      <c r="M295" s="627"/>
      <c r="N295" s="627"/>
      <c r="O295" s="627"/>
      <c r="P295" s="627"/>
      <c r="Q295" s="627"/>
      <c r="R295" s="627"/>
      <c r="S295" s="627"/>
      <c r="T295" s="627"/>
      <c r="U295" s="627"/>
      <c r="V295" s="627"/>
      <c r="W295" s="358">
        <f t="shared" si="34"/>
        <v>0</v>
      </c>
      <c r="X295" s="358">
        <f t="shared" si="33"/>
        <v>0</v>
      </c>
      <c r="Y295" s="358">
        <f t="shared" si="35"/>
        <v>0</v>
      </c>
      <c r="Z295" s="628"/>
      <c r="AA295" s="587"/>
      <c r="AB295" s="147"/>
    </row>
    <row r="296" spans="3:28" hidden="1" x14ac:dyDescent="0.25">
      <c r="C296" s="626"/>
      <c r="D296" s="626"/>
      <c r="E296" s="627"/>
      <c r="F296" s="627"/>
      <c r="G296" s="627"/>
      <c r="H296" s="627"/>
      <c r="I296" s="627"/>
      <c r="J296" s="627"/>
      <c r="K296" s="627"/>
      <c r="L296" s="627"/>
      <c r="M296" s="627"/>
      <c r="N296" s="627"/>
      <c r="O296" s="627"/>
      <c r="P296" s="627"/>
      <c r="Q296" s="627"/>
      <c r="R296" s="627"/>
      <c r="S296" s="627"/>
      <c r="T296" s="627"/>
      <c r="U296" s="627"/>
      <c r="V296" s="627"/>
      <c r="W296" s="358">
        <f t="shared" si="34"/>
        <v>0</v>
      </c>
      <c r="X296" s="358">
        <f t="shared" si="33"/>
        <v>0</v>
      </c>
      <c r="Y296" s="358">
        <f t="shared" si="35"/>
        <v>0</v>
      </c>
      <c r="Z296" s="628"/>
      <c r="AA296" s="587"/>
      <c r="AB296" s="147"/>
    </row>
    <row r="297" spans="3:28" hidden="1" x14ac:dyDescent="0.25">
      <c r="C297" s="626"/>
      <c r="D297" s="626"/>
      <c r="E297" s="627"/>
      <c r="F297" s="627"/>
      <c r="G297" s="627"/>
      <c r="H297" s="627"/>
      <c r="I297" s="627"/>
      <c r="J297" s="627"/>
      <c r="K297" s="627"/>
      <c r="L297" s="627"/>
      <c r="M297" s="627"/>
      <c r="N297" s="627"/>
      <c r="O297" s="627"/>
      <c r="P297" s="627"/>
      <c r="Q297" s="627"/>
      <c r="R297" s="627"/>
      <c r="S297" s="627"/>
      <c r="T297" s="627"/>
      <c r="U297" s="627"/>
      <c r="V297" s="627"/>
      <c r="W297" s="358">
        <f t="shared" si="34"/>
        <v>0</v>
      </c>
      <c r="X297" s="358">
        <f t="shared" si="33"/>
        <v>0</v>
      </c>
      <c r="Y297" s="358">
        <f t="shared" si="35"/>
        <v>0</v>
      </c>
      <c r="Z297" s="628"/>
      <c r="AA297" s="587"/>
      <c r="AB297" s="147"/>
    </row>
    <row r="298" spans="3:28" hidden="1" x14ac:dyDescent="0.25">
      <c r="C298" s="626"/>
      <c r="D298" s="626"/>
      <c r="E298" s="627"/>
      <c r="F298" s="627"/>
      <c r="G298" s="627"/>
      <c r="H298" s="627"/>
      <c r="I298" s="627"/>
      <c r="J298" s="627"/>
      <c r="K298" s="627"/>
      <c r="L298" s="627"/>
      <c r="M298" s="627"/>
      <c r="N298" s="627"/>
      <c r="O298" s="627"/>
      <c r="P298" s="627"/>
      <c r="Q298" s="627"/>
      <c r="R298" s="627"/>
      <c r="S298" s="627"/>
      <c r="T298" s="627"/>
      <c r="U298" s="627"/>
      <c r="V298" s="627"/>
      <c r="W298" s="358">
        <f t="shared" si="34"/>
        <v>0</v>
      </c>
      <c r="X298" s="358">
        <f t="shared" si="33"/>
        <v>0</v>
      </c>
      <c r="Y298" s="358">
        <f t="shared" si="35"/>
        <v>0</v>
      </c>
      <c r="Z298" s="628"/>
      <c r="AA298" s="587"/>
      <c r="AB298" s="147"/>
    </row>
    <row r="299" spans="3:28" hidden="1" x14ac:dyDescent="0.25">
      <c r="C299" s="626"/>
      <c r="D299" s="626"/>
      <c r="E299" s="627"/>
      <c r="F299" s="627"/>
      <c r="G299" s="627"/>
      <c r="H299" s="627"/>
      <c r="I299" s="627"/>
      <c r="J299" s="627"/>
      <c r="K299" s="627"/>
      <c r="L299" s="627"/>
      <c r="M299" s="627"/>
      <c r="N299" s="627"/>
      <c r="O299" s="627"/>
      <c r="P299" s="627"/>
      <c r="Q299" s="627"/>
      <c r="R299" s="627"/>
      <c r="S299" s="627"/>
      <c r="T299" s="627"/>
      <c r="U299" s="627"/>
      <c r="V299" s="627"/>
      <c r="W299" s="358">
        <f t="shared" si="34"/>
        <v>0</v>
      </c>
      <c r="X299" s="358">
        <f t="shared" si="33"/>
        <v>0</v>
      </c>
      <c r="Y299" s="358">
        <f t="shared" si="35"/>
        <v>0</v>
      </c>
      <c r="Z299" s="628"/>
      <c r="AA299" s="587"/>
      <c r="AB299" s="147"/>
    </row>
    <row r="300" spans="3:28" hidden="1" x14ac:dyDescent="0.25">
      <c r="C300" s="626"/>
      <c r="D300" s="626"/>
      <c r="E300" s="627"/>
      <c r="F300" s="627"/>
      <c r="G300" s="627"/>
      <c r="H300" s="627"/>
      <c r="I300" s="627"/>
      <c r="J300" s="627"/>
      <c r="K300" s="627"/>
      <c r="L300" s="627"/>
      <c r="M300" s="627"/>
      <c r="N300" s="627"/>
      <c r="O300" s="627"/>
      <c r="P300" s="627"/>
      <c r="Q300" s="627"/>
      <c r="R300" s="627"/>
      <c r="S300" s="627"/>
      <c r="T300" s="627"/>
      <c r="U300" s="627"/>
      <c r="V300" s="627"/>
      <c r="W300" s="358">
        <f t="shared" si="34"/>
        <v>0</v>
      </c>
      <c r="X300" s="358">
        <f t="shared" si="33"/>
        <v>0</v>
      </c>
      <c r="Y300" s="358">
        <f t="shared" si="35"/>
        <v>0</v>
      </c>
      <c r="Z300" s="628"/>
      <c r="AA300" s="587"/>
      <c r="AB300" s="147"/>
    </row>
    <row r="301" spans="3:28" hidden="1" x14ac:dyDescent="0.25">
      <c r="C301" s="626"/>
      <c r="D301" s="626"/>
      <c r="E301" s="627"/>
      <c r="F301" s="627"/>
      <c r="G301" s="627"/>
      <c r="H301" s="627"/>
      <c r="I301" s="627"/>
      <c r="J301" s="627"/>
      <c r="K301" s="627"/>
      <c r="L301" s="627"/>
      <c r="M301" s="627"/>
      <c r="N301" s="627"/>
      <c r="O301" s="627"/>
      <c r="P301" s="627"/>
      <c r="Q301" s="627"/>
      <c r="R301" s="627"/>
      <c r="S301" s="627"/>
      <c r="T301" s="627"/>
      <c r="U301" s="627"/>
      <c r="V301" s="627"/>
      <c r="W301" s="358">
        <f t="shared" si="34"/>
        <v>0</v>
      </c>
      <c r="X301" s="358">
        <f t="shared" si="33"/>
        <v>0</v>
      </c>
      <c r="Y301" s="358">
        <f t="shared" si="35"/>
        <v>0</v>
      </c>
      <c r="Z301" s="628"/>
      <c r="AA301" s="587"/>
      <c r="AB301" s="147"/>
    </row>
    <row r="302" spans="3:28" hidden="1" x14ac:dyDescent="0.25">
      <c r="C302" s="626"/>
      <c r="D302" s="626"/>
      <c r="E302" s="627"/>
      <c r="F302" s="627"/>
      <c r="G302" s="627"/>
      <c r="H302" s="627"/>
      <c r="I302" s="627"/>
      <c r="J302" s="627"/>
      <c r="K302" s="627"/>
      <c r="L302" s="627"/>
      <c r="M302" s="627"/>
      <c r="N302" s="627"/>
      <c r="O302" s="627"/>
      <c r="P302" s="627"/>
      <c r="Q302" s="627"/>
      <c r="R302" s="627"/>
      <c r="S302" s="627"/>
      <c r="T302" s="627"/>
      <c r="U302" s="627"/>
      <c r="V302" s="627"/>
      <c r="W302" s="358">
        <f t="shared" si="34"/>
        <v>0</v>
      </c>
      <c r="X302" s="358">
        <f t="shared" si="33"/>
        <v>0</v>
      </c>
      <c r="Y302" s="358">
        <f t="shared" si="35"/>
        <v>0</v>
      </c>
      <c r="Z302" s="628"/>
      <c r="AA302" s="587"/>
      <c r="AB302" s="147"/>
    </row>
    <row r="303" spans="3:28" hidden="1" x14ac:dyDescent="0.25">
      <c r="C303" s="626"/>
      <c r="D303" s="626"/>
      <c r="E303" s="627"/>
      <c r="F303" s="627"/>
      <c r="G303" s="627"/>
      <c r="H303" s="627"/>
      <c r="I303" s="627"/>
      <c r="J303" s="627"/>
      <c r="K303" s="627"/>
      <c r="L303" s="627"/>
      <c r="M303" s="627"/>
      <c r="N303" s="627"/>
      <c r="O303" s="627"/>
      <c r="P303" s="627"/>
      <c r="Q303" s="627"/>
      <c r="R303" s="627"/>
      <c r="S303" s="627"/>
      <c r="T303" s="627"/>
      <c r="U303" s="627"/>
      <c r="V303" s="627"/>
      <c r="W303" s="358">
        <f t="shared" si="34"/>
        <v>0</v>
      </c>
      <c r="X303" s="358">
        <f t="shared" si="33"/>
        <v>0</v>
      </c>
      <c r="Y303" s="358">
        <f t="shared" si="35"/>
        <v>0</v>
      </c>
      <c r="Z303" s="628"/>
      <c r="AA303" s="587"/>
      <c r="AB303" s="147"/>
    </row>
    <row r="304" spans="3:28" hidden="1" x14ac:dyDescent="0.25">
      <c r="C304" s="626"/>
      <c r="D304" s="626"/>
      <c r="E304" s="627"/>
      <c r="F304" s="627"/>
      <c r="G304" s="627"/>
      <c r="H304" s="627"/>
      <c r="I304" s="627"/>
      <c r="J304" s="627"/>
      <c r="K304" s="627"/>
      <c r="L304" s="627"/>
      <c r="M304" s="627"/>
      <c r="N304" s="627"/>
      <c r="O304" s="627"/>
      <c r="P304" s="627"/>
      <c r="Q304" s="627"/>
      <c r="R304" s="627"/>
      <c r="S304" s="627"/>
      <c r="T304" s="627"/>
      <c r="U304" s="627"/>
      <c r="V304" s="627"/>
      <c r="W304" s="358">
        <f t="shared" si="34"/>
        <v>0</v>
      </c>
      <c r="X304" s="358">
        <f t="shared" si="33"/>
        <v>0</v>
      </c>
      <c r="Y304" s="358">
        <f t="shared" si="35"/>
        <v>0</v>
      </c>
      <c r="Z304" s="628"/>
      <c r="AA304" s="587"/>
      <c r="AB304" s="147"/>
    </row>
    <row r="305" spans="3:28" hidden="1" x14ac:dyDescent="0.25">
      <c r="C305" s="626"/>
      <c r="D305" s="626"/>
      <c r="E305" s="627"/>
      <c r="F305" s="627"/>
      <c r="G305" s="627"/>
      <c r="H305" s="627"/>
      <c r="I305" s="627"/>
      <c r="J305" s="627"/>
      <c r="K305" s="627"/>
      <c r="L305" s="627"/>
      <c r="M305" s="627"/>
      <c r="N305" s="627"/>
      <c r="O305" s="627"/>
      <c r="P305" s="627"/>
      <c r="Q305" s="627"/>
      <c r="R305" s="627"/>
      <c r="S305" s="627"/>
      <c r="T305" s="627"/>
      <c r="U305" s="627"/>
      <c r="V305" s="627"/>
      <c r="W305" s="358">
        <f t="shared" si="34"/>
        <v>0</v>
      </c>
      <c r="X305" s="358">
        <f t="shared" si="33"/>
        <v>0</v>
      </c>
      <c r="Y305" s="358">
        <f t="shared" si="35"/>
        <v>0</v>
      </c>
      <c r="Z305" s="628"/>
      <c r="AA305" s="587"/>
      <c r="AB305" s="147"/>
    </row>
    <row r="306" spans="3:28" hidden="1" x14ac:dyDescent="0.25">
      <c r="C306" s="626"/>
      <c r="D306" s="626"/>
      <c r="E306" s="627"/>
      <c r="F306" s="627"/>
      <c r="G306" s="627"/>
      <c r="H306" s="627"/>
      <c r="I306" s="627"/>
      <c r="J306" s="627"/>
      <c r="K306" s="627"/>
      <c r="L306" s="627"/>
      <c r="M306" s="627"/>
      <c r="N306" s="627"/>
      <c r="O306" s="627"/>
      <c r="P306" s="627"/>
      <c r="Q306" s="627"/>
      <c r="R306" s="627"/>
      <c r="S306" s="627"/>
      <c r="T306" s="627"/>
      <c r="U306" s="627"/>
      <c r="V306" s="627"/>
      <c r="W306" s="358">
        <f t="shared" si="34"/>
        <v>0</v>
      </c>
      <c r="X306" s="358">
        <f t="shared" si="33"/>
        <v>0</v>
      </c>
      <c r="Y306" s="358">
        <f t="shared" si="35"/>
        <v>0</v>
      </c>
      <c r="Z306" s="628"/>
      <c r="AA306" s="587"/>
      <c r="AB306" s="147"/>
    </row>
    <row r="307" spans="3:28" hidden="1" x14ac:dyDescent="0.25">
      <c r="C307" s="626"/>
      <c r="D307" s="626"/>
      <c r="E307" s="627"/>
      <c r="F307" s="627"/>
      <c r="G307" s="627"/>
      <c r="H307" s="627"/>
      <c r="I307" s="627"/>
      <c r="J307" s="627"/>
      <c r="K307" s="627"/>
      <c r="L307" s="627"/>
      <c r="M307" s="627"/>
      <c r="N307" s="627"/>
      <c r="O307" s="627"/>
      <c r="P307" s="627"/>
      <c r="Q307" s="627"/>
      <c r="R307" s="627"/>
      <c r="S307" s="627"/>
      <c r="T307" s="627"/>
      <c r="U307" s="627"/>
      <c r="V307" s="627"/>
      <c r="W307" s="358">
        <f t="shared" si="34"/>
        <v>0</v>
      </c>
      <c r="X307" s="358">
        <f t="shared" si="33"/>
        <v>0</v>
      </c>
      <c r="Y307" s="358">
        <f t="shared" si="35"/>
        <v>0</v>
      </c>
      <c r="Z307" s="628"/>
      <c r="AA307" s="587"/>
      <c r="AB307" s="147"/>
    </row>
    <row r="308" spans="3:28" hidden="1" x14ac:dyDescent="0.25">
      <c r="C308" s="626"/>
      <c r="D308" s="626"/>
      <c r="E308" s="627"/>
      <c r="F308" s="627"/>
      <c r="G308" s="627"/>
      <c r="H308" s="627"/>
      <c r="I308" s="627"/>
      <c r="J308" s="627"/>
      <c r="K308" s="627"/>
      <c r="L308" s="627"/>
      <c r="M308" s="627"/>
      <c r="N308" s="627"/>
      <c r="O308" s="627"/>
      <c r="P308" s="627"/>
      <c r="Q308" s="627"/>
      <c r="R308" s="627"/>
      <c r="S308" s="627"/>
      <c r="T308" s="627"/>
      <c r="U308" s="627"/>
      <c r="V308" s="627"/>
      <c r="W308" s="358">
        <f t="shared" si="34"/>
        <v>0</v>
      </c>
      <c r="X308" s="358">
        <f t="shared" si="33"/>
        <v>0</v>
      </c>
      <c r="Y308" s="358">
        <f t="shared" si="35"/>
        <v>0</v>
      </c>
      <c r="Z308" s="628"/>
      <c r="AA308" s="587"/>
      <c r="AB308" s="147"/>
    </row>
    <row r="309" spans="3:28" hidden="1" x14ac:dyDescent="0.25">
      <c r="C309" s="626"/>
      <c r="D309" s="626"/>
      <c r="E309" s="627"/>
      <c r="F309" s="627"/>
      <c r="G309" s="627"/>
      <c r="H309" s="627"/>
      <c r="I309" s="627"/>
      <c r="J309" s="627"/>
      <c r="K309" s="627"/>
      <c r="L309" s="627"/>
      <c r="M309" s="627"/>
      <c r="N309" s="627"/>
      <c r="O309" s="627"/>
      <c r="P309" s="627"/>
      <c r="Q309" s="627"/>
      <c r="R309" s="627"/>
      <c r="S309" s="627"/>
      <c r="T309" s="627"/>
      <c r="U309" s="627"/>
      <c r="V309" s="627"/>
      <c r="W309" s="358">
        <f t="shared" si="34"/>
        <v>0</v>
      </c>
      <c r="X309" s="358">
        <f t="shared" ref="X309:X372" si="36">Y309-W309</f>
        <v>0</v>
      </c>
      <c r="Y309" s="358">
        <f t="shared" si="35"/>
        <v>0</v>
      </c>
      <c r="Z309" s="628"/>
      <c r="AA309" s="587"/>
      <c r="AB309" s="147"/>
    </row>
    <row r="310" spans="3:28" hidden="1" x14ac:dyDescent="0.25">
      <c r="C310" s="626"/>
      <c r="D310" s="626"/>
      <c r="E310" s="627"/>
      <c r="F310" s="627"/>
      <c r="G310" s="627"/>
      <c r="H310" s="627"/>
      <c r="I310" s="627"/>
      <c r="J310" s="627"/>
      <c r="K310" s="627"/>
      <c r="L310" s="627"/>
      <c r="M310" s="627"/>
      <c r="N310" s="627"/>
      <c r="O310" s="627"/>
      <c r="P310" s="627"/>
      <c r="Q310" s="627"/>
      <c r="R310" s="627"/>
      <c r="S310" s="627"/>
      <c r="T310" s="627"/>
      <c r="U310" s="627"/>
      <c r="V310" s="627"/>
      <c r="W310" s="358">
        <f t="shared" si="34"/>
        <v>0</v>
      </c>
      <c r="X310" s="358">
        <f t="shared" si="36"/>
        <v>0</v>
      </c>
      <c r="Y310" s="358">
        <f t="shared" si="35"/>
        <v>0</v>
      </c>
      <c r="Z310" s="628"/>
      <c r="AA310" s="587"/>
      <c r="AB310" s="147"/>
    </row>
    <row r="311" spans="3:28" hidden="1" x14ac:dyDescent="0.25">
      <c r="C311" s="626"/>
      <c r="D311" s="626"/>
      <c r="E311" s="627"/>
      <c r="F311" s="627"/>
      <c r="G311" s="627"/>
      <c r="H311" s="627"/>
      <c r="I311" s="627"/>
      <c r="J311" s="627"/>
      <c r="K311" s="627"/>
      <c r="L311" s="627"/>
      <c r="M311" s="627"/>
      <c r="N311" s="627"/>
      <c r="O311" s="627"/>
      <c r="P311" s="627"/>
      <c r="Q311" s="627"/>
      <c r="R311" s="627"/>
      <c r="S311" s="627"/>
      <c r="T311" s="627"/>
      <c r="U311" s="627"/>
      <c r="V311" s="627"/>
      <c r="W311" s="358">
        <f t="shared" si="34"/>
        <v>0</v>
      </c>
      <c r="X311" s="358">
        <f t="shared" si="36"/>
        <v>0</v>
      </c>
      <c r="Y311" s="358">
        <f t="shared" si="35"/>
        <v>0</v>
      </c>
      <c r="Z311" s="628"/>
      <c r="AA311" s="587"/>
      <c r="AB311" s="147"/>
    </row>
    <row r="312" spans="3:28" hidden="1" x14ac:dyDescent="0.25">
      <c r="C312" s="626"/>
      <c r="D312" s="626"/>
      <c r="E312" s="627"/>
      <c r="F312" s="627"/>
      <c r="G312" s="627"/>
      <c r="H312" s="627"/>
      <c r="I312" s="627"/>
      <c r="J312" s="627"/>
      <c r="K312" s="627"/>
      <c r="L312" s="627"/>
      <c r="M312" s="627"/>
      <c r="N312" s="627"/>
      <c r="O312" s="627"/>
      <c r="P312" s="627"/>
      <c r="Q312" s="627"/>
      <c r="R312" s="627"/>
      <c r="S312" s="627"/>
      <c r="T312" s="627"/>
      <c r="U312" s="627"/>
      <c r="V312" s="627"/>
      <c r="W312" s="358">
        <f t="shared" si="34"/>
        <v>0</v>
      </c>
      <c r="X312" s="358">
        <f t="shared" si="36"/>
        <v>0</v>
      </c>
      <c r="Y312" s="358">
        <f t="shared" si="35"/>
        <v>0</v>
      </c>
      <c r="Z312" s="628"/>
      <c r="AA312" s="587"/>
      <c r="AB312" s="147"/>
    </row>
    <row r="313" spans="3:28" hidden="1" x14ac:dyDescent="0.25">
      <c r="C313" s="626"/>
      <c r="D313" s="626"/>
      <c r="E313" s="627"/>
      <c r="F313" s="627"/>
      <c r="G313" s="627"/>
      <c r="H313" s="627"/>
      <c r="I313" s="627"/>
      <c r="J313" s="627"/>
      <c r="K313" s="627"/>
      <c r="L313" s="627"/>
      <c r="M313" s="627"/>
      <c r="N313" s="627"/>
      <c r="O313" s="627"/>
      <c r="P313" s="627"/>
      <c r="Q313" s="627"/>
      <c r="R313" s="627"/>
      <c r="S313" s="627"/>
      <c r="T313" s="627"/>
      <c r="U313" s="627"/>
      <c r="V313" s="627"/>
      <c r="W313" s="358">
        <f t="shared" si="34"/>
        <v>0</v>
      </c>
      <c r="X313" s="358">
        <f t="shared" si="36"/>
        <v>0</v>
      </c>
      <c r="Y313" s="358">
        <f t="shared" si="35"/>
        <v>0</v>
      </c>
      <c r="Z313" s="628"/>
      <c r="AA313" s="587"/>
      <c r="AB313" s="147"/>
    </row>
    <row r="314" spans="3:28" hidden="1" x14ac:dyDescent="0.25">
      <c r="C314" s="626"/>
      <c r="D314" s="626"/>
      <c r="E314" s="627"/>
      <c r="F314" s="627"/>
      <c r="G314" s="627"/>
      <c r="H314" s="627"/>
      <c r="I314" s="627"/>
      <c r="J314" s="627"/>
      <c r="K314" s="627"/>
      <c r="L314" s="627"/>
      <c r="M314" s="627"/>
      <c r="N314" s="627"/>
      <c r="O314" s="627"/>
      <c r="P314" s="627"/>
      <c r="Q314" s="627"/>
      <c r="R314" s="627"/>
      <c r="S314" s="627"/>
      <c r="T314" s="627"/>
      <c r="U314" s="627"/>
      <c r="V314" s="627"/>
      <c r="W314" s="358">
        <f t="shared" si="34"/>
        <v>0</v>
      </c>
      <c r="X314" s="358">
        <f t="shared" si="36"/>
        <v>0</v>
      </c>
      <c r="Y314" s="358">
        <f t="shared" si="35"/>
        <v>0</v>
      </c>
      <c r="Z314" s="628"/>
      <c r="AA314" s="587"/>
      <c r="AB314" s="147"/>
    </row>
    <row r="315" spans="3:28" hidden="1" x14ac:dyDescent="0.25">
      <c r="C315" s="626"/>
      <c r="D315" s="626"/>
      <c r="E315" s="627"/>
      <c r="F315" s="627"/>
      <c r="G315" s="627"/>
      <c r="H315" s="627"/>
      <c r="I315" s="627"/>
      <c r="J315" s="627"/>
      <c r="K315" s="627"/>
      <c r="L315" s="627"/>
      <c r="M315" s="627"/>
      <c r="N315" s="627"/>
      <c r="O315" s="627"/>
      <c r="P315" s="627"/>
      <c r="Q315" s="627"/>
      <c r="R315" s="627"/>
      <c r="S315" s="627"/>
      <c r="T315" s="627"/>
      <c r="U315" s="627"/>
      <c r="V315" s="627"/>
      <c r="W315" s="358">
        <f t="shared" si="34"/>
        <v>0</v>
      </c>
      <c r="X315" s="358">
        <f t="shared" si="36"/>
        <v>0</v>
      </c>
      <c r="Y315" s="358">
        <f t="shared" si="35"/>
        <v>0</v>
      </c>
      <c r="Z315" s="628"/>
      <c r="AA315" s="587"/>
      <c r="AB315" s="147"/>
    </row>
    <row r="316" spans="3:28" hidden="1" x14ac:dyDescent="0.25">
      <c r="C316" s="626"/>
      <c r="D316" s="626"/>
      <c r="E316" s="627"/>
      <c r="F316" s="627"/>
      <c r="G316" s="627"/>
      <c r="H316" s="627"/>
      <c r="I316" s="627"/>
      <c r="J316" s="627"/>
      <c r="K316" s="627"/>
      <c r="L316" s="627"/>
      <c r="M316" s="627"/>
      <c r="N316" s="627"/>
      <c r="O316" s="627"/>
      <c r="P316" s="627"/>
      <c r="Q316" s="627"/>
      <c r="R316" s="627"/>
      <c r="S316" s="627"/>
      <c r="T316" s="627"/>
      <c r="U316" s="627"/>
      <c r="V316" s="627"/>
      <c r="W316" s="358">
        <f t="shared" si="34"/>
        <v>0</v>
      </c>
      <c r="X316" s="358">
        <f t="shared" si="36"/>
        <v>0</v>
      </c>
      <c r="Y316" s="358">
        <f t="shared" si="35"/>
        <v>0</v>
      </c>
      <c r="Z316" s="628"/>
      <c r="AA316" s="587"/>
      <c r="AB316" s="147"/>
    </row>
    <row r="317" spans="3:28" hidden="1" x14ac:dyDescent="0.25">
      <c r="C317" s="626"/>
      <c r="D317" s="626"/>
      <c r="E317" s="627"/>
      <c r="F317" s="627"/>
      <c r="G317" s="627"/>
      <c r="H317" s="627"/>
      <c r="I317" s="627"/>
      <c r="J317" s="627"/>
      <c r="K317" s="627"/>
      <c r="L317" s="627"/>
      <c r="M317" s="627"/>
      <c r="N317" s="627"/>
      <c r="O317" s="627"/>
      <c r="P317" s="627"/>
      <c r="Q317" s="627"/>
      <c r="R317" s="627"/>
      <c r="S317" s="627"/>
      <c r="T317" s="627"/>
      <c r="U317" s="627"/>
      <c r="V317" s="627"/>
      <c r="W317" s="358">
        <f t="shared" si="34"/>
        <v>0</v>
      </c>
      <c r="X317" s="358">
        <f t="shared" si="36"/>
        <v>0</v>
      </c>
      <c r="Y317" s="358">
        <f t="shared" si="35"/>
        <v>0</v>
      </c>
      <c r="Z317" s="628"/>
      <c r="AA317" s="587"/>
      <c r="AB317" s="147"/>
    </row>
    <row r="318" spans="3:28" hidden="1" x14ac:dyDescent="0.25">
      <c r="C318" s="626"/>
      <c r="D318" s="626"/>
      <c r="E318" s="627"/>
      <c r="F318" s="627"/>
      <c r="G318" s="627"/>
      <c r="H318" s="627"/>
      <c r="I318" s="627"/>
      <c r="J318" s="627"/>
      <c r="K318" s="627"/>
      <c r="L318" s="627"/>
      <c r="M318" s="627"/>
      <c r="N318" s="627"/>
      <c r="O318" s="627"/>
      <c r="P318" s="627"/>
      <c r="Q318" s="627"/>
      <c r="R318" s="627"/>
      <c r="S318" s="627"/>
      <c r="T318" s="627"/>
      <c r="U318" s="627"/>
      <c r="V318" s="627"/>
      <c r="W318" s="358">
        <f t="shared" si="34"/>
        <v>0</v>
      </c>
      <c r="X318" s="358">
        <f t="shared" si="36"/>
        <v>0</v>
      </c>
      <c r="Y318" s="358">
        <f t="shared" si="35"/>
        <v>0</v>
      </c>
      <c r="Z318" s="628"/>
      <c r="AA318" s="587"/>
      <c r="AB318" s="147"/>
    </row>
    <row r="319" spans="3:28" hidden="1" x14ac:dyDescent="0.25">
      <c r="C319" s="626"/>
      <c r="D319" s="626"/>
      <c r="E319" s="627"/>
      <c r="F319" s="627"/>
      <c r="G319" s="627"/>
      <c r="H319" s="627"/>
      <c r="I319" s="627"/>
      <c r="J319" s="627"/>
      <c r="K319" s="627"/>
      <c r="L319" s="627"/>
      <c r="M319" s="627"/>
      <c r="N319" s="627"/>
      <c r="O319" s="627"/>
      <c r="P319" s="627"/>
      <c r="Q319" s="627"/>
      <c r="R319" s="627"/>
      <c r="S319" s="627"/>
      <c r="T319" s="627"/>
      <c r="U319" s="627"/>
      <c r="V319" s="627"/>
      <c r="W319" s="358">
        <f t="shared" si="34"/>
        <v>0</v>
      </c>
      <c r="X319" s="358">
        <f t="shared" si="36"/>
        <v>0</v>
      </c>
      <c r="Y319" s="358">
        <f t="shared" si="35"/>
        <v>0</v>
      </c>
      <c r="Z319" s="628"/>
      <c r="AA319" s="587"/>
      <c r="AB319" s="147"/>
    </row>
    <row r="320" spans="3:28" hidden="1" x14ac:dyDescent="0.25">
      <c r="C320" s="626"/>
      <c r="D320" s="626"/>
      <c r="E320" s="627"/>
      <c r="F320" s="627"/>
      <c r="G320" s="627"/>
      <c r="H320" s="627"/>
      <c r="I320" s="627"/>
      <c r="J320" s="627"/>
      <c r="K320" s="627"/>
      <c r="L320" s="627"/>
      <c r="M320" s="627"/>
      <c r="N320" s="627"/>
      <c r="O320" s="627"/>
      <c r="P320" s="627"/>
      <c r="Q320" s="627"/>
      <c r="R320" s="627"/>
      <c r="S320" s="627"/>
      <c r="T320" s="627"/>
      <c r="U320" s="627"/>
      <c r="V320" s="627"/>
      <c r="W320" s="358">
        <f t="shared" si="34"/>
        <v>0</v>
      </c>
      <c r="X320" s="358">
        <f t="shared" si="36"/>
        <v>0</v>
      </c>
      <c r="Y320" s="358">
        <f t="shared" si="35"/>
        <v>0</v>
      </c>
      <c r="Z320" s="628"/>
      <c r="AA320" s="587"/>
      <c r="AB320" s="147"/>
    </row>
    <row r="321" spans="3:28" hidden="1" x14ac:dyDescent="0.25">
      <c r="C321" s="626"/>
      <c r="D321" s="626"/>
      <c r="E321" s="627"/>
      <c r="F321" s="627"/>
      <c r="G321" s="627"/>
      <c r="H321" s="627"/>
      <c r="I321" s="627"/>
      <c r="J321" s="627"/>
      <c r="K321" s="627"/>
      <c r="L321" s="627"/>
      <c r="M321" s="627"/>
      <c r="N321" s="627"/>
      <c r="O321" s="627"/>
      <c r="P321" s="627"/>
      <c r="Q321" s="627"/>
      <c r="R321" s="627"/>
      <c r="S321" s="627"/>
      <c r="T321" s="627"/>
      <c r="U321" s="627"/>
      <c r="V321" s="627"/>
      <c r="W321" s="358">
        <f t="shared" ref="W321:W384" si="37">SUMPRODUCT(E321:V321,$E$1102:$V$1102)</f>
        <v>0</v>
      </c>
      <c r="X321" s="358">
        <f t="shared" si="36"/>
        <v>0</v>
      </c>
      <c r="Y321" s="358">
        <f t="shared" ref="Y321:Y384" si="38">SUMPRODUCT(E321:V321,$E$1101:$V$1101)</f>
        <v>0</v>
      </c>
      <c r="Z321" s="628"/>
      <c r="AA321" s="587"/>
      <c r="AB321" s="147"/>
    </row>
    <row r="322" spans="3:28" hidden="1" x14ac:dyDescent="0.25">
      <c r="C322" s="626"/>
      <c r="D322" s="626"/>
      <c r="E322" s="627"/>
      <c r="F322" s="627"/>
      <c r="G322" s="627"/>
      <c r="H322" s="627"/>
      <c r="I322" s="627"/>
      <c r="J322" s="627"/>
      <c r="K322" s="627"/>
      <c r="L322" s="627"/>
      <c r="M322" s="627"/>
      <c r="N322" s="627"/>
      <c r="O322" s="627"/>
      <c r="P322" s="627"/>
      <c r="Q322" s="627"/>
      <c r="R322" s="627"/>
      <c r="S322" s="627"/>
      <c r="T322" s="627"/>
      <c r="U322" s="627"/>
      <c r="V322" s="627"/>
      <c r="W322" s="358">
        <f t="shared" si="37"/>
        <v>0</v>
      </c>
      <c r="X322" s="358">
        <f t="shared" si="36"/>
        <v>0</v>
      </c>
      <c r="Y322" s="358">
        <f t="shared" si="38"/>
        <v>0</v>
      </c>
      <c r="Z322" s="628"/>
      <c r="AA322" s="587"/>
      <c r="AB322" s="147"/>
    </row>
    <row r="323" spans="3:28" hidden="1" x14ac:dyDescent="0.25">
      <c r="C323" s="626"/>
      <c r="D323" s="626"/>
      <c r="E323" s="627"/>
      <c r="F323" s="627"/>
      <c r="G323" s="627"/>
      <c r="H323" s="627"/>
      <c r="I323" s="627"/>
      <c r="J323" s="627"/>
      <c r="K323" s="627"/>
      <c r="L323" s="627"/>
      <c r="M323" s="627"/>
      <c r="N323" s="627"/>
      <c r="O323" s="627"/>
      <c r="P323" s="627"/>
      <c r="Q323" s="627"/>
      <c r="R323" s="627"/>
      <c r="S323" s="627"/>
      <c r="T323" s="627"/>
      <c r="U323" s="627"/>
      <c r="V323" s="627"/>
      <c r="W323" s="358">
        <f t="shared" si="37"/>
        <v>0</v>
      </c>
      <c r="X323" s="358">
        <f t="shared" si="36"/>
        <v>0</v>
      </c>
      <c r="Y323" s="358">
        <f t="shared" si="38"/>
        <v>0</v>
      </c>
      <c r="Z323" s="628"/>
      <c r="AA323" s="587"/>
      <c r="AB323" s="147"/>
    </row>
    <row r="324" spans="3:28" hidden="1" x14ac:dyDescent="0.25">
      <c r="C324" s="626"/>
      <c r="D324" s="626"/>
      <c r="E324" s="627"/>
      <c r="F324" s="627"/>
      <c r="G324" s="627"/>
      <c r="H324" s="627"/>
      <c r="I324" s="627"/>
      <c r="J324" s="627"/>
      <c r="K324" s="627"/>
      <c r="L324" s="627"/>
      <c r="M324" s="627"/>
      <c r="N324" s="627"/>
      <c r="O324" s="627"/>
      <c r="P324" s="627"/>
      <c r="Q324" s="627"/>
      <c r="R324" s="627"/>
      <c r="S324" s="627"/>
      <c r="T324" s="627"/>
      <c r="U324" s="627"/>
      <c r="V324" s="627"/>
      <c r="W324" s="358">
        <f t="shared" si="37"/>
        <v>0</v>
      </c>
      <c r="X324" s="358">
        <f t="shared" si="36"/>
        <v>0</v>
      </c>
      <c r="Y324" s="358">
        <f t="shared" si="38"/>
        <v>0</v>
      </c>
      <c r="Z324" s="628"/>
      <c r="AA324" s="587"/>
      <c r="AB324" s="147"/>
    </row>
    <row r="325" spans="3:28" hidden="1" x14ac:dyDescent="0.25">
      <c r="C325" s="626"/>
      <c r="D325" s="626"/>
      <c r="E325" s="627"/>
      <c r="F325" s="627"/>
      <c r="G325" s="627"/>
      <c r="H325" s="627"/>
      <c r="I325" s="627"/>
      <c r="J325" s="627"/>
      <c r="K325" s="627"/>
      <c r="L325" s="627"/>
      <c r="M325" s="627"/>
      <c r="N325" s="627"/>
      <c r="O325" s="627"/>
      <c r="P325" s="627"/>
      <c r="Q325" s="627"/>
      <c r="R325" s="627"/>
      <c r="S325" s="627"/>
      <c r="T325" s="627"/>
      <c r="U325" s="627"/>
      <c r="V325" s="627"/>
      <c r="W325" s="358">
        <f t="shared" si="37"/>
        <v>0</v>
      </c>
      <c r="X325" s="358">
        <f t="shared" si="36"/>
        <v>0</v>
      </c>
      <c r="Y325" s="358">
        <f t="shared" si="38"/>
        <v>0</v>
      </c>
      <c r="Z325" s="628"/>
      <c r="AA325" s="587"/>
      <c r="AB325" s="147"/>
    </row>
    <row r="326" spans="3:28" hidden="1" x14ac:dyDescent="0.25">
      <c r="C326" s="626"/>
      <c r="D326" s="626"/>
      <c r="E326" s="627"/>
      <c r="F326" s="627"/>
      <c r="G326" s="627"/>
      <c r="H326" s="627"/>
      <c r="I326" s="627"/>
      <c r="J326" s="627"/>
      <c r="K326" s="627"/>
      <c r="L326" s="627"/>
      <c r="M326" s="627"/>
      <c r="N326" s="627"/>
      <c r="O326" s="627"/>
      <c r="P326" s="627"/>
      <c r="Q326" s="627"/>
      <c r="R326" s="627"/>
      <c r="S326" s="627"/>
      <c r="T326" s="627"/>
      <c r="U326" s="627"/>
      <c r="V326" s="627"/>
      <c r="W326" s="358">
        <f t="shared" si="37"/>
        <v>0</v>
      </c>
      <c r="X326" s="358">
        <f t="shared" si="36"/>
        <v>0</v>
      </c>
      <c r="Y326" s="358">
        <f t="shared" si="38"/>
        <v>0</v>
      </c>
      <c r="Z326" s="628"/>
      <c r="AA326" s="587"/>
      <c r="AB326" s="147"/>
    </row>
    <row r="327" spans="3:28" hidden="1" x14ac:dyDescent="0.25">
      <c r="C327" s="626"/>
      <c r="D327" s="626"/>
      <c r="E327" s="627"/>
      <c r="F327" s="627"/>
      <c r="G327" s="627"/>
      <c r="H327" s="627"/>
      <c r="I327" s="627"/>
      <c r="J327" s="627"/>
      <c r="K327" s="627"/>
      <c r="L327" s="627"/>
      <c r="M327" s="627"/>
      <c r="N327" s="627"/>
      <c r="O327" s="627"/>
      <c r="P327" s="627"/>
      <c r="Q327" s="627"/>
      <c r="R327" s="627"/>
      <c r="S327" s="627"/>
      <c r="T327" s="627"/>
      <c r="U327" s="627"/>
      <c r="V327" s="627"/>
      <c r="W327" s="358">
        <f t="shared" si="37"/>
        <v>0</v>
      </c>
      <c r="X327" s="358">
        <f t="shared" si="36"/>
        <v>0</v>
      </c>
      <c r="Y327" s="358">
        <f t="shared" si="38"/>
        <v>0</v>
      </c>
      <c r="Z327" s="628"/>
      <c r="AA327" s="587"/>
      <c r="AB327" s="147"/>
    </row>
    <row r="328" spans="3:28" hidden="1" x14ac:dyDescent="0.25">
      <c r="C328" s="626"/>
      <c r="D328" s="626"/>
      <c r="E328" s="627"/>
      <c r="F328" s="627"/>
      <c r="G328" s="627"/>
      <c r="H328" s="627"/>
      <c r="I328" s="627"/>
      <c r="J328" s="627"/>
      <c r="K328" s="627"/>
      <c r="L328" s="627"/>
      <c r="M328" s="627"/>
      <c r="N328" s="627"/>
      <c r="O328" s="627"/>
      <c r="P328" s="627"/>
      <c r="Q328" s="627"/>
      <c r="R328" s="627"/>
      <c r="S328" s="627"/>
      <c r="T328" s="627"/>
      <c r="U328" s="627"/>
      <c r="V328" s="627"/>
      <c r="W328" s="358">
        <f t="shared" si="37"/>
        <v>0</v>
      </c>
      <c r="X328" s="358">
        <f t="shared" si="36"/>
        <v>0</v>
      </c>
      <c r="Y328" s="358">
        <f t="shared" si="38"/>
        <v>0</v>
      </c>
      <c r="Z328" s="628"/>
      <c r="AA328" s="587"/>
      <c r="AB328" s="147"/>
    </row>
    <row r="329" spans="3:28" hidden="1" x14ac:dyDescent="0.25">
      <c r="C329" s="626"/>
      <c r="D329" s="626"/>
      <c r="E329" s="627"/>
      <c r="F329" s="627"/>
      <c r="G329" s="627"/>
      <c r="H329" s="627"/>
      <c r="I329" s="627"/>
      <c r="J329" s="627"/>
      <c r="K329" s="627"/>
      <c r="L329" s="627"/>
      <c r="M329" s="627"/>
      <c r="N329" s="627"/>
      <c r="O329" s="627"/>
      <c r="P329" s="627"/>
      <c r="Q329" s="627"/>
      <c r="R329" s="627"/>
      <c r="S329" s="627"/>
      <c r="T329" s="627"/>
      <c r="U329" s="627"/>
      <c r="V329" s="627"/>
      <c r="W329" s="358">
        <f t="shared" si="37"/>
        <v>0</v>
      </c>
      <c r="X329" s="358">
        <f t="shared" si="36"/>
        <v>0</v>
      </c>
      <c r="Y329" s="358">
        <f t="shared" si="38"/>
        <v>0</v>
      </c>
      <c r="Z329" s="628"/>
      <c r="AA329" s="587"/>
      <c r="AB329" s="147"/>
    </row>
    <row r="330" spans="3:28" hidden="1" x14ac:dyDescent="0.25">
      <c r="C330" s="626"/>
      <c r="D330" s="626"/>
      <c r="E330" s="627"/>
      <c r="F330" s="627"/>
      <c r="G330" s="627"/>
      <c r="H330" s="627"/>
      <c r="I330" s="627"/>
      <c r="J330" s="627"/>
      <c r="K330" s="627"/>
      <c r="L330" s="627"/>
      <c r="M330" s="627"/>
      <c r="N330" s="627"/>
      <c r="O330" s="627"/>
      <c r="P330" s="627"/>
      <c r="Q330" s="627"/>
      <c r="R330" s="627"/>
      <c r="S330" s="627"/>
      <c r="T330" s="627"/>
      <c r="U330" s="627"/>
      <c r="V330" s="627"/>
      <c r="W330" s="358">
        <f t="shared" si="37"/>
        <v>0</v>
      </c>
      <c r="X330" s="358">
        <f t="shared" si="36"/>
        <v>0</v>
      </c>
      <c r="Y330" s="358">
        <f t="shared" si="38"/>
        <v>0</v>
      </c>
      <c r="Z330" s="628"/>
      <c r="AA330" s="587"/>
      <c r="AB330" s="147"/>
    </row>
    <row r="331" spans="3:28" hidden="1" x14ac:dyDescent="0.25">
      <c r="C331" s="626"/>
      <c r="D331" s="626"/>
      <c r="E331" s="627"/>
      <c r="F331" s="627"/>
      <c r="G331" s="627"/>
      <c r="H331" s="627"/>
      <c r="I331" s="627"/>
      <c r="J331" s="627"/>
      <c r="K331" s="627"/>
      <c r="L331" s="627"/>
      <c r="M331" s="627"/>
      <c r="N331" s="627"/>
      <c r="O331" s="627"/>
      <c r="P331" s="627"/>
      <c r="Q331" s="627"/>
      <c r="R331" s="627"/>
      <c r="S331" s="627"/>
      <c r="T331" s="627"/>
      <c r="U331" s="627"/>
      <c r="V331" s="627"/>
      <c r="W331" s="358">
        <f t="shared" si="37"/>
        <v>0</v>
      </c>
      <c r="X331" s="358">
        <f t="shared" si="36"/>
        <v>0</v>
      </c>
      <c r="Y331" s="358">
        <f t="shared" si="38"/>
        <v>0</v>
      </c>
      <c r="Z331" s="628"/>
      <c r="AA331" s="587"/>
      <c r="AB331" s="147"/>
    </row>
    <row r="332" spans="3:28" hidden="1" x14ac:dyDescent="0.25">
      <c r="C332" s="626"/>
      <c r="D332" s="626"/>
      <c r="E332" s="627"/>
      <c r="F332" s="627"/>
      <c r="G332" s="627"/>
      <c r="H332" s="627"/>
      <c r="I332" s="627"/>
      <c r="J332" s="627"/>
      <c r="K332" s="627"/>
      <c r="L332" s="627"/>
      <c r="M332" s="627"/>
      <c r="N332" s="627"/>
      <c r="O332" s="627"/>
      <c r="P332" s="627"/>
      <c r="Q332" s="627"/>
      <c r="R332" s="627"/>
      <c r="S332" s="627"/>
      <c r="T332" s="627"/>
      <c r="U332" s="627"/>
      <c r="V332" s="627"/>
      <c r="W332" s="358">
        <f t="shared" si="37"/>
        <v>0</v>
      </c>
      <c r="X332" s="358">
        <f t="shared" si="36"/>
        <v>0</v>
      </c>
      <c r="Y332" s="358">
        <f t="shared" si="38"/>
        <v>0</v>
      </c>
      <c r="Z332" s="628"/>
      <c r="AA332" s="587"/>
      <c r="AB332" s="147"/>
    </row>
    <row r="333" spans="3:28" hidden="1" x14ac:dyDescent="0.25">
      <c r="C333" s="626"/>
      <c r="D333" s="626"/>
      <c r="E333" s="627"/>
      <c r="F333" s="627"/>
      <c r="G333" s="627"/>
      <c r="H333" s="627"/>
      <c r="I333" s="627"/>
      <c r="J333" s="627"/>
      <c r="K333" s="627"/>
      <c r="L333" s="627"/>
      <c r="M333" s="627"/>
      <c r="N333" s="627"/>
      <c r="O333" s="627"/>
      <c r="P333" s="627"/>
      <c r="Q333" s="627"/>
      <c r="R333" s="627"/>
      <c r="S333" s="627"/>
      <c r="T333" s="627"/>
      <c r="U333" s="627"/>
      <c r="V333" s="627"/>
      <c r="W333" s="358">
        <f t="shared" si="37"/>
        <v>0</v>
      </c>
      <c r="X333" s="358">
        <f t="shared" si="36"/>
        <v>0</v>
      </c>
      <c r="Y333" s="358">
        <f t="shared" si="38"/>
        <v>0</v>
      </c>
      <c r="Z333" s="628"/>
      <c r="AA333" s="587"/>
      <c r="AB333" s="147"/>
    </row>
    <row r="334" spans="3:28" hidden="1" x14ac:dyDescent="0.25">
      <c r="C334" s="626"/>
      <c r="D334" s="626"/>
      <c r="E334" s="627"/>
      <c r="F334" s="627"/>
      <c r="G334" s="627"/>
      <c r="H334" s="627"/>
      <c r="I334" s="627"/>
      <c r="J334" s="627"/>
      <c r="K334" s="627"/>
      <c r="L334" s="627"/>
      <c r="M334" s="627"/>
      <c r="N334" s="627"/>
      <c r="O334" s="627"/>
      <c r="P334" s="627"/>
      <c r="Q334" s="627"/>
      <c r="R334" s="627"/>
      <c r="S334" s="627"/>
      <c r="T334" s="627"/>
      <c r="U334" s="627"/>
      <c r="V334" s="627"/>
      <c r="W334" s="358">
        <f t="shared" si="37"/>
        <v>0</v>
      </c>
      <c r="X334" s="358">
        <f t="shared" si="36"/>
        <v>0</v>
      </c>
      <c r="Y334" s="358">
        <f t="shared" si="38"/>
        <v>0</v>
      </c>
      <c r="Z334" s="628"/>
      <c r="AA334" s="587"/>
      <c r="AB334" s="147"/>
    </row>
    <row r="335" spans="3:28" hidden="1" x14ac:dyDescent="0.25">
      <c r="C335" s="626"/>
      <c r="D335" s="626"/>
      <c r="E335" s="627"/>
      <c r="F335" s="627"/>
      <c r="G335" s="627"/>
      <c r="H335" s="627"/>
      <c r="I335" s="627"/>
      <c r="J335" s="627"/>
      <c r="K335" s="627"/>
      <c r="L335" s="627"/>
      <c r="M335" s="627"/>
      <c r="N335" s="627"/>
      <c r="O335" s="627"/>
      <c r="P335" s="627"/>
      <c r="Q335" s="627"/>
      <c r="R335" s="627"/>
      <c r="S335" s="627"/>
      <c r="T335" s="627"/>
      <c r="U335" s="627"/>
      <c r="V335" s="627"/>
      <c r="W335" s="358">
        <f t="shared" si="37"/>
        <v>0</v>
      </c>
      <c r="X335" s="358">
        <f t="shared" si="36"/>
        <v>0</v>
      </c>
      <c r="Y335" s="358">
        <f t="shared" si="38"/>
        <v>0</v>
      </c>
      <c r="Z335" s="628"/>
      <c r="AA335" s="587"/>
      <c r="AB335" s="147"/>
    </row>
    <row r="336" spans="3:28" hidden="1" x14ac:dyDescent="0.25">
      <c r="C336" s="626"/>
      <c r="D336" s="626"/>
      <c r="E336" s="627"/>
      <c r="F336" s="627"/>
      <c r="G336" s="627"/>
      <c r="H336" s="627"/>
      <c r="I336" s="627"/>
      <c r="J336" s="627"/>
      <c r="K336" s="627"/>
      <c r="L336" s="627"/>
      <c r="M336" s="627"/>
      <c r="N336" s="627"/>
      <c r="O336" s="627"/>
      <c r="P336" s="627"/>
      <c r="Q336" s="627"/>
      <c r="R336" s="627"/>
      <c r="S336" s="627"/>
      <c r="T336" s="627"/>
      <c r="U336" s="627"/>
      <c r="V336" s="627"/>
      <c r="W336" s="358">
        <f t="shared" si="37"/>
        <v>0</v>
      </c>
      <c r="X336" s="358">
        <f t="shared" si="36"/>
        <v>0</v>
      </c>
      <c r="Y336" s="358">
        <f t="shared" si="38"/>
        <v>0</v>
      </c>
      <c r="Z336" s="628"/>
      <c r="AA336" s="587"/>
      <c r="AB336" s="147"/>
    </row>
    <row r="337" spans="3:28" hidden="1" x14ac:dyDescent="0.25">
      <c r="C337" s="626"/>
      <c r="D337" s="626"/>
      <c r="E337" s="627"/>
      <c r="F337" s="627"/>
      <c r="G337" s="627"/>
      <c r="H337" s="627"/>
      <c r="I337" s="627"/>
      <c r="J337" s="627"/>
      <c r="K337" s="627"/>
      <c r="L337" s="627"/>
      <c r="M337" s="627"/>
      <c r="N337" s="627"/>
      <c r="O337" s="627"/>
      <c r="P337" s="627"/>
      <c r="Q337" s="627"/>
      <c r="R337" s="627"/>
      <c r="S337" s="627"/>
      <c r="T337" s="627"/>
      <c r="U337" s="627"/>
      <c r="V337" s="627"/>
      <c r="W337" s="358">
        <f t="shared" si="37"/>
        <v>0</v>
      </c>
      <c r="X337" s="358">
        <f t="shared" si="36"/>
        <v>0</v>
      </c>
      <c r="Y337" s="358">
        <f t="shared" si="38"/>
        <v>0</v>
      </c>
      <c r="Z337" s="628"/>
      <c r="AA337" s="587"/>
      <c r="AB337" s="147"/>
    </row>
    <row r="338" spans="3:28" hidden="1" x14ac:dyDescent="0.25">
      <c r="C338" s="626"/>
      <c r="D338" s="626"/>
      <c r="E338" s="627"/>
      <c r="F338" s="627"/>
      <c r="G338" s="627"/>
      <c r="H338" s="627"/>
      <c r="I338" s="627"/>
      <c r="J338" s="627"/>
      <c r="K338" s="627"/>
      <c r="L338" s="627"/>
      <c r="M338" s="627"/>
      <c r="N338" s="627"/>
      <c r="O338" s="627"/>
      <c r="P338" s="627"/>
      <c r="Q338" s="627"/>
      <c r="R338" s="627"/>
      <c r="S338" s="627"/>
      <c r="T338" s="627"/>
      <c r="U338" s="627"/>
      <c r="V338" s="627"/>
      <c r="W338" s="358">
        <f t="shared" si="37"/>
        <v>0</v>
      </c>
      <c r="X338" s="358">
        <f t="shared" si="36"/>
        <v>0</v>
      </c>
      <c r="Y338" s="358">
        <f t="shared" si="38"/>
        <v>0</v>
      </c>
      <c r="Z338" s="628"/>
      <c r="AA338" s="587"/>
      <c r="AB338" s="147"/>
    </row>
    <row r="339" spans="3:28" hidden="1" x14ac:dyDescent="0.25">
      <c r="C339" s="626"/>
      <c r="D339" s="626"/>
      <c r="E339" s="627"/>
      <c r="F339" s="627"/>
      <c r="G339" s="627"/>
      <c r="H339" s="627"/>
      <c r="I339" s="627"/>
      <c r="J339" s="627"/>
      <c r="K339" s="627"/>
      <c r="L339" s="627"/>
      <c r="M339" s="627"/>
      <c r="N339" s="627"/>
      <c r="O339" s="627"/>
      <c r="P339" s="627"/>
      <c r="Q339" s="627"/>
      <c r="R339" s="627"/>
      <c r="S339" s="627"/>
      <c r="T339" s="627"/>
      <c r="U339" s="627"/>
      <c r="V339" s="627"/>
      <c r="W339" s="358">
        <f t="shared" si="37"/>
        <v>0</v>
      </c>
      <c r="X339" s="358">
        <f t="shared" si="36"/>
        <v>0</v>
      </c>
      <c r="Y339" s="358">
        <f t="shared" si="38"/>
        <v>0</v>
      </c>
      <c r="Z339" s="628"/>
      <c r="AA339" s="587"/>
      <c r="AB339" s="147"/>
    </row>
    <row r="340" spans="3:28" hidden="1" x14ac:dyDescent="0.25">
      <c r="C340" s="626"/>
      <c r="D340" s="626"/>
      <c r="E340" s="627"/>
      <c r="F340" s="627"/>
      <c r="G340" s="627"/>
      <c r="H340" s="627"/>
      <c r="I340" s="627"/>
      <c r="J340" s="627"/>
      <c r="K340" s="627"/>
      <c r="L340" s="627"/>
      <c r="M340" s="627"/>
      <c r="N340" s="627"/>
      <c r="O340" s="627"/>
      <c r="P340" s="627"/>
      <c r="Q340" s="627"/>
      <c r="R340" s="627"/>
      <c r="S340" s="627"/>
      <c r="T340" s="627"/>
      <c r="U340" s="627"/>
      <c r="V340" s="627"/>
      <c r="W340" s="358">
        <f t="shared" si="37"/>
        <v>0</v>
      </c>
      <c r="X340" s="358">
        <f t="shared" si="36"/>
        <v>0</v>
      </c>
      <c r="Y340" s="358">
        <f t="shared" si="38"/>
        <v>0</v>
      </c>
      <c r="Z340" s="628"/>
      <c r="AA340" s="587"/>
      <c r="AB340" s="147"/>
    </row>
    <row r="341" spans="3:28" hidden="1" x14ac:dyDescent="0.25">
      <c r="C341" s="626"/>
      <c r="D341" s="626"/>
      <c r="E341" s="627"/>
      <c r="F341" s="627"/>
      <c r="G341" s="627"/>
      <c r="H341" s="627"/>
      <c r="I341" s="627"/>
      <c r="J341" s="627"/>
      <c r="K341" s="627"/>
      <c r="L341" s="627"/>
      <c r="M341" s="627"/>
      <c r="N341" s="627"/>
      <c r="O341" s="627"/>
      <c r="P341" s="627"/>
      <c r="Q341" s="627"/>
      <c r="R341" s="627"/>
      <c r="S341" s="627"/>
      <c r="T341" s="627"/>
      <c r="U341" s="627"/>
      <c r="V341" s="627"/>
      <c r="W341" s="358">
        <f t="shared" si="37"/>
        <v>0</v>
      </c>
      <c r="X341" s="358">
        <f t="shared" si="36"/>
        <v>0</v>
      </c>
      <c r="Y341" s="358">
        <f t="shared" si="38"/>
        <v>0</v>
      </c>
      <c r="Z341" s="628"/>
      <c r="AA341" s="587"/>
      <c r="AB341" s="147"/>
    </row>
    <row r="342" spans="3:28" hidden="1" x14ac:dyDescent="0.25">
      <c r="C342" s="626"/>
      <c r="D342" s="626"/>
      <c r="E342" s="627"/>
      <c r="F342" s="627"/>
      <c r="G342" s="627"/>
      <c r="H342" s="627"/>
      <c r="I342" s="627"/>
      <c r="J342" s="627"/>
      <c r="K342" s="627"/>
      <c r="L342" s="627"/>
      <c r="M342" s="627"/>
      <c r="N342" s="627"/>
      <c r="O342" s="627"/>
      <c r="P342" s="627"/>
      <c r="Q342" s="627"/>
      <c r="R342" s="627"/>
      <c r="S342" s="627"/>
      <c r="T342" s="627"/>
      <c r="U342" s="627"/>
      <c r="V342" s="627"/>
      <c r="W342" s="358">
        <f t="shared" si="37"/>
        <v>0</v>
      </c>
      <c r="X342" s="358">
        <f t="shared" si="36"/>
        <v>0</v>
      </c>
      <c r="Y342" s="358">
        <f t="shared" si="38"/>
        <v>0</v>
      </c>
      <c r="Z342" s="628"/>
      <c r="AA342" s="587"/>
      <c r="AB342" s="147"/>
    </row>
    <row r="343" spans="3:28" hidden="1" x14ac:dyDescent="0.25">
      <c r="C343" s="626"/>
      <c r="D343" s="626"/>
      <c r="E343" s="627"/>
      <c r="F343" s="627"/>
      <c r="G343" s="627"/>
      <c r="H343" s="627"/>
      <c r="I343" s="627"/>
      <c r="J343" s="627"/>
      <c r="K343" s="627"/>
      <c r="L343" s="627"/>
      <c r="M343" s="627"/>
      <c r="N343" s="627"/>
      <c r="O343" s="627"/>
      <c r="P343" s="627"/>
      <c r="Q343" s="627"/>
      <c r="R343" s="627"/>
      <c r="S343" s="627"/>
      <c r="T343" s="627"/>
      <c r="U343" s="627"/>
      <c r="V343" s="627"/>
      <c r="W343" s="358">
        <f t="shared" si="37"/>
        <v>0</v>
      </c>
      <c r="X343" s="358">
        <f t="shared" si="36"/>
        <v>0</v>
      </c>
      <c r="Y343" s="358">
        <f t="shared" si="38"/>
        <v>0</v>
      </c>
      <c r="Z343" s="628"/>
      <c r="AA343" s="587"/>
      <c r="AB343" s="147"/>
    </row>
    <row r="344" spans="3:28" hidden="1" x14ac:dyDescent="0.25">
      <c r="C344" s="626"/>
      <c r="D344" s="626"/>
      <c r="E344" s="627"/>
      <c r="F344" s="627"/>
      <c r="G344" s="627"/>
      <c r="H344" s="627"/>
      <c r="I344" s="627"/>
      <c r="J344" s="627"/>
      <c r="K344" s="627"/>
      <c r="L344" s="627"/>
      <c r="M344" s="627"/>
      <c r="N344" s="627"/>
      <c r="O344" s="627"/>
      <c r="P344" s="627"/>
      <c r="Q344" s="627"/>
      <c r="R344" s="627"/>
      <c r="S344" s="627"/>
      <c r="T344" s="627"/>
      <c r="U344" s="627"/>
      <c r="V344" s="627"/>
      <c r="W344" s="358">
        <f t="shared" si="37"/>
        <v>0</v>
      </c>
      <c r="X344" s="358">
        <f t="shared" si="36"/>
        <v>0</v>
      </c>
      <c r="Y344" s="358">
        <f t="shared" si="38"/>
        <v>0</v>
      </c>
      <c r="Z344" s="628"/>
      <c r="AA344" s="587"/>
      <c r="AB344" s="147"/>
    </row>
    <row r="345" spans="3:28" hidden="1" x14ac:dyDescent="0.25">
      <c r="C345" s="626"/>
      <c r="D345" s="626"/>
      <c r="E345" s="627"/>
      <c r="F345" s="627"/>
      <c r="G345" s="627"/>
      <c r="H345" s="627"/>
      <c r="I345" s="627"/>
      <c r="J345" s="627"/>
      <c r="K345" s="627"/>
      <c r="L345" s="627"/>
      <c r="M345" s="627"/>
      <c r="N345" s="627"/>
      <c r="O345" s="627"/>
      <c r="P345" s="627"/>
      <c r="Q345" s="627"/>
      <c r="R345" s="627"/>
      <c r="S345" s="627"/>
      <c r="T345" s="627"/>
      <c r="U345" s="627"/>
      <c r="V345" s="627"/>
      <c r="W345" s="358">
        <f t="shared" si="37"/>
        <v>0</v>
      </c>
      <c r="X345" s="358">
        <f t="shared" si="36"/>
        <v>0</v>
      </c>
      <c r="Y345" s="358">
        <f t="shared" si="38"/>
        <v>0</v>
      </c>
      <c r="Z345" s="628"/>
      <c r="AA345" s="587"/>
      <c r="AB345" s="147"/>
    </row>
    <row r="346" spans="3:28" hidden="1" x14ac:dyDescent="0.25">
      <c r="C346" s="626"/>
      <c r="D346" s="626"/>
      <c r="E346" s="627"/>
      <c r="F346" s="627"/>
      <c r="G346" s="627"/>
      <c r="H346" s="627"/>
      <c r="I346" s="627"/>
      <c r="J346" s="627"/>
      <c r="K346" s="627"/>
      <c r="L346" s="627"/>
      <c r="M346" s="627"/>
      <c r="N346" s="627"/>
      <c r="O346" s="627"/>
      <c r="P346" s="627"/>
      <c r="Q346" s="627"/>
      <c r="R346" s="627"/>
      <c r="S346" s="627"/>
      <c r="T346" s="627"/>
      <c r="U346" s="627"/>
      <c r="V346" s="627"/>
      <c r="W346" s="358">
        <f t="shared" si="37"/>
        <v>0</v>
      </c>
      <c r="X346" s="358">
        <f t="shared" si="36"/>
        <v>0</v>
      </c>
      <c r="Y346" s="358">
        <f t="shared" si="38"/>
        <v>0</v>
      </c>
      <c r="Z346" s="628"/>
      <c r="AA346" s="587"/>
      <c r="AB346" s="147"/>
    </row>
    <row r="347" spans="3:28" hidden="1" x14ac:dyDescent="0.25">
      <c r="C347" s="626"/>
      <c r="D347" s="626"/>
      <c r="E347" s="627"/>
      <c r="F347" s="627"/>
      <c r="G347" s="627"/>
      <c r="H347" s="627"/>
      <c r="I347" s="627"/>
      <c r="J347" s="627"/>
      <c r="K347" s="627"/>
      <c r="L347" s="627"/>
      <c r="M347" s="627"/>
      <c r="N347" s="627"/>
      <c r="O347" s="627"/>
      <c r="P347" s="627"/>
      <c r="Q347" s="627"/>
      <c r="R347" s="627"/>
      <c r="S347" s="627"/>
      <c r="T347" s="627"/>
      <c r="U347" s="627"/>
      <c r="V347" s="627"/>
      <c r="W347" s="358">
        <f t="shared" si="37"/>
        <v>0</v>
      </c>
      <c r="X347" s="358">
        <f t="shared" si="36"/>
        <v>0</v>
      </c>
      <c r="Y347" s="358">
        <f t="shared" si="38"/>
        <v>0</v>
      </c>
      <c r="Z347" s="628"/>
      <c r="AA347" s="587"/>
      <c r="AB347" s="147"/>
    </row>
    <row r="348" spans="3:28" hidden="1" x14ac:dyDescent="0.25">
      <c r="C348" s="626"/>
      <c r="D348" s="626"/>
      <c r="E348" s="627"/>
      <c r="F348" s="627"/>
      <c r="G348" s="627"/>
      <c r="H348" s="627"/>
      <c r="I348" s="627"/>
      <c r="J348" s="627"/>
      <c r="K348" s="627"/>
      <c r="L348" s="627"/>
      <c r="M348" s="627"/>
      <c r="N348" s="627"/>
      <c r="O348" s="627"/>
      <c r="P348" s="627"/>
      <c r="Q348" s="627"/>
      <c r="R348" s="627"/>
      <c r="S348" s="627"/>
      <c r="T348" s="627"/>
      <c r="U348" s="627"/>
      <c r="V348" s="627"/>
      <c r="W348" s="358">
        <f t="shared" si="37"/>
        <v>0</v>
      </c>
      <c r="X348" s="358">
        <f t="shared" si="36"/>
        <v>0</v>
      </c>
      <c r="Y348" s="358">
        <f t="shared" si="38"/>
        <v>0</v>
      </c>
      <c r="Z348" s="628"/>
      <c r="AA348" s="587"/>
      <c r="AB348" s="147"/>
    </row>
    <row r="349" spans="3:28" hidden="1" x14ac:dyDescent="0.25">
      <c r="C349" s="626"/>
      <c r="D349" s="626"/>
      <c r="E349" s="627"/>
      <c r="F349" s="627"/>
      <c r="G349" s="627"/>
      <c r="H349" s="627"/>
      <c r="I349" s="627"/>
      <c r="J349" s="627"/>
      <c r="K349" s="627"/>
      <c r="L349" s="627"/>
      <c r="M349" s="627"/>
      <c r="N349" s="627"/>
      <c r="O349" s="627"/>
      <c r="P349" s="627"/>
      <c r="Q349" s="627"/>
      <c r="R349" s="627"/>
      <c r="S349" s="627"/>
      <c r="T349" s="627"/>
      <c r="U349" s="627"/>
      <c r="V349" s="627"/>
      <c r="W349" s="358">
        <f t="shared" si="37"/>
        <v>0</v>
      </c>
      <c r="X349" s="358">
        <f t="shared" si="36"/>
        <v>0</v>
      </c>
      <c r="Y349" s="358">
        <f t="shared" si="38"/>
        <v>0</v>
      </c>
      <c r="Z349" s="628"/>
      <c r="AA349" s="587"/>
      <c r="AB349" s="147"/>
    </row>
    <row r="350" spans="3:28" hidden="1" x14ac:dyDescent="0.25">
      <c r="C350" s="626"/>
      <c r="D350" s="626"/>
      <c r="E350" s="627"/>
      <c r="F350" s="627"/>
      <c r="G350" s="627"/>
      <c r="H350" s="627"/>
      <c r="I350" s="627"/>
      <c r="J350" s="627"/>
      <c r="K350" s="627"/>
      <c r="L350" s="627"/>
      <c r="M350" s="627"/>
      <c r="N350" s="627"/>
      <c r="O350" s="627"/>
      <c r="P350" s="627"/>
      <c r="Q350" s="627"/>
      <c r="R350" s="627"/>
      <c r="S350" s="627"/>
      <c r="T350" s="627"/>
      <c r="U350" s="627"/>
      <c r="V350" s="627"/>
      <c r="W350" s="358">
        <f t="shared" si="37"/>
        <v>0</v>
      </c>
      <c r="X350" s="358">
        <f t="shared" si="36"/>
        <v>0</v>
      </c>
      <c r="Y350" s="358">
        <f t="shared" si="38"/>
        <v>0</v>
      </c>
      <c r="Z350" s="628"/>
      <c r="AA350" s="587"/>
      <c r="AB350" s="147"/>
    </row>
    <row r="351" spans="3:28" hidden="1" x14ac:dyDescent="0.25">
      <c r="C351" s="626"/>
      <c r="D351" s="626"/>
      <c r="E351" s="627"/>
      <c r="F351" s="627"/>
      <c r="G351" s="627"/>
      <c r="H351" s="627"/>
      <c r="I351" s="627"/>
      <c r="J351" s="627"/>
      <c r="K351" s="627"/>
      <c r="L351" s="627"/>
      <c r="M351" s="627"/>
      <c r="N351" s="627"/>
      <c r="O351" s="627"/>
      <c r="P351" s="627"/>
      <c r="Q351" s="627"/>
      <c r="R351" s="627"/>
      <c r="S351" s="627"/>
      <c r="T351" s="627"/>
      <c r="U351" s="627"/>
      <c r="V351" s="627"/>
      <c r="W351" s="358">
        <f t="shared" si="37"/>
        <v>0</v>
      </c>
      <c r="X351" s="358">
        <f t="shared" si="36"/>
        <v>0</v>
      </c>
      <c r="Y351" s="358">
        <f t="shared" si="38"/>
        <v>0</v>
      </c>
      <c r="Z351" s="628"/>
      <c r="AA351" s="587"/>
      <c r="AB351" s="147"/>
    </row>
    <row r="352" spans="3:28" hidden="1" x14ac:dyDescent="0.25">
      <c r="C352" s="626"/>
      <c r="D352" s="626"/>
      <c r="E352" s="627"/>
      <c r="F352" s="627"/>
      <c r="G352" s="627"/>
      <c r="H352" s="627"/>
      <c r="I352" s="627"/>
      <c r="J352" s="627"/>
      <c r="K352" s="627"/>
      <c r="L352" s="627"/>
      <c r="M352" s="627"/>
      <c r="N352" s="627"/>
      <c r="O352" s="627"/>
      <c r="P352" s="627"/>
      <c r="Q352" s="627"/>
      <c r="R352" s="627"/>
      <c r="S352" s="627"/>
      <c r="T352" s="627"/>
      <c r="U352" s="627"/>
      <c r="V352" s="627"/>
      <c r="W352" s="358">
        <f t="shared" si="37"/>
        <v>0</v>
      </c>
      <c r="X352" s="358">
        <f t="shared" si="36"/>
        <v>0</v>
      </c>
      <c r="Y352" s="358">
        <f t="shared" si="38"/>
        <v>0</v>
      </c>
      <c r="Z352" s="628"/>
      <c r="AA352" s="587"/>
      <c r="AB352" s="147"/>
    </row>
    <row r="353" spans="3:28" hidden="1" x14ac:dyDescent="0.25">
      <c r="C353" s="626"/>
      <c r="D353" s="626"/>
      <c r="E353" s="627"/>
      <c r="F353" s="627"/>
      <c r="G353" s="627"/>
      <c r="H353" s="627"/>
      <c r="I353" s="627"/>
      <c r="J353" s="627"/>
      <c r="K353" s="627"/>
      <c r="L353" s="627"/>
      <c r="M353" s="627"/>
      <c r="N353" s="627"/>
      <c r="O353" s="627"/>
      <c r="P353" s="627"/>
      <c r="Q353" s="627"/>
      <c r="R353" s="627"/>
      <c r="S353" s="627"/>
      <c r="T353" s="627"/>
      <c r="U353" s="627"/>
      <c r="V353" s="627"/>
      <c r="W353" s="358">
        <f t="shared" si="37"/>
        <v>0</v>
      </c>
      <c r="X353" s="358">
        <f t="shared" si="36"/>
        <v>0</v>
      </c>
      <c r="Y353" s="358">
        <f t="shared" si="38"/>
        <v>0</v>
      </c>
      <c r="Z353" s="628"/>
      <c r="AA353" s="587"/>
      <c r="AB353" s="147"/>
    </row>
    <row r="354" spans="3:28" hidden="1" x14ac:dyDescent="0.25">
      <c r="C354" s="626"/>
      <c r="D354" s="626"/>
      <c r="E354" s="627"/>
      <c r="F354" s="627"/>
      <c r="G354" s="627"/>
      <c r="H354" s="627"/>
      <c r="I354" s="627"/>
      <c r="J354" s="627"/>
      <c r="K354" s="627"/>
      <c r="L354" s="627"/>
      <c r="M354" s="627"/>
      <c r="N354" s="627"/>
      <c r="O354" s="627"/>
      <c r="P354" s="627"/>
      <c r="Q354" s="627"/>
      <c r="R354" s="627"/>
      <c r="S354" s="627"/>
      <c r="T354" s="627"/>
      <c r="U354" s="627"/>
      <c r="V354" s="627"/>
      <c r="W354" s="358">
        <f t="shared" si="37"/>
        <v>0</v>
      </c>
      <c r="X354" s="358">
        <f t="shared" si="36"/>
        <v>0</v>
      </c>
      <c r="Y354" s="358">
        <f t="shared" si="38"/>
        <v>0</v>
      </c>
      <c r="Z354" s="628"/>
      <c r="AA354" s="587"/>
      <c r="AB354" s="147"/>
    </row>
    <row r="355" spans="3:28" hidden="1" x14ac:dyDescent="0.25">
      <c r="C355" s="626"/>
      <c r="D355" s="626"/>
      <c r="E355" s="627"/>
      <c r="F355" s="627"/>
      <c r="G355" s="627"/>
      <c r="H355" s="627"/>
      <c r="I355" s="627"/>
      <c r="J355" s="627"/>
      <c r="K355" s="627"/>
      <c r="L355" s="627"/>
      <c r="M355" s="627"/>
      <c r="N355" s="627"/>
      <c r="O355" s="627"/>
      <c r="P355" s="627"/>
      <c r="Q355" s="627"/>
      <c r="R355" s="627"/>
      <c r="S355" s="627"/>
      <c r="T355" s="627"/>
      <c r="U355" s="627"/>
      <c r="V355" s="627"/>
      <c r="W355" s="358">
        <f t="shared" si="37"/>
        <v>0</v>
      </c>
      <c r="X355" s="358">
        <f t="shared" si="36"/>
        <v>0</v>
      </c>
      <c r="Y355" s="358">
        <f t="shared" si="38"/>
        <v>0</v>
      </c>
      <c r="Z355" s="628"/>
      <c r="AA355" s="587"/>
      <c r="AB355" s="147"/>
    </row>
    <row r="356" spans="3:28" hidden="1" x14ac:dyDescent="0.25">
      <c r="C356" s="626"/>
      <c r="D356" s="626"/>
      <c r="E356" s="627"/>
      <c r="F356" s="627"/>
      <c r="G356" s="627"/>
      <c r="H356" s="627"/>
      <c r="I356" s="627"/>
      <c r="J356" s="627"/>
      <c r="K356" s="627"/>
      <c r="L356" s="627"/>
      <c r="M356" s="627"/>
      <c r="N356" s="627"/>
      <c r="O356" s="627"/>
      <c r="P356" s="627"/>
      <c r="Q356" s="627"/>
      <c r="R356" s="627"/>
      <c r="S356" s="627"/>
      <c r="T356" s="627"/>
      <c r="U356" s="627"/>
      <c r="V356" s="627"/>
      <c r="W356" s="358">
        <f t="shared" si="37"/>
        <v>0</v>
      </c>
      <c r="X356" s="358">
        <f t="shared" si="36"/>
        <v>0</v>
      </c>
      <c r="Y356" s="358">
        <f t="shared" si="38"/>
        <v>0</v>
      </c>
      <c r="Z356" s="628"/>
      <c r="AA356" s="587"/>
      <c r="AB356" s="147"/>
    </row>
    <row r="357" spans="3:28" hidden="1" x14ac:dyDescent="0.25">
      <c r="C357" s="626"/>
      <c r="D357" s="626"/>
      <c r="E357" s="627"/>
      <c r="F357" s="627"/>
      <c r="G357" s="627"/>
      <c r="H357" s="627"/>
      <c r="I357" s="627"/>
      <c r="J357" s="627"/>
      <c r="K357" s="627"/>
      <c r="L357" s="627"/>
      <c r="M357" s="627"/>
      <c r="N357" s="627"/>
      <c r="O357" s="627"/>
      <c r="P357" s="627"/>
      <c r="Q357" s="627"/>
      <c r="R357" s="627"/>
      <c r="S357" s="627"/>
      <c r="T357" s="627"/>
      <c r="U357" s="627"/>
      <c r="V357" s="627"/>
      <c r="W357" s="358">
        <f t="shared" si="37"/>
        <v>0</v>
      </c>
      <c r="X357" s="358">
        <f t="shared" si="36"/>
        <v>0</v>
      </c>
      <c r="Y357" s="358">
        <f t="shared" si="38"/>
        <v>0</v>
      </c>
      <c r="Z357" s="628"/>
      <c r="AA357" s="587"/>
      <c r="AB357" s="147"/>
    </row>
    <row r="358" spans="3:28" hidden="1" x14ac:dyDescent="0.25">
      <c r="C358" s="626"/>
      <c r="D358" s="626"/>
      <c r="E358" s="627"/>
      <c r="F358" s="627"/>
      <c r="G358" s="627"/>
      <c r="H358" s="627"/>
      <c r="I358" s="627"/>
      <c r="J358" s="627"/>
      <c r="K358" s="627"/>
      <c r="L358" s="627"/>
      <c r="M358" s="627"/>
      <c r="N358" s="627"/>
      <c r="O358" s="627"/>
      <c r="P358" s="627"/>
      <c r="Q358" s="627"/>
      <c r="R358" s="627"/>
      <c r="S358" s="627"/>
      <c r="T358" s="627"/>
      <c r="U358" s="627"/>
      <c r="V358" s="627"/>
      <c r="W358" s="358">
        <f t="shared" si="37"/>
        <v>0</v>
      </c>
      <c r="X358" s="358">
        <f t="shared" si="36"/>
        <v>0</v>
      </c>
      <c r="Y358" s="358">
        <f t="shared" si="38"/>
        <v>0</v>
      </c>
      <c r="Z358" s="628"/>
      <c r="AA358" s="587"/>
      <c r="AB358" s="147"/>
    </row>
    <row r="359" spans="3:28" hidden="1" x14ac:dyDescent="0.25">
      <c r="C359" s="626"/>
      <c r="D359" s="626"/>
      <c r="E359" s="627"/>
      <c r="F359" s="627"/>
      <c r="G359" s="627"/>
      <c r="H359" s="627"/>
      <c r="I359" s="627"/>
      <c r="J359" s="627"/>
      <c r="K359" s="627"/>
      <c r="L359" s="627"/>
      <c r="M359" s="627"/>
      <c r="N359" s="627"/>
      <c r="O359" s="627"/>
      <c r="P359" s="627"/>
      <c r="Q359" s="627"/>
      <c r="R359" s="627"/>
      <c r="S359" s="627"/>
      <c r="T359" s="627"/>
      <c r="U359" s="627"/>
      <c r="V359" s="627"/>
      <c r="W359" s="358">
        <f t="shared" si="37"/>
        <v>0</v>
      </c>
      <c r="X359" s="358">
        <f t="shared" si="36"/>
        <v>0</v>
      </c>
      <c r="Y359" s="358">
        <f t="shared" si="38"/>
        <v>0</v>
      </c>
      <c r="Z359" s="628"/>
      <c r="AA359" s="587"/>
      <c r="AB359" s="147"/>
    </row>
    <row r="360" spans="3:28" hidden="1" x14ac:dyDescent="0.25">
      <c r="C360" s="626"/>
      <c r="D360" s="626"/>
      <c r="E360" s="627"/>
      <c r="F360" s="627"/>
      <c r="G360" s="627"/>
      <c r="H360" s="627"/>
      <c r="I360" s="627"/>
      <c r="J360" s="627"/>
      <c r="K360" s="627"/>
      <c r="L360" s="627"/>
      <c r="M360" s="627"/>
      <c r="N360" s="627"/>
      <c r="O360" s="627"/>
      <c r="P360" s="627"/>
      <c r="Q360" s="627"/>
      <c r="R360" s="627"/>
      <c r="S360" s="627"/>
      <c r="T360" s="627"/>
      <c r="U360" s="627"/>
      <c r="V360" s="627"/>
      <c r="W360" s="358">
        <f t="shared" si="37"/>
        <v>0</v>
      </c>
      <c r="X360" s="358">
        <f t="shared" si="36"/>
        <v>0</v>
      </c>
      <c r="Y360" s="358">
        <f t="shared" si="38"/>
        <v>0</v>
      </c>
      <c r="Z360" s="628"/>
      <c r="AA360" s="587"/>
      <c r="AB360" s="147"/>
    </row>
    <row r="361" spans="3:28" hidden="1" x14ac:dyDescent="0.25">
      <c r="C361" s="626"/>
      <c r="D361" s="626"/>
      <c r="E361" s="627"/>
      <c r="F361" s="627"/>
      <c r="G361" s="627"/>
      <c r="H361" s="627"/>
      <c r="I361" s="627"/>
      <c r="J361" s="627"/>
      <c r="K361" s="627"/>
      <c r="L361" s="627"/>
      <c r="M361" s="627"/>
      <c r="N361" s="627"/>
      <c r="O361" s="627"/>
      <c r="P361" s="627"/>
      <c r="Q361" s="627"/>
      <c r="R361" s="627"/>
      <c r="S361" s="627"/>
      <c r="T361" s="627"/>
      <c r="U361" s="627"/>
      <c r="V361" s="627"/>
      <c r="W361" s="358">
        <f t="shared" si="37"/>
        <v>0</v>
      </c>
      <c r="X361" s="358">
        <f t="shared" si="36"/>
        <v>0</v>
      </c>
      <c r="Y361" s="358">
        <f t="shared" si="38"/>
        <v>0</v>
      </c>
      <c r="Z361" s="628"/>
      <c r="AA361" s="587"/>
      <c r="AB361" s="147"/>
    </row>
    <row r="362" spans="3:28" hidden="1" x14ac:dyDescent="0.25">
      <c r="C362" s="626"/>
      <c r="D362" s="626"/>
      <c r="E362" s="627"/>
      <c r="F362" s="627"/>
      <c r="G362" s="627"/>
      <c r="H362" s="627"/>
      <c r="I362" s="627"/>
      <c r="J362" s="627"/>
      <c r="K362" s="627"/>
      <c r="L362" s="627"/>
      <c r="M362" s="627"/>
      <c r="N362" s="627"/>
      <c r="O362" s="627"/>
      <c r="P362" s="627"/>
      <c r="Q362" s="627"/>
      <c r="R362" s="627"/>
      <c r="S362" s="627"/>
      <c r="T362" s="627"/>
      <c r="U362" s="627"/>
      <c r="V362" s="627"/>
      <c r="W362" s="358">
        <f t="shared" si="37"/>
        <v>0</v>
      </c>
      <c r="X362" s="358">
        <f t="shared" si="36"/>
        <v>0</v>
      </c>
      <c r="Y362" s="358">
        <f t="shared" si="38"/>
        <v>0</v>
      </c>
      <c r="Z362" s="628"/>
      <c r="AA362" s="587"/>
      <c r="AB362" s="147"/>
    </row>
    <row r="363" spans="3:28" hidden="1" x14ac:dyDescent="0.25">
      <c r="C363" s="626"/>
      <c r="D363" s="626"/>
      <c r="E363" s="627"/>
      <c r="F363" s="627"/>
      <c r="G363" s="627"/>
      <c r="H363" s="627"/>
      <c r="I363" s="627"/>
      <c r="J363" s="627"/>
      <c r="K363" s="627"/>
      <c r="L363" s="627"/>
      <c r="M363" s="627"/>
      <c r="N363" s="627"/>
      <c r="O363" s="627"/>
      <c r="P363" s="627"/>
      <c r="Q363" s="627"/>
      <c r="R363" s="627"/>
      <c r="S363" s="627"/>
      <c r="T363" s="627"/>
      <c r="U363" s="627"/>
      <c r="V363" s="627"/>
      <c r="W363" s="358">
        <f t="shared" si="37"/>
        <v>0</v>
      </c>
      <c r="X363" s="358">
        <f t="shared" si="36"/>
        <v>0</v>
      </c>
      <c r="Y363" s="358">
        <f t="shared" si="38"/>
        <v>0</v>
      </c>
      <c r="Z363" s="628"/>
      <c r="AA363" s="587"/>
      <c r="AB363" s="147"/>
    </row>
    <row r="364" spans="3:28" hidden="1" x14ac:dyDescent="0.25">
      <c r="C364" s="626"/>
      <c r="D364" s="626"/>
      <c r="E364" s="627"/>
      <c r="F364" s="627"/>
      <c r="G364" s="627"/>
      <c r="H364" s="627"/>
      <c r="I364" s="627"/>
      <c r="J364" s="627"/>
      <c r="K364" s="627"/>
      <c r="L364" s="627"/>
      <c r="M364" s="627"/>
      <c r="N364" s="627"/>
      <c r="O364" s="627"/>
      <c r="P364" s="627"/>
      <c r="Q364" s="627"/>
      <c r="R364" s="627"/>
      <c r="S364" s="627"/>
      <c r="T364" s="627"/>
      <c r="U364" s="627"/>
      <c r="V364" s="627"/>
      <c r="W364" s="358">
        <f t="shared" si="37"/>
        <v>0</v>
      </c>
      <c r="X364" s="358">
        <f t="shared" si="36"/>
        <v>0</v>
      </c>
      <c r="Y364" s="358">
        <f t="shared" si="38"/>
        <v>0</v>
      </c>
      <c r="Z364" s="628"/>
      <c r="AA364" s="587"/>
      <c r="AB364" s="147"/>
    </row>
    <row r="365" spans="3:28" hidden="1" x14ac:dyDescent="0.25">
      <c r="C365" s="626"/>
      <c r="D365" s="626"/>
      <c r="E365" s="627"/>
      <c r="F365" s="627"/>
      <c r="G365" s="627"/>
      <c r="H365" s="627"/>
      <c r="I365" s="627"/>
      <c r="J365" s="627"/>
      <c r="K365" s="627"/>
      <c r="L365" s="627"/>
      <c r="M365" s="627"/>
      <c r="N365" s="627"/>
      <c r="O365" s="627"/>
      <c r="P365" s="627"/>
      <c r="Q365" s="627"/>
      <c r="R365" s="627"/>
      <c r="S365" s="627"/>
      <c r="T365" s="627"/>
      <c r="U365" s="627"/>
      <c r="V365" s="627"/>
      <c r="W365" s="358">
        <f t="shared" si="37"/>
        <v>0</v>
      </c>
      <c r="X365" s="358">
        <f t="shared" si="36"/>
        <v>0</v>
      </c>
      <c r="Y365" s="358">
        <f t="shared" si="38"/>
        <v>0</v>
      </c>
      <c r="Z365" s="628"/>
      <c r="AA365" s="587"/>
      <c r="AB365" s="147"/>
    </row>
    <row r="366" spans="3:28" hidden="1" x14ac:dyDescent="0.25">
      <c r="C366" s="626"/>
      <c r="D366" s="626"/>
      <c r="E366" s="627"/>
      <c r="F366" s="627"/>
      <c r="G366" s="627"/>
      <c r="H366" s="627"/>
      <c r="I366" s="627"/>
      <c r="J366" s="627"/>
      <c r="K366" s="627"/>
      <c r="L366" s="627"/>
      <c r="M366" s="627"/>
      <c r="N366" s="627"/>
      <c r="O366" s="627"/>
      <c r="P366" s="627"/>
      <c r="Q366" s="627"/>
      <c r="R366" s="627"/>
      <c r="S366" s="627"/>
      <c r="T366" s="627"/>
      <c r="U366" s="627"/>
      <c r="V366" s="627"/>
      <c r="W366" s="358">
        <f t="shared" si="37"/>
        <v>0</v>
      </c>
      <c r="X366" s="358">
        <f t="shared" si="36"/>
        <v>0</v>
      </c>
      <c r="Y366" s="358">
        <f t="shared" si="38"/>
        <v>0</v>
      </c>
      <c r="Z366" s="628"/>
      <c r="AA366" s="587"/>
      <c r="AB366" s="147"/>
    </row>
    <row r="367" spans="3:28" hidden="1" x14ac:dyDescent="0.25">
      <c r="C367" s="626"/>
      <c r="D367" s="626"/>
      <c r="E367" s="627"/>
      <c r="F367" s="627"/>
      <c r="G367" s="627"/>
      <c r="H367" s="627"/>
      <c r="I367" s="627"/>
      <c r="J367" s="627"/>
      <c r="K367" s="627"/>
      <c r="L367" s="627"/>
      <c r="M367" s="627"/>
      <c r="N367" s="627"/>
      <c r="O367" s="627"/>
      <c r="P367" s="627"/>
      <c r="Q367" s="627"/>
      <c r="R367" s="627"/>
      <c r="S367" s="627"/>
      <c r="T367" s="627"/>
      <c r="U367" s="627"/>
      <c r="V367" s="627"/>
      <c r="W367" s="358">
        <f t="shared" si="37"/>
        <v>0</v>
      </c>
      <c r="X367" s="358">
        <f t="shared" si="36"/>
        <v>0</v>
      </c>
      <c r="Y367" s="358">
        <f t="shared" si="38"/>
        <v>0</v>
      </c>
      <c r="Z367" s="628"/>
      <c r="AA367" s="587"/>
      <c r="AB367" s="147"/>
    </row>
    <row r="368" spans="3:28" hidden="1" x14ac:dyDescent="0.25">
      <c r="C368" s="626"/>
      <c r="D368" s="626"/>
      <c r="E368" s="627"/>
      <c r="F368" s="627"/>
      <c r="G368" s="627"/>
      <c r="H368" s="627"/>
      <c r="I368" s="627"/>
      <c r="J368" s="627"/>
      <c r="K368" s="627"/>
      <c r="L368" s="627"/>
      <c r="M368" s="627"/>
      <c r="N368" s="627"/>
      <c r="O368" s="627"/>
      <c r="P368" s="627"/>
      <c r="Q368" s="627"/>
      <c r="R368" s="627"/>
      <c r="S368" s="627"/>
      <c r="T368" s="627"/>
      <c r="U368" s="627"/>
      <c r="V368" s="627"/>
      <c r="W368" s="358">
        <f t="shared" si="37"/>
        <v>0</v>
      </c>
      <c r="X368" s="358">
        <f t="shared" si="36"/>
        <v>0</v>
      </c>
      <c r="Y368" s="358">
        <f t="shared" si="38"/>
        <v>0</v>
      </c>
      <c r="Z368" s="628"/>
      <c r="AA368" s="587"/>
      <c r="AB368" s="147"/>
    </row>
    <row r="369" spans="3:28" hidden="1" x14ac:dyDescent="0.25">
      <c r="C369" s="626"/>
      <c r="D369" s="626"/>
      <c r="E369" s="627"/>
      <c r="F369" s="627"/>
      <c r="G369" s="627"/>
      <c r="H369" s="627"/>
      <c r="I369" s="627"/>
      <c r="J369" s="627"/>
      <c r="K369" s="627"/>
      <c r="L369" s="627"/>
      <c r="M369" s="627"/>
      <c r="N369" s="627"/>
      <c r="O369" s="627"/>
      <c r="P369" s="627"/>
      <c r="Q369" s="627"/>
      <c r="R369" s="627"/>
      <c r="S369" s="627"/>
      <c r="T369" s="627"/>
      <c r="U369" s="627"/>
      <c r="V369" s="627"/>
      <c r="W369" s="358">
        <f t="shared" si="37"/>
        <v>0</v>
      </c>
      <c r="X369" s="358">
        <f t="shared" si="36"/>
        <v>0</v>
      </c>
      <c r="Y369" s="358">
        <f t="shared" si="38"/>
        <v>0</v>
      </c>
      <c r="Z369" s="628"/>
      <c r="AA369" s="587"/>
      <c r="AB369" s="147"/>
    </row>
    <row r="370" spans="3:28" hidden="1" x14ac:dyDescent="0.25">
      <c r="C370" s="626"/>
      <c r="D370" s="626"/>
      <c r="E370" s="627"/>
      <c r="F370" s="627"/>
      <c r="G370" s="627"/>
      <c r="H370" s="627"/>
      <c r="I370" s="627"/>
      <c r="J370" s="627"/>
      <c r="K370" s="627"/>
      <c r="L370" s="627"/>
      <c r="M370" s="627"/>
      <c r="N370" s="627"/>
      <c r="O370" s="627"/>
      <c r="P370" s="627"/>
      <c r="Q370" s="627"/>
      <c r="R370" s="627"/>
      <c r="S370" s="627"/>
      <c r="T370" s="627"/>
      <c r="U370" s="627"/>
      <c r="V370" s="627"/>
      <c r="W370" s="358">
        <f t="shared" si="37"/>
        <v>0</v>
      </c>
      <c r="X370" s="358">
        <f t="shared" si="36"/>
        <v>0</v>
      </c>
      <c r="Y370" s="358">
        <f t="shared" si="38"/>
        <v>0</v>
      </c>
      <c r="Z370" s="628"/>
      <c r="AA370" s="587"/>
      <c r="AB370" s="147"/>
    </row>
    <row r="371" spans="3:28" hidden="1" x14ac:dyDescent="0.25">
      <c r="C371" s="626"/>
      <c r="D371" s="626"/>
      <c r="E371" s="627"/>
      <c r="F371" s="627"/>
      <c r="G371" s="627"/>
      <c r="H371" s="627"/>
      <c r="I371" s="627"/>
      <c r="J371" s="627"/>
      <c r="K371" s="627"/>
      <c r="L371" s="627"/>
      <c r="M371" s="627"/>
      <c r="N371" s="627"/>
      <c r="O371" s="627"/>
      <c r="P371" s="627"/>
      <c r="Q371" s="627"/>
      <c r="R371" s="627"/>
      <c r="S371" s="627"/>
      <c r="T371" s="627"/>
      <c r="U371" s="627"/>
      <c r="V371" s="627"/>
      <c r="W371" s="358">
        <f t="shared" si="37"/>
        <v>0</v>
      </c>
      <c r="X371" s="358">
        <f t="shared" si="36"/>
        <v>0</v>
      </c>
      <c r="Y371" s="358">
        <f t="shared" si="38"/>
        <v>0</v>
      </c>
      <c r="Z371" s="628"/>
      <c r="AA371" s="587"/>
      <c r="AB371" s="147"/>
    </row>
    <row r="372" spans="3:28" hidden="1" x14ac:dyDescent="0.25">
      <c r="C372" s="626"/>
      <c r="D372" s="626"/>
      <c r="E372" s="627"/>
      <c r="F372" s="627"/>
      <c r="G372" s="627"/>
      <c r="H372" s="627"/>
      <c r="I372" s="627"/>
      <c r="J372" s="627"/>
      <c r="K372" s="627"/>
      <c r="L372" s="627"/>
      <c r="M372" s="627"/>
      <c r="N372" s="627"/>
      <c r="O372" s="627"/>
      <c r="P372" s="627"/>
      <c r="Q372" s="627"/>
      <c r="R372" s="627"/>
      <c r="S372" s="627"/>
      <c r="T372" s="627"/>
      <c r="U372" s="627"/>
      <c r="V372" s="627"/>
      <c r="W372" s="358">
        <f t="shared" si="37"/>
        <v>0</v>
      </c>
      <c r="X372" s="358">
        <f t="shared" si="36"/>
        <v>0</v>
      </c>
      <c r="Y372" s="358">
        <f t="shared" si="38"/>
        <v>0</v>
      </c>
      <c r="Z372" s="628"/>
      <c r="AA372" s="587"/>
      <c r="AB372" s="147"/>
    </row>
    <row r="373" spans="3:28" hidden="1" x14ac:dyDescent="0.25">
      <c r="C373" s="626"/>
      <c r="D373" s="626"/>
      <c r="E373" s="627"/>
      <c r="F373" s="627"/>
      <c r="G373" s="627"/>
      <c r="H373" s="627"/>
      <c r="I373" s="627"/>
      <c r="J373" s="627"/>
      <c r="K373" s="627"/>
      <c r="L373" s="627"/>
      <c r="M373" s="627"/>
      <c r="N373" s="627"/>
      <c r="O373" s="627"/>
      <c r="P373" s="627"/>
      <c r="Q373" s="627"/>
      <c r="R373" s="627"/>
      <c r="S373" s="627"/>
      <c r="T373" s="627"/>
      <c r="U373" s="627"/>
      <c r="V373" s="627"/>
      <c r="W373" s="358">
        <f t="shared" si="37"/>
        <v>0</v>
      </c>
      <c r="X373" s="358">
        <f t="shared" ref="X373:X436" si="39">Y373-W373</f>
        <v>0</v>
      </c>
      <c r="Y373" s="358">
        <f t="shared" si="38"/>
        <v>0</v>
      </c>
      <c r="Z373" s="628"/>
      <c r="AA373" s="587"/>
      <c r="AB373" s="147"/>
    </row>
    <row r="374" spans="3:28" hidden="1" x14ac:dyDescent="0.25">
      <c r="C374" s="626"/>
      <c r="D374" s="626"/>
      <c r="E374" s="627"/>
      <c r="F374" s="627"/>
      <c r="G374" s="627"/>
      <c r="H374" s="627"/>
      <c r="I374" s="627"/>
      <c r="J374" s="627"/>
      <c r="K374" s="627"/>
      <c r="L374" s="627"/>
      <c r="M374" s="627"/>
      <c r="N374" s="627"/>
      <c r="O374" s="627"/>
      <c r="P374" s="627"/>
      <c r="Q374" s="627"/>
      <c r="R374" s="627"/>
      <c r="S374" s="627"/>
      <c r="T374" s="627"/>
      <c r="U374" s="627"/>
      <c r="V374" s="627"/>
      <c r="W374" s="358">
        <f t="shared" si="37"/>
        <v>0</v>
      </c>
      <c r="X374" s="358">
        <f t="shared" si="39"/>
        <v>0</v>
      </c>
      <c r="Y374" s="358">
        <f t="shared" si="38"/>
        <v>0</v>
      </c>
      <c r="Z374" s="628"/>
      <c r="AA374" s="587"/>
      <c r="AB374" s="147"/>
    </row>
    <row r="375" spans="3:28" hidden="1" x14ac:dyDescent="0.25">
      <c r="C375" s="626"/>
      <c r="D375" s="626"/>
      <c r="E375" s="627"/>
      <c r="F375" s="627"/>
      <c r="G375" s="627"/>
      <c r="H375" s="627"/>
      <c r="I375" s="627"/>
      <c r="J375" s="627"/>
      <c r="K375" s="627"/>
      <c r="L375" s="627"/>
      <c r="M375" s="627"/>
      <c r="N375" s="627"/>
      <c r="O375" s="627"/>
      <c r="P375" s="627"/>
      <c r="Q375" s="627"/>
      <c r="R375" s="627"/>
      <c r="S375" s="627"/>
      <c r="T375" s="627"/>
      <c r="U375" s="627"/>
      <c r="V375" s="627"/>
      <c r="W375" s="358">
        <f t="shared" si="37"/>
        <v>0</v>
      </c>
      <c r="X375" s="358">
        <f t="shared" si="39"/>
        <v>0</v>
      </c>
      <c r="Y375" s="358">
        <f t="shared" si="38"/>
        <v>0</v>
      </c>
      <c r="Z375" s="628"/>
      <c r="AA375" s="587"/>
      <c r="AB375" s="147"/>
    </row>
    <row r="376" spans="3:28" hidden="1" x14ac:dyDescent="0.25">
      <c r="C376" s="626"/>
      <c r="D376" s="626"/>
      <c r="E376" s="627"/>
      <c r="F376" s="627"/>
      <c r="G376" s="627"/>
      <c r="H376" s="627"/>
      <c r="I376" s="627"/>
      <c r="J376" s="627"/>
      <c r="K376" s="627"/>
      <c r="L376" s="627"/>
      <c r="M376" s="627"/>
      <c r="N376" s="627"/>
      <c r="O376" s="627"/>
      <c r="P376" s="627"/>
      <c r="Q376" s="627"/>
      <c r="R376" s="627"/>
      <c r="S376" s="627"/>
      <c r="T376" s="627"/>
      <c r="U376" s="627"/>
      <c r="V376" s="627"/>
      <c r="W376" s="358">
        <f t="shared" si="37"/>
        <v>0</v>
      </c>
      <c r="X376" s="358">
        <f t="shared" si="39"/>
        <v>0</v>
      </c>
      <c r="Y376" s="358">
        <f t="shared" si="38"/>
        <v>0</v>
      </c>
      <c r="Z376" s="628"/>
      <c r="AA376" s="587"/>
      <c r="AB376" s="147"/>
    </row>
    <row r="377" spans="3:28" hidden="1" x14ac:dyDescent="0.25">
      <c r="C377" s="626"/>
      <c r="D377" s="626"/>
      <c r="E377" s="627"/>
      <c r="F377" s="627"/>
      <c r="G377" s="627"/>
      <c r="H377" s="627"/>
      <c r="I377" s="627"/>
      <c r="J377" s="627"/>
      <c r="K377" s="627"/>
      <c r="L377" s="627"/>
      <c r="M377" s="627"/>
      <c r="N377" s="627"/>
      <c r="O377" s="627"/>
      <c r="P377" s="627"/>
      <c r="Q377" s="627"/>
      <c r="R377" s="627"/>
      <c r="S377" s="627"/>
      <c r="T377" s="627"/>
      <c r="U377" s="627"/>
      <c r="V377" s="627"/>
      <c r="W377" s="358">
        <f t="shared" si="37"/>
        <v>0</v>
      </c>
      <c r="X377" s="358">
        <f t="shared" si="39"/>
        <v>0</v>
      </c>
      <c r="Y377" s="358">
        <f t="shared" si="38"/>
        <v>0</v>
      </c>
      <c r="Z377" s="628"/>
      <c r="AA377" s="587"/>
      <c r="AB377" s="147"/>
    </row>
    <row r="378" spans="3:28" hidden="1" x14ac:dyDescent="0.25">
      <c r="C378" s="626"/>
      <c r="D378" s="626"/>
      <c r="E378" s="627"/>
      <c r="F378" s="627"/>
      <c r="G378" s="627"/>
      <c r="H378" s="627"/>
      <c r="I378" s="627"/>
      <c r="J378" s="627"/>
      <c r="K378" s="627"/>
      <c r="L378" s="627"/>
      <c r="M378" s="627"/>
      <c r="N378" s="627"/>
      <c r="O378" s="627"/>
      <c r="P378" s="627"/>
      <c r="Q378" s="627"/>
      <c r="R378" s="627"/>
      <c r="S378" s="627"/>
      <c r="T378" s="627"/>
      <c r="U378" s="627"/>
      <c r="V378" s="627"/>
      <c r="W378" s="358">
        <f t="shared" si="37"/>
        <v>0</v>
      </c>
      <c r="X378" s="358">
        <f t="shared" si="39"/>
        <v>0</v>
      </c>
      <c r="Y378" s="358">
        <f t="shared" si="38"/>
        <v>0</v>
      </c>
      <c r="Z378" s="628"/>
      <c r="AA378" s="587"/>
      <c r="AB378" s="147"/>
    </row>
    <row r="379" spans="3:28" hidden="1" x14ac:dyDescent="0.25">
      <c r="C379" s="626"/>
      <c r="D379" s="626"/>
      <c r="E379" s="627"/>
      <c r="F379" s="627"/>
      <c r="G379" s="627"/>
      <c r="H379" s="627"/>
      <c r="I379" s="627"/>
      <c r="J379" s="627"/>
      <c r="K379" s="627"/>
      <c r="L379" s="627"/>
      <c r="M379" s="627"/>
      <c r="N379" s="627"/>
      <c r="O379" s="627"/>
      <c r="P379" s="627"/>
      <c r="Q379" s="627"/>
      <c r="R379" s="627"/>
      <c r="S379" s="627"/>
      <c r="T379" s="627"/>
      <c r="U379" s="627"/>
      <c r="V379" s="627"/>
      <c r="W379" s="358">
        <f t="shared" si="37"/>
        <v>0</v>
      </c>
      <c r="X379" s="358">
        <f t="shared" si="39"/>
        <v>0</v>
      </c>
      <c r="Y379" s="358">
        <f t="shared" si="38"/>
        <v>0</v>
      </c>
      <c r="Z379" s="628"/>
      <c r="AA379" s="587"/>
      <c r="AB379" s="147"/>
    </row>
    <row r="380" spans="3:28" hidden="1" x14ac:dyDescent="0.25">
      <c r="C380" s="626"/>
      <c r="D380" s="626"/>
      <c r="E380" s="627"/>
      <c r="F380" s="627"/>
      <c r="G380" s="627"/>
      <c r="H380" s="627"/>
      <c r="I380" s="627"/>
      <c r="J380" s="627"/>
      <c r="K380" s="627"/>
      <c r="L380" s="627"/>
      <c r="M380" s="627"/>
      <c r="N380" s="627"/>
      <c r="O380" s="627"/>
      <c r="P380" s="627"/>
      <c r="Q380" s="627"/>
      <c r="R380" s="627"/>
      <c r="S380" s="627"/>
      <c r="T380" s="627"/>
      <c r="U380" s="627"/>
      <c r="V380" s="627"/>
      <c r="W380" s="358">
        <f t="shared" si="37"/>
        <v>0</v>
      </c>
      <c r="X380" s="358">
        <f t="shared" si="39"/>
        <v>0</v>
      </c>
      <c r="Y380" s="358">
        <f t="shared" si="38"/>
        <v>0</v>
      </c>
      <c r="Z380" s="628"/>
      <c r="AA380" s="587"/>
      <c r="AB380" s="147"/>
    </row>
    <row r="381" spans="3:28" hidden="1" x14ac:dyDescent="0.25">
      <c r="C381" s="626"/>
      <c r="D381" s="626"/>
      <c r="E381" s="627"/>
      <c r="F381" s="627"/>
      <c r="G381" s="627"/>
      <c r="H381" s="627"/>
      <c r="I381" s="627"/>
      <c r="J381" s="627"/>
      <c r="K381" s="627"/>
      <c r="L381" s="627"/>
      <c r="M381" s="627"/>
      <c r="N381" s="627"/>
      <c r="O381" s="627"/>
      <c r="P381" s="627"/>
      <c r="Q381" s="627"/>
      <c r="R381" s="627"/>
      <c r="S381" s="627"/>
      <c r="T381" s="627"/>
      <c r="U381" s="627"/>
      <c r="V381" s="627"/>
      <c r="W381" s="358">
        <f t="shared" si="37"/>
        <v>0</v>
      </c>
      <c r="X381" s="358">
        <f t="shared" si="39"/>
        <v>0</v>
      </c>
      <c r="Y381" s="358">
        <f t="shared" si="38"/>
        <v>0</v>
      </c>
      <c r="Z381" s="628"/>
      <c r="AA381" s="587"/>
      <c r="AB381" s="147"/>
    </row>
    <row r="382" spans="3:28" hidden="1" x14ac:dyDescent="0.25">
      <c r="C382" s="626"/>
      <c r="D382" s="626"/>
      <c r="E382" s="627"/>
      <c r="F382" s="627"/>
      <c r="G382" s="627"/>
      <c r="H382" s="627"/>
      <c r="I382" s="627"/>
      <c r="J382" s="627"/>
      <c r="K382" s="627"/>
      <c r="L382" s="627"/>
      <c r="M382" s="627"/>
      <c r="N382" s="627"/>
      <c r="O382" s="627"/>
      <c r="P382" s="627"/>
      <c r="Q382" s="627"/>
      <c r="R382" s="627"/>
      <c r="S382" s="627"/>
      <c r="T382" s="627"/>
      <c r="U382" s="627"/>
      <c r="V382" s="627"/>
      <c r="W382" s="358">
        <f t="shared" si="37"/>
        <v>0</v>
      </c>
      <c r="X382" s="358">
        <f t="shared" si="39"/>
        <v>0</v>
      </c>
      <c r="Y382" s="358">
        <f t="shared" si="38"/>
        <v>0</v>
      </c>
      <c r="Z382" s="628"/>
      <c r="AA382" s="587"/>
      <c r="AB382" s="147"/>
    </row>
    <row r="383" spans="3:28" hidden="1" x14ac:dyDescent="0.25">
      <c r="C383" s="626"/>
      <c r="D383" s="626"/>
      <c r="E383" s="627"/>
      <c r="F383" s="627"/>
      <c r="G383" s="627"/>
      <c r="H383" s="627"/>
      <c r="I383" s="627"/>
      <c r="J383" s="627"/>
      <c r="K383" s="627"/>
      <c r="L383" s="627"/>
      <c r="M383" s="627"/>
      <c r="N383" s="627"/>
      <c r="O383" s="627"/>
      <c r="P383" s="627"/>
      <c r="Q383" s="627"/>
      <c r="R383" s="627"/>
      <c r="S383" s="627"/>
      <c r="T383" s="627"/>
      <c r="U383" s="627"/>
      <c r="V383" s="627"/>
      <c r="W383" s="358">
        <f t="shared" si="37"/>
        <v>0</v>
      </c>
      <c r="X383" s="358">
        <f t="shared" si="39"/>
        <v>0</v>
      </c>
      <c r="Y383" s="358">
        <f t="shared" si="38"/>
        <v>0</v>
      </c>
      <c r="Z383" s="628"/>
      <c r="AA383" s="587"/>
      <c r="AB383" s="147"/>
    </row>
    <row r="384" spans="3:28" hidden="1" x14ac:dyDescent="0.25">
      <c r="C384" s="626"/>
      <c r="D384" s="626"/>
      <c r="E384" s="627"/>
      <c r="F384" s="627"/>
      <c r="G384" s="627"/>
      <c r="H384" s="627"/>
      <c r="I384" s="627"/>
      <c r="J384" s="627"/>
      <c r="K384" s="627"/>
      <c r="L384" s="627"/>
      <c r="M384" s="627"/>
      <c r="N384" s="627"/>
      <c r="O384" s="627"/>
      <c r="P384" s="627"/>
      <c r="Q384" s="627"/>
      <c r="R384" s="627"/>
      <c r="S384" s="627"/>
      <c r="T384" s="627"/>
      <c r="U384" s="627"/>
      <c r="V384" s="627"/>
      <c r="W384" s="358">
        <f t="shared" si="37"/>
        <v>0</v>
      </c>
      <c r="X384" s="358">
        <f t="shared" si="39"/>
        <v>0</v>
      </c>
      <c r="Y384" s="358">
        <f t="shared" si="38"/>
        <v>0</v>
      </c>
      <c r="Z384" s="628"/>
      <c r="AA384" s="587"/>
      <c r="AB384" s="147"/>
    </row>
    <row r="385" spans="3:28" hidden="1" x14ac:dyDescent="0.25">
      <c r="C385" s="626"/>
      <c r="D385" s="626"/>
      <c r="E385" s="627"/>
      <c r="F385" s="627"/>
      <c r="G385" s="627"/>
      <c r="H385" s="627"/>
      <c r="I385" s="627"/>
      <c r="J385" s="627"/>
      <c r="K385" s="627"/>
      <c r="L385" s="627"/>
      <c r="M385" s="627"/>
      <c r="N385" s="627"/>
      <c r="O385" s="627"/>
      <c r="P385" s="627"/>
      <c r="Q385" s="627"/>
      <c r="R385" s="627"/>
      <c r="S385" s="627"/>
      <c r="T385" s="627"/>
      <c r="U385" s="627"/>
      <c r="V385" s="627"/>
      <c r="W385" s="358">
        <f t="shared" ref="W385:W448" si="40">SUMPRODUCT(E385:V385,$E$1102:$V$1102)</f>
        <v>0</v>
      </c>
      <c r="X385" s="358">
        <f t="shared" si="39"/>
        <v>0</v>
      </c>
      <c r="Y385" s="358">
        <f t="shared" ref="Y385:Y448" si="41">SUMPRODUCT(E385:V385,$E$1101:$V$1101)</f>
        <v>0</v>
      </c>
      <c r="Z385" s="628"/>
      <c r="AA385" s="587"/>
      <c r="AB385" s="147"/>
    </row>
    <row r="386" spans="3:28" hidden="1" x14ac:dyDescent="0.25">
      <c r="C386" s="626"/>
      <c r="D386" s="626"/>
      <c r="E386" s="627"/>
      <c r="F386" s="627"/>
      <c r="G386" s="627"/>
      <c r="H386" s="627"/>
      <c r="I386" s="627"/>
      <c r="J386" s="627"/>
      <c r="K386" s="627"/>
      <c r="L386" s="627"/>
      <c r="M386" s="627"/>
      <c r="N386" s="627"/>
      <c r="O386" s="627"/>
      <c r="P386" s="627"/>
      <c r="Q386" s="627"/>
      <c r="R386" s="627"/>
      <c r="S386" s="627"/>
      <c r="T386" s="627"/>
      <c r="U386" s="627"/>
      <c r="V386" s="627"/>
      <c r="W386" s="358">
        <f t="shared" si="40"/>
        <v>0</v>
      </c>
      <c r="X386" s="358">
        <f t="shared" si="39"/>
        <v>0</v>
      </c>
      <c r="Y386" s="358">
        <f t="shared" si="41"/>
        <v>0</v>
      </c>
      <c r="Z386" s="628"/>
      <c r="AA386" s="587"/>
      <c r="AB386" s="147"/>
    </row>
    <row r="387" spans="3:28" hidden="1" x14ac:dyDescent="0.25">
      <c r="C387" s="626"/>
      <c r="D387" s="626"/>
      <c r="E387" s="627"/>
      <c r="F387" s="627"/>
      <c r="G387" s="627"/>
      <c r="H387" s="627"/>
      <c r="I387" s="627"/>
      <c r="J387" s="627"/>
      <c r="K387" s="627"/>
      <c r="L387" s="627"/>
      <c r="M387" s="627"/>
      <c r="N387" s="627"/>
      <c r="O387" s="627"/>
      <c r="P387" s="627"/>
      <c r="Q387" s="627"/>
      <c r="R387" s="627"/>
      <c r="S387" s="627"/>
      <c r="T387" s="627"/>
      <c r="U387" s="627"/>
      <c r="V387" s="627"/>
      <c r="W387" s="358">
        <f t="shared" si="40"/>
        <v>0</v>
      </c>
      <c r="X387" s="358">
        <f t="shared" si="39"/>
        <v>0</v>
      </c>
      <c r="Y387" s="358">
        <f t="shared" si="41"/>
        <v>0</v>
      </c>
      <c r="Z387" s="628"/>
      <c r="AA387" s="587"/>
      <c r="AB387" s="147"/>
    </row>
    <row r="388" spans="3:28" hidden="1" x14ac:dyDescent="0.25">
      <c r="C388" s="626"/>
      <c r="D388" s="626"/>
      <c r="E388" s="627"/>
      <c r="F388" s="627"/>
      <c r="G388" s="627"/>
      <c r="H388" s="627"/>
      <c r="I388" s="627"/>
      <c r="J388" s="627"/>
      <c r="K388" s="627"/>
      <c r="L388" s="627"/>
      <c r="M388" s="627"/>
      <c r="N388" s="627"/>
      <c r="O388" s="627"/>
      <c r="P388" s="627"/>
      <c r="Q388" s="627"/>
      <c r="R388" s="627"/>
      <c r="S388" s="627"/>
      <c r="T388" s="627"/>
      <c r="U388" s="627"/>
      <c r="V388" s="627"/>
      <c r="W388" s="358">
        <f t="shared" si="40"/>
        <v>0</v>
      </c>
      <c r="X388" s="358">
        <f t="shared" si="39"/>
        <v>0</v>
      </c>
      <c r="Y388" s="358">
        <f t="shared" si="41"/>
        <v>0</v>
      </c>
      <c r="Z388" s="628"/>
      <c r="AA388" s="587"/>
      <c r="AB388" s="147"/>
    </row>
    <row r="389" spans="3:28" hidden="1" x14ac:dyDescent="0.25">
      <c r="C389" s="626"/>
      <c r="D389" s="626"/>
      <c r="E389" s="627"/>
      <c r="F389" s="627"/>
      <c r="G389" s="627"/>
      <c r="H389" s="627"/>
      <c r="I389" s="627"/>
      <c r="J389" s="627"/>
      <c r="K389" s="627"/>
      <c r="L389" s="627"/>
      <c r="M389" s="627"/>
      <c r="N389" s="627"/>
      <c r="O389" s="627"/>
      <c r="P389" s="627"/>
      <c r="Q389" s="627"/>
      <c r="R389" s="627"/>
      <c r="S389" s="627"/>
      <c r="T389" s="627"/>
      <c r="U389" s="627"/>
      <c r="V389" s="627"/>
      <c r="W389" s="358">
        <f t="shared" si="40"/>
        <v>0</v>
      </c>
      <c r="X389" s="358">
        <f t="shared" si="39"/>
        <v>0</v>
      </c>
      <c r="Y389" s="358">
        <f t="shared" si="41"/>
        <v>0</v>
      </c>
      <c r="Z389" s="628"/>
      <c r="AA389" s="587"/>
      <c r="AB389" s="147"/>
    </row>
    <row r="390" spans="3:28" hidden="1" x14ac:dyDescent="0.25">
      <c r="C390" s="626"/>
      <c r="D390" s="626"/>
      <c r="E390" s="627"/>
      <c r="F390" s="627"/>
      <c r="G390" s="627"/>
      <c r="H390" s="627"/>
      <c r="I390" s="627"/>
      <c r="J390" s="627"/>
      <c r="K390" s="627"/>
      <c r="L390" s="627"/>
      <c r="M390" s="627"/>
      <c r="N390" s="627"/>
      <c r="O390" s="627"/>
      <c r="P390" s="627"/>
      <c r="Q390" s="627"/>
      <c r="R390" s="627"/>
      <c r="S390" s="627"/>
      <c r="T390" s="627"/>
      <c r="U390" s="627"/>
      <c r="V390" s="627"/>
      <c r="W390" s="358">
        <f t="shared" si="40"/>
        <v>0</v>
      </c>
      <c r="X390" s="358">
        <f t="shared" si="39"/>
        <v>0</v>
      </c>
      <c r="Y390" s="358">
        <f t="shared" si="41"/>
        <v>0</v>
      </c>
      <c r="Z390" s="628"/>
      <c r="AA390" s="587"/>
      <c r="AB390" s="147"/>
    </row>
    <row r="391" spans="3:28" hidden="1" x14ac:dyDescent="0.25">
      <c r="C391" s="626"/>
      <c r="D391" s="626"/>
      <c r="E391" s="627"/>
      <c r="F391" s="627"/>
      <c r="G391" s="627"/>
      <c r="H391" s="627"/>
      <c r="I391" s="627"/>
      <c r="J391" s="627"/>
      <c r="K391" s="627"/>
      <c r="L391" s="627"/>
      <c r="M391" s="627"/>
      <c r="N391" s="627"/>
      <c r="O391" s="627"/>
      <c r="P391" s="627"/>
      <c r="Q391" s="627"/>
      <c r="R391" s="627"/>
      <c r="S391" s="627"/>
      <c r="T391" s="627"/>
      <c r="U391" s="627"/>
      <c r="V391" s="627"/>
      <c r="W391" s="358">
        <f t="shared" si="40"/>
        <v>0</v>
      </c>
      <c r="X391" s="358">
        <f t="shared" si="39"/>
        <v>0</v>
      </c>
      <c r="Y391" s="358">
        <f t="shared" si="41"/>
        <v>0</v>
      </c>
      <c r="Z391" s="628"/>
      <c r="AA391" s="587"/>
      <c r="AB391" s="147"/>
    </row>
    <row r="392" spans="3:28" hidden="1" x14ac:dyDescent="0.25">
      <c r="C392" s="626"/>
      <c r="D392" s="626"/>
      <c r="E392" s="627"/>
      <c r="F392" s="627"/>
      <c r="G392" s="627"/>
      <c r="H392" s="627"/>
      <c r="I392" s="627"/>
      <c r="J392" s="627"/>
      <c r="K392" s="627"/>
      <c r="L392" s="627"/>
      <c r="M392" s="627"/>
      <c r="N392" s="627"/>
      <c r="O392" s="627"/>
      <c r="P392" s="627"/>
      <c r="Q392" s="627"/>
      <c r="R392" s="627"/>
      <c r="S392" s="627"/>
      <c r="T392" s="627"/>
      <c r="U392" s="627"/>
      <c r="V392" s="627"/>
      <c r="W392" s="358">
        <f t="shared" si="40"/>
        <v>0</v>
      </c>
      <c r="X392" s="358">
        <f t="shared" si="39"/>
        <v>0</v>
      </c>
      <c r="Y392" s="358">
        <f t="shared" si="41"/>
        <v>0</v>
      </c>
      <c r="Z392" s="628"/>
      <c r="AA392" s="587"/>
      <c r="AB392" s="147"/>
    </row>
    <row r="393" spans="3:28" hidden="1" x14ac:dyDescent="0.25">
      <c r="C393" s="626"/>
      <c r="D393" s="626"/>
      <c r="E393" s="627"/>
      <c r="F393" s="627"/>
      <c r="G393" s="627"/>
      <c r="H393" s="627"/>
      <c r="I393" s="627"/>
      <c r="J393" s="627"/>
      <c r="K393" s="627"/>
      <c r="L393" s="627"/>
      <c r="M393" s="627"/>
      <c r="N393" s="627"/>
      <c r="O393" s="627"/>
      <c r="P393" s="627"/>
      <c r="Q393" s="627"/>
      <c r="R393" s="627"/>
      <c r="S393" s="627"/>
      <c r="T393" s="627"/>
      <c r="U393" s="627"/>
      <c r="V393" s="627"/>
      <c r="W393" s="358">
        <f t="shared" si="40"/>
        <v>0</v>
      </c>
      <c r="X393" s="358">
        <f t="shared" si="39"/>
        <v>0</v>
      </c>
      <c r="Y393" s="358">
        <f t="shared" si="41"/>
        <v>0</v>
      </c>
      <c r="Z393" s="628"/>
      <c r="AA393" s="587"/>
      <c r="AB393" s="147"/>
    </row>
    <row r="394" spans="3:28" hidden="1" x14ac:dyDescent="0.25">
      <c r="C394" s="626"/>
      <c r="D394" s="626"/>
      <c r="E394" s="627"/>
      <c r="F394" s="627"/>
      <c r="G394" s="627"/>
      <c r="H394" s="627"/>
      <c r="I394" s="627"/>
      <c r="J394" s="627"/>
      <c r="K394" s="627"/>
      <c r="L394" s="627"/>
      <c r="M394" s="627"/>
      <c r="N394" s="627"/>
      <c r="O394" s="627"/>
      <c r="P394" s="627"/>
      <c r="Q394" s="627"/>
      <c r="R394" s="627"/>
      <c r="S394" s="627"/>
      <c r="T394" s="627"/>
      <c r="U394" s="627"/>
      <c r="V394" s="627"/>
      <c r="W394" s="358">
        <f t="shared" si="40"/>
        <v>0</v>
      </c>
      <c r="X394" s="358">
        <f t="shared" si="39"/>
        <v>0</v>
      </c>
      <c r="Y394" s="358">
        <f t="shared" si="41"/>
        <v>0</v>
      </c>
      <c r="Z394" s="628"/>
      <c r="AA394" s="587"/>
      <c r="AB394" s="147"/>
    </row>
    <row r="395" spans="3:28" hidden="1" x14ac:dyDescent="0.25">
      <c r="C395" s="626"/>
      <c r="D395" s="626"/>
      <c r="E395" s="627"/>
      <c r="F395" s="627"/>
      <c r="G395" s="627"/>
      <c r="H395" s="627"/>
      <c r="I395" s="627"/>
      <c r="J395" s="627"/>
      <c r="K395" s="627"/>
      <c r="L395" s="627"/>
      <c r="M395" s="627"/>
      <c r="N395" s="627"/>
      <c r="O395" s="627"/>
      <c r="P395" s="627"/>
      <c r="Q395" s="627"/>
      <c r="R395" s="627"/>
      <c r="S395" s="627"/>
      <c r="T395" s="627"/>
      <c r="U395" s="627"/>
      <c r="V395" s="627"/>
      <c r="W395" s="358">
        <f t="shared" si="40"/>
        <v>0</v>
      </c>
      <c r="X395" s="358">
        <f t="shared" si="39"/>
        <v>0</v>
      </c>
      <c r="Y395" s="358">
        <f t="shared" si="41"/>
        <v>0</v>
      </c>
      <c r="Z395" s="628"/>
      <c r="AA395" s="587"/>
      <c r="AB395" s="147"/>
    </row>
    <row r="396" spans="3:28" hidden="1" x14ac:dyDescent="0.25">
      <c r="C396" s="626"/>
      <c r="D396" s="626"/>
      <c r="E396" s="627"/>
      <c r="F396" s="627"/>
      <c r="G396" s="627"/>
      <c r="H396" s="627"/>
      <c r="I396" s="627"/>
      <c r="J396" s="627"/>
      <c r="K396" s="627"/>
      <c r="L396" s="627"/>
      <c r="M396" s="627"/>
      <c r="N396" s="627"/>
      <c r="O396" s="627"/>
      <c r="P396" s="627"/>
      <c r="Q396" s="627"/>
      <c r="R396" s="627"/>
      <c r="S396" s="627"/>
      <c r="T396" s="627"/>
      <c r="U396" s="627"/>
      <c r="V396" s="627"/>
      <c r="W396" s="358">
        <f t="shared" si="40"/>
        <v>0</v>
      </c>
      <c r="X396" s="358">
        <f t="shared" si="39"/>
        <v>0</v>
      </c>
      <c r="Y396" s="358">
        <f t="shared" si="41"/>
        <v>0</v>
      </c>
      <c r="Z396" s="628"/>
      <c r="AA396" s="587"/>
      <c r="AB396" s="147"/>
    </row>
    <row r="397" spans="3:28" hidden="1" x14ac:dyDescent="0.25">
      <c r="C397" s="626"/>
      <c r="D397" s="626"/>
      <c r="E397" s="627"/>
      <c r="F397" s="627"/>
      <c r="G397" s="627"/>
      <c r="H397" s="627"/>
      <c r="I397" s="627"/>
      <c r="J397" s="627"/>
      <c r="K397" s="627"/>
      <c r="L397" s="627"/>
      <c r="M397" s="627"/>
      <c r="N397" s="627"/>
      <c r="O397" s="627"/>
      <c r="P397" s="627"/>
      <c r="Q397" s="627"/>
      <c r="R397" s="627"/>
      <c r="S397" s="627"/>
      <c r="T397" s="627"/>
      <c r="U397" s="627"/>
      <c r="V397" s="627"/>
      <c r="W397" s="358">
        <f t="shared" si="40"/>
        <v>0</v>
      </c>
      <c r="X397" s="358">
        <f t="shared" si="39"/>
        <v>0</v>
      </c>
      <c r="Y397" s="358">
        <f t="shared" si="41"/>
        <v>0</v>
      </c>
      <c r="Z397" s="628"/>
      <c r="AA397" s="587"/>
      <c r="AB397" s="147"/>
    </row>
    <row r="398" spans="3:28" hidden="1" x14ac:dyDescent="0.25">
      <c r="C398" s="626"/>
      <c r="D398" s="626"/>
      <c r="E398" s="627"/>
      <c r="F398" s="627"/>
      <c r="G398" s="627"/>
      <c r="H398" s="627"/>
      <c r="I398" s="627"/>
      <c r="J398" s="627"/>
      <c r="K398" s="627"/>
      <c r="L398" s="627"/>
      <c r="M398" s="627"/>
      <c r="N398" s="627"/>
      <c r="O398" s="627"/>
      <c r="P398" s="627"/>
      <c r="Q398" s="627"/>
      <c r="R398" s="627"/>
      <c r="S398" s="627"/>
      <c r="T398" s="627"/>
      <c r="U398" s="627"/>
      <c r="V398" s="627"/>
      <c r="W398" s="358">
        <f t="shared" si="40"/>
        <v>0</v>
      </c>
      <c r="X398" s="358">
        <f t="shared" si="39"/>
        <v>0</v>
      </c>
      <c r="Y398" s="358">
        <f t="shared" si="41"/>
        <v>0</v>
      </c>
      <c r="Z398" s="628"/>
      <c r="AA398" s="587"/>
      <c r="AB398" s="147"/>
    </row>
    <row r="399" spans="3:28" hidden="1" x14ac:dyDescent="0.25">
      <c r="C399" s="626"/>
      <c r="D399" s="626"/>
      <c r="E399" s="627"/>
      <c r="F399" s="627"/>
      <c r="G399" s="627"/>
      <c r="H399" s="627"/>
      <c r="I399" s="627"/>
      <c r="J399" s="627"/>
      <c r="K399" s="627"/>
      <c r="L399" s="627"/>
      <c r="M399" s="627"/>
      <c r="N399" s="627"/>
      <c r="O399" s="627"/>
      <c r="P399" s="627"/>
      <c r="Q399" s="627"/>
      <c r="R399" s="627"/>
      <c r="S399" s="627"/>
      <c r="T399" s="627"/>
      <c r="U399" s="627"/>
      <c r="V399" s="627"/>
      <c r="W399" s="358">
        <f t="shared" si="40"/>
        <v>0</v>
      </c>
      <c r="X399" s="358">
        <f t="shared" si="39"/>
        <v>0</v>
      </c>
      <c r="Y399" s="358">
        <f t="shared" si="41"/>
        <v>0</v>
      </c>
      <c r="Z399" s="628"/>
      <c r="AA399" s="587"/>
      <c r="AB399" s="147"/>
    </row>
    <row r="400" spans="3:28" hidden="1" x14ac:dyDescent="0.25">
      <c r="C400" s="626"/>
      <c r="D400" s="626"/>
      <c r="E400" s="627"/>
      <c r="F400" s="627"/>
      <c r="G400" s="627"/>
      <c r="H400" s="627"/>
      <c r="I400" s="627"/>
      <c r="J400" s="627"/>
      <c r="K400" s="627"/>
      <c r="L400" s="627"/>
      <c r="M400" s="627"/>
      <c r="N400" s="627"/>
      <c r="O400" s="627"/>
      <c r="P400" s="627"/>
      <c r="Q400" s="627"/>
      <c r="R400" s="627"/>
      <c r="S400" s="627"/>
      <c r="T400" s="627"/>
      <c r="U400" s="627"/>
      <c r="V400" s="627"/>
      <c r="W400" s="358">
        <f t="shared" si="40"/>
        <v>0</v>
      </c>
      <c r="X400" s="358">
        <f t="shared" si="39"/>
        <v>0</v>
      </c>
      <c r="Y400" s="358">
        <f t="shared" si="41"/>
        <v>0</v>
      </c>
      <c r="Z400" s="628"/>
      <c r="AA400" s="587"/>
      <c r="AB400" s="147"/>
    </row>
    <row r="401" spans="3:28" hidden="1" x14ac:dyDescent="0.25">
      <c r="C401" s="626"/>
      <c r="D401" s="626"/>
      <c r="E401" s="627"/>
      <c r="F401" s="627"/>
      <c r="G401" s="627"/>
      <c r="H401" s="627"/>
      <c r="I401" s="627"/>
      <c r="J401" s="627"/>
      <c r="K401" s="627"/>
      <c r="L401" s="627"/>
      <c r="M401" s="627"/>
      <c r="N401" s="627"/>
      <c r="O401" s="627"/>
      <c r="P401" s="627"/>
      <c r="Q401" s="627"/>
      <c r="R401" s="627"/>
      <c r="S401" s="627"/>
      <c r="T401" s="627"/>
      <c r="U401" s="627"/>
      <c r="V401" s="627"/>
      <c r="W401" s="358">
        <f t="shared" si="40"/>
        <v>0</v>
      </c>
      <c r="X401" s="358">
        <f t="shared" si="39"/>
        <v>0</v>
      </c>
      <c r="Y401" s="358">
        <f t="shared" si="41"/>
        <v>0</v>
      </c>
      <c r="Z401" s="628"/>
      <c r="AA401" s="587"/>
      <c r="AB401" s="147"/>
    </row>
    <row r="402" spans="3:28" hidden="1" x14ac:dyDescent="0.25">
      <c r="C402" s="626"/>
      <c r="D402" s="626"/>
      <c r="E402" s="627"/>
      <c r="F402" s="627"/>
      <c r="G402" s="627"/>
      <c r="H402" s="627"/>
      <c r="I402" s="627"/>
      <c r="J402" s="627"/>
      <c r="K402" s="627"/>
      <c r="L402" s="627"/>
      <c r="M402" s="627"/>
      <c r="N402" s="627"/>
      <c r="O402" s="627"/>
      <c r="P402" s="627"/>
      <c r="Q402" s="627"/>
      <c r="R402" s="627"/>
      <c r="S402" s="627"/>
      <c r="T402" s="627"/>
      <c r="U402" s="627"/>
      <c r="V402" s="627"/>
      <c r="W402" s="358">
        <f t="shared" si="40"/>
        <v>0</v>
      </c>
      <c r="X402" s="358">
        <f t="shared" si="39"/>
        <v>0</v>
      </c>
      <c r="Y402" s="358">
        <f t="shared" si="41"/>
        <v>0</v>
      </c>
      <c r="Z402" s="628"/>
      <c r="AA402" s="587"/>
      <c r="AB402" s="147"/>
    </row>
    <row r="403" spans="3:28" hidden="1" x14ac:dyDescent="0.25">
      <c r="C403" s="626"/>
      <c r="D403" s="626"/>
      <c r="E403" s="627"/>
      <c r="F403" s="627"/>
      <c r="G403" s="627"/>
      <c r="H403" s="627"/>
      <c r="I403" s="627"/>
      <c r="J403" s="627"/>
      <c r="K403" s="627"/>
      <c r="L403" s="627"/>
      <c r="M403" s="627"/>
      <c r="N403" s="627"/>
      <c r="O403" s="627"/>
      <c r="P403" s="627"/>
      <c r="Q403" s="627"/>
      <c r="R403" s="627"/>
      <c r="S403" s="627"/>
      <c r="T403" s="627"/>
      <c r="U403" s="627"/>
      <c r="V403" s="627"/>
      <c r="W403" s="358">
        <f t="shared" si="40"/>
        <v>0</v>
      </c>
      <c r="X403" s="358">
        <f t="shared" si="39"/>
        <v>0</v>
      </c>
      <c r="Y403" s="358">
        <f t="shared" si="41"/>
        <v>0</v>
      </c>
      <c r="Z403" s="628"/>
      <c r="AA403" s="587"/>
      <c r="AB403" s="147"/>
    </row>
    <row r="404" spans="3:28" hidden="1" x14ac:dyDescent="0.25">
      <c r="C404" s="626"/>
      <c r="D404" s="626"/>
      <c r="E404" s="627"/>
      <c r="F404" s="627"/>
      <c r="G404" s="627"/>
      <c r="H404" s="627"/>
      <c r="I404" s="627"/>
      <c r="J404" s="627"/>
      <c r="K404" s="627"/>
      <c r="L404" s="627"/>
      <c r="M404" s="627"/>
      <c r="N404" s="627"/>
      <c r="O404" s="627"/>
      <c r="P404" s="627"/>
      <c r="Q404" s="627"/>
      <c r="R404" s="627"/>
      <c r="S404" s="627"/>
      <c r="T404" s="627"/>
      <c r="U404" s="627"/>
      <c r="V404" s="627"/>
      <c r="W404" s="358">
        <f t="shared" si="40"/>
        <v>0</v>
      </c>
      <c r="X404" s="358">
        <f t="shared" si="39"/>
        <v>0</v>
      </c>
      <c r="Y404" s="358">
        <f t="shared" si="41"/>
        <v>0</v>
      </c>
      <c r="Z404" s="628"/>
      <c r="AA404" s="587"/>
      <c r="AB404" s="147"/>
    </row>
    <row r="405" spans="3:28" hidden="1" x14ac:dyDescent="0.25">
      <c r="C405" s="626"/>
      <c r="D405" s="626"/>
      <c r="E405" s="627"/>
      <c r="F405" s="627"/>
      <c r="G405" s="627"/>
      <c r="H405" s="627"/>
      <c r="I405" s="627"/>
      <c r="J405" s="627"/>
      <c r="K405" s="627"/>
      <c r="L405" s="627"/>
      <c r="M405" s="627"/>
      <c r="N405" s="627"/>
      <c r="O405" s="627"/>
      <c r="P405" s="627"/>
      <c r="Q405" s="627"/>
      <c r="R405" s="627"/>
      <c r="S405" s="627"/>
      <c r="T405" s="627"/>
      <c r="U405" s="627"/>
      <c r="V405" s="627"/>
      <c r="W405" s="358">
        <f t="shared" si="40"/>
        <v>0</v>
      </c>
      <c r="X405" s="358">
        <f t="shared" si="39"/>
        <v>0</v>
      </c>
      <c r="Y405" s="358">
        <f t="shared" si="41"/>
        <v>0</v>
      </c>
      <c r="Z405" s="628"/>
      <c r="AA405" s="587"/>
      <c r="AB405" s="147"/>
    </row>
    <row r="406" spans="3:28" hidden="1" x14ac:dyDescent="0.25">
      <c r="C406" s="626"/>
      <c r="D406" s="626"/>
      <c r="E406" s="627"/>
      <c r="F406" s="627"/>
      <c r="G406" s="627"/>
      <c r="H406" s="627"/>
      <c r="I406" s="627"/>
      <c r="J406" s="627"/>
      <c r="K406" s="627"/>
      <c r="L406" s="627"/>
      <c r="M406" s="627"/>
      <c r="N406" s="627"/>
      <c r="O406" s="627"/>
      <c r="P406" s="627"/>
      <c r="Q406" s="627"/>
      <c r="R406" s="627"/>
      <c r="S406" s="627"/>
      <c r="T406" s="627"/>
      <c r="U406" s="627"/>
      <c r="V406" s="627"/>
      <c r="W406" s="358">
        <f t="shared" si="40"/>
        <v>0</v>
      </c>
      <c r="X406" s="358">
        <f t="shared" si="39"/>
        <v>0</v>
      </c>
      <c r="Y406" s="358">
        <f t="shared" si="41"/>
        <v>0</v>
      </c>
      <c r="Z406" s="628"/>
      <c r="AA406" s="587"/>
      <c r="AB406" s="147"/>
    </row>
    <row r="407" spans="3:28" hidden="1" x14ac:dyDescent="0.25">
      <c r="C407" s="626"/>
      <c r="D407" s="626"/>
      <c r="E407" s="627"/>
      <c r="F407" s="627"/>
      <c r="G407" s="627"/>
      <c r="H407" s="627"/>
      <c r="I407" s="627"/>
      <c r="J407" s="627"/>
      <c r="K407" s="627"/>
      <c r="L407" s="627"/>
      <c r="M407" s="627"/>
      <c r="N407" s="627"/>
      <c r="O407" s="627"/>
      <c r="P407" s="627"/>
      <c r="Q407" s="627"/>
      <c r="R407" s="627"/>
      <c r="S407" s="627"/>
      <c r="T407" s="627"/>
      <c r="U407" s="627"/>
      <c r="V407" s="627"/>
      <c r="W407" s="358">
        <f t="shared" si="40"/>
        <v>0</v>
      </c>
      <c r="X407" s="358">
        <f t="shared" si="39"/>
        <v>0</v>
      </c>
      <c r="Y407" s="358">
        <f t="shared" si="41"/>
        <v>0</v>
      </c>
      <c r="Z407" s="628"/>
      <c r="AA407" s="587"/>
      <c r="AB407" s="147"/>
    </row>
    <row r="408" spans="3:28" hidden="1" x14ac:dyDescent="0.25">
      <c r="C408" s="626"/>
      <c r="D408" s="626"/>
      <c r="E408" s="627"/>
      <c r="F408" s="627"/>
      <c r="G408" s="627"/>
      <c r="H408" s="627"/>
      <c r="I408" s="627"/>
      <c r="J408" s="627"/>
      <c r="K408" s="627"/>
      <c r="L408" s="627"/>
      <c r="M408" s="627"/>
      <c r="N408" s="627"/>
      <c r="O408" s="627"/>
      <c r="P408" s="627"/>
      <c r="Q408" s="627"/>
      <c r="R408" s="627"/>
      <c r="S408" s="627"/>
      <c r="T408" s="627"/>
      <c r="U408" s="627"/>
      <c r="V408" s="627"/>
      <c r="W408" s="358">
        <f t="shared" si="40"/>
        <v>0</v>
      </c>
      <c r="X408" s="358">
        <f t="shared" si="39"/>
        <v>0</v>
      </c>
      <c r="Y408" s="358">
        <f t="shared" si="41"/>
        <v>0</v>
      </c>
      <c r="Z408" s="628"/>
      <c r="AA408" s="587"/>
      <c r="AB408" s="147"/>
    </row>
    <row r="409" spans="3:28" hidden="1" x14ac:dyDescent="0.25">
      <c r="C409" s="626"/>
      <c r="D409" s="626"/>
      <c r="E409" s="627"/>
      <c r="F409" s="627"/>
      <c r="G409" s="627"/>
      <c r="H409" s="627"/>
      <c r="I409" s="627"/>
      <c r="J409" s="627"/>
      <c r="K409" s="627"/>
      <c r="L409" s="627"/>
      <c r="M409" s="627"/>
      <c r="N409" s="627"/>
      <c r="O409" s="627"/>
      <c r="P409" s="627"/>
      <c r="Q409" s="627"/>
      <c r="R409" s="627"/>
      <c r="S409" s="627"/>
      <c r="T409" s="627"/>
      <c r="U409" s="627"/>
      <c r="V409" s="627"/>
      <c r="W409" s="358">
        <f t="shared" si="40"/>
        <v>0</v>
      </c>
      <c r="X409" s="358">
        <f t="shared" si="39"/>
        <v>0</v>
      </c>
      <c r="Y409" s="358">
        <f t="shared" si="41"/>
        <v>0</v>
      </c>
      <c r="Z409" s="628"/>
      <c r="AA409" s="587"/>
      <c r="AB409" s="147"/>
    </row>
    <row r="410" spans="3:28" hidden="1" x14ac:dyDescent="0.25">
      <c r="C410" s="626"/>
      <c r="D410" s="626"/>
      <c r="E410" s="627"/>
      <c r="F410" s="627"/>
      <c r="G410" s="627"/>
      <c r="H410" s="627"/>
      <c r="I410" s="627"/>
      <c r="J410" s="627"/>
      <c r="K410" s="627"/>
      <c r="L410" s="627"/>
      <c r="M410" s="627"/>
      <c r="N410" s="627"/>
      <c r="O410" s="627"/>
      <c r="P410" s="627"/>
      <c r="Q410" s="627"/>
      <c r="R410" s="627"/>
      <c r="S410" s="627"/>
      <c r="T410" s="627"/>
      <c r="U410" s="627"/>
      <c r="V410" s="627"/>
      <c r="W410" s="358">
        <f t="shared" si="40"/>
        <v>0</v>
      </c>
      <c r="X410" s="358">
        <f t="shared" si="39"/>
        <v>0</v>
      </c>
      <c r="Y410" s="358">
        <f t="shared" si="41"/>
        <v>0</v>
      </c>
      <c r="Z410" s="628"/>
      <c r="AA410" s="587"/>
      <c r="AB410" s="147"/>
    </row>
    <row r="411" spans="3:28" hidden="1" x14ac:dyDescent="0.25">
      <c r="C411" s="626"/>
      <c r="D411" s="626"/>
      <c r="E411" s="627"/>
      <c r="F411" s="627"/>
      <c r="G411" s="627"/>
      <c r="H411" s="627"/>
      <c r="I411" s="627"/>
      <c r="J411" s="627"/>
      <c r="K411" s="627"/>
      <c r="L411" s="627"/>
      <c r="M411" s="627"/>
      <c r="N411" s="627"/>
      <c r="O411" s="627"/>
      <c r="P411" s="627"/>
      <c r="Q411" s="627"/>
      <c r="R411" s="627"/>
      <c r="S411" s="627"/>
      <c r="T411" s="627"/>
      <c r="U411" s="627"/>
      <c r="V411" s="627"/>
      <c r="W411" s="358">
        <f t="shared" si="40"/>
        <v>0</v>
      </c>
      <c r="X411" s="358">
        <f t="shared" si="39"/>
        <v>0</v>
      </c>
      <c r="Y411" s="358">
        <f t="shared" si="41"/>
        <v>0</v>
      </c>
      <c r="Z411" s="628"/>
      <c r="AA411" s="587"/>
      <c r="AB411" s="147"/>
    </row>
    <row r="412" spans="3:28" hidden="1" x14ac:dyDescent="0.25">
      <c r="C412" s="626"/>
      <c r="D412" s="626"/>
      <c r="E412" s="627"/>
      <c r="F412" s="627"/>
      <c r="G412" s="627"/>
      <c r="H412" s="627"/>
      <c r="I412" s="627"/>
      <c r="J412" s="627"/>
      <c r="K412" s="627"/>
      <c r="L412" s="627"/>
      <c r="M412" s="627"/>
      <c r="N412" s="627"/>
      <c r="O412" s="627"/>
      <c r="P412" s="627"/>
      <c r="Q412" s="627"/>
      <c r="R412" s="627"/>
      <c r="S412" s="627"/>
      <c r="T412" s="627"/>
      <c r="U412" s="627"/>
      <c r="V412" s="627"/>
      <c r="W412" s="358">
        <f t="shared" si="40"/>
        <v>0</v>
      </c>
      <c r="X412" s="358">
        <f t="shared" si="39"/>
        <v>0</v>
      </c>
      <c r="Y412" s="358">
        <f t="shared" si="41"/>
        <v>0</v>
      </c>
      <c r="Z412" s="628"/>
      <c r="AA412" s="587"/>
      <c r="AB412" s="147"/>
    </row>
    <row r="413" spans="3:28" hidden="1" x14ac:dyDescent="0.25">
      <c r="C413" s="626"/>
      <c r="D413" s="626"/>
      <c r="E413" s="627"/>
      <c r="F413" s="627"/>
      <c r="G413" s="627"/>
      <c r="H413" s="627"/>
      <c r="I413" s="627"/>
      <c r="J413" s="627"/>
      <c r="K413" s="627"/>
      <c r="L413" s="627"/>
      <c r="M413" s="627"/>
      <c r="N413" s="627"/>
      <c r="O413" s="627"/>
      <c r="P413" s="627"/>
      <c r="Q413" s="627"/>
      <c r="R413" s="627"/>
      <c r="S413" s="627"/>
      <c r="T413" s="627"/>
      <c r="U413" s="627"/>
      <c r="V413" s="627"/>
      <c r="W413" s="358">
        <f t="shared" si="40"/>
        <v>0</v>
      </c>
      <c r="X413" s="358">
        <f t="shared" si="39"/>
        <v>0</v>
      </c>
      <c r="Y413" s="358">
        <f t="shared" si="41"/>
        <v>0</v>
      </c>
      <c r="Z413" s="628"/>
      <c r="AA413" s="587"/>
      <c r="AB413" s="147"/>
    </row>
    <row r="414" spans="3:28" hidden="1" x14ac:dyDescent="0.25">
      <c r="C414" s="626"/>
      <c r="D414" s="626"/>
      <c r="E414" s="627"/>
      <c r="F414" s="627"/>
      <c r="G414" s="627"/>
      <c r="H414" s="627"/>
      <c r="I414" s="627"/>
      <c r="J414" s="627"/>
      <c r="K414" s="627"/>
      <c r="L414" s="627"/>
      <c r="M414" s="627"/>
      <c r="N414" s="627"/>
      <c r="O414" s="627"/>
      <c r="P414" s="627"/>
      <c r="Q414" s="627"/>
      <c r="R414" s="627"/>
      <c r="S414" s="627"/>
      <c r="T414" s="627"/>
      <c r="U414" s="627"/>
      <c r="V414" s="627"/>
      <c r="W414" s="358">
        <f t="shared" si="40"/>
        <v>0</v>
      </c>
      <c r="X414" s="358">
        <f t="shared" si="39"/>
        <v>0</v>
      </c>
      <c r="Y414" s="358">
        <f t="shared" si="41"/>
        <v>0</v>
      </c>
      <c r="Z414" s="628"/>
      <c r="AA414" s="587"/>
      <c r="AB414" s="147"/>
    </row>
    <row r="415" spans="3:28" hidden="1" x14ac:dyDescent="0.25">
      <c r="C415" s="626"/>
      <c r="D415" s="626"/>
      <c r="E415" s="627"/>
      <c r="F415" s="627"/>
      <c r="G415" s="627"/>
      <c r="H415" s="627"/>
      <c r="I415" s="627"/>
      <c r="J415" s="627"/>
      <c r="K415" s="627"/>
      <c r="L415" s="627"/>
      <c r="M415" s="627"/>
      <c r="N415" s="627"/>
      <c r="O415" s="627"/>
      <c r="P415" s="627"/>
      <c r="Q415" s="627"/>
      <c r="R415" s="627"/>
      <c r="S415" s="627"/>
      <c r="T415" s="627"/>
      <c r="U415" s="627"/>
      <c r="V415" s="627"/>
      <c r="W415" s="358">
        <f t="shared" si="40"/>
        <v>0</v>
      </c>
      <c r="X415" s="358">
        <f t="shared" si="39"/>
        <v>0</v>
      </c>
      <c r="Y415" s="358">
        <f t="shared" si="41"/>
        <v>0</v>
      </c>
      <c r="Z415" s="628"/>
      <c r="AA415" s="587"/>
      <c r="AB415" s="147"/>
    </row>
    <row r="416" spans="3:28" hidden="1" x14ac:dyDescent="0.25">
      <c r="C416" s="626"/>
      <c r="D416" s="626"/>
      <c r="E416" s="627"/>
      <c r="F416" s="627"/>
      <c r="G416" s="627"/>
      <c r="H416" s="627"/>
      <c r="I416" s="627"/>
      <c r="J416" s="627"/>
      <c r="K416" s="627"/>
      <c r="L416" s="627"/>
      <c r="M416" s="627"/>
      <c r="N416" s="627"/>
      <c r="O416" s="627"/>
      <c r="P416" s="627"/>
      <c r="Q416" s="627"/>
      <c r="R416" s="627"/>
      <c r="S416" s="627"/>
      <c r="T416" s="627"/>
      <c r="U416" s="627"/>
      <c r="V416" s="627"/>
      <c r="W416" s="358">
        <f t="shared" si="40"/>
        <v>0</v>
      </c>
      <c r="X416" s="358">
        <f t="shared" si="39"/>
        <v>0</v>
      </c>
      <c r="Y416" s="358">
        <f t="shared" si="41"/>
        <v>0</v>
      </c>
      <c r="Z416" s="628"/>
      <c r="AA416" s="587"/>
      <c r="AB416" s="147"/>
    </row>
    <row r="417" spans="3:28" hidden="1" x14ac:dyDescent="0.25">
      <c r="C417" s="626"/>
      <c r="D417" s="626"/>
      <c r="E417" s="627"/>
      <c r="F417" s="627"/>
      <c r="G417" s="627"/>
      <c r="H417" s="627"/>
      <c r="I417" s="627"/>
      <c r="J417" s="627"/>
      <c r="K417" s="627"/>
      <c r="L417" s="627"/>
      <c r="M417" s="627"/>
      <c r="N417" s="627"/>
      <c r="O417" s="627"/>
      <c r="P417" s="627"/>
      <c r="Q417" s="627"/>
      <c r="R417" s="627"/>
      <c r="S417" s="627"/>
      <c r="T417" s="627"/>
      <c r="U417" s="627"/>
      <c r="V417" s="627"/>
      <c r="W417" s="358">
        <f t="shared" si="40"/>
        <v>0</v>
      </c>
      <c r="X417" s="358">
        <f t="shared" si="39"/>
        <v>0</v>
      </c>
      <c r="Y417" s="358">
        <f t="shared" si="41"/>
        <v>0</v>
      </c>
      <c r="Z417" s="628"/>
      <c r="AA417" s="587"/>
      <c r="AB417" s="147"/>
    </row>
    <row r="418" spans="3:28" hidden="1" x14ac:dyDescent="0.25">
      <c r="C418" s="626"/>
      <c r="D418" s="626"/>
      <c r="E418" s="627"/>
      <c r="F418" s="627"/>
      <c r="G418" s="627"/>
      <c r="H418" s="627"/>
      <c r="I418" s="627"/>
      <c r="J418" s="627"/>
      <c r="K418" s="627"/>
      <c r="L418" s="627"/>
      <c r="M418" s="627"/>
      <c r="N418" s="627"/>
      <c r="O418" s="627"/>
      <c r="P418" s="627"/>
      <c r="Q418" s="627"/>
      <c r="R418" s="627"/>
      <c r="S418" s="627"/>
      <c r="T418" s="627"/>
      <c r="U418" s="627"/>
      <c r="V418" s="627"/>
      <c r="W418" s="358">
        <f t="shared" si="40"/>
        <v>0</v>
      </c>
      <c r="X418" s="358">
        <f t="shared" si="39"/>
        <v>0</v>
      </c>
      <c r="Y418" s="358">
        <f t="shared" si="41"/>
        <v>0</v>
      </c>
      <c r="Z418" s="628"/>
      <c r="AA418" s="587"/>
      <c r="AB418" s="147"/>
    </row>
    <row r="419" spans="3:28" hidden="1" x14ac:dyDescent="0.25">
      <c r="C419" s="626"/>
      <c r="D419" s="626"/>
      <c r="E419" s="627"/>
      <c r="F419" s="627"/>
      <c r="G419" s="627"/>
      <c r="H419" s="627"/>
      <c r="I419" s="627"/>
      <c r="J419" s="627"/>
      <c r="K419" s="627"/>
      <c r="L419" s="627"/>
      <c r="M419" s="627"/>
      <c r="N419" s="627"/>
      <c r="O419" s="627"/>
      <c r="P419" s="627"/>
      <c r="Q419" s="627"/>
      <c r="R419" s="627"/>
      <c r="S419" s="627"/>
      <c r="T419" s="627"/>
      <c r="U419" s="627"/>
      <c r="V419" s="627"/>
      <c r="W419" s="358">
        <f t="shared" si="40"/>
        <v>0</v>
      </c>
      <c r="X419" s="358">
        <f t="shared" si="39"/>
        <v>0</v>
      </c>
      <c r="Y419" s="358">
        <f t="shared" si="41"/>
        <v>0</v>
      </c>
      <c r="Z419" s="628"/>
      <c r="AA419" s="587"/>
      <c r="AB419" s="147"/>
    </row>
    <row r="420" spans="3:28" hidden="1" x14ac:dyDescent="0.25">
      <c r="C420" s="626"/>
      <c r="D420" s="626"/>
      <c r="E420" s="627"/>
      <c r="F420" s="627"/>
      <c r="G420" s="627"/>
      <c r="H420" s="627"/>
      <c r="I420" s="627"/>
      <c r="J420" s="627"/>
      <c r="K420" s="627"/>
      <c r="L420" s="627"/>
      <c r="M420" s="627"/>
      <c r="N420" s="627"/>
      <c r="O420" s="627"/>
      <c r="P420" s="627"/>
      <c r="Q420" s="627"/>
      <c r="R420" s="627"/>
      <c r="S420" s="627"/>
      <c r="T420" s="627"/>
      <c r="U420" s="627"/>
      <c r="V420" s="627"/>
      <c r="W420" s="358">
        <f t="shared" si="40"/>
        <v>0</v>
      </c>
      <c r="X420" s="358">
        <f t="shared" si="39"/>
        <v>0</v>
      </c>
      <c r="Y420" s="358">
        <f t="shared" si="41"/>
        <v>0</v>
      </c>
      <c r="Z420" s="628"/>
      <c r="AA420" s="587"/>
      <c r="AB420" s="147"/>
    </row>
    <row r="421" spans="3:28" hidden="1" x14ac:dyDescent="0.25">
      <c r="C421" s="626"/>
      <c r="D421" s="626"/>
      <c r="E421" s="627"/>
      <c r="F421" s="627"/>
      <c r="G421" s="627"/>
      <c r="H421" s="627"/>
      <c r="I421" s="627"/>
      <c r="J421" s="627"/>
      <c r="K421" s="627"/>
      <c r="L421" s="627"/>
      <c r="M421" s="627"/>
      <c r="N421" s="627"/>
      <c r="O421" s="627"/>
      <c r="P421" s="627"/>
      <c r="Q421" s="627"/>
      <c r="R421" s="627"/>
      <c r="S421" s="627"/>
      <c r="T421" s="627"/>
      <c r="U421" s="627"/>
      <c r="V421" s="627"/>
      <c r="W421" s="358">
        <f t="shared" si="40"/>
        <v>0</v>
      </c>
      <c r="X421" s="358">
        <f t="shared" si="39"/>
        <v>0</v>
      </c>
      <c r="Y421" s="358">
        <f t="shared" si="41"/>
        <v>0</v>
      </c>
      <c r="Z421" s="628"/>
      <c r="AA421" s="587"/>
      <c r="AB421" s="147"/>
    </row>
    <row r="422" spans="3:28" hidden="1" x14ac:dyDescent="0.25">
      <c r="C422" s="626"/>
      <c r="D422" s="626"/>
      <c r="E422" s="627"/>
      <c r="F422" s="627"/>
      <c r="G422" s="627"/>
      <c r="H422" s="627"/>
      <c r="I422" s="627"/>
      <c r="J422" s="627"/>
      <c r="K422" s="627"/>
      <c r="L422" s="627"/>
      <c r="M422" s="627"/>
      <c r="N422" s="627"/>
      <c r="O422" s="627"/>
      <c r="P422" s="627"/>
      <c r="Q422" s="627"/>
      <c r="R422" s="627"/>
      <c r="S422" s="627"/>
      <c r="T422" s="627"/>
      <c r="U422" s="627"/>
      <c r="V422" s="627"/>
      <c r="W422" s="358">
        <f t="shared" si="40"/>
        <v>0</v>
      </c>
      <c r="X422" s="358">
        <f t="shared" si="39"/>
        <v>0</v>
      </c>
      <c r="Y422" s="358">
        <f t="shared" si="41"/>
        <v>0</v>
      </c>
      <c r="Z422" s="628"/>
      <c r="AA422" s="587"/>
      <c r="AB422" s="147"/>
    </row>
    <row r="423" spans="3:28" hidden="1" x14ac:dyDescent="0.25">
      <c r="C423" s="626"/>
      <c r="D423" s="626"/>
      <c r="E423" s="627"/>
      <c r="F423" s="627"/>
      <c r="G423" s="627"/>
      <c r="H423" s="627"/>
      <c r="I423" s="627"/>
      <c r="J423" s="627"/>
      <c r="K423" s="627"/>
      <c r="L423" s="627"/>
      <c r="M423" s="627"/>
      <c r="N423" s="627"/>
      <c r="O423" s="627"/>
      <c r="P423" s="627"/>
      <c r="Q423" s="627"/>
      <c r="R423" s="627"/>
      <c r="S423" s="627"/>
      <c r="T423" s="627"/>
      <c r="U423" s="627"/>
      <c r="V423" s="627"/>
      <c r="W423" s="358">
        <f t="shared" si="40"/>
        <v>0</v>
      </c>
      <c r="X423" s="358">
        <f t="shared" si="39"/>
        <v>0</v>
      </c>
      <c r="Y423" s="358">
        <f t="shared" si="41"/>
        <v>0</v>
      </c>
      <c r="Z423" s="628"/>
      <c r="AA423" s="587"/>
      <c r="AB423" s="147"/>
    </row>
    <row r="424" spans="3:28" hidden="1" x14ac:dyDescent="0.25">
      <c r="C424" s="626"/>
      <c r="D424" s="626"/>
      <c r="E424" s="627"/>
      <c r="F424" s="627"/>
      <c r="G424" s="627"/>
      <c r="H424" s="627"/>
      <c r="I424" s="627"/>
      <c r="J424" s="627"/>
      <c r="K424" s="627"/>
      <c r="L424" s="627"/>
      <c r="M424" s="627"/>
      <c r="N424" s="627"/>
      <c r="O424" s="627"/>
      <c r="P424" s="627"/>
      <c r="Q424" s="627"/>
      <c r="R424" s="627"/>
      <c r="S424" s="627"/>
      <c r="T424" s="627"/>
      <c r="U424" s="627"/>
      <c r="V424" s="627"/>
      <c r="W424" s="358">
        <f t="shared" si="40"/>
        <v>0</v>
      </c>
      <c r="X424" s="358">
        <f t="shared" si="39"/>
        <v>0</v>
      </c>
      <c r="Y424" s="358">
        <f t="shared" si="41"/>
        <v>0</v>
      </c>
      <c r="Z424" s="628"/>
      <c r="AA424" s="587"/>
      <c r="AB424" s="147"/>
    </row>
    <row r="425" spans="3:28" hidden="1" x14ac:dyDescent="0.25">
      <c r="C425" s="626"/>
      <c r="D425" s="626"/>
      <c r="E425" s="627"/>
      <c r="F425" s="627"/>
      <c r="G425" s="627"/>
      <c r="H425" s="627"/>
      <c r="I425" s="627"/>
      <c r="J425" s="627"/>
      <c r="K425" s="627"/>
      <c r="L425" s="627"/>
      <c r="M425" s="627"/>
      <c r="N425" s="627"/>
      <c r="O425" s="627"/>
      <c r="P425" s="627"/>
      <c r="Q425" s="627"/>
      <c r="R425" s="627"/>
      <c r="S425" s="627"/>
      <c r="T425" s="627"/>
      <c r="U425" s="627"/>
      <c r="V425" s="627"/>
      <c r="W425" s="358">
        <f t="shared" si="40"/>
        <v>0</v>
      </c>
      <c r="X425" s="358">
        <f t="shared" si="39"/>
        <v>0</v>
      </c>
      <c r="Y425" s="358">
        <f t="shared" si="41"/>
        <v>0</v>
      </c>
      <c r="Z425" s="628"/>
      <c r="AA425" s="587"/>
      <c r="AB425" s="147"/>
    </row>
    <row r="426" spans="3:28" hidden="1" x14ac:dyDescent="0.25">
      <c r="C426" s="626"/>
      <c r="D426" s="626"/>
      <c r="E426" s="627"/>
      <c r="F426" s="627"/>
      <c r="G426" s="627"/>
      <c r="H426" s="627"/>
      <c r="I426" s="627"/>
      <c r="J426" s="627"/>
      <c r="K426" s="627"/>
      <c r="L426" s="627"/>
      <c r="M426" s="627"/>
      <c r="N426" s="627"/>
      <c r="O426" s="627"/>
      <c r="P426" s="627"/>
      <c r="Q426" s="627"/>
      <c r="R426" s="627"/>
      <c r="S426" s="627"/>
      <c r="T426" s="627"/>
      <c r="U426" s="627"/>
      <c r="V426" s="627"/>
      <c r="W426" s="358">
        <f t="shared" si="40"/>
        <v>0</v>
      </c>
      <c r="X426" s="358">
        <f t="shared" si="39"/>
        <v>0</v>
      </c>
      <c r="Y426" s="358">
        <f t="shared" si="41"/>
        <v>0</v>
      </c>
      <c r="Z426" s="628"/>
      <c r="AA426" s="587"/>
      <c r="AB426" s="147"/>
    </row>
    <row r="427" spans="3:28" hidden="1" x14ac:dyDescent="0.25">
      <c r="C427" s="626"/>
      <c r="D427" s="626"/>
      <c r="E427" s="627"/>
      <c r="F427" s="627"/>
      <c r="G427" s="627"/>
      <c r="H427" s="627"/>
      <c r="I427" s="627"/>
      <c r="J427" s="627"/>
      <c r="K427" s="627"/>
      <c r="L427" s="627"/>
      <c r="M427" s="627"/>
      <c r="N427" s="627"/>
      <c r="O427" s="627"/>
      <c r="P427" s="627"/>
      <c r="Q427" s="627"/>
      <c r="R427" s="627"/>
      <c r="S427" s="627"/>
      <c r="T427" s="627"/>
      <c r="U427" s="627"/>
      <c r="V427" s="627"/>
      <c r="W427" s="358">
        <f t="shared" si="40"/>
        <v>0</v>
      </c>
      <c r="X427" s="358">
        <f t="shared" si="39"/>
        <v>0</v>
      </c>
      <c r="Y427" s="358">
        <f t="shared" si="41"/>
        <v>0</v>
      </c>
      <c r="Z427" s="628"/>
      <c r="AA427" s="587"/>
      <c r="AB427" s="147"/>
    </row>
    <row r="428" spans="3:28" hidden="1" x14ac:dyDescent="0.25">
      <c r="C428" s="626"/>
      <c r="D428" s="626"/>
      <c r="E428" s="627"/>
      <c r="F428" s="627"/>
      <c r="G428" s="627"/>
      <c r="H428" s="627"/>
      <c r="I428" s="627"/>
      <c r="J428" s="627"/>
      <c r="K428" s="627"/>
      <c r="L428" s="627"/>
      <c r="M428" s="627"/>
      <c r="N428" s="627"/>
      <c r="O428" s="627"/>
      <c r="P428" s="627"/>
      <c r="Q428" s="627"/>
      <c r="R428" s="627"/>
      <c r="S428" s="627"/>
      <c r="T428" s="627"/>
      <c r="U428" s="627"/>
      <c r="V428" s="627"/>
      <c r="W428" s="358">
        <f t="shared" si="40"/>
        <v>0</v>
      </c>
      <c r="X428" s="358">
        <f t="shared" si="39"/>
        <v>0</v>
      </c>
      <c r="Y428" s="358">
        <f t="shared" si="41"/>
        <v>0</v>
      </c>
      <c r="Z428" s="628"/>
      <c r="AA428" s="587"/>
      <c r="AB428" s="147"/>
    </row>
    <row r="429" spans="3:28" hidden="1" x14ac:dyDescent="0.25">
      <c r="C429" s="626"/>
      <c r="D429" s="626"/>
      <c r="E429" s="627"/>
      <c r="F429" s="627"/>
      <c r="G429" s="627"/>
      <c r="H429" s="627"/>
      <c r="I429" s="627"/>
      <c r="J429" s="627"/>
      <c r="K429" s="627"/>
      <c r="L429" s="627"/>
      <c r="M429" s="627"/>
      <c r="N429" s="627"/>
      <c r="O429" s="627"/>
      <c r="P429" s="627"/>
      <c r="Q429" s="627"/>
      <c r="R429" s="627"/>
      <c r="S429" s="627"/>
      <c r="T429" s="627"/>
      <c r="U429" s="627"/>
      <c r="V429" s="627"/>
      <c r="W429" s="358">
        <f t="shared" si="40"/>
        <v>0</v>
      </c>
      <c r="X429" s="358">
        <f t="shared" si="39"/>
        <v>0</v>
      </c>
      <c r="Y429" s="358">
        <f t="shared" si="41"/>
        <v>0</v>
      </c>
      <c r="Z429" s="628"/>
      <c r="AA429" s="587"/>
      <c r="AB429" s="147"/>
    </row>
    <row r="430" spans="3:28" hidden="1" x14ac:dyDescent="0.25">
      <c r="C430" s="626"/>
      <c r="D430" s="626"/>
      <c r="E430" s="627"/>
      <c r="F430" s="627"/>
      <c r="G430" s="627"/>
      <c r="H430" s="627"/>
      <c r="I430" s="627"/>
      <c r="J430" s="627"/>
      <c r="K430" s="627"/>
      <c r="L430" s="627"/>
      <c r="M430" s="627"/>
      <c r="N430" s="627"/>
      <c r="O430" s="627"/>
      <c r="P430" s="627"/>
      <c r="Q430" s="627"/>
      <c r="R430" s="627"/>
      <c r="S430" s="627"/>
      <c r="T430" s="627"/>
      <c r="U430" s="627"/>
      <c r="V430" s="627"/>
      <c r="W430" s="358">
        <f t="shared" si="40"/>
        <v>0</v>
      </c>
      <c r="X430" s="358">
        <f t="shared" si="39"/>
        <v>0</v>
      </c>
      <c r="Y430" s="358">
        <f t="shared" si="41"/>
        <v>0</v>
      </c>
      <c r="Z430" s="628"/>
      <c r="AA430" s="587"/>
      <c r="AB430" s="147"/>
    </row>
    <row r="431" spans="3:28" hidden="1" x14ac:dyDescent="0.25">
      <c r="C431" s="626"/>
      <c r="D431" s="626"/>
      <c r="E431" s="627"/>
      <c r="F431" s="627"/>
      <c r="G431" s="627"/>
      <c r="H431" s="627"/>
      <c r="I431" s="627"/>
      <c r="J431" s="627"/>
      <c r="K431" s="627"/>
      <c r="L431" s="627"/>
      <c r="M431" s="627"/>
      <c r="N431" s="627"/>
      <c r="O431" s="627"/>
      <c r="P431" s="627"/>
      <c r="Q431" s="627"/>
      <c r="R431" s="627"/>
      <c r="S431" s="627"/>
      <c r="T431" s="627"/>
      <c r="U431" s="627"/>
      <c r="V431" s="627"/>
      <c r="W431" s="358">
        <f t="shared" si="40"/>
        <v>0</v>
      </c>
      <c r="X431" s="358">
        <f t="shared" si="39"/>
        <v>0</v>
      </c>
      <c r="Y431" s="358">
        <f t="shared" si="41"/>
        <v>0</v>
      </c>
      <c r="Z431" s="628"/>
      <c r="AA431" s="587"/>
      <c r="AB431" s="147"/>
    </row>
    <row r="432" spans="3:28" hidden="1" x14ac:dyDescent="0.25">
      <c r="C432" s="626"/>
      <c r="D432" s="626"/>
      <c r="E432" s="627"/>
      <c r="F432" s="627"/>
      <c r="G432" s="627"/>
      <c r="H432" s="627"/>
      <c r="I432" s="627"/>
      <c r="J432" s="627"/>
      <c r="K432" s="627"/>
      <c r="L432" s="627"/>
      <c r="M432" s="627"/>
      <c r="N432" s="627"/>
      <c r="O432" s="627"/>
      <c r="P432" s="627"/>
      <c r="Q432" s="627"/>
      <c r="R432" s="627"/>
      <c r="S432" s="627"/>
      <c r="T432" s="627"/>
      <c r="U432" s="627"/>
      <c r="V432" s="627"/>
      <c r="W432" s="358">
        <f t="shared" si="40"/>
        <v>0</v>
      </c>
      <c r="X432" s="358">
        <f t="shared" si="39"/>
        <v>0</v>
      </c>
      <c r="Y432" s="358">
        <f t="shared" si="41"/>
        <v>0</v>
      </c>
      <c r="Z432" s="628"/>
      <c r="AA432" s="587"/>
      <c r="AB432" s="147"/>
    </row>
    <row r="433" spans="3:28" hidden="1" x14ac:dyDescent="0.25">
      <c r="C433" s="626"/>
      <c r="D433" s="626"/>
      <c r="E433" s="627"/>
      <c r="F433" s="627"/>
      <c r="G433" s="627"/>
      <c r="H433" s="627"/>
      <c r="I433" s="627"/>
      <c r="J433" s="627"/>
      <c r="K433" s="627"/>
      <c r="L433" s="627"/>
      <c r="M433" s="627"/>
      <c r="N433" s="627"/>
      <c r="O433" s="627"/>
      <c r="P433" s="627"/>
      <c r="Q433" s="627"/>
      <c r="R433" s="627"/>
      <c r="S433" s="627"/>
      <c r="T433" s="627"/>
      <c r="U433" s="627"/>
      <c r="V433" s="627"/>
      <c r="W433" s="358">
        <f t="shared" si="40"/>
        <v>0</v>
      </c>
      <c r="X433" s="358">
        <f t="shared" si="39"/>
        <v>0</v>
      </c>
      <c r="Y433" s="358">
        <f t="shared" si="41"/>
        <v>0</v>
      </c>
      <c r="Z433" s="628"/>
      <c r="AA433" s="587"/>
      <c r="AB433" s="147"/>
    </row>
    <row r="434" spans="3:28" hidden="1" x14ac:dyDescent="0.25">
      <c r="C434" s="626"/>
      <c r="D434" s="626"/>
      <c r="E434" s="627"/>
      <c r="F434" s="627"/>
      <c r="G434" s="627"/>
      <c r="H434" s="627"/>
      <c r="I434" s="627"/>
      <c r="J434" s="627"/>
      <c r="K434" s="627"/>
      <c r="L434" s="627"/>
      <c r="M434" s="627"/>
      <c r="N434" s="627"/>
      <c r="O434" s="627"/>
      <c r="P434" s="627"/>
      <c r="Q434" s="627"/>
      <c r="R434" s="627"/>
      <c r="S434" s="627"/>
      <c r="T434" s="627"/>
      <c r="U434" s="627"/>
      <c r="V434" s="627"/>
      <c r="W434" s="358">
        <f t="shared" si="40"/>
        <v>0</v>
      </c>
      <c r="X434" s="358">
        <f t="shared" si="39"/>
        <v>0</v>
      </c>
      <c r="Y434" s="358">
        <f t="shared" si="41"/>
        <v>0</v>
      </c>
      <c r="Z434" s="628"/>
      <c r="AA434" s="587"/>
      <c r="AB434" s="147"/>
    </row>
    <row r="435" spans="3:28" hidden="1" x14ac:dyDescent="0.25">
      <c r="C435" s="626"/>
      <c r="D435" s="626"/>
      <c r="E435" s="627"/>
      <c r="F435" s="627"/>
      <c r="G435" s="627"/>
      <c r="H435" s="627"/>
      <c r="I435" s="627"/>
      <c r="J435" s="627"/>
      <c r="K435" s="627"/>
      <c r="L435" s="627"/>
      <c r="M435" s="627"/>
      <c r="N435" s="627"/>
      <c r="O435" s="627"/>
      <c r="P435" s="627"/>
      <c r="Q435" s="627"/>
      <c r="R435" s="627"/>
      <c r="S435" s="627"/>
      <c r="T435" s="627"/>
      <c r="U435" s="627"/>
      <c r="V435" s="627"/>
      <c r="W435" s="358">
        <f t="shared" si="40"/>
        <v>0</v>
      </c>
      <c r="X435" s="358">
        <f t="shared" si="39"/>
        <v>0</v>
      </c>
      <c r="Y435" s="358">
        <f t="shared" si="41"/>
        <v>0</v>
      </c>
      <c r="Z435" s="628"/>
      <c r="AA435" s="587"/>
      <c r="AB435" s="147"/>
    </row>
    <row r="436" spans="3:28" hidden="1" x14ac:dyDescent="0.25">
      <c r="C436" s="626"/>
      <c r="D436" s="626"/>
      <c r="E436" s="627"/>
      <c r="F436" s="627"/>
      <c r="G436" s="627"/>
      <c r="H436" s="627"/>
      <c r="I436" s="627"/>
      <c r="J436" s="627"/>
      <c r="K436" s="627"/>
      <c r="L436" s="627"/>
      <c r="M436" s="627"/>
      <c r="N436" s="627"/>
      <c r="O436" s="627"/>
      <c r="P436" s="627"/>
      <c r="Q436" s="627"/>
      <c r="R436" s="627"/>
      <c r="S436" s="627"/>
      <c r="T436" s="627"/>
      <c r="U436" s="627"/>
      <c r="V436" s="627"/>
      <c r="W436" s="358">
        <f t="shared" si="40"/>
        <v>0</v>
      </c>
      <c r="X436" s="358">
        <f t="shared" si="39"/>
        <v>0</v>
      </c>
      <c r="Y436" s="358">
        <f t="shared" si="41"/>
        <v>0</v>
      </c>
      <c r="Z436" s="628"/>
      <c r="AA436" s="587"/>
      <c r="AB436" s="147"/>
    </row>
    <row r="437" spans="3:28" hidden="1" x14ac:dyDescent="0.25">
      <c r="C437" s="626"/>
      <c r="D437" s="626"/>
      <c r="E437" s="627"/>
      <c r="F437" s="627"/>
      <c r="G437" s="627"/>
      <c r="H437" s="627"/>
      <c r="I437" s="627"/>
      <c r="J437" s="627"/>
      <c r="K437" s="627"/>
      <c r="L437" s="627"/>
      <c r="M437" s="627"/>
      <c r="N437" s="627"/>
      <c r="O437" s="627"/>
      <c r="P437" s="627"/>
      <c r="Q437" s="627"/>
      <c r="R437" s="627"/>
      <c r="S437" s="627"/>
      <c r="T437" s="627"/>
      <c r="U437" s="627"/>
      <c r="V437" s="627"/>
      <c r="W437" s="358">
        <f t="shared" si="40"/>
        <v>0</v>
      </c>
      <c r="X437" s="358">
        <f t="shared" ref="X437:X500" si="42">Y437-W437</f>
        <v>0</v>
      </c>
      <c r="Y437" s="358">
        <f t="shared" si="41"/>
        <v>0</v>
      </c>
      <c r="Z437" s="628"/>
      <c r="AA437" s="587"/>
      <c r="AB437" s="147"/>
    </row>
    <row r="438" spans="3:28" hidden="1" x14ac:dyDescent="0.25">
      <c r="C438" s="626"/>
      <c r="D438" s="626"/>
      <c r="E438" s="627"/>
      <c r="F438" s="627"/>
      <c r="G438" s="627"/>
      <c r="H438" s="627"/>
      <c r="I438" s="627"/>
      <c r="J438" s="627"/>
      <c r="K438" s="627"/>
      <c r="L438" s="627"/>
      <c r="M438" s="627"/>
      <c r="N438" s="627"/>
      <c r="O438" s="627"/>
      <c r="P438" s="627"/>
      <c r="Q438" s="627"/>
      <c r="R438" s="627"/>
      <c r="S438" s="627"/>
      <c r="T438" s="627"/>
      <c r="U438" s="627"/>
      <c r="V438" s="627"/>
      <c r="W438" s="358">
        <f t="shared" si="40"/>
        <v>0</v>
      </c>
      <c r="X438" s="358">
        <f t="shared" si="42"/>
        <v>0</v>
      </c>
      <c r="Y438" s="358">
        <f t="shared" si="41"/>
        <v>0</v>
      </c>
      <c r="Z438" s="628"/>
      <c r="AA438" s="587"/>
      <c r="AB438" s="147"/>
    </row>
    <row r="439" spans="3:28" hidden="1" x14ac:dyDescent="0.25">
      <c r="C439" s="626"/>
      <c r="D439" s="626"/>
      <c r="E439" s="627"/>
      <c r="F439" s="627"/>
      <c r="G439" s="627"/>
      <c r="H439" s="627"/>
      <c r="I439" s="627"/>
      <c r="J439" s="627"/>
      <c r="K439" s="627"/>
      <c r="L439" s="627"/>
      <c r="M439" s="627"/>
      <c r="N439" s="627"/>
      <c r="O439" s="627"/>
      <c r="P439" s="627"/>
      <c r="Q439" s="627"/>
      <c r="R439" s="627"/>
      <c r="S439" s="627"/>
      <c r="T439" s="627"/>
      <c r="U439" s="627"/>
      <c r="V439" s="627"/>
      <c r="W439" s="358">
        <f t="shared" si="40"/>
        <v>0</v>
      </c>
      <c r="X439" s="358">
        <f t="shared" si="42"/>
        <v>0</v>
      </c>
      <c r="Y439" s="358">
        <f t="shared" si="41"/>
        <v>0</v>
      </c>
      <c r="Z439" s="628"/>
      <c r="AA439" s="587"/>
      <c r="AB439" s="147"/>
    </row>
    <row r="440" spans="3:28" hidden="1" x14ac:dyDescent="0.25">
      <c r="C440" s="626"/>
      <c r="D440" s="626"/>
      <c r="E440" s="627"/>
      <c r="F440" s="627"/>
      <c r="G440" s="627"/>
      <c r="H440" s="627"/>
      <c r="I440" s="627"/>
      <c r="J440" s="627"/>
      <c r="K440" s="627"/>
      <c r="L440" s="627"/>
      <c r="M440" s="627"/>
      <c r="N440" s="627"/>
      <c r="O440" s="627"/>
      <c r="P440" s="627"/>
      <c r="Q440" s="627"/>
      <c r="R440" s="627"/>
      <c r="S440" s="627"/>
      <c r="T440" s="627"/>
      <c r="U440" s="627"/>
      <c r="V440" s="627"/>
      <c r="W440" s="358">
        <f t="shared" si="40"/>
        <v>0</v>
      </c>
      <c r="X440" s="358">
        <f t="shared" si="42"/>
        <v>0</v>
      </c>
      <c r="Y440" s="358">
        <f t="shared" si="41"/>
        <v>0</v>
      </c>
      <c r="Z440" s="628"/>
      <c r="AA440" s="587"/>
      <c r="AB440" s="147"/>
    </row>
    <row r="441" spans="3:28" hidden="1" x14ac:dyDescent="0.25">
      <c r="C441" s="626"/>
      <c r="D441" s="626"/>
      <c r="E441" s="627"/>
      <c r="F441" s="627"/>
      <c r="G441" s="627"/>
      <c r="H441" s="627"/>
      <c r="I441" s="627"/>
      <c r="J441" s="627"/>
      <c r="K441" s="627"/>
      <c r="L441" s="627"/>
      <c r="M441" s="627"/>
      <c r="N441" s="627"/>
      <c r="O441" s="627"/>
      <c r="P441" s="627"/>
      <c r="Q441" s="627"/>
      <c r="R441" s="627"/>
      <c r="S441" s="627"/>
      <c r="T441" s="627"/>
      <c r="U441" s="627"/>
      <c r="V441" s="627"/>
      <c r="W441" s="358">
        <f t="shared" si="40"/>
        <v>0</v>
      </c>
      <c r="X441" s="358">
        <f t="shared" si="42"/>
        <v>0</v>
      </c>
      <c r="Y441" s="358">
        <f t="shared" si="41"/>
        <v>0</v>
      </c>
      <c r="Z441" s="628"/>
      <c r="AA441" s="587"/>
      <c r="AB441" s="147"/>
    </row>
    <row r="442" spans="3:28" hidden="1" x14ac:dyDescent="0.25">
      <c r="C442" s="626"/>
      <c r="D442" s="626"/>
      <c r="E442" s="627"/>
      <c r="F442" s="627"/>
      <c r="G442" s="627"/>
      <c r="H442" s="627"/>
      <c r="I442" s="627"/>
      <c r="J442" s="627"/>
      <c r="K442" s="627"/>
      <c r="L442" s="627"/>
      <c r="M442" s="627"/>
      <c r="N442" s="627"/>
      <c r="O442" s="627"/>
      <c r="P442" s="627"/>
      <c r="Q442" s="627"/>
      <c r="R442" s="627"/>
      <c r="S442" s="627"/>
      <c r="T442" s="627"/>
      <c r="U442" s="627"/>
      <c r="V442" s="627"/>
      <c r="W442" s="358">
        <f t="shared" si="40"/>
        <v>0</v>
      </c>
      <c r="X442" s="358">
        <f t="shared" si="42"/>
        <v>0</v>
      </c>
      <c r="Y442" s="358">
        <f t="shared" si="41"/>
        <v>0</v>
      </c>
      <c r="Z442" s="628"/>
      <c r="AA442" s="587"/>
      <c r="AB442" s="147"/>
    </row>
    <row r="443" spans="3:28" hidden="1" x14ac:dyDescent="0.25">
      <c r="C443" s="626"/>
      <c r="D443" s="626"/>
      <c r="E443" s="627"/>
      <c r="F443" s="627"/>
      <c r="G443" s="627"/>
      <c r="H443" s="627"/>
      <c r="I443" s="627"/>
      <c r="J443" s="627"/>
      <c r="K443" s="627"/>
      <c r="L443" s="627"/>
      <c r="M443" s="627"/>
      <c r="N443" s="627"/>
      <c r="O443" s="627"/>
      <c r="P443" s="627"/>
      <c r="Q443" s="627"/>
      <c r="R443" s="627"/>
      <c r="S443" s="627"/>
      <c r="T443" s="627"/>
      <c r="U443" s="627"/>
      <c r="V443" s="627"/>
      <c r="W443" s="358">
        <f t="shared" si="40"/>
        <v>0</v>
      </c>
      <c r="X443" s="358">
        <f t="shared" si="42"/>
        <v>0</v>
      </c>
      <c r="Y443" s="358">
        <f t="shared" si="41"/>
        <v>0</v>
      </c>
      <c r="Z443" s="628"/>
      <c r="AA443" s="587"/>
      <c r="AB443" s="147"/>
    </row>
    <row r="444" spans="3:28" hidden="1" x14ac:dyDescent="0.25">
      <c r="C444" s="626"/>
      <c r="D444" s="626"/>
      <c r="E444" s="627"/>
      <c r="F444" s="627"/>
      <c r="G444" s="627"/>
      <c r="H444" s="627"/>
      <c r="I444" s="627"/>
      <c r="J444" s="627"/>
      <c r="K444" s="627"/>
      <c r="L444" s="627"/>
      <c r="M444" s="627"/>
      <c r="N444" s="627"/>
      <c r="O444" s="627"/>
      <c r="P444" s="627"/>
      <c r="Q444" s="627"/>
      <c r="R444" s="627"/>
      <c r="S444" s="627"/>
      <c r="T444" s="627"/>
      <c r="U444" s="627"/>
      <c r="V444" s="627"/>
      <c r="W444" s="358">
        <f t="shared" si="40"/>
        <v>0</v>
      </c>
      <c r="X444" s="358">
        <f t="shared" si="42"/>
        <v>0</v>
      </c>
      <c r="Y444" s="358">
        <f t="shared" si="41"/>
        <v>0</v>
      </c>
      <c r="Z444" s="628"/>
      <c r="AA444" s="587"/>
      <c r="AB444" s="147"/>
    </row>
    <row r="445" spans="3:28" hidden="1" x14ac:dyDescent="0.25">
      <c r="C445" s="626"/>
      <c r="D445" s="626"/>
      <c r="E445" s="627"/>
      <c r="F445" s="627"/>
      <c r="G445" s="627"/>
      <c r="H445" s="627"/>
      <c r="I445" s="627"/>
      <c r="J445" s="627"/>
      <c r="K445" s="627"/>
      <c r="L445" s="627"/>
      <c r="M445" s="627"/>
      <c r="N445" s="627"/>
      <c r="O445" s="627"/>
      <c r="P445" s="627"/>
      <c r="Q445" s="627"/>
      <c r="R445" s="627"/>
      <c r="S445" s="627"/>
      <c r="T445" s="627"/>
      <c r="U445" s="627"/>
      <c r="V445" s="627"/>
      <c r="W445" s="358">
        <f t="shared" si="40"/>
        <v>0</v>
      </c>
      <c r="X445" s="358">
        <f t="shared" si="42"/>
        <v>0</v>
      </c>
      <c r="Y445" s="358">
        <f t="shared" si="41"/>
        <v>0</v>
      </c>
      <c r="Z445" s="628"/>
      <c r="AA445" s="587"/>
      <c r="AB445" s="147"/>
    </row>
    <row r="446" spans="3:28" hidden="1" x14ac:dyDescent="0.25">
      <c r="C446" s="626"/>
      <c r="D446" s="626"/>
      <c r="E446" s="627"/>
      <c r="F446" s="627"/>
      <c r="G446" s="627"/>
      <c r="H446" s="627"/>
      <c r="I446" s="627"/>
      <c r="J446" s="627"/>
      <c r="K446" s="627"/>
      <c r="L446" s="627"/>
      <c r="M446" s="627"/>
      <c r="N446" s="627"/>
      <c r="O446" s="627"/>
      <c r="P446" s="627"/>
      <c r="Q446" s="627"/>
      <c r="R446" s="627"/>
      <c r="S446" s="627"/>
      <c r="T446" s="627"/>
      <c r="U446" s="627"/>
      <c r="V446" s="627"/>
      <c r="W446" s="358">
        <f t="shared" si="40"/>
        <v>0</v>
      </c>
      <c r="X446" s="358">
        <f t="shared" si="42"/>
        <v>0</v>
      </c>
      <c r="Y446" s="358">
        <f t="shared" si="41"/>
        <v>0</v>
      </c>
      <c r="Z446" s="628"/>
      <c r="AA446" s="587"/>
      <c r="AB446" s="147"/>
    </row>
    <row r="447" spans="3:28" hidden="1" x14ac:dyDescent="0.25">
      <c r="C447" s="626"/>
      <c r="D447" s="626"/>
      <c r="E447" s="627"/>
      <c r="F447" s="627"/>
      <c r="G447" s="627"/>
      <c r="H447" s="627"/>
      <c r="I447" s="627"/>
      <c r="J447" s="627"/>
      <c r="K447" s="627"/>
      <c r="L447" s="627"/>
      <c r="M447" s="627"/>
      <c r="N447" s="627"/>
      <c r="O447" s="627"/>
      <c r="P447" s="627"/>
      <c r="Q447" s="627"/>
      <c r="R447" s="627"/>
      <c r="S447" s="627"/>
      <c r="T447" s="627"/>
      <c r="U447" s="627"/>
      <c r="V447" s="627"/>
      <c r="W447" s="358">
        <f t="shared" si="40"/>
        <v>0</v>
      </c>
      <c r="X447" s="358">
        <f t="shared" si="42"/>
        <v>0</v>
      </c>
      <c r="Y447" s="358">
        <f t="shared" si="41"/>
        <v>0</v>
      </c>
      <c r="Z447" s="628"/>
      <c r="AA447" s="587"/>
      <c r="AB447" s="147"/>
    </row>
    <row r="448" spans="3:28" hidden="1" x14ac:dyDescent="0.25">
      <c r="C448" s="626"/>
      <c r="D448" s="626"/>
      <c r="E448" s="627"/>
      <c r="F448" s="627"/>
      <c r="G448" s="627"/>
      <c r="H448" s="627"/>
      <c r="I448" s="627"/>
      <c r="J448" s="627"/>
      <c r="K448" s="627"/>
      <c r="L448" s="627"/>
      <c r="M448" s="627"/>
      <c r="N448" s="627"/>
      <c r="O448" s="627"/>
      <c r="P448" s="627"/>
      <c r="Q448" s="627"/>
      <c r="R448" s="627"/>
      <c r="S448" s="627"/>
      <c r="T448" s="627"/>
      <c r="U448" s="627"/>
      <c r="V448" s="627"/>
      <c r="W448" s="358">
        <f t="shared" si="40"/>
        <v>0</v>
      </c>
      <c r="X448" s="358">
        <f t="shared" si="42"/>
        <v>0</v>
      </c>
      <c r="Y448" s="358">
        <f t="shared" si="41"/>
        <v>0</v>
      </c>
      <c r="Z448" s="628"/>
      <c r="AA448" s="587"/>
      <c r="AB448" s="147"/>
    </row>
    <row r="449" spans="3:28" hidden="1" x14ac:dyDescent="0.25">
      <c r="C449" s="626"/>
      <c r="D449" s="626"/>
      <c r="E449" s="627"/>
      <c r="F449" s="627"/>
      <c r="G449" s="627"/>
      <c r="H449" s="627"/>
      <c r="I449" s="627"/>
      <c r="J449" s="627"/>
      <c r="K449" s="627"/>
      <c r="L449" s="627"/>
      <c r="M449" s="627"/>
      <c r="N449" s="627"/>
      <c r="O449" s="627"/>
      <c r="P449" s="627"/>
      <c r="Q449" s="627"/>
      <c r="R449" s="627"/>
      <c r="S449" s="627"/>
      <c r="T449" s="627"/>
      <c r="U449" s="627"/>
      <c r="V449" s="627"/>
      <c r="W449" s="358">
        <f t="shared" ref="W449:W512" si="43">SUMPRODUCT(E449:V449,$E$1102:$V$1102)</f>
        <v>0</v>
      </c>
      <c r="X449" s="358">
        <f t="shared" si="42"/>
        <v>0</v>
      </c>
      <c r="Y449" s="358">
        <f t="shared" ref="Y449:Y512" si="44">SUMPRODUCT(E449:V449,$E$1101:$V$1101)</f>
        <v>0</v>
      </c>
      <c r="Z449" s="628"/>
      <c r="AA449" s="587"/>
      <c r="AB449" s="147"/>
    </row>
    <row r="450" spans="3:28" hidden="1" x14ac:dyDescent="0.25">
      <c r="C450" s="626"/>
      <c r="D450" s="626"/>
      <c r="E450" s="627"/>
      <c r="F450" s="627"/>
      <c r="G450" s="627"/>
      <c r="H450" s="627"/>
      <c r="I450" s="627"/>
      <c r="J450" s="627"/>
      <c r="K450" s="627"/>
      <c r="L450" s="627"/>
      <c r="M450" s="627"/>
      <c r="N450" s="627"/>
      <c r="O450" s="627"/>
      <c r="P450" s="627"/>
      <c r="Q450" s="627"/>
      <c r="R450" s="627"/>
      <c r="S450" s="627"/>
      <c r="T450" s="627"/>
      <c r="U450" s="627"/>
      <c r="V450" s="627"/>
      <c r="W450" s="358">
        <f t="shared" si="43"/>
        <v>0</v>
      </c>
      <c r="X450" s="358">
        <f t="shared" si="42"/>
        <v>0</v>
      </c>
      <c r="Y450" s="358">
        <f t="shared" si="44"/>
        <v>0</v>
      </c>
      <c r="Z450" s="628"/>
      <c r="AA450" s="587"/>
      <c r="AB450" s="147"/>
    </row>
    <row r="451" spans="3:28" hidden="1" x14ac:dyDescent="0.25">
      <c r="C451" s="626"/>
      <c r="D451" s="626"/>
      <c r="E451" s="627"/>
      <c r="F451" s="627"/>
      <c r="G451" s="627"/>
      <c r="H451" s="627"/>
      <c r="I451" s="627"/>
      <c r="J451" s="627"/>
      <c r="K451" s="627"/>
      <c r="L451" s="627"/>
      <c r="M451" s="627"/>
      <c r="N451" s="627"/>
      <c r="O451" s="627"/>
      <c r="P451" s="627"/>
      <c r="Q451" s="627"/>
      <c r="R451" s="627"/>
      <c r="S451" s="627"/>
      <c r="T451" s="627"/>
      <c r="U451" s="627"/>
      <c r="V451" s="627"/>
      <c r="W451" s="358">
        <f t="shared" si="43"/>
        <v>0</v>
      </c>
      <c r="X451" s="358">
        <f t="shared" si="42"/>
        <v>0</v>
      </c>
      <c r="Y451" s="358">
        <f t="shared" si="44"/>
        <v>0</v>
      </c>
      <c r="Z451" s="628"/>
      <c r="AA451" s="587"/>
      <c r="AB451" s="147"/>
    </row>
    <row r="452" spans="3:28" hidden="1" x14ac:dyDescent="0.25">
      <c r="C452" s="626"/>
      <c r="D452" s="626"/>
      <c r="E452" s="627"/>
      <c r="F452" s="627"/>
      <c r="G452" s="627"/>
      <c r="H452" s="627"/>
      <c r="I452" s="627"/>
      <c r="J452" s="627"/>
      <c r="K452" s="627"/>
      <c r="L452" s="627"/>
      <c r="M452" s="627"/>
      <c r="N452" s="627"/>
      <c r="O452" s="627"/>
      <c r="P452" s="627"/>
      <c r="Q452" s="627"/>
      <c r="R452" s="627"/>
      <c r="S452" s="627"/>
      <c r="T452" s="627"/>
      <c r="U452" s="627"/>
      <c r="V452" s="627"/>
      <c r="W452" s="358">
        <f t="shared" si="43"/>
        <v>0</v>
      </c>
      <c r="X452" s="358">
        <f t="shared" si="42"/>
        <v>0</v>
      </c>
      <c r="Y452" s="358">
        <f t="shared" si="44"/>
        <v>0</v>
      </c>
      <c r="Z452" s="628"/>
      <c r="AA452" s="587"/>
      <c r="AB452" s="147"/>
    </row>
    <row r="453" spans="3:28" hidden="1" x14ac:dyDescent="0.25">
      <c r="C453" s="626"/>
      <c r="D453" s="626"/>
      <c r="E453" s="627"/>
      <c r="F453" s="627"/>
      <c r="G453" s="627"/>
      <c r="H453" s="627"/>
      <c r="I453" s="627"/>
      <c r="J453" s="627"/>
      <c r="K453" s="627"/>
      <c r="L453" s="627"/>
      <c r="M453" s="627"/>
      <c r="N453" s="627"/>
      <c r="O453" s="627"/>
      <c r="P453" s="627"/>
      <c r="Q453" s="627"/>
      <c r="R453" s="627"/>
      <c r="S453" s="627"/>
      <c r="T453" s="627"/>
      <c r="U453" s="627"/>
      <c r="V453" s="627"/>
      <c r="W453" s="358">
        <f t="shared" si="43"/>
        <v>0</v>
      </c>
      <c r="X453" s="358">
        <f t="shared" si="42"/>
        <v>0</v>
      </c>
      <c r="Y453" s="358">
        <f t="shared" si="44"/>
        <v>0</v>
      </c>
      <c r="Z453" s="628"/>
      <c r="AA453" s="587"/>
      <c r="AB453" s="147"/>
    </row>
    <row r="454" spans="3:28" hidden="1" x14ac:dyDescent="0.25">
      <c r="C454" s="626"/>
      <c r="D454" s="626"/>
      <c r="E454" s="627"/>
      <c r="F454" s="627"/>
      <c r="G454" s="627"/>
      <c r="H454" s="627"/>
      <c r="I454" s="627"/>
      <c r="J454" s="627"/>
      <c r="K454" s="627"/>
      <c r="L454" s="627"/>
      <c r="M454" s="627"/>
      <c r="N454" s="627"/>
      <c r="O454" s="627"/>
      <c r="P454" s="627"/>
      <c r="Q454" s="627"/>
      <c r="R454" s="627"/>
      <c r="S454" s="627"/>
      <c r="T454" s="627"/>
      <c r="U454" s="627"/>
      <c r="V454" s="627"/>
      <c r="W454" s="358">
        <f t="shared" si="43"/>
        <v>0</v>
      </c>
      <c r="X454" s="358">
        <f t="shared" si="42"/>
        <v>0</v>
      </c>
      <c r="Y454" s="358">
        <f t="shared" si="44"/>
        <v>0</v>
      </c>
      <c r="Z454" s="628"/>
      <c r="AA454" s="587"/>
      <c r="AB454" s="147"/>
    </row>
    <row r="455" spans="3:28" hidden="1" x14ac:dyDescent="0.25">
      <c r="C455" s="626"/>
      <c r="D455" s="626"/>
      <c r="E455" s="627"/>
      <c r="F455" s="627"/>
      <c r="G455" s="627"/>
      <c r="H455" s="627"/>
      <c r="I455" s="627"/>
      <c r="J455" s="627"/>
      <c r="K455" s="627"/>
      <c r="L455" s="627"/>
      <c r="M455" s="627"/>
      <c r="N455" s="627"/>
      <c r="O455" s="627"/>
      <c r="P455" s="627"/>
      <c r="Q455" s="627"/>
      <c r="R455" s="627"/>
      <c r="S455" s="627"/>
      <c r="T455" s="627"/>
      <c r="U455" s="627"/>
      <c r="V455" s="627"/>
      <c r="W455" s="358">
        <f t="shared" si="43"/>
        <v>0</v>
      </c>
      <c r="X455" s="358">
        <f t="shared" si="42"/>
        <v>0</v>
      </c>
      <c r="Y455" s="358">
        <f t="shared" si="44"/>
        <v>0</v>
      </c>
      <c r="Z455" s="628"/>
      <c r="AA455" s="587"/>
      <c r="AB455" s="147"/>
    </row>
    <row r="456" spans="3:28" hidden="1" x14ac:dyDescent="0.25">
      <c r="C456" s="626"/>
      <c r="D456" s="626"/>
      <c r="E456" s="627"/>
      <c r="F456" s="627"/>
      <c r="G456" s="627"/>
      <c r="H456" s="627"/>
      <c r="I456" s="627"/>
      <c r="J456" s="627"/>
      <c r="K456" s="627"/>
      <c r="L456" s="627"/>
      <c r="M456" s="627"/>
      <c r="N456" s="627"/>
      <c r="O456" s="627"/>
      <c r="P456" s="627"/>
      <c r="Q456" s="627"/>
      <c r="R456" s="627"/>
      <c r="S456" s="627"/>
      <c r="T456" s="627"/>
      <c r="U456" s="627"/>
      <c r="V456" s="627"/>
      <c r="W456" s="358">
        <f t="shared" si="43"/>
        <v>0</v>
      </c>
      <c r="X456" s="358">
        <f t="shared" si="42"/>
        <v>0</v>
      </c>
      <c r="Y456" s="358">
        <f t="shared" si="44"/>
        <v>0</v>
      </c>
      <c r="Z456" s="628"/>
      <c r="AA456" s="587"/>
      <c r="AB456" s="147"/>
    </row>
    <row r="457" spans="3:28" hidden="1" x14ac:dyDescent="0.25">
      <c r="C457" s="626"/>
      <c r="D457" s="626"/>
      <c r="E457" s="627"/>
      <c r="F457" s="627"/>
      <c r="G457" s="627"/>
      <c r="H457" s="627"/>
      <c r="I457" s="627"/>
      <c r="J457" s="627"/>
      <c r="K457" s="627"/>
      <c r="L457" s="627"/>
      <c r="M457" s="627"/>
      <c r="N457" s="627"/>
      <c r="O457" s="627"/>
      <c r="P457" s="627"/>
      <c r="Q457" s="627"/>
      <c r="R457" s="627"/>
      <c r="S457" s="627"/>
      <c r="T457" s="627"/>
      <c r="U457" s="627"/>
      <c r="V457" s="627"/>
      <c r="W457" s="358">
        <f t="shared" si="43"/>
        <v>0</v>
      </c>
      <c r="X457" s="358">
        <f t="shared" si="42"/>
        <v>0</v>
      </c>
      <c r="Y457" s="358">
        <f t="shared" si="44"/>
        <v>0</v>
      </c>
      <c r="Z457" s="628"/>
      <c r="AA457" s="587"/>
      <c r="AB457" s="147"/>
    </row>
    <row r="458" spans="3:28" hidden="1" x14ac:dyDescent="0.25">
      <c r="C458" s="626"/>
      <c r="D458" s="626"/>
      <c r="E458" s="627"/>
      <c r="F458" s="627"/>
      <c r="G458" s="627"/>
      <c r="H458" s="627"/>
      <c r="I458" s="627"/>
      <c r="J458" s="627"/>
      <c r="K458" s="627"/>
      <c r="L458" s="627"/>
      <c r="M458" s="627"/>
      <c r="N458" s="627"/>
      <c r="O458" s="627"/>
      <c r="P458" s="627"/>
      <c r="Q458" s="627"/>
      <c r="R458" s="627"/>
      <c r="S458" s="627"/>
      <c r="T458" s="627"/>
      <c r="U458" s="627"/>
      <c r="V458" s="627"/>
      <c r="W458" s="358">
        <f t="shared" si="43"/>
        <v>0</v>
      </c>
      <c r="X458" s="358">
        <f t="shared" si="42"/>
        <v>0</v>
      </c>
      <c r="Y458" s="358">
        <f t="shared" si="44"/>
        <v>0</v>
      </c>
      <c r="Z458" s="628"/>
      <c r="AA458" s="587"/>
      <c r="AB458" s="147"/>
    </row>
    <row r="459" spans="3:28" hidden="1" x14ac:dyDescent="0.25">
      <c r="C459" s="626"/>
      <c r="D459" s="626"/>
      <c r="E459" s="627"/>
      <c r="F459" s="627"/>
      <c r="G459" s="627"/>
      <c r="H459" s="627"/>
      <c r="I459" s="627"/>
      <c r="J459" s="627"/>
      <c r="K459" s="627"/>
      <c r="L459" s="627"/>
      <c r="M459" s="627"/>
      <c r="N459" s="627"/>
      <c r="O459" s="627"/>
      <c r="P459" s="627"/>
      <c r="Q459" s="627"/>
      <c r="R459" s="627"/>
      <c r="S459" s="627"/>
      <c r="T459" s="627"/>
      <c r="U459" s="627"/>
      <c r="V459" s="627"/>
      <c r="W459" s="358">
        <f t="shared" si="43"/>
        <v>0</v>
      </c>
      <c r="X459" s="358">
        <f t="shared" si="42"/>
        <v>0</v>
      </c>
      <c r="Y459" s="358">
        <f t="shared" si="44"/>
        <v>0</v>
      </c>
      <c r="Z459" s="628"/>
      <c r="AA459" s="587"/>
      <c r="AB459" s="147"/>
    </row>
    <row r="460" spans="3:28" hidden="1" x14ac:dyDescent="0.25">
      <c r="C460" s="626"/>
      <c r="D460" s="626"/>
      <c r="E460" s="627"/>
      <c r="F460" s="627"/>
      <c r="G460" s="627"/>
      <c r="H460" s="627"/>
      <c r="I460" s="627"/>
      <c r="J460" s="627"/>
      <c r="K460" s="627"/>
      <c r="L460" s="627"/>
      <c r="M460" s="627"/>
      <c r="N460" s="627"/>
      <c r="O460" s="627"/>
      <c r="P460" s="627"/>
      <c r="Q460" s="627"/>
      <c r="R460" s="627"/>
      <c r="S460" s="627"/>
      <c r="T460" s="627"/>
      <c r="U460" s="627"/>
      <c r="V460" s="627"/>
      <c r="W460" s="358">
        <f t="shared" si="43"/>
        <v>0</v>
      </c>
      <c r="X460" s="358">
        <f t="shared" si="42"/>
        <v>0</v>
      </c>
      <c r="Y460" s="358">
        <f t="shared" si="44"/>
        <v>0</v>
      </c>
      <c r="Z460" s="628"/>
      <c r="AA460" s="587"/>
      <c r="AB460" s="147"/>
    </row>
    <row r="461" spans="3:28" hidden="1" x14ac:dyDescent="0.25">
      <c r="C461" s="626"/>
      <c r="D461" s="626"/>
      <c r="E461" s="627"/>
      <c r="F461" s="627"/>
      <c r="G461" s="627"/>
      <c r="H461" s="627"/>
      <c r="I461" s="627"/>
      <c r="J461" s="627"/>
      <c r="K461" s="627"/>
      <c r="L461" s="627"/>
      <c r="M461" s="627"/>
      <c r="N461" s="627"/>
      <c r="O461" s="627"/>
      <c r="P461" s="627"/>
      <c r="Q461" s="627"/>
      <c r="R461" s="627"/>
      <c r="S461" s="627"/>
      <c r="T461" s="627"/>
      <c r="U461" s="627"/>
      <c r="V461" s="627"/>
      <c r="W461" s="358">
        <f t="shared" si="43"/>
        <v>0</v>
      </c>
      <c r="X461" s="358">
        <f t="shared" si="42"/>
        <v>0</v>
      </c>
      <c r="Y461" s="358">
        <f t="shared" si="44"/>
        <v>0</v>
      </c>
      <c r="Z461" s="628"/>
      <c r="AA461" s="587"/>
      <c r="AB461" s="147"/>
    </row>
    <row r="462" spans="3:28" hidden="1" x14ac:dyDescent="0.25">
      <c r="C462" s="626"/>
      <c r="D462" s="626"/>
      <c r="E462" s="627"/>
      <c r="F462" s="627"/>
      <c r="G462" s="627"/>
      <c r="H462" s="627"/>
      <c r="I462" s="627"/>
      <c r="J462" s="627"/>
      <c r="K462" s="627"/>
      <c r="L462" s="627"/>
      <c r="M462" s="627"/>
      <c r="N462" s="627"/>
      <c r="O462" s="627"/>
      <c r="P462" s="627"/>
      <c r="Q462" s="627"/>
      <c r="R462" s="627"/>
      <c r="S462" s="627"/>
      <c r="T462" s="627"/>
      <c r="U462" s="627"/>
      <c r="V462" s="627"/>
      <c r="W462" s="358">
        <f t="shared" si="43"/>
        <v>0</v>
      </c>
      <c r="X462" s="358">
        <f t="shared" si="42"/>
        <v>0</v>
      </c>
      <c r="Y462" s="358">
        <f t="shared" si="44"/>
        <v>0</v>
      </c>
      <c r="Z462" s="628"/>
      <c r="AA462" s="587"/>
      <c r="AB462" s="147"/>
    </row>
    <row r="463" spans="3:28" hidden="1" x14ac:dyDescent="0.25">
      <c r="C463" s="626"/>
      <c r="D463" s="626"/>
      <c r="E463" s="627"/>
      <c r="F463" s="627"/>
      <c r="G463" s="627"/>
      <c r="H463" s="627"/>
      <c r="I463" s="627"/>
      <c r="J463" s="627"/>
      <c r="K463" s="627"/>
      <c r="L463" s="627"/>
      <c r="M463" s="627"/>
      <c r="N463" s="627"/>
      <c r="O463" s="627"/>
      <c r="P463" s="627"/>
      <c r="Q463" s="627"/>
      <c r="R463" s="627"/>
      <c r="S463" s="627"/>
      <c r="T463" s="627"/>
      <c r="U463" s="627"/>
      <c r="V463" s="627"/>
      <c r="W463" s="358">
        <f t="shared" si="43"/>
        <v>0</v>
      </c>
      <c r="X463" s="358">
        <f t="shared" si="42"/>
        <v>0</v>
      </c>
      <c r="Y463" s="358">
        <f t="shared" si="44"/>
        <v>0</v>
      </c>
      <c r="Z463" s="628"/>
      <c r="AA463" s="587"/>
      <c r="AB463" s="147"/>
    </row>
    <row r="464" spans="3:28" hidden="1" x14ac:dyDescent="0.25">
      <c r="C464" s="626"/>
      <c r="D464" s="626"/>
      <c r="E464" s="627"/>
      <c r="F464" s="627"/>
      <c r="G464" s="627"/>
      <c r="H464" s="627"/>
      <c r="I464" s="627"/>
      <c r="J464" s="627"/>
      <c r="K464" s="627"/>
      <c r="L464" s="627"/>
      <c r="M464" s="627"/>
      <c r="N464" s="627"/>
      <c r="O464" s="627"/>
      <c r="P464" s="627"/>
      <c r="Q464" s="627"/>
      <c r="R464" s="627"/>
      <c r="S464" s="627"/>
      <c r="T464" s="627"/>
      <c r="U464" s="627"/>
      <c r="V464" s="627"/>
      <c r="W464" s="358">
        <f t="shared" si="43"/>
        <v>0</v>
      </c>
      <c r="X464" s="358">
        <f t="shared" si="42"/>
        <v>0</v>
      </c>
      <c r="Y464" s="358">
        <f t="shared" si="44"/>
        <v>0</v>
      </c>
      <c r="Z464" s="628"/>
      <c r="AA464" s="587"/>
      <c r="AB464" s="147"/>
    </row>
    <row r="465" spans="3:28" hidden="1" x14ac:dyDescent="0.25">
      <c r="C465" s="626"/>
      <c r="D465" s="626"/>
      <c r="E465" s="627"/>
      <c r="F465" s="627"/>
      <c r="G465" s="627"/>
      <c r="H465" s="627"/>
      <c r="I465" s="627"/>
      <c r="J465" s="627"/>
      <c r="K465" s="627"/>
      <c r="L465" s="627"/>
      <c r="M465" s="627"/>
      <c r="N465" s="627"/>
      <c r="O465" s="627"/>
      <c r="P465" s="627"/>
      <c r="Q465" s="627"/>
      <c r="R465" s="627"/>
      <c r="S465" s="627"/>
      <c r="T465" s="627"/>
      <c r="U465" s="627"/>
      <c r="V465" s="627"/>
      <c r="W465" s="358">
        <f t="shared" si="43"/>
        <v>0</v>
      </c>
      <c r="X465" s="358">
        <f t="shared" si="42"/>
        <v>0</v>
      </c>
      <c r="Y465" s="358">
        <f t="shared" si="44"/>
        <v>0</v>
      </c>
      <c r="Z465" s="628"/>
      <c r="AA465" s="587"/>
      <c r="AB465" s="147"/>
    </row>
    <row r="466" spans="3:28" hidden="1" x14ac:dyDescent="0.25">
      <c r="C466" s="626"/>
      <c r="D466" s="626"/>
      <c r="E466" s="627"/>
      <c r="F466" s="627"/>
      <c r="G466" s="627"/>
      <c r="H466" s="627"/>
      <c r="I466" s="627"/>
      <c r="J466" s="627"/>
      <c r="K466" s="627"/>
      <c r="L466" s="627"/>
      <c r="M466" s="627"/>
      <c r="N466" s="627"/>
      <c r="O466" s="627"/>
      <c r="P466" s="627"/>
      <c r="Q466" s="627"/>
      <c r="R466" s="627"/>
      <c r="S466" s="627"/>
      <c r="T466" s="627"/>
      <c r="U466" s="627"/>
      <c r="V466" s="627"/>
      <c r="W466" s="358">
        <f t="shared" si="43"/>
        <v>0</v>
      </c>
      <c r="X466" s="358">
        <f t="shared" si="42"/>
        <v>0</v>
      </c>
      <c r="Y466" s="358">
        <f t="shared" si="44"/>
        <v>0</v>
      </c>
      <c r="Z466" s="628"/>
      <c r="AA466" s="587"/>
      <c r="AB466" s="147"/>
    </row>
    <row r="467" spans="3:28" hidden="1" x14ac:dyDescent="0.25">
      <c r="C467" s="626"/>
      <c r="D467" s="626"/>
      <c r="E467" s="627"/>
      <c r="F467" s="627"/>
      <c r="G467" s="627"/>
      <c r="H467" s="627"/>
      <c r="I467" s="627"/>
      <c r="J467" s="627"/>
      <c r="K467" s="627"/>
      <c r="L467" s="627"/>
      <c r="M467" s="627"/>
      <c r="N467" s="627"/>
      <c r="O467" s="627"/>
      <c r="P467" s="627"/>
      <c r="Q467" s="627"/>
      <c r="R467" s="627"/>
      <c r="S467" s="627"/>
      <c r="T467" s="627"/>
      <c r="U467" s="627"/>
      <c r="V467" s="627"/>
      <c r="W467" s="358">
        <f t="shared" si="43"/>
        <v>0</v>
      </c>
      <c r="X467" s="358">
        <f t="shared" si="42"/>
        <v>0</v>
      </c>
      <c r="Y467" s="358">
        <f t="shared" si="44"/>
        <v>0</v>
      </c>
      <c r="Z467" s="628"/>
      <c r="AA467" s="587"/>
      <c r="AB467" s="147"/>
    </row>
    <row r="468" spans="3:28" hidden="1" x14ac:dyDescent="0.25">
      <c r="C468" s="626"/>
      <c r="D468" s="626"/>
      <c r="E468" s="627"/>
      <c r="F468" s="627"/>
      <c r="G468" s="627"/>
      <c r="H468" s="627"/>
      <c r="I468" s="627"/>
      <c r="J468" s="627"/>
      <c r="K468" s="627"/>
      <c r="L468" s="627"/>
      <c r="M468" s="627"/>
      <c r="N468" s="627"/>
      <c r="O468" s="627"/>
      <c r="P468" s="627"/>
      <c r="Q468" s="627"/>
      <c r="R468" s="627"/>
      <c r="S468" s="627"/>
      <c r="T468" s="627"/>
      <c r="U468" s="627"/>
      <c r="V468" s="627"/>
      <c r="W468" s="358">
        <f t="shared" si="43"/>
        <v>0</v>
      </c>
      <c r="X468" s="358">
        <f t="shared" si="42"/>
        <v>0</v>
      </c>
      <c r="Y468" s="358">
        <f t="shared" si="44"/>
        <v>0</v>
      </c>
      <c r="Z468" s="628"/>
      <c r="AA468" s="587"/>
      <c r="AB468" s="147"/>
    </row>
    <row r="469" spans="3:28" hidden="1" x14ac:dyDescent="0.25">
      <c r="C469" s="626"/>
      <c r="D469" s="626"/>
      <c r="E469" s="627"/>
      <c r="F469" s="627"/>
      <c r="G469" s="627"/>
      <c r="H469" s="627"/>
      <c r="I469" s="627"/>
      <c r="J469" s="627"/>
      <c r="K469" s="627"/>
      <c r="L469" s="627"/>
      <c r="M469" s="627"/>
      <c r="N469" s="627"/>
      <c r="O469" s="627"/>
      <c r="P469" s="627"/>
      <c r="Q469" s="627"/>
      <c r="R469" s="627"/>
      <c r="S469" s="627"/>
      <c r="T469" s="627"/>
      <c r="U469" s="627"/>
      <c r="V469" s="627"/>
      <c r="W469" s="358">
        <f t="shared" si="43"/>
        <v>0</v>
      </c>
      <c r="X469" s="358">
        <f t="shared" si="42"/>
        <v>0</v>
      </c>
      <c r="Y469" s="358">
        <f t="shared" si="44"/>
        <v>0</v>
      </c>
      <c r="Z469" s="628"/>
      <c r="AA469" s="587"/>
      <c r="AB469" s="147"/>
    </row>
    <row r="470" spans="3:28" hidden="1" x14ac:dyDescent="0.25">
      <c r="C470" s="626"/>
      <c r="D470" s="626"/>
      <c r="E470" s="627"/>
      <c r="F470" s="627"/>
      <c r="G470" s="627"/>
      <c r="H470" s="627"/>
      <c r="I470" s="627"/>
      <c r="J470" s="627"/>
      <c r="K470" s="627"/>
      <c r="L470" s="627"/>
      <c r="M470" s="627"/>
      <c r="N470" s="627"/>
      <c r="O470" s="627"/>
      <c r="P470" s="627"/>
      <c r="Q470" s="627"/>
      <c r="R470" s="627"/>
      <c r="S470" s="627"/>
      <c r="T470" s="627"/>
      <c r="U470" s="627"/>
      <c r="V470" s="627"/>
      <c r="W470" s="358">
        <f t="shared" si="43"/>
        <v>0</v>
      </c>
      <c r="X470" s="358">
        <f t="shared" si="42"/>
        <v>0</v>
      </c>
      <c r="Y470" s="358">
        <f t="shared" si="44"/>
        <v>0</v>
      </c>
      <c r="Z470" s="628"/>
      <c r="AA470" s="587"/>
      <c r="AB470" s="147"/>
    </row>
    <row r="471" spans="3:28" hidden="1" x14ac:dyDescent="0.25">
      <c r="C471" s="626"/>
      <c r="D471" s="626"/>
      <c r="E471" s="627"/>
      <c r="F471" s="627"/>
      <c r="G471" s="627"/>
      <c r="H471" s="627"/>
      <c r="I471" s="627"/>
      <c r="J471" s="627"/>
      <c r="K471" s="627"/>
      <c r="L471" s="627"/>
      <c r="M471" s="627"/>
      <c r="N471" s="627"/>
      <c r="O471" s="627"/>
      <c r="P471" s="627"/>
      <c r="Q471" s="627"/>
      <c r="R471" s="627"/>
      <c r="S471" s="627"/>
      <c r="T471" s="627"/>
      <c r="U471" s="627"/>
      <c r="V471" s="627"/>
      <c r="W471" s="358">
        <f t="shared" si="43"/>
        <v>0</v>
      </c>
      <c r="X471" s="358">
        <f t="shared" si="42"/>
        <v>0</v>
      </c>
      <c r="Y471" s="358">
        <f t="shared" si="44"/>
        <v>0</v>
      </c>
      <c r="Z471" s="628"/>
      <c r="AA471" s="587"/>
      <c r="AB471" s="147"/>
    </row>
    <row r="472" spans="3:28" hidden="1" x14ac:dyDescent="0.25">
      <c r="C472" s="626"/>
      <c r="D472" s="626"/>
      <c r="E472" s="627"/>
      <c r="F472" s="627"/>
      <c r="G472" s="627"/>
      <c r="H472" s="627"/>
      <c r="I472" s="627"/>
      <c r="J472" s="627"/>
      <c r="K472" s="627"/>
      <c r="L472" s="627"/>
      <c r="M472" s="627"/>
      <c r="N472" s="627"/>
      <c r="O472" s="627"/>
      <c r="P472" s="627"/>
      <c r="Q472" s="627"/>
      <c r="R472" s="627"/>
      <c r="S472" s="627"/>
      <c r="T472" s="627"/>
      <c r="U472" s="627"/>
      <c r="V472" s="627"/>
      <c r="W472" s="358">
        <f t="shared" si="43"/>
        <v>0</v>
      </c>
      <c r="X472" s="358">
        <f t="shared" si="42"/>
        <v>0</v>
      </c>
      <c r="Y472" s="358">
        <f t="shared" si="44"/>
        <v>0</v>
      </c>
      <c r="Z472" s="628"/>
      <c r="AA472" s="587"/>
      <c r="AB472" s="147"/>
    </row>
    <row r="473" spans="3:28" hidden="1" x14ac:dyDescent="0.25">
      <c r="C473" s="626"/>
      <c r="D473" s="626"/>
      <c r="E473" s="627"/>
      <c r="F473" s="627"/>
      <c r="G473" s="627"/>
      <c r="H473" s="627"/>
      <c r="I473" s="627"/>
      <c r="J473" s="627"/>
      <c r="K473" s="627"/>
      <c r="L473" s="627"/>
      <c r="M473" s="627"/>
      <c r="N473" s="627"/>
      <c r="O473" s="627"/>
      <c r="P473" s="627"/>
      <c r="Q473" s="627"/>
      <c r="R473" s="627"/>
      <c r="S473" s="627"/>
      <c r="T473" s="627"/>
      <c r="U473" s="627"/>
      <c r="V473" s="627"/>
      <c r="W473" s="358">
        <f t="shared" si="43"/>
        <v>0</v>
      </c>
      <c r="X473" s="358">
        <f t="shared" si="42"/>
        <v>0</v>
      </c>
      <c r="Y473" s="358">
        <f t="shared" si="44"/>
        <v>0</v>
      </c>
      <c r="Z473" s="628"/>
      <c r="AA473" s="587"/>
      <c r="AB473" s="147"/>
    </row>
    <row r="474" spans="3:28" hidden="1" x14ac:dyDescent="0.25">
      <c r="C474" s="626"/>
      <c r="D474" s="626"/>
      <c r="E474" s="627"/>
      <c r="F474" s="627"/>
      <c r="G474" s="627"/>
      <c r="H474" s="627"/>
      <c r="I474" s="627"/>
      <c r="J474" s="627"/>
      <c r="K474" s="627"/>
      <c r="L474" s="627"/>
      <c r="M474" s="627"/>
      <c r="N474" s="627"/>
      <c r="O474" s="627"/>
      <c r="P474" s="627"/>
      <c r="Q474" s="627"/>
      <c r="R474" s="627"/>
      <c r="S474" s="627"/>
      <c r="T474" s="627"/>
      <c r="U474" s="627"/>
      <c r="V474" s="627"/>
      <c r="W474" s="358">
        <f t="shared" si="43"/>
        <v>0</v>
      </c>
      <c r="X474" s="358">
        <f t="shared" si="42"/>
        <v>0</v>
      </c>
      <c r="Y474" s="358">
        <f t="shared" si="44"/>
        <v>0</v>
      </c>
      <c r="Z474" s="628"/>
      <c r="AA474" s="587"/>
      <c r="AB474" s="147"/>
    </row>
    <row r="475" spans="3:28" hidden="1" x14ac:dyDescent="0.25">
      <c r="C475" s="626"/>
      <c r="D475" s="626"/>
      <c r="E475" s="627"/>
      <c r="F475" s="627"/>
      <c r="G475" s="627"/>
      <c r="H475" s="627"/>
      <c r="I475" s="627"/>
      <c r="J475" s="627"/>
      <c r="K475" s="627"/>
      <c r="L475" s="627"/>
      <c r="M475" s="627"/>
      <c r="N475" s="627"/>
      <c r="O475" s="627"/>
      <c r="P475" s="627"/>
      <c r="Q475" s="627"/>
      <c r="R475" s="627"/>
      <c r="S475" s="627"/>
      <c r="T475" s="627"/>
      <c r="U475" s="627"/>
      <c r="V475" s="627"/>
      <c r="W475" s="358">
        <f t="shared" si="43"/>
        <v>0</v>
      </c>
      <c r="X475" s="358">
        <f t="shared" si="42"/>
        <v>0</v>
      </c>
      <c r="Y475" s="358">
        <f t="shared" si="44"/>
        <v>0</v>
      </c>
      <c r="Z475" s="628"/>
      <c r="AA475" s="587"/>
      <c r="AB475" s="147"/>
    </row>
    <row r="476" spans="3:28" hidden="1" x14ac:dyDescent="0.25">
      <c r="C476" s="626"/>
      <c r="D476" s="626"/>
      <c r="E476" s="627"/>
      <c r="F476" s="627"/>
      <c r="G476" s="627"/>
      <c r="H476" s="627"/>
      <c r="I476" s="627"/>
      <c r="J476" s="627"/>
      <c r="K476" s="627"/>
      <c r="L476" s="627"/>
      <c r="M476" s="627"/>
      <c r="N476" s="627"/>
      <c r="O476" s="627"/>
      <c r="P476" s="627"/>
      <c r="Q476" s="627"/>
      <c r="R476" s="627"/>
      <c r="S476" s="627"/>
      <c r="T476" s="627"/>
      <c r="U476" s="627"/>
      <c r="V476" s="627"/>
      <c r="W476" s="358">
        <f t="shared" si="43"/>
        <v>0</v>
      </c>
      <c r="X476" s="358">
        <f t="shared" si="42"/>
        <v>0</v>
      </c>
      <c r="Y476" s="358">
        <f t="shared" si="44"/>
        <v>0</v>
      </c>
      <c r="Z476" s="628"/>
      <c r="AA476" s="587"/>
      <c r="AB476" s="147"/>
    </row>
    <row r="477" spans="3:28" hidden="1" x14ac:dyDescent="0.25">
      <c r="C477" s="626"/>
      <c r="D477" s="626"/>
      <c r="E477" s="627"/>
      <c r="F477" s="627"/>
      <c r="G477" s="627"/>
      <c r="H477" s="627"/>
      <c r="I477" s="627"/>
      <c r="J477" s="627"/>
      <c r="K477" s="627"/>
      <c r="L477" s="627"/>
      <c r="M477" s="627"/>
      <c r="N477" s="627"/>
      <c r="O477" s="627"/>
      <c r="P477" s="627"/>
      <c r="Q477" s="627"/>
      <c r="R477" s="627"/>
      <c r="S477" s="627"/>
      <c r="T477" s="627"/>
      <c r="U477" s="627"/>
      <c r="V477" s="627"/>
      <c r="W477" s="358">
        <f t="shared" si="43"/>
        <v>0</v>
      </c>
      <c r="X477" s="358">
        <f t="shared" si="42"/>
        <v>0</v>
      </c>
      <c r="Y477" s="358">
        <f t="shared" si="44"/>
        <v>0</v>
      </c>
      <c r="Z477" s="628"/>
      <c r="AA477" s="587"/>
      <c r="AB477" s="147"/>
    </row>
    <row r="478" spans="3:28" hidden="1" x14ac:dyDescent="0.25">
      <c r="C478" s="626"/>
      <c r="D478" s="626"/>
      <c r="E478" s="627"/>
      <c r="F478" s="627"/>
      <c r="G478" s="627"/>
      <c r="H478" s="627"/>
      <c r="I478" s="627"/>
      <c r="J478" s="627"/>
      <c r="K478" s="627"/>
      <c r="L478" s="627"/>
      <c r="M478" s="627"/>
      <c r="N478" s="627"/>
      <c r="O478" s="627"/>
      <c r="P478" s="627"/>
      <c r="Q478" s="627"/>
      <c r="R478" s="627"/>
      <c r="S478" s="627"/>
      <c r="T478" s="627"/>
      <c r="U478" s="627"/>
      <c r="V478" s="627"/>
      <c r="W478" s="358">
        <f t="shared" si="43"/>
        <v>0</v>
      </c>
      <c r="X478" s="358">
        <f t="shared" si="42"/>
        <v>0</v>
      </c>
      <c r="Y478" s="358">
        <f t="shared" si="44"/>
        <v>0</v>
      </c>
      <c r="Z478" s="628"/>
      <c r="AA478" s="587"/>
      <c r="AB478" s="147"/>
    </row>
    <row r="479" spans="3:28" hidden="1" x14ac:dyDescent="0.25">
      <c r="C479" s="626"/>
      <c r="D479" s="626"/>
      <c r="E479" s="627"/>
      <c r="F479" s="627"/>
      <c r="G479" s="627"/>
      <c r="H479" s="627"/>
      <c r="I479" s="627"/>
      <c r="J479" s="627"/>
      <c r="K479" s="627"/>
      <c r="L479" s="627"/>
      <c r="M479" s="627"/>
      <c r="N479" s="627"/>
      <c r="O479" s="627"/>
      <c r="P479" s="627"/>
      <c r="Q479" s="627"/>
      <c r="R479" s="627"/>
      <c r="S479" s="627"/>
      <c r="T479" s="627"/>
      <c r="U479" s="627"/>
      <c r="V479" s="627"/>
      <c r="W479" s="358">
        <f t="shared" si="43"/>
        <v>0</v>
      </c>
      <c r="X479" s="358">
        <f t="shared" si="42"/>
        <v>0</v>
      </c>
      <c r="Y479" s="358">
        <f t="shared" si="44"/>
        <v>0</v>
      </c>
      <c r="Z479" s="628"/>
      <c r="AA479" s="587"/>
      <c r="AB479" s="147"/>
    </row>
    <row r="480" spans="3:28" hidden="1" x14ac:dyDescent="0.25">
      <c r="C480" s="626"/>
      <c r="D480" s="626"/>
      <c r="E480" s="627"/>
      <c r="F480" s="627"/>
      <c r="G480" s="627"/>
      <c r="H480" s="627"/>
      <c r="I480" s="627"/>
      <c r="J480" s="627"/>
      <c r="K480" s="627"/>
      <c r="L480" s="627"/>
      <c r="M480" s="627"/>
      <c r="N480" s="627"/>
      <c r="O480" s="627"/>
      <c r="P480" s="627"/>
      <c r="Q480" s="627"/>
      <c r="R480" s="627"/>
      <c r="S480" s="627"/>
      <c r="T480" s="627"/>
      <c r="U480" s="627"/>
      <c r="V480" s="627"/>
      <c r="W480" s="358">
        <f t="shared" si="43"/>
        <v>0</v>
      </c>
      <c r="X480" s="358">
        <f t="shared" si="42"/>
        <v>0</v>
      </c>
      <c r="Y480" s="358">
        <f t="shared" si="44"/>
        <v>0</v>
      </c>
      <c r="Z480" s="628"/>
      <c r="AA480" s="587"/>
      <c r="AB480" s="147"/>
    </row>
    <row r="481" spans="3:28" hidden="1" x14ac:dyDescent="0.25">
      <c r="C481" s="626"/>
      <c r="D481" s="626"/>
      <c r="E481" s="627"/>
      <c r="F481" s="627"/>
      <c r="G481" s="627"/>
      <c r="H481" s="627"/>
      <c r="I481" s="627"/>
      <c r="J481" s="627"/>
      <c r="K481" s="627"/>
      <c r="L481" s="627"/>
      <c r="M481" s="627"/>
      <c r="N481" s="627"/>
      <c r="O481" s="627"/>
      <c r="P481" s="627"/>
      <c r="Q481" s="627"/>
      <c r="R481" s="627"/>
      <c r="S481" s="627"/>
      <c r="T481" s="627"/>
      <c r="U481" s="627"/>
      <c r="V481" s="627"/>
      <c r="W481" s="358">
        <f t="shared" si="43"/>
        <v>0</v>
      </c>
      <c r="X481" s="358">
        <f t="shared" si="42"/>
        <v>0</v>
      </c>
      <c r="Y481" s="358">
        <f t="shared" si="44"/>
        <v>0</v>
      </c>
      <c r="Z481" s="628"/>
      <c r="AA481" s="587"/>
      <c r="AB481" s="147"/>
    </row>
    <row r="482" spans="3:28" hidden="1" x14ac:dyDescent="0.25">
      <c r="C482" s="626"/>
      <c r="D482" s="626"/>
      <c r="E482" s="627"/>
      <c r="F482" s="627"/>
      <c r="G482" s="627"/>
      <c r="H482" s="627"/>
      <c r="I482" s="627"/>
      <c r="J482" s="627"/>
      <c r="K482" s="627"/>
      <c r="L482" s="627"/>
      <c r="M482" s="627"/>
      <c r="N482" s="627"/>
      <c r="O482" s="627"/>
      <c r="P482" s="627"/>
      <c r="Q482" s="627"/>
      <c r="R482" s="627"/>
      <c r="S482" s="627"/>
      <c r="T482" s="627"/>
      <c r="U482" s="627"/>
      <c r="V482" s="627"/>
      <c r="W482" s="358">
        <f t="shared" si="43"/>
        <v>0</v>
      </c>
      <c r="X482" s="358">
        <f t="shared" si="42"/>
        <v>0</v>
      </c>
      <c r="Y482" s="358">
        <f t="shared" si="44"/>
        <v>0</v>
      </c>
      <c r="Z482" s="628"/>
      <c r="AA482" s="587"/>
      <c r="AB482" s="147"/>
    </row>
    <row r="483" spans="3:28" hidden="1" x14ac:dyDescent="0.25">
      <c r="C483" s="626"/>
      <c r="D483" s="626"/>
      <c r="E483" s="627"/>
      <c r="F483" s="627"/>
      <c r="G483" s="627"/>
      <c r="H483" s="627"/>
      <c r="I483" s="627"/>
      <c r="J483" s="627"/>
      <c r="K483" s="627"/>
      <c r="L483" s="627"/>
      <c r="M483" s="627"/>
      <c r="N483" s="627"/>
      <c r="O483" s="627"/>
      <c r="P483" s="627"/>
      <c r="Q483" s="627"/>
      <c r="R483" s="627"/>
      <c r="S483" s="627"/>
      <c r="T483" s="627"/>
      <c r="U483" s="627"/>
      <c r="V483" s="627"/>
      <c r="W483" s="358">
        <f t="shared" si="43"/>
        <v>0</v>
      </c>
      <c r="X483" s="358">
        <f t="shared" si="42"/>
        <v>0</v>
      </c>
      <c r="Y483" s="358">
        <f t="shared" si="44"/>
        <v>0</v>
      </c>
      <c r="Z483" s="628"/>
      <c r="AA483" s="587"/>
      <c r="AB483" s="147"/>
    </row>
    <row r="484" spans="3:28" hidden="1" x14ac:dyDescent="0.25">
      <c r="C484" s="626"/>
      <c r="D484" s="626"/>
      <c r="E484" s="627"/>
      <c r="F484" s="627"/>
      <c r="G484" s="627"/>
      <c r="H484" s="627"/>
      <c r="I484" s="627"/>
      <c r="J484" s="627"/>
      <c r="K484" s="627"/>
      <c r="L484" s="627"/>
      <c r="M484" s="627"/>
      <c r="N484" s="627"/>
      <c r="O484" s="627"/>
      <c r="P484" s="627"/>
      <c r="Q484" s="627"/>
      <c r="R484" s="627"/>
      <c r="S484" s="627"/>
      <c r="T484" s="627"/>
      <c r="U484" s="627"/>
      <c r="V484" s="627"/>
      <c r="W484" s="358">
        <f t="shared" si="43"/>
        <v>0</v>
      </c>
      <c r="X484" s="358">
        <f t="shared" si="42"/>
        <v>0</v>
      </c>
      <c r="Y484" s="358">
        <f t="shared" si="44"/>
        <v>0</v>
      </c>
      <c r="Z484" s="628"/>
      <c r="AA484" s="587"/>
      <c r="AB484" s="147"/>
    </row>
    <row r="485" spans="3:28" hidden="1" x14ac:dyDescent="0.25">
      <c r="C485" s="626"/>
      <c r="D485" s="626"/>
      <c r="E485" s="627"/>
      <c r="F485" s="627"/>
      <c r="G485" s="627"/>
      <c r="H485" s="627"/>
      <c r="I485" s="627"/>
      <c r="J485" s="627"/>
      <c r="K485" s="627"/>
      <c r="L485" s="627"/>
      <c r="M485" s="627"/>
      <c r="N485" s="627"/>
      <c r="O485" s="627"/>
      <c r="P485" s="627"/>
      <c r="Q485" s="627"/>
      <c r="R485" s="627"/>
      <c r="S485" s="627"/>
      <c r="T485" s="627"/>
      <c r="U485" s="627"/>
      <c r="V485" s="627"/>
      <c r="W485" s="358">
        <f t="shared" si="43"/>
        <v>0</v>
      </c>
      <c r="X485" s="358">
        <f t="shared" si="42"/>
        <v>0</v>
      </c>
      <c r="Y485" s="358">
        <f t="shared" si="44"/>
        <v>0</v>
      </c>
      <c r="Z485" s="628"/>
      <c r="AA485" s="587"/>
      <c r="AB485" s="147"/>
    </row>
    <row r="486" spans="3:28" hidden="1" x14ac:dyDescent="0.25">
      <c r="C486" s="626"/>
      <c r="D486" s="626"/>
      <c r="E486" s="627"/>
      <c r="F486" s="627"/>
      <c r="G486" s="627"/>
      <c r="H486" s="627"/>
      <c r="I486" s="627"/>
      <c r="J486" s="627"/>
      <c r="K486" s="627"/>
      <c r="L486" s="627"/>
      <c r="M486" s="627"/>
      <c r="N486" s="627"/>
      <c r="O486" s="627"/>
      <c r="P486" s="627"/>
      <c r="Q486" s="627"/>
      <c r="R486" s="627"/>
      <c r="S486" s="627"/>
      <c r="T486" s="627"/>
      <c r="U486" s="627"/>
      <c r="V486" s="627"/>
      <c r="W486" s="358">
        <f t="shared" si="43"/>
        <v>0</v>
      </c>
      <c r="X486" s="358">
        <f t="shared" si="42"/>
        <v>0</v>
      </c>
      <c r="Y486" s="358">
        <f t="shared" si="44"/>
        <v>0</v>
      </c>
      <c r="Z486" s="628"/>
      <c r="AA486" s="587"/>
      <c r="AB486" s="147"/>
    </row>
    <row r="487" spans="3:28" hidden="1" x14ac:dyDescent="0.25">
      <c r="C487" s="626"/>
      <c r="D487" s="626"/>
      <c r="E487" s="627"/>
      <c r="F487" s="627"/>
      <c r="G487" s="627"/>
      <c r="H487" s="627"/>
      <c r="I487" s="627"/>
      <c r="J487" s="627"/>
      <c r="K487" s="627"/>
      <c r="L487" s="627"/>
      <c r="M487" s="627"/>
      <c r="N487" s="627"/>
      <c r="O487" s="627"/>
      <c r="P487" s="627"/>
      <c r="Q487" s="627"/>
      <c r="R487" s="627"/>
      <c r="S487" s="627"/>
      <c r="T487" s="627"/>
      <c r="U487" s="627"/>
      <c r="V487" s="627"/>
      <c r="W487" s="358">
        <f t="shared" si="43"/>
        <v>0</v>
      </c>
      <c r="X487" s="358">
        <f t="shared" si="42"/>
        <v>0</v>
      </c>
      <c r="Y487" s="358">
        <f t="shared" si="44"/>
        <v>0</v>
      </c>
      <c r="Z487" s="628"/>
      <c r="AA487" s="587"/>
      <c r="AB487" s="147"/>
    </row>
    <row r="488" spans="3:28" hidden="1" x14ac:dyDescent="0.25">
      <c r="C488" s="626"/>
      <c r="D488" s="626"/>
      <c r="E488" s="627"/>
      <c r="F488" s="627"/>
      <c r="G488" s="627"/>
      <c r="H488" s="627"/>
      <c r="I488" s="627"/>
      <c r="J488" s="627"/>
      <c r="K488" s="627"/>
      <c r="L488" s="627"/>
      <c r="M488" s="627"/>
      <c r="N488" s="627"/>
      <c r="O488" s="627"/>
      <c r="P488" s="627"/>
      <c r="Q488" s="627"/>
      <c r="R488" s="627"/>
      <c r="S488" s="627"/>
      <c r="T488" s="627"/>
      <c r="U488" s="627"/>
      <c r="V488" s="627"/>
      <c r="W488" s="358">
        <f t="shared" si="43"/>
        <v>0</v>
      </c>
      <c r="X488" s="358">
        <f t="shared" si="42"/>
        <v>0</v>
      </c>
      <c r="Y488" s="358">
        <f t="shared" si="44"/>
        <v>0</v>
      </c>
      <c r="Z488" s="628"/>
      <c r="AA488" s="587"/>
      <c r="AB488" s="147"/>
    </row>
    <row r="489" spans="3:28" hidden="1" x14ac:dyDescent="0.25">
      <c r="C489" s="626"/>
      <c r="D489" s="626"/>
      <c r="E489" s="627"/>
      <c r="F489" s="627"/>
      <c r="G489" s="627"/>
      <c r="H489" s="627"/>
      <c r="I489" s="627"/>
      <c r="J489" s="627"/>
      <c r="K489" s="627"/>
      <c r="L489" s="627"/>
      <c r="M489" s="627"/>
      <c r="N489" s="627"/>
      <c r="O489" s="627"/>
      <c r="P489" s="627"/>
      <c r="Q489" s="627"/>
      <c r="R489" s="627"/>
      <c r="S489" s="627"/>
      <c r="T489" s="627"/>
      <c r="U489" s="627"/>
      <c r="V489" s="627"/>
      <c r="W489" s="358">
        <f t="shared" si="43"/>
        <v>0</v>
      </c>
      <c r="X489" s="358">
        <f t="shared" si="42"/>
        <v>0</v>
      </c>
      <c r="Y489" s="358">
        <f t="shared" si="44"/>
        <v>0</v>
      </c>
      <c r="Z489" s="628"/>
      <c r="AA489" s="587"/>
      <c r="AB489" s="147"/>
    </row>
    <row r="490" spans="3:28" hidden="1" x14ac:dyDescent="0.25">
      <c r="C490" s="626"/>
      <c r="D490" s="626"/>
      <c r="E490" s="627"/>
      <c r="F490" s="627"/>
      <c r="G490" s="627"/>
      <c r="H490" s="627"/>
      <c r="I490" s="627"/>
      <c r="J490" s="627"/>
      <c r="K490" s="627"/>
      <c r="L490" s="627"/>
      <c r="M490" s="627"/>
      <c r="N490" s="627"/>
      <c r="O490" s="627"/>
      <c r="P490" s="627"/>
      <c r="Q490" s="627"/>
      <c r="R490" s="627"/>
      <c r="S490" s="627"/>
      <c r="T490" s="627"/>
      <c r="U490" s="627"/>
      <c r="V490" s="627"/>
      <c r="W490" s="358">
        <f t="shared" si="43"/>
        <v>0</v>
      </c>
      <c r="X490" s="358">
        <f t="shared" si="42"/>
        <v>0</v>
      </c>
      <c r="Y490" s="358">
        <f t="shared" si="44"/>
        <v>0</v>
      </c>
      <c r="Z490" s="628"/>
      <c r="AA490" s="587"/>
      <c r="AB490" s="147"/>
    </row>
    <row r="491" spans="3:28" hidden="1" x14ac:dyDescent="0.25">
      <c r="C491" s="626"/>
      <c r="D491" s="626"/>
      <c r="E491" s="627"/>
      <c r="F491" s="627"/>
      <c r="G491" s="627"/>
      <c r="H491" s="627"/>
      <c r="I491" s="627"/>
      <c r="J491" s="627"/>
      <c r="K491" s="627"/>
      <c r="L491" s="627"/>
      <c r="M491" s="627"/>
      <c r="N491" s="627"/>
      <c r="O491" s="627"/>
      <c r="P491" s="627"/>
      <c r="Q491" s="627"/>
      <c r="R491" s="627"/>
      <c r="S491" s="627"/>
      <c r="T491" s="627"/>
      <c r="U491" s="627"/>
      <c r="V491" s="627"/>
      <c r="W491" s="358">
        <f t="shared" si="43"/>
        <v>0</v>
      </c>
      <c r="X491" s="358">
        <f t="shared" si="42"/>
        <v>0</v>
      </c>
      <c r="Y491" s="358">
        <f t="shared" si="44"/>
        <v>0</v>
      </c>
      <c r="Z491" s="628"/>
      <c r="AA491" s="587"/>
      <c r="AB491" s="147"/>
    </row>
    <row r="492" spans="3:28" hidden="1" x14ac:dyDescent="0.25">
      <c r="C492" s="626"/>
      <c r="D492" s="626"/>
      <c r="E492" s="627"/>
      <c r="F492" s="627"/>
      <c r="G492" s="627"/>
      <c r="H492" s="627"/>
      <c r="I492" s="627"/>
      <c r="J492" s="627"/>
      <c r="K492" s="627"/>
      <c r="L492" s="627"/>
      <c r="M492" s="627"/>
      <c r="N492" s="627"/>
      <c r="O492" s="627"/>
      <c r="P492" s="627"/>
      <c r="Q492" s="627"/>
      <c r="R492" s="627"/>
      <c r="S492" s="627"/>
      <c r="T492" s="627"/>
      <c r="U492" s="627"/>
      <c r="V492" s="627"/>
      <c r="W492" s="358">
        <f t="shared" si="43"/>
        <v>0</v>
      </c>
      <c r="X492" s="358">
        <f t="shared" si="42"/>
        <v>0</v>
      </c>
      <c r="Y492" s="358">
        <f t="shared" si="44"/>
        <v>0</v>
      </c>
      <c r="Z492" s="628"/>
      <c r="AA492" s="587"/>
      <c r="AB492" s="147"/>
    </row>
    <row r="493" spans="3:28" hidden="1" x14ac:dyDescent="0.25">
      <c r="C493" s="626"/>
      <c r="D493" s="626"/>
      <c r="E493" s="627"/>
      <c r="F493" s="627"/>
      <c r="G493" s="627"/>
      <c r="H493" s="627"/>
      <c r="I493" s="627"/>
      <c r="J493" s="627"/>
      <c r="K493" s="627"/>
      <c r="L493" s="627"/>
      <c r="M493" s="627"/>
      <c r="N493" s="627"/>
      <c r="O493" s="627"/>
      <c r="P493" s="627"/>
      <c r="Q493" s="627"/>
      <c r="R493" s="627"/>
      <c r="S493" s="627"/>
      <c r="T493" s="627"/>
      <c r="U493" s="627"/>
      <c r="V493" s="627"/>
      <c r="W493" s="358">
        <f t="shared" si="43"/>
        <v>0</v>
      </c>
      <c r="X493" s="358">
        <f t="shared" si="42"/>
        <v>0</v>
      </c>
      <c r="Y493" s="358">
        <f t="shared" si="44"/>
        <v>0</v>
      </c>
      <c r="Z493" s="628"/>
      <c r="AA493" s="587"/>
      <c r="AB493" s="147"/>
    </row>
    <row r="494" spans="3:28" hidden="1" x14ac:dyDescent="0.25">
      <c r="C494" s="626"/>
      <c r="D494" s="626"/>
      <c r="E494" s="627"/>
      <c r="F494" s="627"/>
      <c r="G494" s="627"/>
      <c r="H494" s="627"/>
      <c r="I494" s="627"/>
      <c r="J494" s="627"/>
      <c r="K494" s="627"/>
      <c r="L494" s="627"/>
      <c r="M494" s="627"/>
      <c r="N494" s="627"/>
      <c r="O494" s="627"/>
      <c r="P494" s="627"/>
      <c r="Q494" s="627"/>
      <c r="R494" s="627"/>
      <c r="S494" s="627"/>
      <c r="T494" s="627"/>
      <c r="U494" s="627"/>
      <c r="V494" s="627"/>
      <c r="W494" s="358">
        <f t="shared" si="43"/>
        <v>0</v>
      </c>
      <c r="X494" s="358">
        <f t="shared" si="42"/>
        <v>0</v>
      </c>
      <c r="Y494" s="358">
        <f t="shared" si="44"/>
        <v>0</v>
      </c>
      <c r="Z494" s="628"/>
      <c r="AA494" s="587"/>
      <c r="AB494" s="147"/>
    </row>
    <row r="495" spans="3:28" hidden="1" x14ac:dyDescent="0.25">
      <c r="C495" s="626"/>
      <c r="D495" s="626"/>
      <c r="E495" s="627"/>
      <c r="F495" s="627"/>
      <c r="G495" s="627"/>
      <c r="H495" s="627"/>
      <c r="I495" s="627"/>
      <c r="J495" s="627"/>
      <c r="K495" s="627"/>
      <c r="L495" s="627"/>
      <c r="M495" s="627"/>
      <c r="N495" s="627"/>
      <c r="O495" s="627"/>
      <c r="P495" s="627"/>
      <c r="Q495" s="627"/>
      <c r="R495" s="627"/>
      <c r="S495" s="627"/>
      <c r="T495" s="627"/>
      <c r="U495" s="627"/>
      <c r="V495" s="627"/>
      <c r="W495" s="358">
        <f t="shared" si="43"/>
        <v>0</v>
      </c>
      <c r="X495" s="358">
        <f t="shared" si="42"/>
        <v>0</v>
      </c>
      <c r="Y495" s="358">
        <f t="shared" si="44"/>
        <v>0</v>
      </c>
      <c r="Z495" s="628"/>
      <c r="AA495" s="587"/>
      <c r="AB495" s="147"/>
    </row>
    <row r="496" spans="3:28" hidden="1" x14ac:dyDescent="0.25">
      <c r="C496" s="626"/>
      <c r="D496" s="626"/>
      <c r="E496" s="627"/>
      <c r="F496" s="627"/>
      <c r="G496" s="627"/>
      <c r="H496" s="627"/>
      <c r="I496" s="627"/>
      <c r="J496" s="627"/>
      <c r="K496" s="627"/>
      <c r="L496" s="627"/>
      <c r="M496" s="627"/>
      <c r="N496" s="627"/>
      <c r="O496" s="627"/>
      <c r="P496" s="627"/>
      <c r="Q496" s="627"/>
      <c r="R496" s="627"/>
      <c r="S496" s="627"/>
      <c r="T496" s="627"/>
      <c r="U496" s="627"/>
      <c r="V496" s="627"/>
      <c r="W496" s="358">
        <f t="shared" si="43"/>
        <v>0</v>
      </c>
      <c r="X496" s="358">
        <f t="shared" si="42"/>
        <v>0</v>
      </c>
      <c r="Y496" s="358">
        <f t="shared" si="44"/>
        <v>0</v>
      </c>
      <c r="Z496" s="628"/>
      <c r="AA496" s="587"/>
      <c r="AB496" s="147"/>
    </row>
    <row r="497" spans="3:28" hidden="1" x14ac:dyDescent="0.25">
      <c r="C497" s="626"/>
      <c r="D497" s="626"/>
      <c r="E497" s="627"/>
      <c r="F497" s="627"/>
      <c r="G497" s="627"/>
      <c r="H497" s="627"/>
      <c r="I497" s="627"/>
      <c r="J497" s="627"/>
      <c r="K497" s="627"/>
      <c r="L497" s="627"/>
      <c r="M497" s="627"/>
      <c r="N497" s="627"/>
      <c r="O497" s="627"/>
      <c r="P497" s="627"/>
      <c r="Q497" s="627"/>
      <c r="R497" s="627"/>
      <c r="S497" s="627"/>
      <c r="T497" s="627"/>
      <c r="U497" s="627"/>
      <c r="V497" s="627"/>
      <c r="W497" s="358">
        <f t="shared" si="43"/>
        <v>0</v>
      </c>
      <c r="X497" s="358">
        <f t="shared" si="42"/>
        <v>0</v>
      </c>
      <c r="Y497" s="358">
        <f t="shared" si="44"/>
        <v>0</v>
      </c>
      <c r="Z497" s="628"/>
      <c r="AA497" s="587"/>
      <c r="AB497" s="147"/>
    </row>
    <row r="498" spans="3:28" hidden="1" x14ac:dyDescent="0.25">
      <c r="C498" s="626"/>
      <c r="D498" s="626"/>
      <c r="E498" s="627"/>
      <c r="F498" s="627"/>
      <c r="G498" s="627"/>
      <c r="H498" s="627"/>
      <c r="I498" s="627"/>
      <c r="J498" s="627"/>
      <c r="K498" s="627"/>
      <c r="L498" s="627"/>
      <c r="M498" s="627"/>
      <c r="N498" s="627"/>
      <c r="O498" s="627"/>
      <c r="P498" s="627"/>
      <c r="Q498" s="627"/>
      <c r="R498" s="627"/>
      <c r="S498" s="627"/>
      <c r="T498" s="627"/>
      <c r="U498" s="627"/>
      <c r="V498" s="627"/>
      <c r="W498" s="358">
        <f t="shared" si="43"/>
        <v>0</v>
      </c>
      <c r="X498" s="358">
        <f t="shared" si="42"/>
        <v>0</v>
      </c>
      <c r="Y498" s="358">
        <f t="shared" si="44"/>
        <v>0</v>
      </c>
      <c r="Z498" s="628"/>
      <c r="AA498" s="587"/>
      <c r="AB498" s="147"/>
    </row>
    <row r="499" spans="3:28" hidden="1" x14ac:dyDescent="0.25">
      <c r="C499" s="626"/>
      <c r="D499" s="626"/>
      <c r="E499" s="627"/>
      <c r="F499" s="627"/>
      <c r="G499" s="627"/>
      <c r="H499" s="627"/>
      <c r="I499" s="627"/>
      <c r="J499" s="627"/>
      <c r="K499" s="627"/>
      <c r="L499" s="627"/>
      <c r="M499" s="627"/>
      <c r="N499" s="627"/>
      <c r="O499" s="627"/>
      <c r="P499" s="627"/>
      <c r="Q499" s="627"/>
      <c r="R499" s="627"/>
      <c r="S499" s="627"/>
      <c r="T499" s="627"/>
      <c r="U499" s="627"/>
      <c r="V499" s="627"/>
      <c r="W499" s="358">
        <f t="shared" si="43"/>
        <v>0</v>
      </c>
      <c r="X499" s="358">
        <f t="shared" si="42"/>
        <v>0</v>
      </c>
      <c r="Y499" s="358">
        <f t="shared" si="44"/>
        <v>0</v>
      </c>
      <c r="Z499" s="628"/>
      <c r="AA499" s="587"/>
      <c r="AB499" s="147"/>
    </row>
    <row r="500" spans="3:28" hidden="1" x14ac:dyDescent="0.25">
      <c r="C500" s="626"/>
      <c r="D500" s="626"/>
      <c r="E500" s="627"/>
      <c r="F500" s="627"/>
      <c r="G500" s="627"/>
      <c r="H500" s="627"/>
      <c r="I500" s="627"/>
      <c r="J500" s="627"/>
      <c r="K500" s="627"/>
      <c r="L500" s="627"/>
      <c r="M500" s="627"/>
      <c r="N500" s="627"/>
      <c r="O500" s="627"/>
      <c r="P500" s="627"/>
      <c r="Q500" s="627"/>
      <c r="R500" s="627"/>
      <c r="S500" s="627"/>
      <c r="T500" s="627"/>
      <c r="U500" s="627"/>
      <c r="V500" s="627"/>
      <c r="W500" s="358">
        <f t="shared" si="43"/>
        <v>0</v>
      </c>
      <c r="X500" s="358">
        <f t="shared" si="42"/>
        <v>0</v>
      </c>
      <c r="Y500" s="358">
        <f t="shared" si="44"/>
        <v>0</v>
      </c>
      <c r="Z500" s="628"/>
      <c r="AA500" s="587"/>
      <c r="AB500" s="147"/>
    </row>
    <row r="501" spans="3:28" hidden="1" x14ac:dyDescent="0.25">
      <c r="C501" s="626"/>
      <c r="D501" s="626"/>
      <c r="E501" s="627"/>
      <c r="F501" s="627"/>
      <c r="G501" s="627"/>
      <c r="H501" s="627"/>
      <c r="I501" s="627"/>
      <c r="J501" s="627"/>
      <c r="K501" s="627"/>
      <c r="L501" s="627"/>
      <c r="M501" s="627"/>
      <c r="N501" s="627"/>
      <c r="O501" s="627"/>
      <c r="P501" s="627"/>
      <c r="Q501" s="627"/>
      <c r="R501" s="627"/>
      <c r="S501" s="627"/>
      <c r="T501" s="627"/>
      <c r="U501" s="627"/>
      <c r="V501" s="627"/>
      <c r="W501" s="358">
        <f t="shared" si="43"/>
        <v>0</v>
      </c>
      <c r="X501" s="358">
        <f t="shared" ref="X501:X744" si="45">Y501-W501</f>
        <v>0</v>
      </c>
      <c r="Y501" s="358">
        <f t="shared" si="44"/>
        <v>0</v>
      </c>
      <c r="Z501" s="628"/>
      <c r="AA501" s="587"/>
      <c r="AB501" s="147"/>
    </row>
    <row r="502" spans="3:28" hidden="1" x14ac:dyDescent="0.25">
      <c r="C502" s="626"/>
      <c r="D502" s="626"/>
      <c r="E502" s="627"/>
      <c r="F502" s="627"/>
      <c r="G502" s="627"/>
      <c r="H502" s="627"/>
      <c r="I502" s="627"/>
      <c r="J502" s="627"/>
      <c r="K502" s="627"/>
      <c r="L502" s="627"/>
      <c r="M502" s="627"/>
      <c r="N502" s="627"/>
      <c r="O502" s="627"/>
      <c r="P502" s="627"/>
      <c r="Q502" s="627"/>
      <c r="R502" s="627"/>
      <c r="S502" s="627"/>
      <c r="T502" s="627"/>
      <c r="U502" s="627"/>
      <c r="V502" s="627"/>
      <c r="W502" s="358">
        <f t="shared" si="43"/>
        <v>0</v>
      </c>
      <c r="X502" s="358">
        <f t="shared" si="45"/>
        <v>0</v>
      </c>
      <c r="Y502" s="358">
        <f t="shared" si="44"/>
        <v>0</v>
      </c>
      <c r="Z502" s="628"/>
      <c r="AA502" s="587"/>
      <c r="AB502" s="147"/>
    </row>
    <row r="503" spans="3:28" hidden="1" x14ac:dyDescent="0.25">
      <c r="C503" s="626"/>
      <c r="D503" s="626"/>
      <c r="E503" s="627"/>
      <c r="F503" s="627"/>
      <c r="G503" s="627"/>
      <c r="H503" s="627"/>
      <c r="I503" s="627"/>
      <c r="J503" s="627"/>
      <c r="K503" s="627"/>
      <c r="L503" s="627"/>
      <c r="M503" s="627"/>
      <c r="N503" s="627"/>
      <c r="O503" s="627"/>
      <c r="P503" s="627"/>
      <c r="Q503" s="627"/>
      <c r="R503" s="627"/>
      <c r="S503" s="627"/>
      <c r="T503" s="627"/>
      <c r="U503" s="627"/>
      <c r="V503" s="627"/>
      <c r="W503" s="358">
        <f t="shared" si="43"/>
        <v>0</v>
      </c>
      <c r="X503" s="358">
        <f t="shared" si="45"/>
        <v>0</v>
      </c>
      <c r="Y503" s="358">
        <f t="shared" si="44"/>
        <v>0</v>
      </c>
      <c r="Z503" s="628"/>
      <c r="AA503" s="587"/>
      <c r="AB503" s="147"/>
    </row>
    <row r="504" spans="3:28" hidden="1" x14ac:dyDescent="0.25">
      <c r="C504" s="626"/>
      <c r="D504" s="626"/>
      <c r="E504" s="627"/>
      <c r="F504" s="627"/>
      <c r="G504" s="627"/>
      <c r="H504" s="627"/>
      <c r="I504" s="627"/>
      <c r="J504" s="627"/>
      <c r="K504" s="627"/>
      <c r="L504" s="627"/>
      <c r="M504" s="627"/>
      <c r="N504" s="627"/>
      <c r="O504" s="627"/>
      <c r="P504" s="627"/>
      <c r="Q504" s="627"/>
      <c r="R504" s="627"/>
      <c r="S504" s="627"/>
      <c r="T504" s="627"/>
      <c r="U504" s="627"/>
      <c r="V504" s="627"/>
      <c r="W504" s="358">
        <f t="shared" si="43"/>
        <v>0</v>
      </c>
      <c r="X504" s="358">
        <f t="shared" si="45"/>
        <v>0</v>
      </c>
      <c r="Y504" s="358">
        <f t="shared" si="44"/>
        <v>0</v>
      </c>
      <c r="Z504" s="628"/>
      <c r="AA504" s="587"/>
      <c r="AB504" s="147"/>
    </row>
    <row r="505" spans="3:28" hidden="1" x14ac:dyDescent="0.25">
      <c r="C505" s="626"/>
      <c r="D505" s="626"/>
      <c r="E505" s="627"/>
      <c r="F505" s="627"/>
      <c r="G505" s="627"/>
      <c r="H505" s="627"/>
      <c r="I505" s="627"/>
      <c r="J505" s="627"/>
      <c r="K505" s="627"/>
      <c r="L505" s="627"/>
      <c r="M505" s="627"/>
      <c r="N505" s="627"/>
      <c r="O505" s="627"/>
      <c r="P505" s="627"/>
      <c r="Q505" s="627"/>
      <c r="R505" s="627"/>
      <c r="S505" s="627"/>
      <c r="T505" s="627"/>
      <c r="U505" s="627"/>
      <c r="V505" s="627"/>
      <c r="W505" s="358">
        <f t="shared" si="43"/>
        <v>0</v>
      </c>
      <c r="X505" s="358">
        <f t="shared" si="45"/>
        <v>0</v>
      </c>
      <c r="Y505" s="358">
        <f t="shared" si="44"/>
        <v>0</v>
      </c>
      <c r="Z505" s="628"/>
      <c r="AA505" s="587"/>
      <c r="AB505" s="147"/>
    </row>
    <row r="506" spans="3:28" hidden="1" x14ac:dyDescent="0.25">
      <c r="C506" s="626"/>
      <c r="D506" s="626"/>
      <c r="E506" s="627"/>
      <c r="F506" s="627"/>
      <c r="G506" s="627"/>
      <c r="H506" s="627"/>
      <c r="I506" s="627"/>
      <c r="J506" s="627"/>
      <c r="K506" s="627"/>
      <c r="L506" s="627"/>
      <c r="M506" s="627"/>
      <c r="N506" s="627"/>
      <c r="O506" s="627"/>
      <c r="P506" s="627"/>
      <c r="Q506" s="627"/>
      <c r="R506" s="627"/>
      <c r="S506" s="627"/>
      <c r="T506" s="627"/>
      <c r="U506" s="627"/>
      <c r="V506" s="627"/>
      <c r="W506" s="358">
        <f t="shared" si="43"/>
        <v>0</v>
      </c>
      <c r="X506" s="358">
        <f t="shared" si="45"/>
        <v>0</v>
      </c>
      <c r="Y506" s="358">
        <f t="shared" si="44"/>
        <v>0</v>
      </c>
      <c r="Z506" s="628"/>
      <c r="AA506" s="587"/>
      <c r="AB506" s="147"/>
    </row>
    <row r="507" spans="3:28" hidden="1" x14ac:dyDescent="0.25">
      <c r="C507" s="626"/>
      <c r="D507" s="626"/>
      <c r="E507" s="627"/>
      <c r="F507" s="627"/>
      <c r="G507" s="627"/>
      <c r="H507" s="627"/>
      <c r="I507" s="627"/>
      <c r="J507" s="627"/>
      <c r="K507" s="627"/>
      <c r="L507" s="627"/>
      <c r="M507" s="627"/>
      <c r="N507" s="627"/>
      <c r="O507" s="627"/>
      <c r="P507" s="627"/>
      <c r="Q507" s="627"/>
      <c r="R507" s="627"/>
      <c r="S507" s="627"/>
      <c r="T507" s="627"/>
      <c r="U507" s="627"/>
      <c r="V507" s="627"/>
      <c r="W507" s="358">
        <f t="shared" si="43"/>
        <v>0</v>
      </c>
      <c r="X507" s="358">
        <f t="shared" si="45"/>
        <v>0</v>
      </c>
      <c r="Y507" s="358">
        <f t="shared" si="44"/>
        <v>0</v>
      </c>
      <c r="Z507" s="628"/>
      <c r="AA507" s="587"/>
      <c r="AB507" s="147"/>
    </row>
    <row r="508" spans="3:28" hidden="1" x14ac:dyDescent="0.25">
      <c r="C508" s="626"/>
      <c r="D508" s="626"/>
      <c r="E508" s="627"/>
      <c r="F508" s="627"/>
      <c r="G508" s="627"/>
      <c r="H508" s="627"/>
      <c r="I508" s="627"/>
      <c r="J508" s="627"/>
      <c r="K508" s="627"/>
      <c r="L508" s="627"/>
      <c r="M508" s="627"/>
      <c r="N508" s="627"/>
      <c r="O508" s="627"/>
      <c r="P508" s="627"/>
      <c r="Q508" s="627"/>
      <c r="R508" s="627"/>
      <c r="S508" s="627"/>
      <c r="T508" s="627"/>
      <c r="U508" s="627"/>
      <c r="V508" s="627"/>
      <c r="W508" s="358">
        <f t="shared" si="43"/>
        <v>0</v>
      </c>
      <c r="X508" s="358">
        <f t="shared" si="45"/>
        <v>0</v>
      </c>
      <c r="Y508" s="358">
        <f t="shared" si="44"/>
        <v>0</v>
      </c>
      <c r="Z508" s="628"/>
      <c r="AA508" s="587"/>
      <c r="AB508" s="147"/>
    </row>
    <row r="509" spans="3:28" hidden="1" x14ac:dyDescent="0.25">
      <c r="C509" s="626"/>
      <c r="D509" s="626"/>
      <c r="E509" s="627"/>
      <c r="F509" s="627"/>
      <c r="G509" s="627"/>
      <c r="H509" s="627"/>
      <c r="I509" s="627"/>
      <c r="J509" s="627"/>
      <c r="K509" s="627"/>
      <c r="L509" s="627"/>
      <c r="M509" s="627"/>
      <c r="N509" s="627"/>
      <c r="O509" s="627"/>
      <c r="P509" s="627"/>
      <c r="Q509" s="627"/>
      <c r="R509" s="627"/>
      <c r="S509" s="627"/>
      <c r="T509" s="627"/>
      <c r="U509" s="627"/>
      <c r="V509" s="627"/>
      <c r="W509" s="358">
        <f t="shared" si="43"/>
        <v>0</v>
      </c>
      <c r="X509" s="358">
        <f t="shared" si="45"/>
        <v>0</v>
      </c>
      <c r="Y509" s="358">
        <f t="shared" si="44"/>
        <v>0</v>
      </c>
      <c r="Z509" s="628"/>
      <c r="AA509" s="587"/>
      <c r="AB509" s="147"/>
    </row>
    <row r="510" spans="3:28" hidden="1" x14ac:dyDescent="0.25">
      <c r="C510" s="626"/>
      <c r="D510" s="626"/>
      <c r="E510" s="627"/>
      <c r="F510" s="627"/>
      <c r="G510" s="627"/>
      <c r="H510" s="627"/>
      <c r="I510" s="627"/>
      <c r="J510" s="627"/>
      <c r="K510" s="627"/>
      <c r="L510" s="627"/>
      <c r="M510" s="627"/>
      <c r="N510" s="627"/>
      <c r="O510" s="627"/>
      <c r="P510" s="627"/>
      <c r="Q510" s="627"/>
      <c r="R510" s="627"/>
      <c r="S510" s="627"/>
      <c r="T510" s="627"/>
      <c r="U510" s="627"/>
      <c r="V510" s="627"/>
      <c r="W510" s="358">
        <f t="shared" si="43"/>
        <v>0</v>
      </c>
      <c r="X510" s="358">
        <f t="shared" si="45"/>
        <v>0</v>
      </c>
      <c r="Y510" s="358">
        <f t="shared" si="44"/>
        <v>0</v>
      </c>
      <c r="Z510" s="628"/>
      <c r="AA510" s="587"/>
      <c r="AB510" s="147"/>
    </row>
    <row r="511" spans="3:28" hidden="1" x14ac:dyDescent="0.25">
      <c r="C511" s="626"/>
      <c r="D511" s="626"/>
      <c r="E511" s="627"/>
      <c r="F511" s="627"/>
      <c r="G511" s="627"/>
      <c r="H511" s="627"/>
      <c r="I511" s="627"/>
      <c r="J511" s="627"/>
      <c r="K511" s="627"/>
      <c r="L511" s="627"/>
      <c r="M511" s="627"/>
      <c r="N511" s="627"/>
      <c r="O511" s="627"/>
      <c r="P511" s="627"/>
      <c r="Q511" s="627"/>
      <c r="R511" s="627"/>
      <c r="S511" s="627"/>
      <c r="T511" s="627"/>
      <c r="U511" s="627"/>
      <c r="V511" s="627"/>
      <c r="W511" s="358">
        <f t="shared" si="43"/>
        <v>0</v>
      </c>
      <c r="X511" s="358">
        <f t="shared" si="45"/>
        <v>0</v>
      </c>
      <c r="Y511" s="358">
        <f t="shared" si="44"/>
        <v>0</v>
      </c>
      <c r="Z511" s="628"/>
      <c r="AA511" s="587"/>
      <c r="AB511" s="147"/>
    </row>
    <row r="512" spans="3:28" hidden="1" x14ac:dyDescent="0.25">
      <c r="C512" s="626"/>
      <c r="D512" s="626"/>
      <c r="E512" s="627"/>
      <c r="F512" s="627"/>
      <c r="G512" s="627"/>
      <c r="H512" s="627"/>
      <c r="I512" s="627"/>
      <c r="J512" s="627"/>
      <c r="K512" s="627"/>
      <c r="L512" s="627"/>
      <c r="M512" s="627"/>
      <c r="N512" s="627"/>
      <c r="O512" s="627"/>
      <c r="P512" s="627"/>
      <c r="Q512" s="627"/>
      <c r="R512" s="627"/>
      <c r="S512" s="627"/>
      <c r="T512" s="627"/>
      <c r="U512" s="627"/>
      <c r="V512" s="627"/>
      <c r="W512" s="358">
        <f t="shared" si="43"/>
        <v>0</v>
      </c>
      <c r="X512" s="358">
        <f t="shared" si="45"/>
        <v>0</v>
      </c>
      <c r="Y512" s="358">
        <f t="shared" si="44"/>
        <v>0</v>
      </c>
      <c r="Z512" s="628"/>
      <c r="AA512" s="587"/>
      <c r="AB512" s="147"/>
    </row>
    <row r="513" spans="3:28" hidden="1" x14ac:dyDescent="0.25">
      <c r="C513" s="626"/>
      <c r="D513" s="626"/>
      <c r="E513" s="627"/>
      <c r="F513" s="627"/>
      <c r="G513" s="627"/>
      <c r="H513" s="627"/>
      <c r="I513" s="627"/>
      <c r="J513" s="627"/>
      <c r="K513" s="627"/>
      <c r="L513" s="627"/>
      <c r="M513" s="627"/>
      <c r="N513" s="627"/>
      <c r="O513" s="627"/>
      <c r="P513" s="627"/>
      <c r="Q513" s="627"/>
      <c r="R513" s="627"/>
      <c r="S513" s="627"/>
      <c r="T513" s="627"/>
      <c r="U513" s="627"/>
      <c r="V513" s="627"/>
      <c r="W513" s="358">
        <f t="shared" ref="W513:W576" si="46">SUMPRODUCT(E513:V513,$E$1102:$V$1102)</f>
        <v>0</v>
      </c>
      <c r="X513" s="358">
        <f t="shared" si="45"/>
        <v>0</v>
      </c>
      <c r="Y513" s="358">
        <f t="shared" ref="Y513:Y576" si="47">SUMPRODUCT(E513:V513,$E$1101:$V$1101)</f>
        <v>0</v>
      </c>
      <c r="Z513" s="628"/>
      <c r="AA513" s="587"/>
      <c r="AB513" s="147"/>
    </row>
    <row r="514" spans="3:28" hidden="1" x14ac:dyDescent="0.25">
      <c r="C514" s="626"/>
      <c r="D514" s="626"/>
      <c r="E514" s="627"/>
      <c r="F514" s="627"/>
      <c r="G514" s="627"/>
      <c r="H514" s="627"/>
      <c r="I514" s="627"/>
      <c r="J514" s="627"/>
      <c r="K514" s="627"/>
      <c r="L514" s="627"/>
      <c r="M514" s="627"/>
      <c r="N514" s="627"/>
      <c r="O514" s="627"/>
      <c r="P514" s="627"/>
      <c r="Q514" s="627"/>
      <c r="R514" s="627"/>
      <c r="S514" s="627"/>
      <c r="T514" s="627"/>
      <c r="U514" s="627"/>
      <c r="V514" s="627"/>
      <c r="W514" s="358">
        <f t="shared" si="46"/>
        <v>0</v>
      </c>
      <c r="X514" s="358">
        <f t="shared" si="45"/>
        <v>0</v>
      </c>
      <c r="Y514" s="358">
        <f t="shared" si="47"/>
        <v>0</v>
      </c>
      <c r="Z514" s="628"/>
      <c r="AA514" s="587"/>
      <c r="AB514" s="147"/>
    </row>
    <row r="515" spans="3:28" hidden="1" x14ac:dyDescent="0.25">
      <c r="C515" s="626"/>
      <c r="D515" s="626"/>
      <c r="E515" s="627"/>
      <c r="F515" s="627"/>
      <c r="G515" s="627"/>
      <c r="H515" s="627"/>
      <c r="I515" s="627"/>
      <c r="J515" s="627"/>
      <c r="K515" s="627"/>
      <c r="L515" s="627"/>
      <c r="M515" s="627"/>
      <c r="N515" s="627"/>
      <c r="O515" s="627"/>
      <c r="P515" s="627"/>
      <c r="Q515" s="627"/>
      <c r="R515" s="627"/>
      <c r="S515" s="627"/>
      <c r="T515" s="627"/>
      <c r="U515" s="627"/>
      <c r="V515" s="627"/>
      <c r="W515" s="358">
        <f t="shared" si="46"/>
        <v>0</v>
      </c>
      <c r="X515" s="358">
        <f t="shared" si="45"/>
        <v>0</v>
      </c>
      <c r="Y515" s="358">
        <f t="shared" si="47"/>
        <v>0</v>
      </c>
      <c r="Z515" s="628"/>
      <c r="AA515" s="587"/>
      <c r="AB515" s="147"/>
    </row>
    <row r="516" spans="3:28" hidden="1" x14ac:dyDescent="0.25">
      <c r="C516" s="626"/>
      <c r="D516" s="626"/>
      <c r="E516" s="627"/>
      <c r="F516" s="627"/>
      <c r="G516" s="627"/>
      <c r="H516" s="627"/>
      <c r="I516" s="627"/>
      <c r="J516" s="627"/>
      <c r="K516" s="627"/>
      <c r="L516" s="627"/>
      <c r="M516" s="627"/>
      <c r="N516" s="627"/>
      <c r="O516" s="627"/>
      <c r="P516" s="627"/>
      <c r="Q516" s="627"/>
      <c r="R516" s="627"/>
      <c r="S516" s="627"/>
      <c r="T516" s="627"/>
      <c r="U516" s="627"/>
      <c r="V516" s="627"/>
      <c r="W516" s="358">
        <f t="shared" si="46"/>
        <v>0</v>
      </c>
      <c r="X516" s="358">
        <f t="shared" si="45"/>
        <v>0</v>
      </c>
      <c r="Y516" s="358">
        <f t="shared" si="47"/>
        <v>0</v>
      </c>
      <c r="Z516" s="628"/>
      <c r="AA516" s="587"/>
      <c r="AB516" s="147"/>
    </row>
    <row r="517" spans="3:28" hidden="1" x14ac:dyDescent="0.25">
      <c r="C517" s="626"/>
      <c r="D517" s="626"/>
      <c r="E517" s="627"/>
      <c r="F517" s="627"/>
      <c r="G517" s="627"/>
      <c r="H517" s="627"/>
      <c r="I517" s="627"/>
      <c r="J517" s="627"/>
      <c r="K517" s="627"/>
      <c r="L517" s="627"/>
      <c r="M517" s="627"/>
      <c r="N517" s="627"/>
      <c r="O517" s="627"/>
      <c r="P517" s="627"/>
      <c r="Q517" s="627"/>
      <c r="R517" s="627"/>
      <c r="S517" s="627"/>
      <c r="T517" s="627"/>
      <c r="U517" s="627"/>
      <c r="V517" s="627"/>
      <c r="W517" s="358">
        <f t="shared" si="46"/>
        <v>0</v>
      </c>
      <c r="X517" s="358">
        <f t="shared" si="45"/>
        <v>0</v>
      </c>
      <c r="Y517" s="358">
        <f t="shared" si="47"/>
        <v>0</v>
      </c>
      <c r="Z517" s="628"/>
      <c r="AA517" s="587"/>
      <c r="AB517" s="147"/>
    </row>
    <row r="518" spans="3:28" hidden="1" x14ac:dyDescent="0.25">
      <c r="C518" s="626"/>
      <c r="D518" s="626"/>
      <c r="E518" s="627"/>
      <c r="F518" s="627"/>
      <c r="G518" s="627"/>
      <c r="H518" s="627"/>
      <c r="I518" s="627"/>
      <c r="J518" s="627"/>
      <c r="K518" s="627"/>
      <c r="L518" s="627"/>
      <c r="M518" s="627"/>
      <c r="N518" s="627"/>
      <c r="O518" s="627"/>
      <c r="P518" s="627"/>
      <c r="Q518" s="627"/>
      <c r="R518" s="627"/>
      <c r="S518" s="627"/>
      <c r="T518" s="627"/>
      <c r="U518" s="627"/>
      <c r="V518" s="627"/>
      <c r="W518" s="358">
        <f t="shared" si="46"/>
        <v>0</v>
      </c>
      <c r="X518" s="358">
        <f t="shared" si="45"/>
        <v>0</v>
      </c>
      <c r="Y518" s="358">
        <f t="shared" si="47"/>
        <v>0</v>
      </c>
      <c r="Z518" s="628"/>
      <c r="AA518" s="587"/>
      <c r="AB518" s="147"/>
    </row>
    <row r="519" spans="3:28" hidden="1" x14ac:dyDescent="0.25">
      <c r="C519" s="626"/>
      <c r="D519" s="626"/>
      <c r="E519" s="627"/>
      <c r="F519" s="627"/>
      <c r="G519" s="627"/>
      <c r="H519" s="627"/>
      <c r="I519" s="627"/>
      <c r="J519" s="627"/>
      <c r="K519" s="627"/>
      <c r="L519" s="627"/>
      <c r="M519" s="627"/>
      <c r="N519" s="627"/>
      <c r="O519" s="627"/>
      <c r="P519" s="627"/>
      <c r="Q519" s="627"/>
      <c r="R519" s="627"/>
      <c r="S519" s="627"/>
      <c r="T519" s="627"/>
      <c r="U519" s="627"/>
      <c r="V519" s="627"/>
      <c r="W519" s="358">
        <f t="shared" si="46"/>
        <v>0</v>
      </c>
      <c r="X519" s="358">
        <f t="shared" si="45"/>
        <v>0</v>
      </c>
      <c r="Y519" s="358">
        <f t="shared" si="47"/>
        <v>0</v>
      </c>
      <c r="Z519" s="628"/>
      <c r="AA519" s="587"/>
      <c r="AB519" s="147"/>
    </row>
    <row r="520" spans="3:28" hidden="1" x14ac:dyDescent="0.25">
      <c r="C520" s="626"/>
      <c r="D520" s="626"/>
      <c r="E520" s="627"/>
      <c r="F520" s="627"/>
      <c r="G520" s="627"/>
      <c r="H520" s="627"/>
      <c r="I520" s="627"/>
      <c r="J520" s="627"/>
      <c r="K520" s="627"/>
      <c r="L520" s="627"/>
      <c r="M520" s="627"/>
      <c r="N520" s="627"/>
      <c r="O520" s="627"/>
      <c r="P520" s="627"/>
      <c r="Q520" s="627"/>
      <c r="R520" s="627"/>
      <c r="S520" s="627"/>
      <c r="T520" s="627"/>
      <c r="U520" s="627"/>
      <c r="V520" s="627"/>
      <c r="W520" s="358">
        <f t="shared" si="46"/>
        <v>0</v>
      </c>
      <c r="X520" s="358">
        <f t="shared" si="45"/>
        <v>0</v>
      </c>
      <c r="Y520" s="358">
        <f t="shared" si="47"/>
        <v>0</v>
      </c>
      <c r="Z520" s="628"/>
      <c r="AA520" s="587"/>
      <c r="AB520" s="147"/>
    </row>
    <row r="521" spans="3:28" hidden="1" x14ac:dyDescent="0.25">
      <c r="C521" s="626"/>
      <c r="D521" s="626"/>
      <c r="E521" s="627"/>
      <c r="F521" s="627"/>
      <c r="G521" s="627"/>
      <c r="H521" s="627"/>
      <c r="I521" s="627"/>
      <c r="J521" s="627"/>
      <c r="K521" s="627"/>
      <c r="L521" s="627"/>
      <c r="M521" s="627"/>
      <c r="N521" s="627"/>
      <c r="O521" s="627"/>
      <c r="P521" s="627"/>
      <c r="Q521" s="627"/>
      <c r="R521" s="627"/>
      <c r="S521" s="627"/>
      <c r="T521" s="627"/>
      <c r="U521" s="627"/>
      <c r="V521" s="627"/>
      <c r="W521" s="358">
        <f t="shared" si="46"/>
        <v>0</v>
      </c>
      <c r="X521" s="358">
        <f t="shared" si="45"/>
        <v>0</v>
      </c>
      <c r="Y521" s="358">
        <f t="shared" si="47"/>
        <v>0</v>
      </c>
      <c r="Z521" s="628"/>
      <c r="AA521" s="587"/>
      <c r="AB521" s="147"/>
    </row>
    <row r="522" spans="3:28" hidden="1" x14ac:dyDescent="0.25">
      <c r="C522" s="626"/>
      <c r="D522" s="626"/>
      <c r="E522" s="627"/>
      <c r="F522" s="627"/>
      <c r="G522" s="627"/>
      <c r="H522" s="627"/>
      <c r="I522" s="627"/>
      <c r="J522" s="627"/>
      <c r="K522" s="627"/>
      <c r="L522" s="627"/>
      <c r="M522" s="627"/>
      <c r="N522" s="627"/>
      <c r="O522" s="627"/>
      <c r="P522" s="627"/>
      <c r="Q522" s="627"/>
      <c r="R522" s="627"/>
      <c r="S522" s="627"/>
      <c r="T522" s="627"/>
      <c r="U522" s="627"/>
      <c r="V522" s="627"/>
      <c r="W522" s="358">
        <f t="shared" si="46"/>
        <v>0</v>
      </c>
      <c r="X522" s="358">
        <f t="shared" si="45"/>
        <v>0</v>
      </c>
      <c r="Y522" s="358">
        <f t="shared" si="47"/>
        <v>0</v>
      </c>
      <c r="Z522" s="628"/>
      <c r="AA522" s="587"/>
      <c r="AB522" s="147"/>
    </row>
    <row r="523" spans="3:28" hidden="1" x14ac:dyDescent="0.25">
      <c r="C523" s="626"/>
      <c r="D523" s="626"/>
      <c r="E523" s="627"/>
      <c r="F523" s="627"/>
      <c r="G523" s="627"/>
      <c r="H523" s="627"/>
      <c r="I523" s="627"/>
      <c r="J523" s="627"/>
      <c r="K523" s="627"/>
      <c r="L523" s="627"/>
      <c r="M523" s="627"/>
      <c r="N523" s="627"/>
      <c r="O523" s="627"/>
      <c r="P523" s="627"/>
      <c r="Q523" s="627"/>
      <c r="R523" s="627"/>
      <c r="S523" s="627"/>
      <c r="T523" s="627"/>
      <c r="U523" s="627"/>
      <c r="V523" s="627"/>
      <c r="W523" s="358">
        <f t="shared" si="46"/>
        <v>0</v>
      </c>
      <c r="X523" s="358">
        <f t="shared" si="45"/>
        <v>0</v>
      </c>
      <c r="Y523" s="358">
        <f t="shared" si="47"/>
        <v>0</v>
      </c>
      <c r="Z523" s="628"/>
      <c r="AA523" s="587"/>
      <c r="AB523" s="147"/>
    </row>
    <row r="524" spans="3:28" hidden="1" x14ac:dyDescent="0.25">
      <c r="C524" s="626"/>
      <c r="D524" s="626"/>
      <c r="E524" s="627"/>
      <c r="F524" s="627"/>
      <c r="G524" s="627"/>
      <c r="H524" s="627"/>
      <c r="I524" s="627"/>
      <c r="J524" s="627"/>
      <c r="K524" s="627"/>
      <c r="L524" s="627"/>
      <c r="M524" s="627"/>
      <c r="N524" s="627"/>
      <c r="O524" s="627"/>
      <c r="P524" s="627"/>
      <c r="Q524" s="627"/>
      <c r="R524" s="627"/>
      <c r="S524" s="627"/>
      <c r="T524" s="627"/>
      <c r="U524" s="627"/>
      <c r="V524" s="627"/>
      <c r="W524" s="358">
        <f t="shared" si="46"/>
        <v>0</v>
      </c>
      <c r="X524" s="358">
        <f t="shared" si="45"/>
        <v>0</v>
      </c>
      <c r="Y524" s="358">
        <f t="shared" si="47"/>
        <v>0</v>
      </c>
      <c r="Z524" s="628"/>
      <c r="AA524" s="587"/>
      <c r="AB524" s="147"/>
    </row>
    <row r="525" spans="3:28" hidden="1" x14ac:dyDescent="0.25">
      <c r="C525" s="626"/>
      <c r="D525" s="626"/>
      <c r="E525" s="627"/>
      <c r="F525" s="627"/>
      <c r="G525" s="627"/>
      <c r="H525" s="627"/>
      <c r="I525" s="627"/>
      <c r="J525" s="627"/>
      <c r="K525" s="627"/>
      <c r="L525" s="627"/>
      <c r="M525" s="627"/>
      <c r="N525" s="627"/>
      <c r="O525" s="627"/>
      <c r="P525" s="627"/>
      <c r="Q525" s="627"/>
      <c r="R525" s="627"/>
      <c r="S525" s="627"/>
      <c r="T525" s="627"/>
      <c r="U525" s="627"/>
      <c r="V525" s="627"/>
      <c r="W525" s="358">
        <f t="shared" si="46"/>
        <v>0</v>
      </c>
      <c r="X525" s="358">
        <f t="shared" si="45"/>
        <v>0</v>
      </c>
      <c r="Y525" s="358">
        <f t="shared" si="47"/>
        <v>0</v>
      </c>
      <c r="Z525" s="628"/>
      <c r="AA525" s="587"/>
      <c r="AB525" s="147"/>
    </row>
    <row r="526" spans="3:28" hidden="1" x14ac:dyDescent="0.25">
      <c r="C526" s="626"/>
      <c r="D526" s="626"/>
      <c r="E526" s="627"/>
      <c r="F526" s="627"/>
      <c r="G526" s="627"/>
      <c r="H526" s="627"/>
      <c r="I526" s="627"/>
      <c r="J526" s="627"/>
      <c r="K526" s="627"/>
      <c r="L526" s="627"/>
      <c r="M526" s="627"/>
      <c r="N526" s="627"/>
      <c r="O526" s="627"/>
      <c r="P526" s="627"/>
      <c r="Q526" s="627"/>
      <c r="R526" s="627"/>
      <c r="S526" s="627"/>
      <c r="T526" s="627"/>
      <c r="U526" s="627"/>
      <c r="V526" s="627"/>
      <c r="W526" s="358">
        <f t="shared" si="46"/>
        <v>0</v>
      </c>
      <c r="X526" s="358">
        <f t="shared" si="45"/>
        <v>0</v>
      </c>
      <c r="Y526" s="358">
        <f t="shared" si="47"/>
        <v>0</v>
      </c>
      <c r="Z526" s="628"/>
      <c r="AA526" s="587"/>
      <c r="AB526" s="147"/>
    </row>
    <row r="527" spans="3:28" hidden="1" x14ac:dyDescent="0.25">
      <c r="C527" s="626"/>
      <c r="D527" s="626"/>
      <c r="E527" s="627"/>
      <c r="F527" s="627"/>
      <c r="G527" s="627"/>
      <c r="H527" s="627"/>
      <c r="I527" s="627"/>
      <c r="J527" s="627"/>
      <c r="K527" s="627"/>
      <c r="L527" s="627"/>
      <c r="M527" s="627"/>
      <c r="N527" s="627"/>
      <c r="O527" s="627"/>
      <c r="P527" s="627"/>
      <c r="Q527" s="627"/>
      <c r="R527" s="627"/>
      <c r="S527" s="627"/>
      <c r="T527" s="627"/>
      <c r="U527" s="627"/>
      <c r="V527" s="627"/>
      <c r="W527" s="358">
        <f t="shared" si="46"/>
        <v>0</v>
      </c>
      <c r="X527" s="358">
        <f t="shared" si="45"/>
        <v>0</v>
      </c>
      <c r="Y527" s="358">
        <f t="shared" si="47"/>
        <v>0</v>
      </c>
      <c r="Z527" s="628"/>
      <c r="AA527" s="587"/>
      <c r="AB527" s="147"/>
    </row>
    <row r="528" spans="3:28" hidden="1" x14ac:dyDescent="0.25">
      <c r="C528" s="626"/>
      <c r="D528" s="626"/>
      <c r="E528" s="627"/>
      <c r="F528" s="627"/>
      <c r="G528" s="627"/>
      <c r="H528" s="627"/>
      <c r="I528" s="627"/>
      <c r="J528" s="627"/>
      <c r="K528" s="627"/>
      <c r="L528" s="627"/>
      <c r="M528" s="627"/>
      <c r="N528" s="627"/>
      <c r="O528" s="627"/>
      <c r="P528" s="627"/>
      <c r="Q528" s="627"/>
      <c r="R528" s="627"/>
      <c r="S528" s="627"/>
      <c r="T528" s="627"/>
      <c r="U528" s="627"/>
      <c r="V528" s="627"/>
      <c r="W528" s="358">
        <f t="shared" si="46"/>
        <v>0</v>
      </c>
      <c r="X528" s="358">
        <f t="shared" si="45"/>
        <v>0</v>
      </c>
      <c r="Y528" s="358">
        <f t="shared" si="47"/>
        <v>0</v>
      </c>
      <c r="Z528" s="628"/>
      <c r="AA528" s="587"/>
      <c r="AB528" s="147"/>
    </row>
    <row r="529" spans="3:28" hidden="1" x14ac:dyDescent="0.25">
      <c r="C529" s="626"/>
      <c r="D529" s="626"/>
      <c r="E529" s="627"/>
      <c r="F529" s="627"/>
      <c r="G529" s="627"/>
      <c r="H529" s="627"/>
      <c r="I529" s="627"/>
      <c r="J529" s="627"/>
      <c r="K529" s="627"/>
      <c r="L529" s="627"/>
      <c r="M529" s="627"/>
      <c r="N529" s="627"/>
      <c r="O529" s="627"/>
      <c r="P529" s="627"/>
      <c r="Q529" s="627"/>
      <c r="R529" s="627"/>
      <c r="S529" s="627"/>
      <c r="T529" s="627"/>
      <c r="U529" s="627"/>
      <c r="V529" s="627"/>
      <c r="W529" s="358">
        <f t="shared" si="46"/>
        <v>0</v>
      </c>
      <c r="X529" s="358">
        <f t="shared" si="45"/>
        <v>0</v>
      </c>
      <c r="Y529" s="358">
        <f t="shared" si="47"/>
        <v>0</v>
      </c>
      <c r="Z529" s="628"/>
      <c r="AA529" s="587"/>
      <c r="AB529" s="147"/>
    </row>
    <row r="530" spans="3:28" hidden="1" x14ac:dyDescent="0.25">
      <c r="C530" s="626"/>
      <c r="D530" s="626"/>
      <c r="E530" s="627"/>
      <c r="F530" s="627"/>
      <c r="G530" s="627"/>
      <c r="H530" s="627"/>
      <c r="I530" s="627"/>
      <c r="J530" s="627"/>
      <c r="K530" s="627"/>
      <c r="L530" s="627"/>
      <c r="M530" s="627"/>
      <c r="N530" s="627"/>
      <c r="O530" s="627"/>
      <c r="P530" s="627"/>
      <c r="Q530" s="627"/>
      <c r="R530" s="627"/>
      <c r="S530" s="627"/>
      <c r="T530" s="627"/>
      <c r="U530" s="627"/>
      <c r="V530" s="627"/>
      <c r="W530" s="358">
        <f t="shared" si="46"/>
        <v>0</v>
      </c>
      <c r="X530" s="358">
        <f t="shared" si="45"/>
        <v>0</v>
      </c>
      <c r="Y530" s="358">
        <f t="shared" si="47"/>
        <v>0</v>
      </c>
      <c r="Z530" s="628"/>
      <c r="AA530" s="587"/>
      <c r="AB530" s="147"/>
    </row>
    <row r="531" spans="3:28" hidden="1" x14ac:dyDescent="0.25">
      <c r="C531" s="626"/>
      <c r="D531" s="626"/>
      <c r="E531" s="627"/>
      <c r="F531" s="627"/>
      <c r="G531" s="627"/>
      <c r="H531" s="627"/>
      <c r="I531" s="627"/>
      <c r="J531" s="627"/>
      <c r="K531" s="627"/>
      <c r="L531" s="627"/>
      <c r="M531" s="627"/>
      <c r="N531" s="627"/>
      <c r="O531" s="627"/>
      <c r="P531" s="627"/>
      <c r="Q531" s="627"/>
      <c r="R531" s="627"/>
      <c r="S531" s="627"/>
      <c r="T531" s="627"/>
      <c r="U531" s="627"/>
      <c r="V531" s="627"/>
      <c r="W531" s="358">
        <f t="shared" si="46"/>
        <v>0</v>
      </c>
      <c r="X531" s="358">
        <f t="shared" si="45"/>
        <v>0</v>
      </c>
      <c r="Y531" s="358">
        <f t="shared" si="47"/>
        <v>0</v>
      </c>
      <c r="Z531" s="628"/>
      <c r="AA531" s="587"/>
      <c r="AB531" s="147"/>
    </row>
    <row r="532" spans="3:28" hidden="1" x14ac:dyDescent="0.25">
      <c r="C532" s="626"/>
      <c r="D532" s="626"/>
      <c r="E532" s="627"/>
      <c r="F532" s="627"/>
      <c r="G532" s="627"/>
      <c r="H532" s="627"/>
      <c r="I532" s="627"/>
      <c r="J532" s="627"/>
      <c r="K532" s="627"/>
      <c r="L532" s="627"/>
      <c r="M532" s="627"/>
      <c r="N532" s="627"/>
      <c r="O532" s="627"/>
      <c r="P532" s="627"/>
      <c r="Q532" s="627"/>
      <c r="R532" s="627"/>
      <c r="S532" s="627"/>
      <c r="T532" s="627"/>
      <c r="U532" s="627"/>
      <c r="V532" s="627"/>
      <c r="W532" s="358">
        <f t="shared" si="46"/>
        <v>0</v>
      </c>
      <c r="X532" s="358">
        <f t="shared" si="45"/>
        <v>0</v>
      </c>
      <c r="Y532" s="358">
        <f t="shared" si="47"/>
        <v>0</v>
      </c>
      <c r="Z532" s="628"/>
      <c r="AA532" s="587"/>
      <c r="AB532" s="147"/>
    </row>
    <row r="533" spans="3:28" hidden="1" x14ac:dyDescent="0.25">
      <c r="C533" s="626"/>
      <c r="D533" s="626"/>
      <c r="E533" s="627"/>
      <c r="F533" s="627"/>
      <c r="G533" s="627"/>
      <c r="H533" s="627"/>
      <c r="I533" s="627"/>
      <c r="J533" s="627"/>
      <c r="K533" s="627"/>
      <c r="L533" s="627"/>
      <c r="M533" s="627"/>
      <c r="N533" s="627"/>
      <c r="O533" s="627"/>
      <c r="P533" s="627"/>
      <c r="Q533" s="627"/>
      <c r="R533" s="627"/>
      <c r="S533" s="627"/>
      <c r="T533" s="627"/>
      <c r="U533" s="627"/>
      <c r="V533" s="627"/>
      <c r="W533" s="358">
        <f t="shared" si="46"/>
        <v>0</v>
      </c>
      <c r="X533" s="358">
        <f t="shared" si="45"/>
        <v>0</v>
      </c>
      <c r="Y533" s="358">
        <f t="shared" si="47"/>
        <v>0</v>
      </c>
      <c r="Z533" s="628"/>
      <c r="AA533" s="587"/>
      <c r="AB533" s="147"/>
    </row>
    <row r="534" spans="3:28" hidden="1" x14ac:dyDescent="0.25">
      <c r="C534" s="626"/>
      <c r="D534" s="626"/>
      <c r="E534" s="627"/>
      <c r="F534" s="627"/>
      <c r="G534" s="627"/>
      <c r="H534" s="627"/>
      <c r="I534" s="627"/>
      <c r="J534" s="627"/>
      <c r="K534" s="627"/>
      <c r="L534" s="627"/>
      <c r="M534" s="627"/>
      <c r="N534" s="627"/>
      <c r="O534" s="627"/>
      <c r="P534" s="627"/>
      <c r="Q534" s="627"/>
      <c r="R534" s="627"/>
      <c r="S534" s="627"/>
      <c r="T534" s="627"/>
      <c r="U534" s="627"/>
      <c r="V534" s="627"/>
      <c r="W534" s="358">
        <f t="shared" si="46"/>
        <v>0</v>
      </c>
      <c r="X534" s="358">
        <f t="shared" si="45"/>
        <v>0</v>
      </c>
      <c r="Y534" s="358">
        <f t="shared" si="47"/>
        <v>0</v>
      </c>
      <c r="Z534" s="628"/>
      <c r="AA534" s="587"/>
      <c r="AB534" s="147"/>
    </row>
    <row r="535" spans="3:28" hidden="1" x14ac:dyDescent="0.25">
      <c r="C535" s="626"/>
      <c r="D535" s="626"/>
      <c r="E535" s="627"/>
      <c r="F535" s="627"/>
      <c r="G535" s="627"/>
      <c r="H535" s="627"/>
      <c r="I535" s="627"/>
      <c r="J535" s="627"/>
      <c r="K535" s="627"/>
      <c r="L535" s="627"/>
      <c r="M535" s="627"/>
      <c r="N535" s="627"/>
      <c r="O535" s="627"/>
      <c r="P535" s="627"/>
      <c r="Q535" s="627"/>
      <c r="R535" s="627"/>
      <c r="S535" s="627"/>
      <c r="T535" s="627"/>
      <c r="U535" s="627"/>
      <c r="V535" s="627"/>
      <c r="W535" s="358">
        <f t="shared" si="46"/>
        <v>0</v>
      </c>
      <c r="X535" s="358">
        <f t="shared" si="45"/>
        <v>0</v>
      </c>
      <c r="Y535" s="358">
        <f t="shared" si="47"/>
        <v>0</v>
      </c>
      <c r="Z535" s="628"/>
      <c r="AA535" s="587"/>
      <c r="AB535" s="147"/>
    </row>
    <row r="536" spans="3:28" hidden="1" x14ac:dyDescent="0.25">
      <c r="C536" s="626"/>
      <c r="D536" s="626"/>
      <c r="E536" s="627"/>
      <c r="F536" s="627"/>
      <c r="G536" s="627"/>
      <c r="H536" s="627"/>
      <c r="I536" s="627"/>
      <c r="J536" s="627"/>
      <c r="K536" s="627"/>
      <c r="L536" s="627"/>
      <c r="M536" s="627"/>
      <c r="N536" s="627"/>
      <c r="O536" s="627"/>
      <c r="P536" s="627"/>
      <c r="Q536" s="627"/>
      <c r="R536" s="627"/>
      <c r="S536" s="627"/>
      <c r="T536" s="627"/>
      <c r="U536" s="627"/>
      <c r="V536" s="627"/>
      <c r="W536" s="358">
        <f t="shared" si="46"/>
        <v>0</v>
      </c>
      <c r="X536" s="358">
        <f t="shared" si="45"/>
        <v>0</v>
      </c>
      <c r="Y536" s="358">
        <f t="shared" si="47"/>
        <v>0</v>
      </c>
      <c r="Z536" s="628"/>
      <c r="AA536" s="587"/>
      <c r="AB536" s="147"/>
    </row>
    <row r="537" spans="3:28" hidden="1" x14ac:dyDescent="0.25">
      <c r="C537" s="626"/>
      <c r="D537" s="626"/>
      <c r="E537" s="627"/>
      <c r="F537" s="627"/>
      <c r="G537" s="627"/>
      <c r="H537" s="627"/>
      <c r="I537" s="627"/>
      <c r="J537" s="627"/>
      <c r="K537" s="627"/>
      <c r="L537" s="627"/>
      <c r="M537" s="627"/>
      <c r="N537" s="627"/>
      <c r="O537" s="627"/>
      <c r="P537" s="627"/>
      <c r="Q537" s="627"/>
      <c r="R537" s="627"/>
      <c r="S537" s="627"/>
      <c r="T537" s="627"/>
      <c r="U537" s="627"/>
      <c r="V537" s="627"/>
      <c r="W537" s="358">
        <f t="shared" si="46"/>
        <v>0</v>
      </c>
      <c r="X537" s="358">
        <f t="shared" si="45"/>
        <v>0</v>
      </c>
      <c r="Y537" s="358">
        <f t="shared" si="47"/>
        <v>0</v>
      </c>
      <c r="Z537" s="628"/>
      <c r="AA537" s="587"/>
      <c r="AB537" s="147"/>
    </row>
    <row r="538" spans="3:28" hidden="1" x14ac:dyDescent="0.25">
      <c r="C538" s="626"/>
      <c r="D538" s="626"/>
      <c r="E538" s="627"/>
      <c r="F538" s="627"/>
      <c r="G538" s="627"/>
      <c r="H538" s="627"/>
      <c r="I538" s="627"/>
      <c r="J538" s="627"/>
      <c r="K538" s="627"/>
      <c r="L538" s="627"/>
      <c r="M538" s="627"/>
      <c r="N538" s="627"/>
      <c r="O538" s="627"/>
      <c r="P538" s="627"/>
      <c r="Q538" s="627"/>
      <c r="R538" s="627"/>
      <c r="S538" s="627"/>
      <c r="T538" s="627"/>
      <c r="U538" s="627"/>
      <c r="V538" s="627"/>
      <c r="W538" s="358">
        <f t="shared" si="46"/>
        <v>0</v>
      </c>
      <c r="X538" s="358">
        <f t="shared" si="45"/>
        <v>0</v>
      </c>
      <c r="Y538" s="358">
        <f t="shared" si="47"/>
        <v>0</v>
      </c>
      <c r="Z538" s="628"/>
      <c r="AA538" s="587"/>
      <c r="AB538" s="147"/>
    </row>
    <row r="539" spans="3:28" hidden="1" x14ac:dyDescent="0.25">
      <c r="C539" s="626"/>
      <c r="D539" s="626"/>
      <c r="E539" s="627"/>
      <c r="F539" s="627"/>
      <c r="G539" s="627"/>
      <c r="H539" s="627"/>
      <c r="I539" s="627"/>
      <c r="J539" s="627"/>
      <c r="K539" s="627"/>
      <c r="L539" s="627"/>
      <c r="M539" s="627"/>
      <c r="N539" s="627"/>
      <c r="O539" s="627"/>
      <c r="P539" s="627"/>
      <c r="Q539" s="627"/>
      <c r="R539" s="627"/>
      <c r="S539" s="627"/>
      <c r="T539" s="627"/>
      <c r="U539" s="627"/>
      <c r="V539" s="627"/>
      <c r="W539" s="358">
        <f t="shared" si="46"/>
        <v>0</v>
      </c>
      <c r="X539" s="358">
        <f t="shared" si="45"/>
        <v>0</v>
      </c>
      <c r="Y539" s="358">
        <f t="shared" si="47"/>
        <v>0</v>
      </c>
      <c r="Z539" s="628"/>
      <c r="AA539" s="587"/>
      <c r="AB539" s="147"/>
    </row>
    <row r="540" spans="3:28" hidden="1" x14ac:dyDescent="0.25">
      <c r="C540" s="626"/>
      <c r="D540" s="626"/>
      <c r="E540" s="627"/>
      <c r="F540" s="627"/>
      <c r="G540" s="627"/>
      <c r="H540" s="627"/>
      <c r="I540" s="627"/>
      <c r="J540" s="627"/>
      <c r="K540" s="627"/>
      <c r="L540" s="627"/>
      <c r="M540" s="627"/>
      <c r="N540" s="627"/>
      <c r="O540" s="627"/>
      <c r="P540" s="627"/>
      <c r="Q540" s="627"/>
      <c r="R540" s="627"/>
      <c r="S540" s="627"/>
      <c r="T540" s="627"/>
      <c r="U540" s="627"/>
      <c r="V540" s="627"/>
      <c r="W540" s="358">
        <f t="shared" si="46"/>
        <v>0</v>
      </c>
      <c r="X540" s="358">
        <f t="shared" si="45"/>
        <v>0</v>
      </c>
      <c r="Y540" s="358">
        <f t="shared" si="47"/>
        <v>0</v>
      </c>
      <c r="Z540" s="628"/>
      <c r="AA540" s="587"/>
      <c r="AB540" s="147"/>
    </row>
    <row r="541" spans="3:28" hidden="1" x14ac:dyDescent="0.25">
      <c r="C541" s="626"/>
      <c r="D541" s="626"/>
      <c r="E541" s="627"/>
      <c r="F541" s="627"/>
      <c r="G541" s="627"/>
      <c r="H541" s="627"/>
      <c r="I541" s="627"/>
      <c r="J541" s="627"/>
      <c r="K541" s="627"/>
      <c r="L541" s="627"/>
      <c r="M541" s="627"/>
      <c r="N541" s="627"/>
      <c r="O541" s="627"/>
      <c r="P541" s="627"/>
      <c r="Q541" s="627"/>
      <c r="R541" s="627"/>
      <c r="S541" s="627"/>
      <c r="T541" s="627"/>
      <c r="U541" s="627"/>
      <c r="V541" s="627"/>
      <c r="W541" s="358">
        <f t="shared" si="46"/>
        <v>0</v>
      </c>
      <c r="X541" s="358">
        <f t="shared" si="45"/>
        <v>0</v>
      </c>
      <c r="Y541" s="358">
        <f t="shared" si="47"/>
        <v>0</v>
      </c>
      <c r="Z541" s="628"/>
      <c r="AA541" s="587"/>
      <c r="AB541" s="147"/>
    </row>
    <row r="542" spans="3:28" hidden="1" x14ac:dyDescent="0.25">
      <c r="C542" s="626"/>
      <c r="D542" s="626"/>
      <c r="E542" s="627"/>
      <c r="F542" s="627"/>
      <c r="G542" s="627"/>
      <c r="H542" s="627"/>
      <c r="I542" s="627"/>
      <c r="J542" s="627"/>
      <c r="K542" s="627"/>
      <c r="L542" s="627"/>
      <c r="M542" s="627"/>
      <c r="N542" s="627"/>
      <c r="O542" s="627"/>
      <c r="P542" s="627"/>
      <c r="Q542" s="627"/>
      <c r="R542" s="627"/>
      <c r="S542" s="627"/>
      <c r="T542" s="627"/>
      <c r="U542" s="627"/>
      <c r="V542" s="627"/>
      <c r="W542" s="358">
        <f t="shared" si="46"/>
        <v>0</v>
      </c>
      <c r="X542" s="358">
        <f t="shared" si="45"/>
        <v>0</v>
      </c>
      <c r="Y542" s="358">
        <f t="shared" si="47"/>
        <v>0</v>
      </c>
      <c r="Z542" s="628"/>
      <c r="AA542" s="587"/>
      <c r="AB542" s="147"/>
    </row>
    <row r="543" spans="3:28" hidden="1" x14ac:dyDescent="0.25">
      <c r="C543" s="626"/>
      <c r="D543" s="626"/>
      <c r="E543" s="627"/>
      <c r="F543" s="627"/>
      <c r="G543" s="627"/>
      <c r="H543" s="627"/>
      <c r="I543" s="627"/>
      <c r="J543" s="627"/>
      <c r="K543" s="627"/>
      <c r="L543" s="627"/>
      <c r="M543" s="627"/>
      <c r="N543" s="627"/>
      <c r="O543" s="627"/>
      <c r="P543" s="627"/>
      <c r="Q543" s="627"/>
      <c r="R543" s="627"/>
      <c r="S543" s="627"/>
      <c r="T543" s="627"/>
      <c r="U543" s="627"/>
      <c r="V543" s="627"/>
      <c r="W543" s="358">
        <f t="shared" si="46"/>
        <v>0</v>
      </c>
      <c r="X543" s="358">
        <f t="shared" si="45"/>
        <v>0</v>
      </c>
      <c r="Y543" s="358">
        <f t="shared" si="47"/>
        <v>0</v>
      </c>
      <c r="Z543" s="628"/>
      <c r="AA543" s="587"/>
      <c r="AB543" s="147"/>
    </row>
    <row r="544" spans="3:28" hidden="1" x14ac:dyDescent="0.25">
      <c r="C544" s="626"/>
      <c r="D544" s="626"/>
      <c r="E544" s="627"/>
      <c r="F544" s="627"/>
      <c r="G544" s="627"/>
      <c r="H544" s="627"/>
      <c r="I544" s="627"/>
      <c r="J544" s="627"/>
      <c r="K544" s="627"/>
      <c r="L544" s="627"/>
      <c r="M544" s="627"/>
      <c r="N544" s="627"/>
      <c r="O544" s="627"/>
      <c r="P544" s="627"/>
      <c r="Q544" s="627"/>
      <c r="R544" s="627"/>
      <c r="S544" s="627"/>
      <c r="T544" s="627"/>
      <c r="U544" s="627"/>
      <c r="V544" s="627"/>
      <c r="W544" s="358">
        <f t="shared" si="46"/>
        <v>0</v>
      </c>
      <c r="X544" s="358">
        <f t="shared" si="45"/>
        <v>0</v>
      </c>
      <c r="Y544" s="358">
        <f t="shared" si="47"/>
        <v>0</v>
      </c>
      <c r="Z544" s="628"/>
      <c r="AA544" s="587"/>
      <c r="AB544" s="147"/>
    </row>
    <row r="545" spans="3:28" hidden="1" x14ac:dyDescent="0.25">
      <c r="C545" s="626"/>
      <c r="D545" s="626"/>
      <c r="E545" s="627"/>
      <c r="F545" s="627"/>
      <c r="G545" s="627"/>
      <c r="H545" s="627"/>
      <c r="I545" s="627"/>
      <c r="J545" s="627"/>
      <c r="K545" s="627"/>
      <c r="L545" s="627"/>
      <c r="M545" s="627"/>
      <c r="N545" s="627"/>
      <c r="O545" s="627"/>
      <c r="P545" s="627"/>
      <c r="Q545" s="627"/>
      <c r="R545" s="627"/>
      <c r="S545" s="627"/>
      <c r="T545" s="627"/>
      <c r="U545" s="627"/>
      <c r="V545" s="627"/>
      <c r="W545" s="358">
        <f t="shared" si="46"/>
        <v>0</v>
      </c>
      <c r="X545" s="358">
        <f t="shared" si="45"/>
        <v>0</v>
      </c>
      <c r="Y545" s="358">
        <f t="shared" si="47"/>
        <v>0</v>
      </c>
      <c r="Z545" s="628"/>
      <c r="AA545" s="587"/>
      <c r="AB545" s="147"/>
    </row>
    <row r="546" spans="3:28" hidden="1" x14ac:dyDescent="0.25">
      <c r="C546" s="626"/>
      <c r="D546" s="626"/>
      <c r="E546" s="627"/>
      <c r="F546" s="627"/>
      <c r="G546" s="627"/>
      <c r="H546" s="627"/>
      <c r="I546" s="627"/>
      <c r="J546" s="627"/>
      <c r="K546" s="627"/>
      <c r="L546" s="627"/>
      <c r="M546" s="627"/>
      <c r="N546" s="627"/>
      <c r="O546" s="627"/>
      <c r="P546" s="627"/>
      <c r="Q546" s="627"/>
      <c r="R546" s="627"/>
      <c r="S546" s="627"/>
      <c r="T546" s="627"/>
      <c r="U546" s="627"/>
      <c r="V546" s="627"/>
      <c r="W546" s="358">
        <f t="shared" si="46"/>
        <v>0</v>
      </c>
      <c r="X546" s="358">
        <f t="shared" si="45"/>
        <v>0</v>
      </c>
      <c r="Y546" s="358">
        <f t="shared" si="47"/>
        <v>0</v>
      </c>
      <c r="Z546" s="628"/>
      <c r="AA546" s="587"/>
      <c r="AB546" s="147"/>
    </row>
    <row r="547" spans="3:28" hidden="1" x14ac:dyDescent="0.25">
      <c r="C547" s="626"/>
      <c r="D547" s="626"/>
      <c r="E547" s="627"/>
      <c r="F547" s="627"/>
      <c r="G547" s="627"/>
      <c r="H547" s="627"/>
      <c r="I547" s="627"/>
      <c r="J547" s="627"/>
      <c r="K547" s="627"/>
      <c r="L547" s="627"/>
      <c r="M547" s="627"/>
      <c r="N547" s="627"/>
      <c r="O547" s="627"/>
      <c r="P547" s="627"/>
      <c r="Q547" s="627"/>
      <c r="R547" s="627"/>
      <c r="S547" s="627"/>
      <c r="T547" s="627"/>
      <c r="U547" s="627"/>
      <c r="V547" s="627"/>
      <c r="W547" s="358">
        <f t="shared" si="46"/>
        <v>0</v>
      </c>
      <c r="X547" s="358">
        <f t="shared" si="45"/>
        <v>0</v>
      </c>
      <c r="Y547" s="358">
        <f t="shared" si="47"/>
        <v>0</v>
      </c>
      <c r="Z547" s="628"/>
      <c r="AA547" s="587"/>
      <c r="AB547" s="147"/>
    </row>
    <row r="548" spans="3:28" hidden="1" x14ac:dyDescent="0.25">
      <c r="C548" s="626"/>
      <c r="D548" s="626"/>
      <c r="E548" s="627"/>
      <c r="F548" s="627"/>
      <c r="G548" s="627"/>
      <c r="H548" s="627"/>
      <c r="I548" s="627"/>
      <c r="J548" s="627"/>
      <c r="K548" s="627"/>
      <c r="L548" s="627"/>
      <c r="M548" s="627"/>
      <c r="N548" s="627"/>
      <c r="O548" s="627"/>
      <c r="P548" s="627"/>
      <c r="Q548" s="627"/>
      <c r="R548" s="627"/>
      <c r="S548" s="627"/>
      <c r="T548" s="627"/>
      <c r="U548" s="627"/>
      <c r="V548" s="627"/>
      <c r="W548" s="358">
        <f t="shared" si="46"/>
        <v>0</v>
      </c>
      <c r="X548" s="358">
        <f t="shared" si="45"/>
        <v>0</v>
      </c>
      <c r="Y548" s="358">
        <f t="shared" si="47"/>
        <v>0</v>
      </c>
      <c r="Z548" s="628"/>
      <c r="AA548" s="587"/>
      <c r="AB548" s="147"/>
    </row>
    <row r="549" spans="3:28" hidden="1" x14ac:dyDescent="0.25">
      <c r="C549" s="626"/>
      <c r="D549" s="626"/>
      <c r="E549" s="627"/>
      <c r="F549" s="627"/>
      <c r="G549" s="627"/>
      <c r="H549" s="627"/>
      <c r="I549" s="627"/>
      <c r="J549" s="627"/>
      <c r="K549" s="627"/>
      <c r="L549" s="627"/>
      <c r="M549" s="627"/>
      <c r="N549" s="627"/>
      <c r="O549" s="627"/>
      <c r="P549" s="627"/>
      <c r="Q549" s="627"/>
      <c r="R549" s="627"/>
      <c r="S549" s="627"/>
      <c r="T549" s="627"/>
      <c r="U549" s="627"/>
      <c r="V549" s="627"/>
      <c r="W549" s="358">
        <f t="shared" si="46"/>
        <v>0</v>
      </c>
      <c r="X549" s="358">
        <f t="shared" si="45"/>
        <v>0</v>
      </c>
      <c r="Y549" s="358">
        <f t="shared" si="47"/>
        <v>0</v>
      </c>
      <c r="Z549" s="628"/>
      <c r="AA549" s="587"/>
      <c r="AB549" s="147"/>
    </row>
    <row r="550" spans="3:28" hidden="1" x14ac:dyDescent="0.25">
      <c r="C550" s="626"/>
      <c r="D550" s="626"/>
      <c r="E550" s="627"/>
      <c r="F550" s="627"/>
      <c r="G550" s="627"/>
      <c r="H550" s="627"/>
      <c r="I550" s="627"/>
      <c r="J550" s="627"/>
      <c r="K550" s="627"/>
      <c r="L550" s="627"/>
      <c r="M550" s="627"/>
      <c r="N550" s="627"/>
      <c r="O550" s="627"/>
      <c r="P550" s="627"/>
      <c r="Q550" s="627"/>
      <c r="R550" s="627"/>
      <c r="S550" s="627"/>
      <c r="T550" s="627"/>
      <c r="U550" s="627"/>
      <c r="V550" s="627"/>
      <c r="W550" s="358">
        <f t="shared" si="46"/>
        <v>0</v>
      </c>
      <c r="X550" s="358">
        <f t="shared" si="45"/>
        <v>0</v>
      </c>
      <c r="Y550" s="358">
        <f t="shared" si="47"/>
        <v>0</v>
      </c>
      <c r="Z550" s="628"/>
      <c r="AA550" s="587"/>
      <c r="AB550" s="147"/>
    </row>
    <row r="551" spans="3:28" hidden="1" x14ac:dyDescent="0.25">
      <c r="C551" s="626"/>
      <c r="D551" s="626"/>
      <c r="E551" s="627"/>
      <c r="F551" s="627"/>
      <c r="G551" s="627"/>
      <c r="H551" s="627"/>
      <c r="I551" s="627"/>
      <c r="J551" s="627"/>
      <c r="K551" s="627"/>
      <c r="L551" s="627"/>
      <c r="M551" s="627"/>
      <c r="N551" s="627"/>
      <c r="O551" s="627"/>
      <c r="P551" s="627"/>
      <c r="Q551" s="627"/>
      <c r="R551" s="627"/>
      <c r="S551" s="627"/>
      <c r="T551" s="627"/>
      <c r="U551" s="627"/>
      <c r="V551" s="627"/>
      <c r="W551" s="358">
        <f t="shared" si="46"/>
        <v>0</v>
      </c>
      <c r="X551" s="358">
        <f t="shared" si="45"/>
        <v>0</v>
      </c>
      <c r="Y551" s="358">
        <f t="shared" si="47"/>
        <v>0</v>
      </c>
      <c r="Z551" s="628"/>
      <c r="AA551" s="587"/>
      <c r="AB551" s="147"/>
    </row>
    <row r="552" spans="3:28" hidden="1" x14ac:dyDescent="0.25">
      <c r="C552" s="626"/>
      <c r="D552" s="626"/>
      <c r="E552" s="627"/>
      <c r="F552" s="627"/>
      <c r="G552" s="627"/>
      <c r="H552" s="627"/>
      <c r="I552" s="627"/>
      <c r="J552" s="627"/>
      <c r="K552" s="627"/>
      <c r="L552" s="627"/>
      <c r="M552" s="627"/>
      <c r="N552" s="627"/>
      <c r="O552" s="627"/>
      <c r="P552" s="627"/>
      <c r="Q552" s="627"/>
      <c r="R552" s="627"/>
      <c r="S552" s="627"/>
      <c r="T552" s="627"/>
      <c r="U552" s="627"/>
      <c r="V552" s="627"/>
      <c r="W552" s="358">
        <f t="shared" si="46"/>
        <v>0</v>
      </c>
      <c r="X552" s="358">
        <f t="shared" si="45"/>
        <v>0</v>
      </c>
      <c r="Y552" s="358">
        <f t="shared" si="47"/>
        <v>0</v>
      </c>
      <c r="Z552" s="628"/>
      <c r="AA552" s="587"/>
      <c r="AB552" s="147"/>
    </row>
    <row r="553" spans="3:28" hidden="1" x14ac:dyDescent="0.25">
      <c r="C553" s="626"/>
      <c r="D553" s="626"/>
      <c r="E553" s="627"/>
      <c r="F553" s="627"/>
      <c r="G553" s="627"/>
      <c r="H553" s="627"/>
      <c r="I553" s="627"/>
      <c r="J553" s="627"/>
      <c r="K553" s="627"/>
      <c r="L553" s="627"/>
      <c r="M553" s="627"/>
      <c r="N553" s="627"/>
      <c r="O553" s="627"/>
      <c r="P553" s="627"/>
      <c r="Q553" s="627"/>
      <c r="R553" s="627"/>
      <c r="S553" s="627"/>
      <c r="T553" s="627"/>
      <c r="U553" s="627"/>
      <c r="V553" s="627"/>
      <c r="W553" s="358">
        <f t="shared" si="46"/>
        <v>0</v>
      </c>
      <c r="X553" s="358">
        <f t="shared" si="45"/>
        <v>0</v>
      </c>
      <c r="Y553" s="358">
        <f t="shared" si="47"/>
        <v>0</v>
      </c>
      <c r="Z553" s="628"/>
      <c r="AA553" s="587"/>
      <c r="AB553" s="147"/>
    </row>
    <row r="554" spans="3:28" hidden="1" x14ac:dyDescent="0.25">
      <c r="C554" s="626"/>
      <c r="D554" s="626"/>
      <c r="E554" s="627"/>
      <c r="F554" s="627"/>
      <c r="G554" s="627"/>
      <c r="H554" s="627"/>
      <c r="I554" s="627"/>
      <c r="J554" s="627"/>
      <c r="K554" s="627"/>
      <c r="L554" s="627"/>
      <c r="M554" s="627"/>
      <c r="N554" s="627"/>
      <c r="O554" s="627"/>
      <c r="P554" s="627"/>
      <c r="Q554" s="627"/>
      <c r="R554" s="627"/>
      <c r="S554" s="627"/>
      <c r="T554" s="627"/>
      <c r="U554" s="627"/>
      <c r="V554" s="627"/>
      <c r="W554" s="358">
        <f t="shared" si="46"/>
        <v>0</v>
      </c>
      <c r="X554" s="358">
        <f t="shared" si="45"/>
        <v>0</v>
      </c>
      <c r="Y554" s="358">
        <f t="shared" si="47"/>
        <v>0</v>
      </c>
      <c r="Z554" s="628"/>
      <c r="AA554" s="587"/>
      <c r="AB554" s="147"/>
    </row>
    <row r="555" spans="3:28" hidden="1" x14ac:dyDescent="0.25">
      <c r="C555" s="626"/>
      <c r="D555" s="626"/>
      <c r="E555" s="627"/>
      <c r="F555" s="627"/>
      <c r="G555" s="627"/>
      <c r="H555" s="627"/>
      <c r="I555" s="627"/>
      <c r="J555" s="627"/>
      <c r="K555" s="627"/>
      <c r="L555" s="627"/>
      <c r="M555" s="627"/>
      <c r="N555" s="627"/>
      <c r="O555" s="627"/>
      <c r="P555" s="627"/>
      <c r="Q555" s="627"/>
      <c r="R555" s="627"/>
      <c r="S555" s="627"/>
      <c r="T555" s="627"/>
      <c r="U555" s="627"/>
      <c r="V555" s="627"/>
      <c r="W555" s="358">
        <f t="shared" si="46"/>
        <v>0</v>
      </c>
      <c r="X555" s="358">
        <f t="shared" si="45"/>
        <v>0</v>
      </c>
      <c r="Y555" s="358">
        <f t="shared" si="47"/>
        <v>0</v>
      </c>
      <c r="Z555" s="628"/>
      <c r="AA555" s="587"/>
      <c r="AB555" s="147"/>
    </row>
    <row r="556" spans="3:28" hidden="1" x14ac:dyDescent="0.25">
      <c r="C556" s="626"/>
      <c r="D556" s="626"/>
      <c r="E556" s="627"/>
      <c r="F556" s="627"/>
      <c r="G556" s="627"/>
      <c r="H556" s="627"/>
      <c r="I556" s="627"/>
      <c r="J556" s="627"/>
      <c r="K556" s="627"/>
      <c r="L556" s="627"/>
      <c r="M556" s="627"/>
      <c r="N556" s="627"/>
      <c r="O556" s="627"/>
      <c r="P556" s="627"/>
      <c r="Q556" s="627"/>
      <c r="R556" s="627"/>
      <c r="S556" s="627"/>
      <c r="T556" s="627"/>
      <c r="U556" s="627"/>
      <c r="V556" s="627"/>
      <c r="W556" s="358">
        <f t="shared" si="46"/>
        <v>0</v>
      </c>
      <c r="X556" s="358">
        <f t="shared" si="45"/>
        <v>0</v>
      </c>
      <c r="Y556" s="358">
        <f t="shared" si="47"/>
        <v>0</v>
      </c>
      <c r="Z556" s="628"/>
      <c r="AA556" s="587"/>
      <c r="AB556" s="147"/>
    </row>
    <row r="557" spans="3:28" hidden="1" x14ac:dyDescent="0.25">
      <c r="C557" s="626"/>
      <c r="D557" s="626"/>
      <c r="E557" s="627"/>
      <c r="F557" s="627"/>
      <c r="G557" s="627"/>
      <c r="H557" s="627"/>
      <c r="I557" s="627"/>
      <c r="J557" s="627"/>
      <c r="K557" s="627"/>
      <c r="L557" s="627"/>
      <c r="M557" s="627"/>
      <c r="N557" s="627"/>
      <c r="O557" s="627"/>
      <c r="P557" s="627"/>
      <c r="Q557" s="627"/>
      <c r="R557" s="627"/>
      <c r="S557" s="627"/>
      <c r="T557" s="627"/>
      <c r="U557" s="627"/>
      <c r="V557" s="627"/>
      <c r="W557" s="358">
        <f t="shared" si="46"/>
        <v>0</v>
      </c>
      <c r="X557" s="358">
        <f t="shared" si="45"/>
        <v>0</v>
      </c>
      <c r="Y557" s="358">
        <f t="shared" si="47"/>
        <v>0</v>
      </c>
      <c r="Z557" s="628"/>
      <c r="AA557" s="587"/>
      <c r="AB557" s="147"/>
    </row>
    <row r="558" spans="3:28" hidden="1" x14ac:dyDescent="0.25">
      <c r="C558" s="626"/>
      <c r="D558" s="626"/>
      <c r="E558" s="627"/>
      <c r="F558" s="627"/>
      <c r="G558" s="627"/>
      <c r="H558" s="627"/>
      <c r="I558" s="627"/>
      <c r="J558" s="627"/>
      <c r="K558" s="627"/>
      <c r="L558" s="627"/>
      <c r="M558" s="627"/>
      <c r="N558" s="627"/>
      <c r="O558" s="627"/>
      <c r="P558" s="627"/>
      <c r="Q558" s="627"/>
      <c r="R558" s="627"/>
      <c r="S558" s="627"/>
      <c r="T558" s="627"/>
      <c r="U558" s="627"/>
      <c r="V558" s="627"/>
      <c r="W558" s="358">
        <f t="shared" si="46"/>
        <v>0</v>
      </c>
      <c r="X558" s="358">
        <f t="shared" si="45"/>
        <v>0</v>
      </c>
      <c r="Y558" s="358">
        <f t="shared" si="47"/>
        <v>0</v>
      </c>
      <c r="Z558" s="628"/>
      <c r="AA558" s="587"/>
      <c r="AB558" s="147"/>
    </row>
    <row r="559" spans="3:28" hidden="1" x14ac:dyDescent="0.25">
      <c r="C559" s="626"/>
      <c r="D559" s="626"/>
      <c r="E559" s="627"/>
      <c r="F559" s="627"/>
      <c r="G559" s="627"/>
      <c r="H559" s="627"/>
      <c r="I559" s="627"/>
      <c r="J559" s="627"/>
      <c r="K559" s="627"/>
      <c r="L559" s="627"/>
      <c r="M559" s="627"/>
      <c r="N559" s="627"/>
      <c r="O559" s="627"/>
      <c r="P559" s="627"/>
      <c r="Q559" s="627"/>
      <c r="R559" s="627"/>
      <c r="S559" s="627"/>
      <c r="T559" s="627"/>
      <c r="U559" s="627"/>
      <c r="V559" s="627"/>
      <c r="W559" s="358">
        <f t="shared" si="46"/>
        <v>0</v>
      </c>
      <c r="X559" s="358">
        <f t="shared" si="45"/>
        <v>0</v>
      </c>
      <c r="Y559" s="358">
        <f t="shared" si="47"/>
        <v>0</v>
      </c>
      <c r="Z559" s="628"/>
      <c r="AA559" s="587"/>
      <c r="AB559" s="147"/>
    </row>
    <row r="560" spans="3:28" hidden="1" x14ac:dyDescent="0.25">
      <c r="C560" s="626"/>
      <c r="D560" s="626"/>
      <c r="E560" s="627"/>
      <c r="F560" s="627"/>
      <c r="G560" s="627"/>
      <c r="H560" s="627"/>
      <c r="I560" s="627"/>
      <c r="J560" s="627"/>
      <c r="K560" s="627"/>
      <c r="L560" s="627"/>
      <c r="M560" s="627"/>
      <c r="N560" s="627"/>
      <c r="O560" s="627"/>
      <c r="P560" s="627"/>
      <c r="Q560" s="627"/>
      <c r="R560" s="627"/>
      <c r="S560" s="627"/>
      <c r="T560" s="627"/>
      <c r="U560" s="627"/>
      <c r="V560" s="627"/>
      <c r="W560" s="358">
        <f t="shared" si="46"/>
        <v>0</v>
      </c>
      <c r="X560" s="358">
        <f t="shared" si="45"/>
        <v>0</v>
      </c>
      <c r="Y560" s="358">
        <f t="shared" si="47"/>
        <v>0</v>
      </c>
      <c r="Z560" s="628"/>
      <c r="AA560" s="587"/>
      <c r="AB560" s="147"/>
    </row>
    <row r="561" spans="3:28" hidden="1" x14ac:dyDescent="0.25">
      <c r="C561" s="626"/>
      <c r="D561" s="626"/>
      <c r="E561" s="627"/>
      <c r="F561" s="627"/>
      <c r="G561" s="627"/>
      <c r="H561" s="627"/>
      <c r="I561" s="627"/>
      <c r="J561" s="627"/>
      <c r="K561" s="627"/>
      <c r="L561" s="627"/>
      <c r="M561" s="627"/>
      <c r="N561" s="627"/>
      <c r="O561" s="627"/>
      <c r="P561" s="627"/>
      <c r="Q561" s="627"/>
      <c r="R561" s="627"/>
      <c r="S561" s="627"/>
      <c r="T561" s="627"/>
      <c r="U561" s="627"/>
      <c r="V561" s="627"/>
      <c r="W561" s="358">
        <f t="shared" si="46"/>
        <v>0</v>
      </c>
      <c r="X561" s="358">
        <f t="shared" si="45"/>
        <v>0</v>
      </c>
      <c r="Y561" s="358">
        <f t="shared" si="47"/>
        <v>0</v>
      </c>
      <c r="Z561" s="628"/>
      <c r="AA561" s="587"/>
      <c r="AB561" s="147"/>
    </row>
    <row r="562" spans="3:28" hidden="1" x14ac:dyDescent="0.25">
      <c r="C562" s="626"/>
      <c r="D562" s="626"/>
      <c r="E562" s="627"/>
      <c r="F562" s="627"/>
      <c r="G562" s="627"/>
      <c r="H562" s="627"/>
      <c r="I562" s="627"/>
      <c r="J562" s="627"/>
      <c r="K562" s="627"/>
      <c r="L562" s="627"/>
      <c r="M562" s="627"/>
      <c r="N562" s="627"/>
      <c r="O562" s="627"/>
      <c r="P562" s="627"/>
      <c r="Q562" s="627"/>
      <c r="R562" s="627"/>
      <c r="S562" s="627"/>
      <c r="T562" s="627"/>
      <c r="U562" s="627"/>
      <c r="V562" s="627"/>
      <c r="W562" s="358">
        <f t="shared" si="46"/>
        <v>0</v>
      </c>
      <c r="X562" s="358">
        <f t="shared" si="45"/>
        <v>0</v>
      </c>
      <c r="Y562" s="358">
        <f t="shared" si="47"/>
        <v>0</v>
      </c>
      <c r="Z562" s="628"/>
      <c r="AA562" s="587"/>
      <c r="AB562" s="147"/>
    </row>
    <row r="563" spans="3:28" hidden="1" x14ac:dyDescent="0.25">
      <c r="C563" s="626"/>
      <c r="D563" s="626"/>
      <c r="E563" s="627"/>
      <c r="F563" s="627"/>
      <c r="G563" s="627"/>
      <c r="H563" s="627"/>
      <c r="I563" s="627"/>
      <c r="J563" s="627"/>
      <c r="K563" s="627"/>
      <c r="L563" s="627"/>
      <c r="M563" s="627"/>
      <c r="N563" s="627"/>
      <c r="O563" s="627"/>
      <c r="P563" s="627"/>
      <c r="Q563" s="627"/>
      <c r="R563" s="627"/>
      <c r="S563" s="627"/>
      <c r="T563" s="627"/>
      <c r="U563" s="627"/>
      <c r="V563" s="627"/>
      <c r="W563" s="358">
        <f t="shared" si="46"/>
        <v>0</v>
      </c>
      <c r="X563" s="358">
        <f t="shared" si="45"/>
        <v>0</v>
      </c>
      <c r="Y563" s="358">
        <f t="shared" si="47"/>
        <v>0</v>
      </c>
      <c r="Z563" s="628"/>
      <c r="AA563" s="587"/>
      <c r="AB563" s="147"/>
    </row>
    <row r="564" spans="3:28" hidden="1" x14ac:dyDescent="0.25">
      <c r="C564" s="626"/>
      <c r="D564" s="626"/>
      <c r="E564" s="627"/>
      <c r="F564" s="627"/>
      <c r="G564" s="627"/>
      <c r="H564" s="627"/>
      <c r="I564" s="627"/>
      <c r="J564" s="627"/>
      <c r="K564" s="627"/>
      <c r="L564" s="627"/>
      <c r="M564" s="627"/>
      <c r="N564" s="627"/>
      <c r="O564" s="627"/>
      <c r="P564" s="627"/>
      <c r="Q564" s="627"/>
      <c r="R564" s="627"/>
      <c r="S564" s="627"/>
      <c r="T564" s="627"/>
      <c r="U564" s="627"/>
      <c r="V564" s="627"/>
      <c r="W564" s="358">
        <f t="shared" si="46"/>
        <v>0</v>
      </c>
      <c r="X564" s="358">
        <f t="shared" si="45"/>
        <v>0</v>
      </c>
      <c r="Y564" s="358">
        <f t="shared" si="47"/>
        <v>0</v>
      </c>
      <c r="Z564" s="628"/>
      <c r="AA564" s="587"/>
      <c r="AB564" s="147"/>
    </row>
    <row r="565" spans="3:28" hidden="1" x14ac:dyDescent="0.25">
      <c r="C565" s="626"/>
      <c r="D565" s="626"/>
      <c r="E565" s="627"/>
      <c r="F565" s="627"/>
      <c r="G565" s="627"/>
      <c r="H565" s="627"/>
      <c r="I565" s="627"/>
      <c r="J565" s="627"/>
      <c r="K565" s="627"/>
      <c r="L565" s="627"/>
      <c r="M565" s="627"/>
      <c r="N565" s="627"/>
      <c r="O565" s="627"/>
      <c r="P565" s="627"/>
      <c r="Q565" s="627"/>
      <c r="R565" s="627"/>
      <c r="S565" s="627"/>
      <c r="T565" s="627"/>
      <c r="U565" s="627"/>
      <c r="V565" s="627"/>
      <c r="W565" s="358">
        <f t="shared" si="46"/>
        <v>0</v>
      </c>
      <c r="X565" s="358">
        <f t="shared" si="45"/>
        <v>0</v>
      </c>
      <c r="Y565" s="358">
        <f t="shared" si="47"/>
        <v>0</v>
      </c>
      <c r="Z565" s="628"/>
      <c r="AA565" s="587"/>
      <c r="AB565" s="147"/>
    </row>
    <row r="566" spans="3:28" hidden="1" x14ac:dyDescent="0.25">
      <c r="C566" s="626"/>
      <c r="D566" s="626"/>
      <c r="E566" s="627"/>
      <c r="F566" s="627"/>
      <c r="G566" s="627"/>
      <c r="H566" s="627"/>
      <c r="I566" s="627"/>
      <c r="J566" s="627"/>
      <c r="K566" s="627"/>
      <c r="L566" s="627"/>
      <c r="M566" s="627"/>
      <c r="N566" s="627"/>
      <c r="O566" s="627"/>
      <c r="P566" s="627"/>
      <c r="Q566" s="627"/>
      <c r="R566" s="627"/>
      <c r="S566" s="627"/>
      <c r="T566" s="627"/>
      <c r="U566" s="627"/>
      <c r="V566" s="627"/>
      <c r="W566" s="358">
        <f t="shared" si="46"/>
        <v>0</v>
      </c>
      <c r="X566" s="358">
        <f t="shared" si="45"/>
        <v>0</v>
      </c>
      <c r="Y566" s="358">
        <f t="shared" si="47"/>
        <v>0</v>
      </c>
      <c r="Z566" s="628"/>
      <c r="AA566" s="587"/>
      <c r="AB566" s="147"/>
    </row>
    <row r="567" spans="3:28" hidden="1" x14ac:dyDescent="0.25">
      <c r="C567" s="626"/>
      <c r="D567" s="626"/>
      <c r="E567" s="627"/>
      <c r="F567" s="627"/>
      <c r="G567" s="627"/>
      <c r="H567" s="627"/>
      <c r="I567" s="627"/>
      <c r="J567" s="627"/>
      <c r="K567" s="627"/>
      <c r="L567" s="627"/>
      <c r="M567" s="627"/>
      <c r="N567" s="627"/>
      <c r="O567" s="627"/>
      <c r="P567" s="627"/>
      <c r="Q567" s="627"/>
      <c r="R567" s="627"/>
      <c r="S567" s="627"/>
      <c r="T567" s="627"/>
      <c r="U567" s="627"/>
      <c r="V567" s="627"/>
      <c r="W567" s="358">
        <f t="shared" si="46"/>
        <v>0</v>
      </c>
      <c r="X567" s="358">
        <f t="shared" si="45"/>
        <v>0</v>
      </c>
      <c r="Y567" s="358">
        <f t="shared" si="47"/>
        <v>0</v>
      </c>
      <c r="Z567" s="628"/>
      <c r="AA567" s="587"/>
      <c r="AB567" s="147"/>
    </row>
    <row r="568" spans="3:28" hidden="1" x14ac:dyDescent="0.25">
      <c r="C568" s="626"/>
      <c r="D568" s="626"/>
      <c r="E568" s="627"/>
      <c r="F568" s="627"/>
      <c r="G568" s="627"/>
      <c r="H568" s="627"/>
      <c r="I568" s="627"/>
      <c r="J568" s="627"/>
      <c r="K568" s="627"/>
      <c r="L568" s="627"/>
      <c r="M568" s="627"/>
      <c r="N568" s="627"/>
      <c r="O568" s="627"/>
      <c r="P568" s="627"/>
      <c r="Q568" s="627"/>
      <c r="R568" s="627"/>
      <c r="S568" s="627"/>
      <c r="T568" s="627"/>
      <c r="U568" s="627"/>
      <c r="V568" s="627"/>
      <c r="W568" s="358">
        <f t="shared" si="46"/>
        <v>0</v>
      </c>
      <c r="X568" s="358">
        <f t="shared" si="45"/>
        <v>0</v>
      </c>
      <c r="Y568" s="358">
        <f t="shared" si="47"/>
        <v>0</v>
      </c>
      <c r="Z568" s="628"/>
      <c r="AA568" s="587"/>
      <c r="AB568" s="147"/>
    </row>
    <row r="569" spans="3:28" hidden="1" x14ac:dyDescent="0.25">
      <c r="C569" s="626"/>
      <c r="D569" s="626"/>
      <c r="E569" s="627"/>
      <c r="F569" s="627"/>
      <c r="G569" s="627"/>
      <c r="H569" s="627"/>
      <c r="I569" s="627"/>
      <c r="J569" s="627"/>
      <c r="K569" s="627"/>
      <c r="L569" s="627"/>
      <c r="M569" s="627"/>
      <c r="N569" s="627"/>
      <c r="O569" s="627"/>
      <c r="P569" s="627"/>
      <c r="Q569" s="627"/>
      <c r="R569" s="627"/>
      <c r="S569" s="627"/>
      <c r="T569" s="627"/>
      <c r="U569" s="627"/>
      <c r="V569" s="627"/>
      <c r="W569" s="358">
        <f t="shared" si="46"/>
        <v>0</v>
      </c>
      <c r="X569" s="358">
        <f t="shared" si="45"/>
        <v>0</v>
      </c>
      <c r="Y569" s="358">
        <f t="shared" si="47"/>
        <v>0</v>
      </c>
      <c r="Z569" s="628"/>
      <c r="AA569" s="587"/>
      <c r="AB569" s="147"/>
    </row>
    <row r="570" spans="3:28" hidden="1" x14ac:dyDescent="0.25">
      <c r="C570" s="626"/>
      <c r="D570" s="626"/>
      <c r="E570" s="627"/>
      <c r="F570" s="627"/>
      <c r="G570" s="627"/>
      <c r="H570" s="627"/>
      <c r="I570" s="627"/>
      <c r="J570" s="627"/>
      <c r="K570" s="627"/>
      <c r="L570" s="627"/>
      <c r="M570" s="627"/>
      <c r="N570" s="627"/>
      <c r="O570" s="627"/>
      <c r="P570" s="627"/>
      <c r="Q570" s="627"/>
      <c r="R570" s="627"/>
      <c r="S570" s="627"/>
      <c r="T570" s="627"/>
      <c r="U570" s="627"/>
      <c r="V570" s="627"/>
      <c r="W570" s="358">
        <f t="shared" si="46"/>
        <v>0</v>
      </c>
      <c r="X570" s="358">
        <f t="shared" si="45"/>
        <v>0</v>
      </c>
      <c r="Y570" s="358">
        <f t="shared" si="47"/>
        <v>0</v>
      </c>
      <c r="Z570" s="628"/>
      <c r="AA570" s="587"/>
      <c r="AB570" s="147"/>
    </row>
    <row r="571" spans="3:28" hidden="1" x14ac:dyDescent="0.25">
      <c r="C571" s="626"/>
      <c r="D571" s="626"/>
      <c r="E571" s="627"/>
      <c r="F571" s="627"/>
      <c r="G571" s="627"/>
      <c r="H571" s="627"/>
      <c r="I571" s="627"/>
      <c r="J571" s="627"/>
      <c r="K571" s="627"/>
      <c r="L571" s="627"/>
      <c r="M571" s="627"/>
      <c r="N571" s="627"/>
      <c r="O571" s="627"/>
      <c r="P571" s="627"/>
      <c r="Q571" s="627"/>
      <c r="R571" s="627"/>
      <c r="S571" s="627"/>
      <c r="T571" s="627"/>
      <c r="U571" s="627"/>
      <c r="V571" s="627"/>
      <c r="W571" s="358">
        <f t="shared" si="46"/>
        <v>0</v>
      </c>
      <c r="X571" s="358">
        <f t="shared" si="45"/>
        <v>0</v>
      </c>
      <c r="Y571" s="358">
        <f t="shared" si="47"/>
        <v>0</v>
      </c>
      <c r="Z571" s="628"/>
      <c r="AA571" s="587"/>
      <c r="AB571" s="147"/>
    </row>
    <row r="572" spans="3:28" hidden="1" x14ac:dyDescent="0.25">
      <c r="C572" s="626"/>
      <c r="D572" s="626"/>
      <c r="E572" s="627"/>
      <c r="F572" s="627"/>
      <c r="G572" s="627"/>
      <c r="H572" s="627"/>
      <c r="I572" s="627"/>
      <c r="J572" s="627"/>
      <c r="K572" s="627"/>
      <c r="L572" s="627"/>
      <c r="M572" s="627"/>
      <c r="N572" s="627"/>
      <c r="O572" s="627"/>
      <c r="P572" s="627"/>
      <c r="Q572" s="627"/>
      <c r="R572" s="627"/>
      <c r="S572" s="627"/>
      <c r="T572" s="627"/>
      <c r="U572" s="627"/>
      <c r="V572" s="627"/>
      <c r="W572" s="358">
        <f t="shared" si="46"/>
        <v>0</v>
      </c>
      <c r="X572" s="358">
        <f t="shared" si="45"/>
        <v>0</v>
      </c>
      <c r="Y572" s="358">
        <f t="shared" si="47"/>
        <v>0</v>
      </c>
      <c r="Z572" s="628"/>
      <c r="AA572" s="587"/>
      <c r="AB572" s="147"/>
    </row>
    <row r="573" spans="3:28" hidden="1" x14ac:dyDescent="0.25">
      <c r="C573" s="626"/>
      <c r="D573" s="626"/>
      <c r="E573" s="627"/>
      <c r="F573" s="627"/>
      <c r="G573" s="627"/>
      <c r="H573" s="627"/>
      <c r="I573" s="627"/>
      <c r="J573" s="627"/>
      <c r="K573" s="627"/>
      <c r="L573" s="627"/>
      <c r="M573" s="627"/>
      <c r="N573" s="627"/>
      <c r="O573" s="627"/>
      <c r="P573" s="627"/>
      <c r="Q573" s="627"/>
      <c r="R573" s="627"/>
      <c r="S573" s="627"/>
      <c r="T573" s="627"/>
      <c r="U573" s="627"/>
      <c r="V573" s="627"/>
      <c r="W573" s="358">
        <f t="shared" si="46"/>
        <v>0</v>
      </c>
      <c r="X573" s="358">
        <f t="shared" si="45"/>
        <v>0</v>
      </c>
      <c r="Y573" s="358">
        <f t="shared" si="47"/>
        <v>0</v>
      </c>
      <c r="Z573" s="628"/>
      <c r="AA573" s="587"/>
      <c r="AB573" s="147"/>
    </row>
    <row r="574" spans="3:28" hidden="1" x14ac:dyDescent="0.25">
      <c r="C574" s="626"/>
      <c r="D574" s="626"/>
      <c r="E574" s="627"/>
      <c r="F574" s="627"/>
      <c r="G574" s="627"/>
      <c r="H574" s="627"/>
      <c r="I574" s="627"/>
      <c r="J574" s="627"/>
      <c r="K574" s="627"/>
      <c r="L574" s="627"/>
      <c r="M574" s="627"/>
      <c r="N574" s="627"/>
      <c r="O574" s="627"/>
      <c r="P574" s="627"/>
      <c r="Q574" s="627"/>
      <c r="R574" s="627"/>
      <c r="S574" s="627"/>
      <c r="T574" s="627"/>
      <c r="U574" s="627"/>
      <c r="V574" s="627"/>
      <c r="W574" s="358">
        <f t="shared" si="46"/>
        <v>0</v>
      </c>
      <c r="X574" s="358">
        <f t="shared" si="45"/>
        <v>0</v>
      </c>
      <c r="Y574" s="358">
        <f t="shared" si="47"/>
        <v>0</v>
      </c>
      <c r="Z574" s="628"/>
      <c r="AA574" s="587"/>
      <c r="AB574" s="147"/>
    </row>
    <row r="575" spans="3:28" hidden="1" x14ac:dyDescent="0.25">
      <c r="C575" s="626"/>
      <c r="D575" s="626"/>
      <c r="E575" s="627"/>
      <c r="F575" s="627"/>
      <c r="G575" s="627"/>
      <c r="H575" s="627"/>
      <c r="I575" s="627"/>
      <c r="J575" s="627"/>
      <c r="K575" s="627"/>
      <c r="L575" s="627"/>
      <c r="M575" s="627"/>
      <c r="N575" s="627"/>
      <c r="O575" s="627"/>
      <c r="P575" s="627"/>
      <c r="Q575" s="627"/>
      <c r="R575" s="627"/>
      <c r="S575" s="627"/>
      <c r="T575" s="627"/>
      <c r="U575" s="627"/>
      <c r="V575" s="627"/>
      <c r="W575" s="358">
        <f t="shared" si="46"/>
        <v>0</v>
      </c>
      <c r="X575" s="358">
        <f t="shared" si="45"/>
        <v>0</v>
      </c>
      <c r="Y575" s="358">
        <f t="shared" si="47"/>
        <v>0</v>
      </c>
      <c r="Z575" s="628"/>
      <c r="AA575" s="587"/>
      <c r="AB575" s="147"/>
    </row>
    <row r="576" spans="3:28" hidden="1" x14ac:dyDescent="0.25">
      <c r="C576" s="626"/>
      <c r="D576" s="626"/>
      <c r="E576" s="627"/>
      <c r="F576" s="627"/>
      <c r="G576" s="627"/>
      <c r="H576" s="627"/>
      <c r="I576" s="627"/>
      <c r="J576" s="627"/>
      <c r="K576" s="627"/>
      <c r="L576" s="627"/>
      <c r="M576" s="627"/>
      <c r="N576" s="627"/>
      <c r="O576" s="627"/>
      <c r="P576" s="627"/>
      <c r="Q576" s="627"/>
      <c r="R576" s="627"/>
      <c r="S576" s="627"/>
      <c r="T576" s="627"/>
      <c r="U576" s="627"/>
      <c r="V576" s="627"/>
      <c r="W576" s="358">
        <f t="shared" si="46"/>
        <v>0</v>
      </c>
      <c r="X576" s="358">
        <f t="shared" si="45"/>
        <v>0</v>
      </c>
      <c r="Y576" s="358">
        <f t="shared" si="47"/>
        <v>0</v>
      </c>
      <c r="Z576" s="628"/>
      <c r="AA576" s="587"/>
      <c r="AB576" s="147"/>
    </row>
    <row r="577" spans="3:28" hidden="1" x14ac:dyDescent="0.25">
      <c r="C577" s="626"/>
      <c r="D577" s="626"/>
      <c r="E577" s="627"/>
      <c r="F577" s="627"/>
      <c r="G577" s="627"/>
      <c r="H577" s="627"/>
      <c r="I577" s="627"/>
      <c r="J577" s="627"/>
      <c r="K577" s="627"/>
      <c r="L577" s="627"/>
      <c r="M577" s="627"/>
      <c r="N577" s="627"/>
      <c r="O577" s="627"/>
      <c r="P577" s="627"/>
      <c r="Q577" s="627"/>
      <c r="R577" s="627"/>
      <c r="S577" s="627"/>
      <c r="T577" s="627"/>
      <c r="U577" s="627"/>
      <c r="V577" s="627"/>
      <c r="W577" s="358">
        <f t="shared" ref="W577:W640" si="48">SUMPRODUCT(E577:V577,$E$1102:$V$1102)</f>
        <v>0</v>
      </c>
      <c r="X577" s="358">
        <f t="shared" si="45"/>
        <v>0</v>
      </c>
      <c r="Y577" s="358">
        <f t="shared" ref="Y577:Y640" si="49">SUMPRODUCT(E577:V577,$E$1101:$V$1101)</f>
        <v>0</v>
      </c>
      <c r="Z577" s="628"/>
      <c r="AA577" s="587"/>
      <c r="AB577" s="147"/>
    </row>
    <row r="578" spans="3:28" hidden="1" x14ac:dyDescent="0.25">
      <c r="C578" s="626"/>
      <c r="D578" s="626"/>
      <c r="E578" s="627"/>
      <c r="F578" s="627"/>
      <c r="G578" s="627"/>
      <c r="H578" s="627"/>
      <c r="I578" s="627"/>
      <c r="J578" s="627"/>
      <c r="K578" s="627"/>
      <c r="L578" s="627"/>
      <c r="M578" s="627"/>
      <c r="N578" s="627"/>
      <c r="O578" s="627"/>
      <c r="P578" s="627"/>
      <c r="Q578" s="627"/>
      <c r="R578" s="627"/>
      <c r="S578" s="627"/>
      <c r="T578" s="627"/>
      <c r="U578" s="627"/>
      <c r="V578" s="627"/>
      <c r="W578" s="358">
        <f t="shared" si="48"/>
        <v>0</v>
      </c>
      <c r="X578" s="358">
        <f t="shared" si="45"/>
        <v>0</v>
      </c>
      <c r="Y578" s="358">
        <f t="shared" si="49"/>
        <v>0</v>
      </c>
      <c r="Z578" s="628"/>
      <c r="AA578" s="587"/>
      <c r="AB578" s="147"/>
    </row>
    <row r="579" spans="3:28" hidden="1" x14ac:dyDescent="0.25">
      <c r="C579" s="626"/>
      <c r="D579" s="626"/>
      <c r="E579" s="627"/>
      <c r="F579" s="627"/>
      <c r="G579" s="627"/>
      <c r="H579" s="627"/>
      <c r="I579" s="627"/>
      <c r="J579" s="627"/>
      <c r="K579" s="627"/>
      <c r="L579" s="627"/>
      <c r="M579" s="627"/>
      <c r="N579" s="627"/>
      <c r="O579" s="627"/>
      <c r="P579" s="627"/>
      <c r="Q579" s="627"/>
      <c r="R579" s="627"/>
      <c r="S579" s="627"/>
      <c r="T579" s="627"/>
      <c r="U579" s="627"/>
      <c r="V579" s="627"/>
      <c r="W579" s="358">
        <f t="shared" si="48"/>
        <v>0</v>
      </c>
      <c r="X579" s="358">
        <f t="shared" si="45"/>
        <v>0</v>
      </c>
      <c r="Y579" s="358">
        <f t="shared" si="49"/>
        <v>0</v>
      </c>
      <c r="Z579" s="628"/>
      <c r="AA579" s="587"/>
      <c r="AB579" s="147"/>
    </row>
    <row r="580" spans="3:28" hidden="1" x14ac:dyDescent="0.25">
      <c r="C580" s="626"/>
      <c r="D580" s="626"/>
      <c r="E580" s="627"/>
      <c r="F580" s="627"/>
      <c r="G580" s="627"/>
      <c r="H580" s="627"/>
      <c r="I580" s="627"/>
      <c r="J580" s="627"/>
      <c r="K580" s="627"/>
      <c r="L580" s="627"/>
      <c r="M580" s="627"/>
      <c r="N580" s="627"/>
      <c r="O580" s="627"/>
      <c r="P580" s="627"/>
      <c r="Q580" s="627"/>
      <c r="R580" s="627"/>
      <c r="S580" s="627"/>
      <c r="T580" s="627"/>
      <c r="U580" s="627"/>
      <c r="V580" s="627"/>
      <c r="W580" s="358">
        <f t="shared" si="48"/>
        <v>0</v>
      </c>
      <c r="X580" s="358">
        <f t="shared" si="45"/>
        <v>0</v>
      </c>
      <c r="Y580" s="358">
        <f t="shared" si="49"/>
        <v>0</v>
      </c>
      <c r="Z580" s="628"/>
      <c r="AA580" s="587"/>
      <c r="AB580" s="147"/>
    </row>
    <row r="581" spans="3:28" hidden="1" x14ac:dyDescent="0.25">
      <c r="C581" s="626"/>
      <c r="D581" s="626"/>
      <c r="E581" s="627"/>
      <c r="F581" s="627"/>
      <c r="G581" s="627"/>
      <c r="H581" s="627"/>
      <c r="I581" s="627"/>
      <c r="J581" s="627"/>
      <c r="K581" s="627"/>
      <c r="L581" s="627"/>
      <c r="M581" s="627"/>
      <c r="N581" s="627"/>
      <c r="O581" s="627"/>
      <c r="P581" s="627"/>
      <c r="Q581" s="627"/>
      <c r="R581" s="627"/>
      <c r="S581" s="627"/>
      <c r="T581" s="627"/>
      <c r="U581" s="627"/>
      <c r="V581" s="627"/>
      <c r="W581" s="358">
        <f t="shared" si="48"/>
        <v>0</v>
      </c>
      <c r="X581" s="358">
        <f t="shared" si="45"/>
        <v>0</v>
      </c>
      <c r="Y581" s="358">
        <f t="shared" si="49"/>
        <v>0</v>
      </c>
      <c r="Z581" s="628"/>
      <c r="AA581" s="587"/>
      <c r="AB581" s="147"/>
    </row>
    <row r="582" spans="3:28" hidden="1" x14ac:dyDescent="0.25">
      <c r="C582" s="626"/>
      <c r="D582" s="626"/>
      <c r="E582" s="627"/>
      <c r="F582" s="627"/>
      <c r="G582" s="627"/>
      <c r="H582" s="627"/>
      <c r="I582" s="627"/>
      <c r="J582" s="627"/>
      <c r="K582" s="627"/>
      <c r="L582" s="627"/>
      <c r="M582" s="627"/>
      <c r="N582" s="627"/>
      <c r="O582" s="627"/>
      <c r="P582" s="627"/>
      <c r="Q582" s="627"/>
      <c r="R582" s="627"/>
      <c r="S582" s="627"/>
      <c r="T582" s="627"/>
      <c r="U582" s="627"/>
      <c r="V582" s="627"/>
      <c r="W582" s="358">
        <f t="shared" si="48"/>
        <v>0</v>
      </c>
      <c r="X582" s="358">
        <f t="shared" si="45"/>
        <v>0</v>
      </c>
      <c r="Y582" s="358">
        <f t="shared" si="49"/>
        <v>0</v>
      </c>
      <c r="Z582" s="628"/>
      <c r="AA582" s="587"/>
      <c r="AB582" s="147"/>
    </row>
    <row r="583" spans="3:28" hidden="1" x14ac:dyDescent="0.25">
      <c r="C583" s="626"/>
      <c r="D583" s="626"/>
      <c r="E583" s="627"/>
      <c r="F583" s="627"/>
      <c r="G583" s="627"/>
      <c r="H583" s="627"/>
      <c r="I583" s="627"/>
      <c r="J583" s="627"/>
      <c r="K583" s="627"/>
      <c r="L583" s="627"/>
      <c r="M583" s="627"/>
      <c r="N583" s="627"/>
      <c r="O583" s="627"/>
      <c r="P583" s="627"/>
      <c r="Q583" s="627"/>
      <c r="R583" s="627"/>
      <c r="S583" s="627"/>
      <c r="T583" s="627"/>
      <c r="U583" s="627"/>
      <c r="V583" s="627"/>
      <c r="W583" s="358">
        <f t="shared" si="48"/>
        <v>0</v>
      </c>
      <c r="X583" s="358">
        <f t="shared" si="45"/>
        <v>0</v>
      </c>
      <c r="Y583" s="358">
        <f t="shared" si="49"/>
        <v>0</v>
      </c>
      <c r="Z583" s="628"/>
      <c r="AA583" s="587"/>
      <c r="AB583" s="147"/>
    </row>
    <row r="584" spans="3:28" hidden="1" x14ac:dyDescent="0.25">
      <c r="C584" s="626"/>
      <c r="D584" s="626"/>
      <c r="E584" s="627"/>
      <c r="F584" s="627"/>
      <c r="G584" s="627"/>
      <c r="H584" s="627"/>
      <c r="I584" s="627"/>
      <c r="J584" s="627"/>
      <c r="K584" s="627"/>
      <c r="L584" s="627"/>
      <c r="M584" s="627"/>
      <c r="N584" s="627"/>
      <c r="O584" s="627"/>
      <c r="P584" s="627"/>
      <c r="Q584" s="627"/>
      <c r="R584" s="627"/>
      <c r="S584" s="627"/>
      <c r="T584" s="627"/>
      <c r="U584" s="627"/>
      <c r="V584" s="627"/>
      <c r="W584" s="358">
        <f t="shared" si="48"/>
        <v>0</v>
      </c>
      <c r="X584" s="358">
        <f t="shared" si="45"/>
        <v>0</v>
      </c>
      <c r="Y584" s="358">
        <f t="shared" si="49"/>
        <v>0</v>
      </c>
      <c r="Z584" s="628"/>
      <c r="AA584" s="587"/>
      <c r="AB584" s="147"/>
    </row>
    <row r="585" spans="3:28" hidden="1" x14ac:dyDescent="0.25">
      <c r="C585" s="626"/>
      <c r="D585" s="626"/>
      <c r="E585" s="627"/>
      <c r="F585" s="627"/>
      <c r="G585" s="627"/>
      <c r="H585" s="627"/>
      <c r="I585" s="627"/>
      <c r="J585" s="627"/>
      <c r="K585" s="627"/>
      <c r="L585" s="627"/>
      <c r="M585" s="627"/>
      <c r="N585" s="627"/>
      <c r="O585" s="627"/>
      <c r="P585" s="627"/>
      <c r="Q585" s="627"/>
      <c r="R585" s="627"/>
      <c r="S585" s="627"/>
      <c r="T585" s="627"/>
      <c r="U585" s="627"/>
      <c r="V585" s="627"/>
      <c r="W585" s="358">
        <f t="shared" si="48"/>
        <v>0</v>
      </c>
      <c r="X585" s="358">
        <f t="shared" si="45"/>
        <v>0</v>
      </c>
      <c r="Y585" s="358">
        <f t="shared" si="49"/>
        <v>0</v>
      </c>
      <c r="Z585" s="628"/>
      <c r="AA585" s="587"/>
      <c r="AB585" s="147"/>
    </row>
    <row r="586" spans="3:28" hidden="1" x14ac:dyDescent="0.25">
      <c r="C586" s="626"/>
      <c r="D586" s="626"/>
      <c r="E586" s="627"/>
      <c r="F586" s="627"/>
      <c r="G586" s="627"/>
      <c r="H586" s="627"/>
      <c r="I586" s="627"/>
      <c r="J586" s="627"/>
      <c r="K586" s="627"/>
      <c r="L586" s="627"/>
      <c r="M586" s="627"/>
      <c r="N586" s="627"/>
      <c r="O586" s="627"/>
      <c r="P586" s="627"/>
      <c r="Q586" s="627"/>
      <c r="R586" s="627"/>
      <c r="S586" s="627"/>
      <c r="T586" s="627"/>
      <c r="U586" s="627"/>
      <c r="V586" s="627"/>
      <c r="W586" s="358">
        <f t="shared" si="48"/>
        <v>0</v>
      </c>
      <c r="X586" s="358">
        <f t="shared" si="45"/>
        <v>0</v>
      </c>
      <c r="Y586" s="358">
        <f t="shared" si="49"/>
        <v>0</v>
      </c>
      <c r="Z586" s="628"/>
      <c r="AA586" s="587"/>
      <c r="AB586" s="147"/>
    </row>
    <row r="587" spans="3:28" hidden="1" x14ac:dyDescent="0.25">
      <c r="C587" s="626"/>
      <c r="D587" s="626"/>
      <c r="E587" s="627"/>
      <c r="F587" s="627"/>
      <c r="G587" s="627"/>
      <c r="H587" s="627"/>
      <c r="I587" s="627"/>
      <c r="J587" s="627"/>
      <c r="K587" s="627"/>
      <c r="L587" s="627"/>
      <c r="M587" s="627"/>
      <c r="N587" s="627"/>
      <c r="O587" s="627"/>
      <c r="P587" s="627"/>
      <c r="Q587" s="627"/>
      <c r="R587" s="627"/>
      <c r="S587" s="627"/>
      <c r="T587" s="627"/>
      <c r="U587" s="627"/>
      <c r="V587" s="627"/>
      <c r="W587" s="358">
        <f t="shared" si="48"/>
        <v>0</v>
      </c>
      <c r="X587" s="358">
        <f t="shared" si="45"/>
        <v>0</v>
      </c>
      <c r="Y587" s="358">
        <f t="shared" si="49"/>
        <v>0</v>
      </c>
      <c r="Z587" s="628"/>
      <c r="AA587" s="587"/>
      <c r="AB587" s="147"/>
    </row>
    <row r="588" spans="3:28" hidden="1" x14ac:dyDescent="0.25">
      <c r="C588" s="626"/>
      <c r="D588" s="626"/>
      <c r="E588" s="627"/>
      <c r="F588" s="627"/>
      <c r="G588" s="627"/>
      <c r="H588" s="627"/>
      <c r="I588" s="627"/>
      <c r="J588" s="627"/>
      <c r="K588" s="627"/>
      <c r="L588" s="627"/>
      <c r="M588" s="627"/>
      <c r="N588" s="627"/>
      <c r="O588" s="627"/>
      <c r="P588" s="627"/>
      <c r="Q588" s="627"/>
      <c r="R588" s="627"/>
      <c r="S588" s="627"/>
      <c r="T588" s="627"/>
      <c r="U588" s="627"/>
      <c r="V588" s="627"/>
      <c r="W588" s="358">
        <f t="shared" si="48"/>
        <v>0</v>
      </c>
      <c r="X588" s="358">
        <f t="shared" si="45"/>
        <v>0</v>
      </c>
      <c r="Y588" s="358">
        <f t="shared" si="49"/>
        <v>0</v>
      </c>
      <c r="Z588" s="628"/>
      <c r="AA588" s="587"/>
      <c r="AB588" s="147"/>
    </row>
    <row r="589" spans="3:28" hidden="1" x14ac:dyDescent="0.25">
      <c r="C589" s="626"/>
      <c r="D589" s="626"/>
      <c r="E589" s="627"/>
      <c r="F589" s="627"/>
      <c r="G589" s="627"/>
      <c r="H589" s="627"/>
      <c r="I589" s="627"/>
      <c r="J589" s="627"/>
      <c r="K589" s="627"/>
      <c r="L589" s="627"/>
      <c r="M589" s="627"/>
      <c r="N589" s="627"/>
      <c r="O589" s="627"/>
      <c r="P589" s="627"/>
      <c r="Q589" s="627"/>
      <c r="R589" s="627"/>
      <c r="S589" s="627"/>
      <c r="T589" s="627"/>
      <c r="U589" s="627"/>
      <c r="V589" s="627"/>
      <c r="W589" s="358">
        <f t="shared" si="48"/>
        <v>0</v>
      </c>
      <c r="X589" s="358">
        <f t="shared" si="45"/>
        <v>0</v>
      </c>
      <c r="Y589" s="358">
        <f t="shared" si="49"/>
        <v>0</v>
      </c>
      <c r="Z589" s="628"/>
      <c r="AA589" s="587"/>
      <c r="AB589" s="147"/>
    </row>
    <row r="590" spans="3:28" hidden="1" x14ac:dyDescent="0.25">
      <c r="C590" s="626"/>
      <c r="D590" s="626"/>
      <c r="E590" s="627"/>
      <c r="F590" s="627"/>
      <c r="G590" s="627"/>
      <c r="H590" s="627"/>
      <c r="I590" s="627"/>
      <c r="J590" s="627"/>
      <c r="K590" s="627"/>
      <c r="L590" s="627"/>
      <c r="M590" s="627"/>
      <c r="N590" s="627"/>
      <c r="O590" s="627"/>
      <c r="P590" s="627"/>
      <c r="Q590" s="627"/>
      <c r="R590" s="627"/>
      <c r="S590" s="627"/>
      <c r="T590" s="627"/>
      <c r="U590" s="627"/>
      <c r="V590" s="627"/>
      <c r="W590" s="358">
        <f t="shared" si="48"/>
        <v>0</v>
      </c>
      <c r="X590" s="358">
        <f t="shared" si="45"/>
        <v>0</v>
      </c>
      <c r="Y590" s="358">
        <f t="shared" si="49"/>
        <v>0</v>
      </c>
      <c r="Z590" s="628"/>
      <c r="AA590" s="587"/>
      <c r="AB590" s="147"/>
    </row>
    <row r="591" spans="3:28" hidden="1" x14ac:dyDescent="0.25">
      <c r="C591" s="626"/>
      <c r="D591" s="626"/>
      <c r="E591" s="627"/>
      <c r="F591" s="627"/>
      <c r="G591" s="627"/>
      <c r="H591" s="627"/>
      <c r="I591" s="627"/>
      <c r="J591" s="627"/>
      <c r="K591" s="627"/>
      <c r="L591" s="627"/>
      <c r="M591" s="627"/>
      <c r="N591" s="627"/>
      <c r="O591" s="627"/>
      <c r="P591" s="627"/>
      <c r="Q591" s="627"/>
      <c r="R591" s="627"/>
      <c r="S591" s="627"/>
      <c r="T591" s="627"/>
      <c r="U591" s="627"/>
      <c r="V591" s="627"/>
      <c r="W591" s="358">
        <f t="shared" si="48"/>
        <v>0</v>
      </c>
      <c r="X591" s="358">
        <f t="shared" si="45"/>
        <v>0</v>
      </c>
      <c r="Y591" s="358">
        <f t="shared" si="49"/>
        <v>0</v>
      </c>
      <c r="Z591" s="628"/>
      <c r="AA591" s="587"/>
      <c r="AB591" s="147"/>
    </row>
    <row r="592" spans="3:28" hidden="1" x14ac:dyDescent="0.25">
      <c r="C592" s="626"/>
      <c r="D592" s="626"/>
      <c r="E592" s="627"/>
      <c r="F592" s="627"/>
      <c r="G592" s="627"/>
      <c r="H592" s="627"/>
      <c r="I592" s="627"/>
      <c r="J592" s="627"/>
      <c r="K592" s="627"/>
      <c r="L592" s="627"/>
      <c r="M592" s="627"/>
      <c r="N592" s="627"/>
      <c r="O592" s="627"/>
      <c r="P592" s="627"/>
      <c r="Q592" s="627"/>
      <c r="R592" s="627"/>
      <c r="S592" s="627"/>
      <c r="T592" s="627"/>
      <c r="U592" s="627"/>
      <c r="V592" s="627"/>
      <c r="W592" s="358">
        <f t="shared" si="48"/>
        <v>0</v>
      </c>
      <c r="X592" s="358">
        <f t="shared" si="45"/>
        <v>0</v>
      </c>
      <c r="Y592" s="358">
        <f t="shared" si="49"/>
        <v>0</v>
      </c>
      <c r="Z592" s="628"/>
      <c r="AA592" s="587"/>
      <c r="AB592" s="147"/>
    </row>
    <row r="593" spans="3:28" hidden="1" x14ac:dyDescent="0.25">
      <c r="C593" s="626"/>
      <c r="D593" s="626"/>
      <c r="E593" s="627"/>
      <c r="F593" s="627"/>
      <c r="G593" s="627"/>
      <c r="H593" s="627"/>
      <c r="I593" s="627"/>
      <c r="J593" s="627"/>
      <c r="K593" s="627"/>
      <c r="L593" s="627"/>
      <c r="M593" s="627"/>
      <c r="N593" s="627"/>
      <c r="O593" s="627"/>
      <c r="P593" s="627"/>
      <c r="Q593" s="627"/>
      <c r="R593" s="627"/>
      <c r="S593" s="627"/>
      <c r="T593" s="627"/>
      <c r="U593" s="627"/>
      <c r="V593" s="627"/>
      <c r="W593" s="358">
        <f t="shared" si="48"/>
        <v>0</v>
      </c>
      <c r="X593" s="358">
        <f t="shared" si="45"/>
        <v>0</v>
      </c>
      <c r="Y593" s="358">
        <f t="shared" si="49"/>
        <v>0</v>
      </c>
      <c r="Z593" s="628"/>
      <c r="AA593" s="587"/>
      <c r="AB593" s="147"/>
    </row>
    <row r="594" spans="3:28" hidden="1" x14ac:dyDescent="0.25">
      <c r="C594" s="626"/>
      <c r="D594" s="626"/>
      <c r="E594" s="627"/>
      <c r="F594" s="627"/>
      <c r="G594" s="627"/>
      <c r="H594" s="627"/>
      <c r="I594" s="627"/>
      <c r="J594" s="627"/>
      <c r="K594" s="627"/>
      <c r="L594" s="627"/>
      <c r="M594" s="627"/>
      <c r="N594" s="627"/>
      <c r="O594" s="627"/>
      <c r="P594" s="627"/>
      <c r="Q594" s="627"/>
      <c r="R594" s="627"/>
      <c r="S594" s="627"/>
      <c r="T594" s="627"/>
      <c r="U594" s="627"/>
      <c r="V594" s="627"/>
      <c r="W594" s="358">
        <f t="shared" si="48"/>
        <v>0</v>
      </c>
      <c r="X594" s="358">
        <f t="shared" si="45"/>
        <v>0</v>
      </c>
      <c r="Y594" s="358">
        <f t="shared" si="49"/>
        <v>0</v>
      </c>
      <c r="Z594" s="628"/>
      <c r="AA594" s="587"/>
      <c r="AB594" s="147"/>
    </row>
    <row r="595" spans="3:28" hidden="1" x14ac:dyDescent="0.25">
      <c r="C595" s="626"/>
      <c r="D595" s="626"/>
      <c r="E595" s="627"/>
      <c r="F595" s="627"/>
      <c r="G595" s="627"/>
      <c r="H595" s="627"/>
      <c r="I595" s="627"/>
      <c r="J595" s="627"/>
      <c r="K595" s="627"/>
      <c r="L595" s="627"/>
      <c r="M595" s="627"/>
      <c r="N595" s="627"/>
      <c r="O595" s="627"/>
      <c r="P595" s="627"/>
      <c r="Q595" s="627"/>
      <c r="R595" s="627"/>
      <c r="S595" s="627"/>
      <c r="T595" s="627"/>
      <c r="U595" s="627"/>
      <c r="V595" s="627"/>
      <c r="W595" s="358">
        <f t="shared" si="48"/>
        <v>0</v>
      </c>
      <c r="X595" s="358">
        <f t="shared" si="45"/>
        <v>0</v>
      </c>
      <c r="Y595" s="358">
        <f t="shared" si="49"/>
        <v>0</v>
      </c>
      <c r="Z595" s="628"/>
      <c r="AA595" s="587"/>
      <c r="AB595" s="147"/>
    </row>
    <row r="596" spans="3:28" hidden="1" x14ac:dyDescent="0.25">
      <c r="C596" s="626"/>
      <c r="D596" s="626"/>
      <c r="E596" s="627"/>
      <c r="F596" s="627"/>
      <c r="G596" s="627"/>
      <c r="H596" s="627"/>
      <c r="I596" s="627"/>
      <c r="J596" s="627"/>
      <c r="K596" s="627"/>
      <c r="L596" s="627"/>
      <c r="M596" s="627"/>
      <c r="N596" s="627"/>
      <c r="O596" s="627"/>
      <c r="P596" s="627"/>
      <c r="Q596" s="627"/>
      <c r="R596" s="627"/>
      <c r="S596" s="627"/>
      <c r="T596" s="627"/>
      <c r="U596" s="627"/>
      <c r="V596" s="627"/>
      <c r="W596" s="358">
        <f t="shared" si="48"/>
        <v>0</v>
      </c>
      <c r="X596" s="358">
        <f t="shared" si="45"/>
        <v>0</v>
      </c>
      <c r="Y596" s="358">
        <f t="shared" si="49"/>
        <v>0</v>
      </c>
      <c r="Z596" s="628"/>
      <c r="AA596" s="587"/>
      <c r="AB596" s="147"/>
    </row>
    <row r="597" spans="3:28" hidden="1" x14ac:dyDescent="0.25">
      <c r="C597" s="626"/>
      <c r="D597" s="626"/>
      <c r="E597" s="627"/>
      <c r="F597" s="627"/>
      <c r="G597" s="627"/>
      <c r="H597" s="627"/>
      <c r="I597" s="627"/>
      <c r="J597" s="627"/>
      <c r="K597" s="627"/>
      <c r="L597" s="627"/>
      <c r="M597" s="627"/>
      <c r="N597" s="627"/>
      <c r="O597" s="627"/>
      <c r="P597" s="627"/>
      <c r="Q597" s="627"/>
      <c r="R597" s="627"/>
      <c r="S597" s="627"/>
      <c r="T597" s="627"/>
      <c r="U597" s="627"/>
      <c r="V597" s="627"/>
      <c r="W597" s="358">
        <f t="shared" si="48"/>
        <v>0</v>
      </c>
      <c r="X597" s="358">
        <f t="shared" si="45"/>
        <v>0</v>
      </c>
      <c r="Y597" s="358">
        <f t="shared" si="49"/>
        <v>0</v>
      </c>
      <c r="Z597" s="628"/>
      <c r="AA597" s="587"/>
      <c r="AB597" s="147"/>
    </row>
    <row r="598" spans="3:28" hidden="1" x14ac:dyDescent="0.25">
      <c r="C598" s="626"/>
      <c r="D598" s="626"/>
      <c r="E598" s="627"/>
      <c r="F598" s="627"/>
      <c r="G598" s="627"/>
      <c r="H598" s="627"/>
      <c r="I598" s="627"/>
      <c r="J598" s="627"/>
      <c r="K598" s="627"/>
      <c r="L598" s="627"/>
      <c r="M598" s="627"/>
      <c r="N598" s="627"/>
      <c r="O598" s="627"/>
      <c r="P598" s="627"/>
      <c r="Q598" s="627"/>
      <c r="R598" s="627"/>
      <c r="S598" s="627"/>
      <c r="T598" s="627"/>
      <c r="U598" s="627"/>
      <c r="V598" s="627"/>
      <c r="W598" s="358">
        <f t="shared" si="48"/>
        <v>0</v>
      </c>
      <c r="X598" s="358">
        <f t="shared" si="45"/>
        <v>0</v>
      </c>
      <c r="Y598" s="358">
        <f t="shared" si="49"/>
        <v>0</v>
      </c>
      <c r="Z598" s="628"/>
      <c r="AA598" s="587"/>
      <c r="AB598" s="147"/>
    </row>
    <row r="599" spans="3:28" hidden="1" x14ac:dyDescent="0.25">
      <c r="C599" s="626"/>
      <c r="D599" s="626"/>
      <c r="E599" s="627"/>
      <c r="F599" s="627"/>
      <c r="G599" s="627"/>
      <c r="H599" s="627"/>
      <c r="I599" s="627"/>
      <c r="J599" s="627"/>
      <c r="K599" s="627"/>
      <c r="L599" s="627"/>
      <c r="M599" s="627"/>
      <c r="N599" s="627"/>
      <c r="O599" s="627"/>
      <c r="P599" s="627"/>
      <c r="Q599" s="627"/>
      <c r="R599" s="627"/>
      <c r="S599" s="627"/>
      <c r="T599" s="627"/>
      <c r="U599" s="627"/>
      <c r="V599" s="627"/>
      <c r="W599" s="358">
        <f t="shared" si="48"/>
        <v>0</v>
      </c>
      <c r="X599" s="358">
        <f t="shared" si="45"/>
        <v>0</v>
      </c>
      <c r="Y599" s="358">
        <f t="shared" si="49"/>
        <v>0</v>
      </c>
      <c r="Z599" s="628"/>
      <c r="AA599" s="587"/>
      <c r="AB599" s="147"/>
    </row>
    <row r="600" spans="3:28" hidden="1" x14ac:dyDescent="0.25">
      <c r="C600" s="626"/>
      <c r="D600" s="626"/>
      <c r="E600" s="627"/>
      <c r="F600" s="627"/>
      <c r="G600" s="627"/>
      <c r="H600" s="627"/>
      <c r="I600" s="627"/>
      <c r="J600" s="627"/>
      <c r="K600" s="627"/>
      <c r="L600" s="627"/>
      <c r="M600" s="627"/>
      <c r="N600" s="627"/>
      <c r="O600" s="627"/>
      <c r="P600" s="627"/>
      <c r="Q600" s="627"/>
      <c r="R600" s="627"/>
      <c r="S600" s="627"/>
      <c r="T600" s="627"/>
      <c r="U600" s="627"/>
      <c r="V600" s="627"/>
      <c r="W600" s="358">
        <f t="shared" si="48"/>
        <v>0</v>
      </c>
      <c r="X600" s="358">
        <f t="shared" si="45"/>
        <v>0</v>
      </c>
      <c r="Y600" s="358">
        <f t="shared" si="49"/>
        <v>0</v>
      </c>
      <c r="Z600" s="628"/>
      <c r="AA600" s="587"/>
      <c r="AB600" s="147"/>
    </row>
    <row r="601" spans="3:28" hidden="1" x14ac:dyDescent="0.25">
      <c r="C601" s="626"/>
      <c r="D601" s="626"/>
      <c r="E601" s="627"/>
      <c r="F601" s="627"/>
      <c r="G601" s="627"/>
      <c r="H601" s="627"/>
      <c r="I601" s="627"/>
      <c r="J601" s="627"/>
      <c r="K601" s="627"/>
      <c r="L601" s="627"/>
      <c r="M601" s="627"/>
      <c r="N601" s="627"/>
      <c r="O601" s="627"/>
      <c r="P601" s="627"/>
      <c r="Q601" s="627"/>
      <c r="R601" s="627"/>
      <c r="S601" s="627"/>
      <c r="T601" s="627"/>
      <c r="U601" s="627"/>
      <c r="V601" s="627"/>
      <c r="W601" s="358">
        <f t="shared" si="48"/>
        <v>0</v>
      </c>
      <c r="X601" s="358">
        <f t="shared" si="45"/>
        <v>0</v>
      </c>
      <c r="Y601" s="358">
        <f t="shared" si="49"/>
        <v>0</v>
      </c>
      <c r="Z601" s="628"/>
      <c r="AA601" s="587"/>
      <c r="AB601" s="147"/>
    </row>
    <row r="602" spans="3:28" hidden="1" x14ac:dyDescent="0.25">
      <c r="C602" s="626"/>
      <c r="D602" s="626"/>
      <c r="E602" s="627"/>
      <c r="F602" s="627"/>
      <c r="G602" s="627"/>
      <c r="H602" s="627"/>
      <c r="I602" s="627"/>
      <c r="J602" s="627"/>
      <c r="K602" s="627"/>
      <c r="L602" s="627"/>
      <c r="M602" s="627"/>
      <c r="N602" s="627"/>
      <c r="O602" s="627"/>
      <c r="P602" s="627"/>
      <c r="Q602" s="627"/>
      <c r="R602" s="627"/>
      <c r="S602" s="627"/>
      <c r="T602" s="627"/>
      <c r="U602" s="627"/>
      <c r="V602" s="627"/>
      <c r="W602" s="358">
        <f t="shared" si="48"/>
        <v>0</v>
      </c>
      <c r="X602" s="358">
        <f t="shared" si="45"/>
        <v>0</v>
      </c>
      <c r="Y602" s="358">
        <f t="shared" si="49"/>
        <v>0</v>
      </c>
      <c r="Z602" s="628"/>
      <c r="AA602" s="587"/>
      <c r="AB602" s="147"/>
    </row>
    <row r="603" spans="3:28" hidden="1" x14ac:dyDescent="0.25">
      <c r="C603" s="626"/>
      <c r="D603" s="626"/>
      <c r="E603" s="627"/>
      <c r="F603" s="627"/>
      <c r="G603" s="627"/>
      <c r="H603" s="627"/>
      <c r="I603" s="627"/>
      <c r="J603" s="627"/>
      <c r="K603" s="627"/>
      <c r="L603" s="627"/>
      <c r="M603" s="627"/>
      <c r="N603" s="627"/>
      <c r="O603" s="627"/>
      <c r="P603" s="627"/>
      <c r="Q603" s="627"/>
      <c r="R603" s="627"/>
      <c r="S603" s="627"/>
      <c r="T603" s="627"/>
      <c r="U603" s="627"/>
      <c r="V603" s="627"/>
      <c r="W603" s="358">
        <f t="shared" si="48"/>
        <v>0</v>
      </c>
      <c r="X603" s="358">
        <f t="shared" si="45"/>
        <v>0</v>
      </c>
      <c r="Y603" s="358">
        <f t="shared" si="49"/>
        <v>0</v>
      </c>
      <c r="Z603" s="628"/>
      <c r="AA603" s="587"/>
      <c r="AB603" s="147"/>
    </row>
    <row r="604" spans="3:28" hidden="1" x14ac:dyDescent="0.25">
      <c r="C604" s="626"/>
      <c r="D604" s="626"/>
      <c r="E604" s="627"/>
      <c r="F604" s="627"/>
      <c r="G604" s="627"/>
      <c r="H604" s="627"/>
      <c r="I604" s="627"/>
      <c r="J604" s="627"/>
      <c r="K604" s="627"/>
      <c r="L604" s="627"/>
      <c r="M604" s="627"/>
      <c r="N604" s="627"/>
      <c r="O604" s="627"/>
      <c r="P604" s="627"/>
      <c r="Q604" s="627"/>
      <c r="R604" s="627"/>
      <c r="S604" s="627"/>
      <c r="T604" s="627"/>
      <c r="U604" s="627"/>
      <c r="V604" s="627"/>
      <c r="W604" s="358">
        <f t="shared" si="48"/>
        <v>0</v>
      </c>
      <c r="X604" s="358">
        <f t="shared" si="45"/>
        <v>0</v>
      </c>
      <c r="Y604" s="358">
        <f t="shared" si="49"/>
        <v>0</v>
      </c>
      <c r="Z604" s="628"/>
      <c r="AA604" s="587"/>
      <c r="AB604" s="147"/>
    </row>
    <row r="605" spans="3:28" hidden="1" x14ac:dyDescent="0.25">
      <c r="C605" s="626"/>
      <c r="D605" s="626"/>
      <c r="E605" s="627"/>
      <c r="F605" s="627"/>
      <c r="G605" s="627"/>
      <c r="H605" s="627"/>
      <c r="I605" s="627"/>
      <c r="J605" s="627"/>
      <c r="K605" s="627"/>
      <c r="L605" s="627"/>
      <c r="M605" s="627"/>
      <c r="N605" s="627"/>
      <c r="O605" s="627"/>
      <c r="P605" s="627"/>
      <c r="Q605" s="627"/>
      <c r="R605" s="627"/>
      <c r="S605" s="627"/>
      <c r="T605" s="627"/>
      <c r="U605" s="627"/>
      <c r="V605" s="627"/>
      <c r="W605" s="358">
        <f t="shared" si="48"/>
        <v>0</v>
      </c>
      <c r="X605" s="358">
        <f t="shared" si="45"/>
        <v>0</v>
      </c>
      <c r="Y605" s="358">
        <f t="shared" si="49"/>
        <v>0</v>
      </c>
      <c r="Z605" s="628"/>
      <c r="AA605" s="587"/>
      <c r="AB605" s="147"/>
    </row>
    <row r="606" spans="3:28" hidden="1" x14ac:dyDescent="0.25">
      <c r="C606" s="626"/>
      <c r="D606" s="626"/>
      <c r="E606" s="627"/>
      <c r="F606" s="627"/>
      <c r="G606" s="627"/>
      <c r="H606" s="627"/>
      <c r="I606" s="627"/>
      <c r="J606" s="627"/>
      <c r="K606" s="627"/>
      <c r="L606" s="627"/>
      <c r="M606" s="627"/>
      <c r="N606" s="627"/>
      <c r="O606" s="627"/>
      <c r="P606" s="627"/>
      <c r="Q606" s="627"/>
      <c r="R606" s="627"/>
      <c r="S606" s="627"/>
      <c r="T606" s="627"/>
      <c r="U606" s="627"/>
      <c r="V606" s="627"/>
      <c r="W606" s="358">
        <f t="shared" si="48"/>
        <v>0</v>
      </c>
      <c r="X606" s="358">
        <f t="shared" si="45"/>
        <v>0</v>
      </c>
      <c r="Y606" s="358">
        <f t="shared" si="49"/>
        <v>0</v>
      </c>
      <c r="Z606" s="628"/>
      <c r="AA606" s="587"/>
      <c r="AB606" s="147"/>
    </row>
    <row r="607" spans="3:28" hidden="1" x14ac:dyDescent="0.25">
      <c r="C607" s="626"/>
      <c r="D607" s="626"/>
      <c r="E607" s="627"/>
      <c r="F607" s="627"/>
      <c r="G607" s="627"/>
      <c r="H607" s="627"/>
      <c r="I607" s="627"/>
      <c r="J607" s="627"/>
      <c r="K607" s="627"/>
      <c r="L607" s="627"/>
      <c r="M607" s="627"/>
      <c r="N607" s="627"/>
      <c r="O607" s="627"/>
      <c r="P607" s="627"/>
      <c r="Q607" s="627"/>
      <c r="R607" s="627"/>
      <c r="S607" s="627"/>
      <c r="T607" s="627"/>
      <c r="U607" s="627"/>
      <c r="V607" s="627"/>
      <c r="W607" s="358">
        <f t="shared" si="48"/>
        <v>0</v>
      </c>
      <c r="X607" s="358">
        <f t="shared" si="45"/>
        <v>0</v>
      </c>
      <c r="Y607" s="358">
        <f t="shared" si="49"/>
        <v>0</v>
      </c>
      <c r="Z607" s="628"/>
      <c r="AA607" s="587"/>
      <c r="AB607" s="147"/>
    </row>
    <row r="608" spans="3:28" hidden="1" x14ac:dyDescent="0.25">
      <c r="C608" s="626"/>
      <c r="D608" s="626"/>
      <c r="E608" s="627"/>
      <c r="F608" s="627"/>
      <c r="G608" s="627"/>
      <c r="H608" s="627"/>
      <c r="I608" s="627"/>
      <c r="J608" s="627"/>
      <c r="K608" s="627"/>
      <c r="L608" s="627"/>
      <c r="M608" s="627"/>
      <c r="N608" s="627"/>
      <c r="O608" s="627"/>
      <c r="P608" s="627"/>
      <c r="Q608" s="627"/>
      <c r="R608" s="627"/>
      <c r="S608" s="627"/>
      <c r="T608" s="627"/>
      <c r="U608" s="627"/>
      <c r="V608" s="627"/>
      <c r="W608" s="358">
        <f t="shared" si="48"/>
        <v>0</v>
      </c>
      <c r="X608" s="358">
        <f t="shared" si="45"/>
        <v>0</v>
      </c>
      <c r="Y608" s="358">
        <f t="shared" si="49"/>
        <v>0</v>
      </c>
      <c r="Z608" s="628"/>
      <c r="AA608" s="587"/>
      <c r="AB608" s="147"/>
    </row>
    <row r="609" spans="3:28" hidden="1" x14ac:dyDescent="0.25">
      <c r="C609" s="626"/>
      <c r="D609" s="626"/>
      <c r="E609" s="627"/>
      <c r="F609" s="627"/>
      <c r="G609" s="627"/>
      <c r="H609" s="627"/>
      <c r="I609" s="627"/>
      <c r="J609" s="627"/>
      <c r="K609" s="627"/>
      <c r="L609" s="627"/>
      <c r="M609" s="627"/>
      <c r="N609" s="627"/>
      <c r="O609" s="627"/>
      <c r="P609" s="627"/>
      <c r="Q609" s="627"/>
      <c r="R609" s="627"/>
      <c r="S609" s="627"/>
      <c r="T609" s="627"/>
      <c r="U609" s="627"/>
      <c r="V609" s="627"/>
      <c r="W609" s="358">
        <f t="shared" si="48"/>
        <v>0</v>
      </c>
      <c r="X609" s="358">
        <f t="shared" si="45"/>
        <v>0</v>
      </c>
      <c r="Y609" s="358">
        <f t="shared" si="49"/>
        <v>0</v>
      </c>
      <c r="Z609" s="628"/>
      <c r="AA609" s="587"/>
      <c r="AB609" s="147"/>
    </row>
    <row r="610" spans="3:28" hidden="1" x14ac:dyDescent="0.25">
      <c r="C610" s="626"/>
      <c r="D610" s="626"/>
      <c r="E610" s="627"/>
      <c r="F610" s="627"/>
      <c r="G610" s="627"/>
      <c r="H610" s="627"/>
      <c r="I610" s="627"/>
      <c r="J610" s="627"/>
      <c r="K610" s="627"/>
      <c r="L610" s="627"/>
      <c r="M610" s="627"/>
      <c r="N610" s="627"/>
      <c r="O610" s="627"/>
      <c r="P610" s="627"/>
      <c r="Q610" s="627"/>
      <c r="R610" s="627"/>
      <c r="S610" s="627"/>
      <c r="T610" s="627"/>
      <c r="U610" s="627"/>
      <c r="V610" s="627"/>
      <c r="W610" s="358">
        <f t="shared" si="48"/>
        <v>0</v>
      </c>
      <c r="X610" s="358">
        <f t="shared" si="45"/>
        <v>0</v>
      </c>
      <c r="Y610" s="358">
        <f t="shared" si="49"/>
        <v>0</v>
      </c>
      <c r="Z610" s="628"/>
      <c r="AA610" s="587"/>
      <c r="AB610" s="147"/>
    </row>
    <row r="611" spans="3:28" hidden="1" x14ac:dyDescent="0.25">
      <c r="C611" s="626"/>
      <c r="D611" s="626"/>
      <c r="E611" s="627"/>
      <c r="F611" s="627"/>
      <c r="G611" s="627"/>
      <c r="H611" s="627"/>
      <c r="I611" s="627"/>
      <c r="J611" s="627"/>
      <c r="K611" s="627"/>
      <c r="L611" s="627"/>
      <c r="M611" s="627"/>
      <c r="N611" s="627"/>
      <c r="O611" s="627"/>
      <c r="P611" s="627"/>
      <c r="Q611" s="627"/>
      <c r="R611" s="627"/>
      <c r="S611" s="627"/>
      <c r="T611" s="627"/>
      <c r="U611" s="627"/>
      <c r="V611" s="627"/>
      <c r="W611" s="358">
        <f t="shared" si="48"/>
        <v>0</v>
      </c>
      <c r="X611" s="358">
        <f t="shared" si="45"/>
        <v>0</v>
      </c>
      <c r="Y611" s="358">
        <f t="shared" si="49"/>
        <v>0</v>
      </c>
      <c r="Z611" s="628"/>
      <c r="AA611" s="587"/>
      <c r="AB611" s="147"/>
    </row>
    <row r="612" spans="3:28" hidden="1" x14ac:dyDescent="0.25">
      <c r="C612" s="626"/>
      <c r="D612" s="626"/>
      <c r="E612" s="627"/>
      <c r="F612" s="627"/>
      <c r="G612" s="627"/>
      <c r="H612" s="627"/>
      <c r="I612" s="627"/>
      <c r="J612" s="627"/>
      <c r="K612" s="627"/>
      <c r="L612" s="627"/>
      <c r="M612" s="627"/>
      <c r="N612" s="627"/>
      <c r="O612" s="627"/>
      <c r="P612" s="627"/>
      <c r="Q612" s="627"/>
      <c r="R612" s="627"/>
      <c r="S612" s="627"/>
      <c r="T612" s="627"/>
      <c r="U612" s="627"/>
      <c r="V612" s="627"/>
      <c r="W612" s="358">
        <f t="shared" si="48"/>
        <v>0</v>
      </c>
      <c r="X612" s="358">
        <f t="shared" si="45"/>
        <v>0</v>
      </c>
      <c r="Y612" s="358">
        <f t="shared" si="49"/>
        <v>0</v>
      </c>
      <c r="Z612" s="628"/>
      <c r="AA612" s="587"/>
      <c r="AB612" s="147"/>
    </row>
    <row r="613" spans="3:28" hidden="1" x14ac:dyDescent="0.25">
      <c r="C613" s="626"/>
      <c r="D613" s="626"/>
      <c r="E613" s="627"/>
      <c r="F613" s="627"/>
      <c r="G613" s="627"/>
      <c r="H613" s="627"/>
      <c r="I613" s="627"/>
      <c r="J613" s="627"/>
      <c r="K613" s="627"/>
      <c r="L613" s="627"/>
      <c r="M613" s="627"/>
      <c r="N613" s="627"/>
      <c r="O613" s="627"/>
      <c r="P613" s="627"/>
      <c r="Q613" s="627"/>
      <c r="R613" s="627"/>
      <c r="S613" s="627"/>
      <c r="T613" s="627"/>
      <c r="U613" s="627"/>
      <c r="V613" s="627"/>
      <c r="W613" s="358">
        <f t="shared" si="48"/>
        <v>0</v>
      </c>
      <c r="X613" s="358">
        <f t="shared" si="45"/>
        <v>0</v>
      </c>
      <c r="Y613" s="358">
        <f t="shared" si="49"/>
        <v>0</v>
      </c>
      <c r="Z613" s="628"/>
      <c r="AA613" s="587"/>
      <c r="AB613" s="147"/>
    </row>
    <row r="614" spans="3:28" hidden="1" x14ac:dyDescent="0.25">
      <c r="C614" s="626"/>
      <c r="D614" s="626"/>
      <c r="E614" s="627"/>
      <c r="F614" s="627"/>
      <c r="G614" s="627"/>
      <c r="H614" s="627"/>
      <c r="I614" s="627"/>
      <c r="J614" s="627"/>
      <c r="K614" s="627"/>
      <c r="L614" s="627"/>
      <c r="M614" s="627"/>
      <c r="N614" s="627"/>
      <c r="O614" s="627"/>
      <c r="P614" s="627"/>
      <c r="Q614" s="627"/>
      <c r="R614" s="627"/>
      <c r="S614" s="627"/>
      <c r="T614" s="627"/>
      <c r="U614" s="627"/>
      <c r="V614" s="627"/>
      <c r="W614" s="358">
        <f t="shared" si="48"/>
        <v>0</v>
      </c>
      <c r="X614" s="358">
        <f t="shared" si="45"/>
        <v>0</v>
      </c>
      <c r="Y614" s="358">
        <f t="shared" si="49"/>
        <v>0</v>
      </c>
      <c r="Z614" s="628"/>
      <c r="AA614" s="587"/>
      <c r="AB614" s="147"/>
    </row>
    <row r="615" spans="3:28" hidden="1" x14ac:dyDescent="0.25">
      <c r="C615" s="626"/>
      <c r="D615" s="626"/>
      <c r="E615" s="627"/>
      <c r="F615" s="627"/>
      <c r="G615" s="627"/>
      <c r="H615" s="627"/>
      <c r="I615" s="627"/>
      <c r="J615" s="627"/>
      <c r="K615" s="627"/>
      <c r="L615" s="627"/>
      <c r="M615" s="627"/>
      <c r="N615" s="627"/>
      <c r="O615" s="627"/>
      <c r="P615" s="627"/>
      <c r="Q615" s="627"/>
      <c r="R615" s="627"/>
      <c r="S615" s="627"/>
      <c r="T615" s="627"/>
      <c r="U615" s="627"/>
      <c r="V615" s="627"/>
      <c r="W615" s="358">
        <f t="shared" si="48"/>
        <v>0</v>
      </c>
      <c r="X615" s="358">
        <f t="shared" si="45"/>
        <v>0</v>
      </c>
      <c r="Y615" s="358">
        <f t="shared" si="49"/>
        <v>0</v>
      </c>
      <c r="Z615" s="628"/>
      <c r="AA615" s="587"/>
      <c r="AB615" s="147"/>
    </row>
    <row r="616" spans="3:28" hidden="1" x14ac:dyDescent="0.25">
      <c r="C616" s="626"/>
      <c r="D616" s="626"/>
      <c r="E616" s="627"/>
      <c r="F616" s="627"/>
      <c r="G616" s="627"/>
      <c r="H616" s="627"/>
      <c r="I616" s="627"/>
      <c r="J616" s="627"/>
      <c r="K616" s="627"/>
      <c r="L616" s="627"/>
      <c r="M616" s="627"/>
      <c r="N616" s="627"/>
      <c r="O616" s="627"/>
      <c r="P616" s="627"/>
      <c r="Q616" s="627"/>
      <c r="R616" s="627"/>
      <c r="S616" s="627"/>
      <c r="T616" s="627"/>
      <c r="U616" s="627"/>
      <c r="V616" s="627"/>
      <c r="W616" s="358">
        <f t="shared" si="48"/>
        <v>0</v>
      </c>
      <c r="X616" s="358">
        <f t="shared" si="45"/>
        <v>0</v>
      </c>
      <c r="Y616" s="358">
        <f t="shared" si="49"/>
        <v>0</v>
      </c>
      <c r="Z616" s="628"/>
      <c r="AA616" s="587"/>
      <c r="AB616" s="147"/>
    </row>
    <row r="617" spans="3:28" hidden="1" x14ac:dyDescent="0.25">
      <c r="C617" s="626"/>
      <c r="D617" s="626"/>
      <c r="E617" s="627"/>
      <c r="F617" s="627"/>
      <c r="G617" s="627"/>
      <c r="H617" s="627"/>
      <c r="I617" s="627"/>
      <c r="J617" s="627"/>
      <c r="K617" s="627"/>
      <c r="L617" s="627"/>
      <c r="M617" s="627"/>
      <c r="N617" s="627"/>
      <c r="O617" s="627"/>
      <c r="P617" s="627"/>
      <c r="Q617" s="627"/>
      <c r="R617" s="627"/>
      <c r="S617" s="627"/>
      <c r="T617" s="627"/>
      <c r="U617" s="627"/>
      <c r="V617" s="627"/>
      <c r="W617" s="358">
        <f t="shared" si="48"/>
        <v>0</v>
      </c>
      <c r="X617" s="358">
        <f t="shared" si="45"/>
        <v>0</v>
      </c>
      <c r="Y617" s="358">
        <f t="shared" si="49"/>
        <v>0</v>
      </c>
      <c r="Z617" s="628"/>
      <c r="AA617" s="587"/>
      <c r="AB617" s="147"/>
    </row>
    <row r="618" spans="3:28" hidden="1" x14ac:dyDescent="0.25">
      <c r="C618" s="626"/>
      <c r="D618" s="626"/>
      <c r="E618" s="627"/>
      <c r="F618" s="627"/>
      <c r="G618" s="627"/>
      <c r="H618" s="627"/>
      <c r="I618" s="627"/>
      <c r="J618" s="627"/>
      <c r="K618" s="627"/>
      <c r="L618" s="627"/>
      <c r="M618" s="627"/>
      <c r="N618" s="627"/>
      <c r="O618" s="627"/>
      <c r="P618" s="627"/>
      <c r="Q618" s="627"/>
      <c r="R618" s="627"/>
      <c r="S618" s="627"/>
      <c r="T618" s="627"/>
      <c r="U618" s="627"/>
      <c r="V618" s="627"/>
      <c r="W618" s="358">
        <f t="shared" si="48"/>
        <v>0</v>
      </c>
      <c r="X618" s="358">
        <f t="shared" si="45"/>
        <v>0</v>
      </c>
      <c r="Y618" s="358">
        <f t="shared" si="49"/>
        <v>0</v>
      </c>
      <c r="Z618" s="628"/>
      <c r="AA618" s="587"/>
      <c r="AB618" s="147"/>
    </row>
    <row r="619" spans="3:28" hidden="1" x14ac:dyDescent="0.25">
      <c r="C619" s="626"/>
      <c r="D619" s="626"/>
      <c r="E619" s="627"/>
      <c r="F619" s="627"/>
      <c r="G619" s="627"/>
      <c r="H619" s="627"/>
      <c r="I619" s="627"/>
      <c r="J619" s="627"/>
      <c r="K619" s="627"/>
      <c r="L619" s="627"/>
      <c r="M619" s="627"/>
      <c r="N619" s="627"/>
      <c r="O619" s="627"/>
      <c r="P619" s="627"/>
      <c r="Q619" s="627"/>
      <c r="R619" s="627"/>
      <c r="S619" s="627"/>
      <c r="T619" s="627"/>
      <c r="U619" s="627"/>
      <c r="V619" s="627"/>
      <c r="W619" s="358">
        <f t="shared" si="48"/>
        <v>0</v>
      </c>
      <c r="X619" s="358">
        <f t="shared" si="45"/>
        <v>0</v>
      </c>
      <c r="Y619" s="358">
        <f t="shared" si="49"/>
        <v>0</v>
      </c>
      <c r="Z619" s="628"/>
      <c r="AA619" s="587"/>
      <c r="AB619" s="147"/>
    </row>
    <row r="620" spans="3:28" hidden="1" x14ac:dyDescent="0.25">
      <c r="C620" s="626"/>
      <c r="D620" s="626"/>
      <c r="E620" s="627"/>
      <c r="F620" s="627"/>
      <c r="G620" s="627"/>
      <c r="H620" s="627"/>
      <c r="I620" s="627"/>
      <c r="J620" s="627"/>
      <c r="K620" s="627"/>
      <c r="L620" s="627"/>
      <c r="M620" s="627"/>
      <c r="N620" s="627"/>
      <c r="O620" s="627"/>
      <c r="P620" s="627"/>
      <c r="Q620" s="627"/>
      <c r="R620" s="627"/>
      <c r="S620" s="627"/>
      <c r="T620" s="627"/>
      <c r="U620" s="627"/>
      <c r="V620" s="627"/>
      <c r="W620" s="358">
        <f t="shared" si="48"/>
        <v>0</v>
      </c>
      <c r="X620" s="358">
        <f t="shared" si="45"/>
        <v>0</v>
      </c>
      <c r="Y620" s="358">
        <f t="shared" si="49"/>
        <v>0</v>
      </c>
      <c r="Z620" s="628"/>
      <c r="AA620" s="587"/>
      <c r="AB620" s="147"/>
    </row>
    <row r="621" spans="3:28" hidden="1" x14ac:dyDescent="0.25">
      <c r="C621" s="626"/>
      <c r="D621" s="626"/>
      <c r="E621" s="627"/>
      <c r="F621" s="627"/>
      <c r="G621" s="627"/>
      <c r="H621" s="627"/>
      <c r="I621" s="627"/>
      <c r="J621" s="627"/>
      <c r="K621" s="627"/>
      <c r="L621" s="627"/>
      <c r="M621" s="627"/>
      <c r="N621" s="627"/>
      <c r="O621" s="627"/>
      <c r="P621" s="627"/>
      <c r="Q621" s="627"/>
      <c r="R621" s="627"/>
      <c r="S621" s="627"/>
      <c r="T621" s="627"/>
      <c r="U621" s="627"/>
      <c r="V621" s="627"/>
      <c r="W621" s="358">
        <f t="shared" si="48"/>
        <v>0</v>
      </c>
      <c r="X621" s="358">
        <f t="shared" si="45"/>
        <v>0</v>
      </c>
      <c r="Y621" s="358">
        <f t="shared" si="49"/>
        <v>0</v>
      </c>
      <c r="Z621" s="628"/>
      <c r="AA621" s="587"/>
      <c r="AB621" s="147"/>
    </row>
    <row r="622" spans="3:28" hidden="1" x14ac:dyDescent="0.25">
      <c r="C622" s="626"/>
      <c r="D622" s="626"/>
      <c r="E622" s="627"/>
      <c r="F622" s="627"/>
      <c r="G622" s="627"/>
      <c r="H622" s="627"/>
      <c r="I622" s="627"/>
      <c r="J622" s="627"/>
      <c r="K622" s="627"/>
      <c r="L622" s="627"/>
      <c r="M622" s="627"/>
      <c r="N622" s="627"/>
      <c r="O622" s="627"/>
      <c r="P622" s="627"/>
      <c r="Q622" s="627"/>
      <c r="R622" s="627"/>
      <c r="S622" s="627"/>
      <c r="T622" s="627"/>
      <c r="U622" s="627"/>
      <c r="V622" s="627"/>
      <c r="W622" s="358">
        <f t="shared" si="48"/>
        <v>0</v>
      </c>
      <c r="X622" s="358">
        <f t="shared" si="45"/>
        <v>0</v>
      </c>
      <c r="Y622" s="358">
        <f t="shared" si="49"/>
        <v>0</v>
      </c>
      <c r="Z622" s="628"/>
      <c r="AA622" s="587"/>
      <c r="AB622" s="147"/>
    </row>
    <row r="623" spans="3:28" hidden="1" x14ac:dyDescent="0.25">
      <c r="C623" s="626"/>
      <c r="D623" s="626"/>
      <c r="E623" s="627"/>
      <c r="F623" s="627"/>
      <c r="G623" s="627"/>
      <c r="H623" s="627"/>
      <c r="I623" s="627"/>
      <c r="J623" s="627"/>
      <c r="K623" s="627"/>
      <c r="L623" s="627"/>
      <c r="M623" s="627"/>
      <c r="N623" s="627"/>
      <c r="O623" s="627"/>
      <c r="P623" s="627"/>
      <c r="Q623" s="627"/>
      <c r="R623" s="627"/>
      <c r="S623" s="627"/>
      <c r="T623" s="627"/>
      <c r="U623" s="627"/>
      <c r="V623" s="627"/>
      <c r="W623" s="358">
        <f t="shared" si="48"/>
        <v>0</v>
      </c>
      <c r="X623" s="358">
        <f t="shared" si="45"/>
        <v>0</v>
      </c>
      <c r="Y623" s="358">
        <f t="shared" si="49"/>
        <v>0</v>
      </c>
      <c r="Z623" s="628"/>
      <c r="AA623" s="587"/>
      <c r="AB623" s="147"/>
    </row>
    <row r="624" spans="3:28" hidden="1" x14ac:dyDescent="0.25">
      <c r="C624" s="626"/>
      <c r="D624" s="626"/>
      <c r="E624" s="627"/>
      <c r="F624" s="627"/>
      <c r="G624" s="627"/>
      <c r="H624" s="627"/>
      <c r="I624" s="627"/>
      <c r="J624" s="627"/>
      <c r="K624" s="627"/>
      <c r="L624" s="627"/>
      <c r="M624" s="627"/>
      <c r="N624" s="627"/>
      <c r="O624" s="627"/>
      <c r="P624" s="627"/>
      <c r="Q624" s="627"/>
      <c r="R624" s="627"/>
      <c r="S624" s="627"/>
      <c r="T624" s="627"/>
      <c r="U624" s="627"/>
      <c r="V624" s="627"/>
      <c r="W624" s="358">
        <f t="shared" si="48"/>
        <v>0</v>
      </c>
      <c r="X624" s="358">
        <f t="shared" si="45"/>
        <v>0</v>
      </c>
      <c r="Y624" s="358">
        <f t="shared" si="49"/>
        <v>0</v>
      </c>
      <c r="Z624" s="628"/>
      <c r="AA624" s="587"/>
      <c r="AB624" s="147"/>
    </row>
    <row r="625" spans="3:28" hidden="1" x14ac:dyDescent="0.25">
      <c r="C625" s="626"/>
      <c r="D625" s="626"/>
      <c r="E625" s="627"/>
      <c r="F625" s="627"/>
      <c r="G625" s="627"/>
      <c r="H625" s="627"/>
      <c r="I625" s="627"/>
      <c r="J625" s="627"/>
      <c r="K625" s="627"/>
      <c r="L625" s="627"/>
      <c r="M625" s="627"/>
      <c r="N625" s="627"/>
      <c r="O625" s="627"/>
      <c r="P625" s="627"/>
      <c r="Q625" s="627"/>
      <c r="R625" s="627"/>
      <c r="S625" s="627"/>
      <c r="T625" s="627"/>
      <c r="U625" s="627"/>
      <c r="V625" s="627"/>
      <c r="W625" s="358">
        <f t="shared" si="48"/>
        <v>0</v>
      </c>
      <c r="X625" s="358">
        <f t="shared" si="45"/>
        <v>0</v>
      </c>
      <c r="Y625" s="358">
        <f t="shared" si="49"/>
        <v>0</v>
      </c>
      <c r="Z625" s="628"/>
      <c r="AA625" s="587"/>
      <c r="AB625" s="147"/>
    </row>
    <row r="626" spans="3:28" hidden="1" x14ac:dyDescent="0.25">
      <c r="C626" s="626"/>
      <c r="D626" s="626"/>
      <c r="E626" s="627"/>
      <c r="F626" s="627"/>
      <c r="G626" s="627"/>
      <c r="H626" s="627"/>
      <c r="I626" s="627"/>
      <c r="J626" s="627"/>
      <c r="K626" s="627"/>
      <c r="L626" s="627"/>
      <c r="M626" s="627"/>
      <c r="N626" s="627"/>
      <c r="O626" s="627"/>
      <c r="P626" s="627"/>
      <c r="Q626" s="627"/>
      <c r="R626" s="627"/>
      <c r="S626" s="627"/>
      <c r="T626" s="627"/>
      <c r="U626" s="627"/>
      <c r="V626" s="627"/>
      <c r="W626" s="358">
        <f t="shared" si="48"/>
        <v>0</v>
      </c>
      <c r="X626" s="358">
        <f t="shared" si="45"/>
        <v>0</v>
      </c>
      <c r="Y626" s="358">
        <f t="shared" si="49"/>
        <v>0</v>
      </c>
      <c r="Z626" s="628"/>
      <c r="AA626" s="587"/>
      <c r="AB626" s="147"/>
    </row>
    <row r="627" spans="3:28" hidden="1" x14ac:dyDescent="0.25">
      <c r="C627" s="626"/>
      <c r="D627" s="626"/>
      <c r="E627" s="627"/>
      <c r="F627" s="627"/>
      <c r="G627" s="627"/>
      <c r="H627" s="627"/>
      <c r="I627" s="627"/>
      <c r="J627" s="627"/>
      <c r="K627" s="627"/>
      <c r="L627" s="627"/>
      <c r="M627" s="627"/>
      <c r="N627" s="627"/>
      <c r="O627" s="627"/>
      <c r="P627" s="627"/>
      <c r="Q627" s="627"/>
      <c r="R627" s="627"/>
      <c r="S627" s="627"/>
      <c r="T627" s="627"/>
      <c r="U627" s="627"/>
      <c r="V627" s="627"/>
      <c r="W627" s="358">
        <f t="shared" si="48"/>
        <v>0</v>
      </c>
      <c r="X627" s="358">
        <f t="shared" si="45"/>
        <v>0</v>
      </c>
      <c r="Y627" s="358">
        <f t="shared" si="49"/>
        <v>0</v>
      </c>
      <c r="Z627" s="628"/>
      <c r="AA627" s="587"/>
      <c r="AB627" s="147"/>
    </row>
    <row r="628" spans="3:28" hidden="1" x14ac:dyDescent="0.25">
      <c r="C628" s="626"/>
      <c r="D628" s="626"/>
      <c r="E628" s="627"/>
      <c r="F628" s="627"/>
      <c r="G628" s="627"/>
      <c r="H628" s="627"/>
      <c r="I628" s="627"/>
      <c r="J628" s="627"/>
      <c r="K628" s="627"/>
      <c r="L628" s="627"/>
      <c r="M628" s="627"/>
      <c r="N628" s="627"/>
      <c r="O628" s="627"/>
      <c r="P628" s="627"/>
      <c r="Q628" s="627"/>
      <c r="R628" s="627"/>
      <c r="S628" s="627"/>
      <c r="T628" s="627"/>
      <c r="U628" s="627"/>
      <c r="V628" s="627"/>
      <c r="W628" s="358">
        <f t="shared" si="48"/>
        <v>0</v>
      </c>
      <c r="X628" s="358">
        <f t="shared" si="45"/>
        <v>0</v>
      </c>
      <c r="Y628" s="358">
        <f t="shared" si="49"/>
        <v>0</v>
      </c>
      <c r="Z628" s="628"/>
      <c r="AA628" s="587"/>
      <c r="AB628" s="147"/>
    </row>
    <row r="629" spans="3:28" hidden="1" x14ac:dyDescent="0.25">
      <c r="C629" s="626"/>
      <c r="D629" s="626"/>
      <c r="E629" s="627"/>
      <c r="F629" s="627"/>
      <c r="G629" s="627"/>
      <c r="H629" s="627"/>
      <c r="I629" s="627"/>
      <c r="J629" s="627"/>
      <c r="K629" s="627"/>
      <c r="L629" s="627"/>
      <c r="M629" s="627"/>
      <c r="N629" s="627"/>
      <c r="O629" s="627"/>
      <c r="P629" s="627"/>
      <c r="Q629" s="627"/>
      <c r="R629" s="627"/>
      <c r="S629" s="627"/>
      <c r="T629" s="627"/>
      <c r="U629" s="627"/>
      <c r="V629" s="627"/>
      <c r="W629" s="358">
        <f t="shared" si="48"/>
        <v>0</v>
      </c>
      <c r="X629" s="358">
        <f t="shared" si="45"/>
        <v>0</v>
      </c>
      <c r="Y629" s="358">
        <f t="shared" si="49"/>
        <v>0</v>
      </c>
      <c r="Z629" s="628"/>
      <c r="AA629" s="587"/>
      <c r="AB629" s="147"/>
    </row>
    <row r="630" spans="3:28" hidden="1" x14ac:dyDescent="0.25">
      <c r="C630" s="626"/>
      <c r="D630" s="626"/>
      <c r="E630" s="627"/>
      <c r="F630" s="627"/>
      <c r="G630" s="627"/>
      <c r="H630" s="627"/>
      <c r="I630" s="627"/>
      <c r="J630" s="627"/>
      <c r="K630" s="627"/>
      <c r="L630" s="627"/>
      <c r="M630" s="627"/>
      <c r="N630" s="627"/>
      <c r="O630" s="627"/>
      <c r="P630" s="627"/>
      <c r="Q630" s="627"/>
      <c r="R630" s="627"/>
      <c r="S630" s="627"/>
      <c r="T630" s="627"/>
      <c r="U630" s="627"/>
      <c r="V630" s="627"/>
      <c r="W630" s="358">
        <f t="shared" si="48"/>
        <v>0</v>
      </c>
      <c r="X630" s="358">
        <f t="shared" si="45"/>
        <v>0</v>
      </c>
      <c r="Y630" s="358">
        <f t="shared" si="49"/>
        <v>0</v>
      </c>
      <c r="Z630" s="628"/>
      <c r="AA630" s="587"/>
      <c r="AB630" s="147"/>
    </row>
    <row r="631" spans="3:28" hidden="1" x14ac:dyDescent="0.25">
      <c r="C631" s="626"/>
      <c r="D631" s="626"/>
      <c r="E631" s="627"/>
      <c r="F631" s="627"/>
      <c r="G631" s="627"/>
      <c r="H631" s="627"/>
      <c r="I631" s="627"/>
      <c r="J631" s="627"/>
      <c r="K631" s="627"/>
      <c r="L631" s="627"/>
      <c r="M631" s="627"/>
      <c r="N631" s="627"/>
      <c r="O631" s="627"/>
      <c r="P631" s="627"/>
      <c r="Q631" s="627"/>
      <c r="R631" s="627"/>
      <c r="S631" s="627"/>
      <c r="T631" s="627"/>
      <c r="U631" s="627"/>
      <c r="V631" s="627"/>
      <c r="W631" s="358">
        <f t="shared" si="48"/>
        <v>0</v>
      </c>
      <c r="X631" s="358">
        <f t="shared" si="45"/>
        <v>0</v>
      </c>
      <c r="Y631" s="358">
        <f t="shared" si="49"/>
        <v>0</v>
      </c>
      <c r="Z631" s="628"/>
      <c r="AA631" s="587"/>
      <c r="AB631" s="147"/>
    </row>
    <row r="632" spans="3:28" hidden="1" x14ac:dyDescent="0.25">
      <c r="C632" s="626"/>
      <c r="D632" s="626"/>
      <c r="E632" s="627"/>
      <c r="F632" s="627"/>
      <c r="G632" s="627"/>
      <c r="H632" s="627"/>
      <c r="I632" s="627"/>
      <c r="J632" s="627"/>
      <c r="K632" s="627"/>
      <c r="L632" s="627"/>
      <c r="M632" s="627"/>
      <c r="N632" s="627"/>
      <c r="O632" s="627"/>
      <c r="P632" s="627"/>
      <c r="Q632" s="627"/>
      <c r="R632" s="627"/>
      <c r="S632" s="627"/>
      <c r="T632" s="627"/>
      <c r="U632" s="627"/>
      <c r="V632" s="627"/>
      <c r="W632" s="358">
        <f t="shared" si="48"/>
        <v>0</v>
      </c>
      <c r="X632" s="358">
        <f t="shared" si="45"/>
        <v>0</v>
      </c>
      <c r="Y632" s="358">
        <f t="shared" si="49"/>
        <v>0</v>
      </c>
      <c r="Z632" s="628"/>
      <c r="AA632" s="587"/>
      <c r="AB632" s="147"/>
    </row>
    <row r="633" spans="3:28" hidden="1" x14ac:dyDescent="0.25">
      <c r="C633" s="626"/>
      <c r="D633" s="626"/>
      <c r="E633" s="627"/>
      <c r="F633" s="627"/>
      <c r="G633" s="627"/>
      <c r="H633" s="627"/>
      <c r="I633" s="627"/>
      <c r="J633" s="627"/>
      <c r="K633" s="627"/>
      <c r="L633" s="627"/>
      <c r="M633" s="627"/>
      <c r="N633" s="627"/>
      <c r="O633" s="627"/>
      <c r="P633" s="627"/>
      <c r="Q633" s="627"/>
      <c r="R633" s="627"/>
      <c r="S633" s="627"/>
      <c r="T633" s="627"/>
      <c r="U633" s="627"/>
      <c r="V633" s="627"/>
      <c r="W633" s="358">
        <f t="shared" si="48"/>
        <v>0</v>
      </c>
      <c r="X633" s="358">
        <f t="shared" si="45"/>
        <v>0</v>
      </c>
      <c r="Y633" s="358">
        <f t="shared" si="49"/>
        <v>0</v>
      </c>
      <c r="Z633" s="628"/>
      <c r="AA633" s="587"/>
      <c r="AB633" s="147"/>
    </row>
    <row r="634" spans="3:28" hidden="1" x14ac:dyDescent="0.25">
      <c r="C634" s="626"/>
      <c r="D634" s="626"/>
      <c r="E634" s="627"/>
      <c r="F634" s="627"/>
      <c r="G634" s="627"/>
      <c r="H634" s="627"/>
      <c r="I634" s="627"/>
      <c r="J634" s="627"/>
      <c r="K634" s="627"/>
      <c r="L634" s="627"/>
      <c r="M634" s="627"/>
      <c r="N634" s="627"/>
      <c r="O634" s="627"/>
      <c r="P634" s="627"/>
      <c r="Q634" s="627"/>
      <c r="R634" s="627"/>
      <c r="S634" s="627"/>
      <c r="T634" s="627"/>
      <c r="U634" s="627"/>
      <c r="V634" s="627"/>
      <c r="W634" s="358">
        <f t="shared" si="48"/>
        <v>0</v>
      </c>
      <c r="X634" s="358">
        <f t="shared" si="45"/>
        <v>0</v>
      </c>
      <c r="Y634" s="358">
        <f t="shared" si="49"/>
        <v>0</v>
      </c>
      <c r="Z634" s="628"/>
      <c r="AA634" s="587"/>
      <c r="AB634" s="147"/>
    </row>
    <row r="635" spans="3:28" hidden="1" x14ac:dyDescent="0.25">
      <c r="C635" s="626"/>
      <c r="D635" s="626"/>
      <c r="E635" s="627"/>
      <c r="F635" s="627"/>
      <c r="G635" s="627"/>
      <c r="H635" s="627"/>
      <c r="I635" s="627"/>
      <c r="J635" s="627"/>
      <c r="K635" s="627"/>
      <c r="L635" s="627"/>
      <c r="M635" s="627"/>
      <c r="N635" s="627"/>
      <c r="O635" s="627"/>
      <c r="P635" s="627"/>
      <c r="Q635" s="627"/>
      <c r="R635" s="627"/>
      <c r="S635" s="627"/>
      <c r="T635" s="627"/>
      <c r="U635" s="627"/>
      <c r="V635" s="627"/>
      <c r="W635" s="358">
        <f t="shared" si="48"/>
        <v>0</v>
      </c>
      <c r="X635" s="358">
        <f t="shared" si="45"/>
        <v>0</v>
      </c>
      <c r="Y635" s="358">
        <f t="shared" si="49"/>
        <v>0</v>
      </c>
      <c r="Z635" s="628"/>
      <c r="AA635" s="587"/>
      <c r="AB635" s="147"/>
    </row>
    <row r="636" spans="3:28" hidden="1" x14ac:dyDescent="0.25">
      <c r="C636" s="626"/>
      <c r="D636" s="626"/>
      <c r="E636" s="627"/>
      <c r="F636" s="627"/>
      <c r="G636" s="627"/>
      <c r="H636" s="627"/>
      <c r="I636" s="627"/>
      <c r="J636" s="627"/>
      <c r="K636" s="627"/>
      <c r="L636" s="627"/>
      <c r="M636" s="627"/>
      <c r="N636" s="627"/>
      <c r="O636" s="627"/>
      <c r="P636" s="627"/>
      <c r="Q636" s="627"/>
      <c r="R636" s="627"/>
      <c r="S636" s="627"/>
      <c r="T636" s="627"/>
      <c r="U636" s="627"/>
      <c r="V636" s="627"/>
      <c r="W636" s="358">
        <f t="shared" si="48"/>
        <v>0</v>
      </c>
      <c r="X636" s="358">
        <f t="shared" si="45"/>
        <v>0</v>
      </c>
      <c r="Y636" s="358">
        <f t="shared" si="49"/>
        <v>0</v>
      </c>
      <c r="Z636" s="628"/>
      <c r="AA636" s="587"/>
      <c r="AB636" s="147"/>
    </row>
    <row r="637" spans="3:28" hidden="1" x14ac:dyDescent="0.25">
      <c r="C637" s="626"/>
      <c r="D637" s="626"/>
      <c r="E637" s="627"/>
      <c r="F637" s="627"/>
      <c r="G637" s="627"/>
      <c r="H637" s="627"/>
      <c r="I637" s="627"/>
      <c r="J637" s="627"/>
      <c r="K637" s="627"/>
      <c r="L637" s="627"/>
      <c r="M637" s="627"/>
      <c r="N637" s="627"/>
      <c r="O637" s="627"/>
      <c r="P637" s="627"/>
      <c r="Q637" s="627"/>
      <c r="R637" s="627"/>
      <c r="S637" s="627"/>
      <c r="T637" s="627"/>
      <c r="U637" s="627"/>
      <c r="V637" s="627"/>
      <c r="W637" s="358">
        <f t="shared" si="48"/>
        <v>0</v>
      </c>
      <c r="X637" s="358">
        <f t="shared" si="45"/>
        <v>0</v>
      </c>
      <c r="Y637" s="358">
        <f t="shared" si="49"/>
        <v>0</v>
      </c>
      <c r="Z637" s="628"/>
      <c r="AA637" s="587"/>
      <c r="AB637" s="147"/>
    </row>
    <row r="638" spans="3:28" hidden="1" x14ac:dyDescent="0.25">
      <c r="C638" s="626"/>
      <c r="D638" s="626"/>
      <c r="E638" s="627"/>
      <c r="F638" s="627"/>
      <c r="G638" s="627"/>
      <c r="H638" s="627"/>
      <c r="I638" s="627"/>
      <c r="J638" s="627"/>
      <c r="K638" s="627"/>
      <c r="L638" s="627"/>
      <c r="M638" s="627"/>
      <c r="N638" s="627"/>
      <c r="O638" s="627"/>
      <c r="P638" s="627"/>
      <c r="Q638" s="627"/>
      <c r="R638" s="627"/>
      <c r="S638" s="627"/>
      <c r="T638" s="627"/>
      <c r="U638" s="627"/>
      <c r="V638" s="627"/>
      <c r="W638" s="358">
        <f t="shared" si="48"/>
        <v>0</v>
      </c>
      <c r="X638" s="358">
        <f t="shared" si="45"/>
        <v>0</v>
      </c>
      <c r="Y638" s="358">
        <f t="shared" si="49"/>
        <v>0</v>
      </c>
      <c r="Z638" s="628"/>
      <c r="AA638" s="587"/>
      <c r="AB638" s="147"/>
    </row>
    <row r="639" spans="3:28" hidden="1" x14ac:dyDescent="0.25">
      <c r="C639" s="626"/>
      <c r="D639" s="626"/>
      <c r="E639" s="627"/>
      <c r="F639" s="627"/>
      <c r="G639" s="627"/>
      <c r="H639" s="627"/>
      <c r="I639" s="627"/>
      <c r="J639" s="627"/>
      <c r="K639" s="627"/>
      <c r="L639" s="627"/>
      <c r="M639" s="627"/>
      <c r="N639" s="627"/>
      <c r="O639" s="627"/>
      <c r="P639" s="627"/>
      <c r="Q639" s="627"/>
      <c r="R639" s="627"/>
      <c r="S639" s="627"/>
      <c r="T639" s="627"/>
      <c r="U639" s="627"/>
      <c r="V639" s="627"/>
      <c r="W639" s="358">
        <f t="shared" si="48"/>
        <v>0</v>
      </c>
      <c r="X639" s="358">
        <f t="shared" si="45"/>
        <v>0</v>
      </c>
      <c r="Y639" s="358">
        <f t="shared" si="49"/>
        <v>0</v>
      </c>
      <c r="Z639" s="628"/>
      <c r="AA639" s="587"/>
      <c r="AB639" s="147"/>
    </row>
    <row r="640" spans="3:28" hidden="1" x14ac:dyDescent="0.25">
      <c r="C640" s="626"/>
      <c r="D640" s="626"/>
      <c r="E640" s="627"/>
      <c r="F640" s="627"/>
      <c r="G640" s="627"/>
      <c r="H640" s="627"/>
      <c r="I640" s="627"/>
      <c r="J640" s="627"/>
      <c r="K640" s="627"/>
      <c r="L640" s="627"/>
      <c r="M640" s="627"/>
      <c r="N640" s="627"/>
      <c r="O640" s="627"/>
      <c r="P640" s="627"/>
      <c r="Q640" s="627"/>
      <c r="R640" s="627"/>
      <c r="S640" s="627"/>
      <c r="T640" s="627"/>
      <c r="U640" s="627"/>
      <c r="V640" s="627"/>
      <c r="W640" s="358">
        <f t="shared" si="48"/>
        <v>0</v>
      </c>
      <c r="X640" s="358">
        <f t="shared" si="45"/>
        <v>0</v>
      </c>
      <c r="Y640" s="358">
        <f t="shared" si="49"/>
        <v>0</v>
      </c>
      <c r="Z640" s="628"/>
      <c r="AA640" s="587"/>
      <c r="AB640" s="147"/>
    </row>
    <row r="641" spans="3:28" hidden="1" x14ac:dyDescent="0.25">
      <c r="C641" s="626"/>
      <c r="D641" s="626"/>
      <c r="E641" s="627"/>
      <c r="F641" s="627"/>
      <c r="G641" s="627"/>
      <c r="H641" s="627"/>
      <c r="I641" s="627"/>
      <c r="J641" s="627"/>
      <c r="K641" s="627"/>
      <c r="L641" s="627"/>
      <c r="M641" s="627"/>
      <c r="N641" s="627"/>
      <c r="O641" s="627"/>
      <c r="P641" s="627"/>
      <c r="Q641" s="627"/>
      <c r="R641" s="627"/>
      <c r="S641" s="627"/>
      <c r="T641" s="627"/>
      <c r="U641" s="627"/>
      <c r="V641" s="627"/>
      <c r="W641" s="358">
        <f t="shared" ref="W641:W704" si="50">SUMPRODUCT(E641:V641,$E$1102:$V$1102)</f>
        <v>0</v>
      </c>
      <c r="X641" s="358">
        <f t="shared" si="45"/>
        <v>0</v>
      </c>
      <c r="Y641" s="358">
        <f t="shared" ref="Y641:Y704" si="51">SUMPRODUCT(E641:V641,$E$1101:$V$1101)</f>
        <v>0</v>
      </c>
      <c r="Z641" s="628"/>
      <c r="AA641" s="587"/>
      <c r="AB641" s="147"/>
    </row>
    <row r="642" spans="3:28" hidden="1" x14ac:dyDescent="0.25">
      <c r="C642" s="626"/>
      <c r="D642" s="626"/>
      <c r="E642" s="627"/>
      <c r="F642" s="627"/>
      <c r="G642" s="627"/>
      <c r="H642" s="627"/>
      <c r="I642" s="627"/>
      <c r="J642" s="627"/>
      <c r="K642" s="627"/>
      <c r="L642" s="627"/>
      <c r="M642" s="627"/>
      <c r="N642" s="627"/>
      <c r="O642" s="627"/>
      <c r="P642" s="627"/>
      <c r="Q642" s="627"/>
      <c r="R642" s="627"/>
      <c r="S642" s="627"/>
      <c r="T642" s="627"/>
      <c r="U642" s="627"/>
      <c r="V642" s="627"/>
      <c r="W642" s="358">
        <f t="shared" si="50"/>
        <v>0</v>
      </c>
      <c r="X642" s="358">
        <f t="shared" si="45"/>
        <v>0</v>
      </c>
      <c r="Y642" s="358">
        <f t="shared" si="51"/>
        <v>0</v>
      </c>
      <c r="Z642" s="628"/>
      <c r="AA642" s="587"/>
      <c r="AB642" s="147"/>
    </row>
    <row r="643" spans="3:28" hidden="1" x14ac:dyDescent="0.25">
      <c r="C643" s="626"/>
      <c r="D643" s="626"/>
      <c r="E643" s="627"/>
      <c r="F643" s="627"/>
      <c r="G643" s="627"/>
      <c r="H643" s="627"/>
      <c r="I643" s="627"/>
      <c r="J643" s="627"/>
      <c r="K643" s="627"/>
      <c r="L643" s="627"/>
      <c r="M643" s="627"/>
      <c r="N643" s="627"/>
      <c r="O643" s="627"/>
      <c r="P643" s="627"/>
      <c r="Q643" s="627"/>
      <c r="R643" s="627"/>
      <c r="S643" s="627"/>
      <c r="T643" s="627"/>
      <c r="U643" s="627"/>
      <c r="V643" s="627"/>
      <c r="W643" s="358">
        <f t="shared" si="50"/>
        <v>0</v>
      </c>
      <c r="X643" s="358">
        <f t="shared" si="45"/>
        <v>0</v>
      </c>
      <c r="Y643" s="358">
        <f t="shared" si="51"/>
        <v>0</v>
      </c>
      <c r="Z643" s="628"/>
      <c r="AA643" s="587"/>
      <c r="AB643" s="147"/>
    </row>
    <row r="644" spans="3:28" hidden="1" x14ac:dyDescent="0.25">
      <c r="C644" s="626"/>
      <c r="D644" s="626"/>
      <c r="E644" s="627"/>
      <c r="F644" s="627"/>
      <c r="G644" s="627"/>
      <c r="H644" s="627"/>
      <c r="I644" s="627"/>
      <c r="J644" s="627"/>
      <c r="K644" s="627"/>
      <c r="L644" s="627"/>
      <c r="M644" s="627"/>
      <c r="N644" s="627"/>
      <c r="O644" s="627"/>
      <c r="P644" s="627"/>
      <c r="Q644" s="627"/>
      <c r="R644" s="627"/>
      <c r="S644" s="627"/>
      <c r="T644" s="627"/>
      <c r="U644" s="627"/>
      <c r="V644" s="627"/>
      <c r="W644" s="358">
        <f t="shared" si="50"/>
        <v>0</v>
      </c>
      <c r="X644" s="358">
        <f t="shared" si="45"/>
        <v>0</v>
      </c>
      <c r="Y644" s="358">
        <f t="shared" si="51"/>
        <v>0</v>
      </c>
      <c r="Z644" s="628"/>
      <c r="AA644" s="587"/>
      <c r="AB644" s="147"/>
    </row>
    <row r="645" spans="3:28" hidden="1" x14ac:dyDescent="0.25">
      <c r="C645" s="626"/>
      <c r="D645" s="626"/>
      <c r="E645" s="627"/>
      <c r="F645" s="627"/>
      <c r="G645" s="627"/>
      <c r="H645" s="627"/>
      <c r="I645" s="627"/>
      <c r="J645" s="627"/>
      <c r="K645" s="627"/>
      <c r="L645" s="627"/>
      <c r="M645" s="627"/>
      <c r="N645" s="627"/>
      <c r="O645" s="627"/>
      <c r="P645" s="627"/>
      <c r="Q645" s="627"/>
      <c r="R645" s="627"/>
      <c r="S645" s="627"/>
      <c r="T645" s="627"/>
      <c r="U645" s="627"/>
      <c r="V645" s="627"/>
      <c r="W645" s="358">
        <f t="shared" si="50"/>
        <v>0</v>
      </c>
      <c r="X645" s="358">
        <f t="shared" si="45"/>
        <v>0</v>
      </c>
      <c r="Y645" s="358">
        <f t="shared" si="51"/>
        <v>0</v>
      </c>
      <c r="Z645" s="628"/>
      <c r="AA645" s="587"/>
      <c r="AB645" s="147"/>
    </row>
    <row r="646" spans="3:28" hidden="1" x14ac:dyDescent="0.25">
      <c r="C646" s="626"/>
      <c r="D646" s="626"/>
      <c r="E646" s="627"/>
      <c r="F646" s="627"/>
      <c r="G646" s="627"/>
      <c r="H646" s="627"/>
      <c r="I646" s="627"/>
      <c r="J646" s="627"/>
      <c r="K646" s="627"/>
      <c r="L646" s="627"/>
      <c r="M646" s="627"/>
      <c r="N646" s="627"/>
      <c r="O646" s="627"/>
      <c r="P646" s="627"/>
      <c r="Q646" s="627"/>
      <c r="R646" s="627"/>
      <c r="S646" s="627"/>
      <c r="T646" s="627"/>
      <c r="U646" s="627"/>
      <c r="V646" s="627"/>
      <c r="W646" s="358">
        <f t="shared" si="50"/>
        <v>0</v>
      </c>
      <c r="X646" s="358">
        <f t="shared" si="45"/>
        <v>0</v>
      </c>
      <c r="Y646" s="358">
        <f t="shared" si="51"/>
        <v>0</v>
      </c>
      <c r="Z646" s="628"/>
      <c r="AA646" s="587"/>
      <c r="AB646" s="147"/>
    </row>
    <row r="647" spans="3:28" hidden="1" x14ac:dyDescent="0.25">
      <c r="C647" s="626"/>
      <c r="D647" s="626"/>
      <c r="E647" s="627"/>
      <c r="F647" s="627"/>
      <c r="G647" s="627"/>
      <c r="H647" s="627"/>
      <c r="I647" s="627"/>
      <c r="J647" s="627"/>
      <c r="K647" s="627"/>
      <c r="L647" s="627"/>
      <c r="M647" s="627"/>
      <c r="N647" s="627"/>
      <c r="O647" s="627"/>
      <c r="P647" s="627"/>
      <c r="Q647" s="627"/>
      <c r="R647" s="627"/>
      <c r="S647" s="627"/>
      <c r="T647" s="627"/>
      <c r="U647" s="627"/>
      <c r="V647" s="627"/>
      <c r="W647" s="358">
        <f t="shared" si="50"/>
        <v>0</v>
      </c>
      <c r="X647" s="358">
        <f t="shared" si="45"/>
        <v>0</v>
      </c>
      <c r="Y647" s="358">
        <f t="shared" si="51"/>
        <v>0</v>
      </c>
      <c r="Z647" s="628"/>
      <c r="AA647" s="587"/>
      <c r="AB647" s="147"/>
    </row>
    <row r="648" spans="3:28" hidden="1" x14ac:dyDescent="0.25">
      <c r="C648" s="626"/>
      <c r="D648" s="626"/>
      <c r="E648" s="627"/>
      <c r="F648" s="627"/>
      <c r="G648" s="627"/>
      <c r="H648" s="627"/>
      <c r="I648" s="627"/>
      <c r="J648" s="627"/>
      <c r="K648" s="627"/>
      <c r="L648" s="627"/>
      <c r="M648" s="627"/>
      <c r="N648" s="627"/>
      <c r="O648" s="627"/>
      <c r="P648" s="627"/>
      <c r="Q648" s="627"/>
      <c r="R648" s="627"/>
      <c r="S648" s="627"/>
      <c r="T648" s="627"/>
      <c r="U648" s="627"/>
      <c r="V648" s="627"/>
      <c r="W648" s="358">
        <f t="shared" si="50"/>
        <v>0</v>
      </c>
      <c r="X648" s="358">
        <f t="shared" si="45"/>
        <v>0</v>
      </c>
      <c r="Y648" s="358">
        <f t="shared" si="51"/>
        <v>0</v>
      </c>
      <c r="Z648" s="628"/>
      <c r="AA648" s="587"/>
      <c r="AB648" s="147"/>
    </row>
    <row r="649" spans="3:28" hidden="1" x14ac:dyDescent="0.25">
      <c r="C649" s="626"/>
      <c r="D649" s="626"/>
      <c r="E649" s="627"/>
      <c r="F649" s="627"/>
      <c r="G649" s="627"/>
      <c r="H649" s="627"/>
      <c r="I649" s="627"/>
      <c r="J649" s="627"/>
      <c r="K649" s="627"/>
      <c r="L649" s="627"/>
      <c r="M649" s="627"/>
      <c r="N649" s="627"/>
      <c r="O649" s="627"/>
      <c r="P649" s="627"/>
      <c r="Q649" s="627"/>
      <c r="R649" s="627"/>
      <c r="S649" s="627"/>
      <c r="T649" s="627"/>
      <c r="U649" s="627"/>
      <c r="V649" s="627"/>
      <c r="W649" s="358">
        <f t="shared" si="50"/>
        <v>0</v>
      </c>
      <c r="X649" s="358">
        <f t="shared" si="45"/>
        <v>0</v>
      </c>
      <c r="Y649" s="358">
        <f t="shared" si="51"/>
        <v>0</v>
      </c>
      <c r="Z649" s="628"/>
      <c r="AA649" s="587"/>
      <c r="AB649" s="147"/>
    </row>
    <row r="650" spans="3:28" hidden="1" x14ac:dyDescent="0.25">
      <c r="C650" s="626"/>
      <c r="D650" s="626"/>
      <c r="E650" s="627"/>
      <c r="F650" s="627"/>
      <c r="G650" s="627"/>
      <c r="H650" s="627"/>
      <c r="I650" s="627"/>
      <c r="J650" s="627"/>
      <c r="K650" s="627"/>
      <c r="L650" s="627"/>
      <c r="M650" s="627"/>
      <c r="N650" s="627"/>
      <c r="O650" s="627"/>
      <c r="P650" s="627"/>
      <c r="Q650" s="627"/>
      <c r="R650" s="627"/>
      <c r="S650" s="627"/>
      <c r="T650" s="627"/>
      <c r="U650" s="627"/>
      <c r="V650" s="627"/>
      <c r="W650" s="358">
        <f t="shared" si="50"/>
        <v>0</v>
      </c>
      <c r="X650" s="358">
        <f t="shared" si="45"/>
        <v>0</v>
      </c>
      <c r="Y650" s="358">
        <f t="shared" si="51"/>
        <v>0</v>
      </c>
      <c r="Z650" s="628"/>
      <c r="AA650" s="587"/>
      <c r="AB650" s="147"/>
    </row>
    <row r="651" spans="3:28" hidden="1" x14ac:dyDescent="0.25">
      <c r="C651" s="626"/>
      <c r="D651" s="626"/>
      <c r="E651" s="627"/>
      <c r="F651" s="627"/>
      <c r="G651" s="627"/>
      <c r="H651" s="627"/>
      <c r="I651" s="627"/>
      <c r="J651" s="627"/>
      <c r="K651" s="627"/>
      <c r="L651" s="627"/>
      <c r="M651" s="627"/>
      <c r="N651" s="627"/>
      <c r="O651" s="627"/>
      <c r="P651" s="627"/>
      <c r="Q651" s="627"/>
      <c r="R651" s="627"/>
      <c r="S651" s="627"/>
      <c r="T651" s="627"/>
      <c r="U651" s="627"/>
      <c r="V651" s="627"/>
      <c r="W651" s="358">
        <f t="shared" si="50"/>
        <v>0</v>
      </c>
      <c r="X651" s="358">
        <f t="shared" si="45"/>
        <v>0</v>
      </c>
      <c r="Y651" s="358">
        <f t="shared" si="51"/>
        <v>0</v>
      </c>
      <c r="Z651" s="628"/>
      <c r="AA651" s="587"/>
      <c r="AB651" s="147"/>
    </row>
    <row r="652" spans="3:28" hidden="1" x14ac:dyDescent="0.25">
      <c r="C652" s="626"/>
      <c r="D652" s="626"/>
      <c r="E652" s="627"/>
      <c r="F652" s="627"/>
      <c r="G652" s="627"/>
      <c r="H652" s="627"/>
      <c r="I652" s="627"/>
      <c r="J652" s="627"/>
      <c r="K652" s="627"/>
      <c r="L652" s="627"/>
      <c r="M652" s="627"/>
      <c r="N652" s="627"/>
      <c r="O652" s="627"/>
      <c r="P652" s="627"/>
      <c r="Q652" s="627"/>
      <c r="R652" s="627"/>
      <c r="S652" s="627"/>
      <c r="T652" s="627"/>
      <c r="U652" s="627"/>
      <c r="V652" s="627"/>
      <c r="W652" s="358">
        <f t="shared" si="50"/>
        <v>0</v>
      </c>
      <c r="X652" s="358">
        <f t="shared" si="45"/>
        <v>0</v>
      </c>
      <c r="Y652" s="358">
        <f t="shared" si="51"/>
        <v>0</v>
      </c>
      <c r="Z652" s="628"/>
      <c r="AA652" s="587"/>
      <c r="AB652" s="147"/>
    </row>
    <row r="653" spans="3:28" hidden="1" x14ac:dyDescent="0.25">
      <c r="C653" s="626"/>
      <c r="D653" s="626"/>
      <c r="E653" s="627"/>
      <c r="F653" s="627"/>
      <c r="G653" s="627"/>
      <c r="H653" s="627"/>
      <c r="I653" s="627"/>
      <c r="J653" s="627"/>
      <c r="K653" s="627"/>
      <c r="L653" s="627"/>
      <c r="M653" s="627"/>
      <c r="N653" s="627"/>
      <c r="O653" s="627"/>
      <c r="P653" s="627"/>
      <c r="Q653" s="627"/>
      <c r="R653" s="627"/>
      <c r="S653" s="627"/>
      <c r="T653" s="627"/>
      <c r="U653" s="627"/>
      <c r="V653" s="627"/>
      <c r="W653" s="358">
        <f t="shared" si="50"/>
        <v>0</v>
      </c>
      <c r="X653" s="358">
        <f t="shared" si="45"/>
        <v>0</v>
      </c>
      <c r="Y653" s="358">
        <f t="shared" si="51"/>
        <v>0</v>
      </c>
      <c r="Z653" s="628"/>
      <c r="AA653" s="587"/>
      <c r="AB653" s="147"/>
    </row>
    <row r="654" spans="3:28" hidden="1" x14ac:dyDescent="0.25">
      <c r="C654" s="626"/>
      <c r="D654" s="626"/>
      <c r="E654" s="627"/>
      <c r="F654" s="627"/>
      <c r="G654" s="627"/>
      <c r="H654" s="627"/>
      <c r="I654" s="627"/>
      <c r="J654" s="627"/>
      <c r="K654" s="627"/>
      <c r="L654" s="627"/>
      <c r="M654" s="627"/>
      <c r="N654" s="627"/>
      <c r="O654" s="627"/>
      <c r="P654" s="627"/>
      <c r="Q654" s="627"/>
      <c r="R654" s="627"/>
      <c r="S654" s="627"/>
      <c r="T654" s="627"/>
      <c r="U654" s="627"/>
      <c r="V654" s="627"/>
      <c r="W654" s="358">
        <f t="shared" si="50"/>
        <v>0</v>
      </c>
      <c r="X654" s="358">
        <f t="shared" si="45"/>
        <v>0</v>
      </c>
      <c r="Y654" s="358">
        <f t="shared" si="51"/>
        <v>0</v>
      </c>
      <c r="Z654" s="628"/>
      <c r="AA654" s="587"/>
      <c r="AB654" s="147"/>
    </row>
    <row r="655" spans="3:28" hidden="1" x14ac:dyDescent="0.25">
      <c r="C655" s="626"/>
      <c r="D655" s="626"/>
      <c r="E655" s="627"/>
      <c r="F655" s="627"/>
      <c r="G655" s="627"/>
      <c r="H655" s="627"/>
      <c r="I655" s="627"/>
      <c r="J655" s="627"/>
      <c r="K655" s="627"/>
      <c r="L655" s="627"/>
      <c r="M655" s="627"/>
      <c r="N655" s="627"/>
      <c r="O655" s="627"/>
      <c r="P655" s="627"/>
      <c r="Q655" s="627"/>
      <c r="R655" s="627"/>
      <c r="S655" s="627"/>
      <c r="T655" s="627"/>
      <c r="U655" s="627"/>
      <c r="V655" s="627"/>
      <c r="W655" s="358">
        <f t="shared" si="50"/>
        <v>0</v>
      </c>
      <c r="X655" s="358">
        <f t="shared" si="45"/>
        <v>0</v>
      </c>
      <c r="Y655" s="358">
        <f t="shared" si="51"/>
        <v>0</v>
      </c>
      <c r="Z655" s="628"/>
      <c r="AA655" s="587"/>
      <c r="AB655" s="147"/>
    </row>
    <row r="656" spans="3:28" hidden="1" x14ac:dyDescent="0.25">
      <c r="C656" s="626"/>
      <c r="D656" s="626"/>
      <c r="E656" s="627"/>
      <c r="F656" s="627"/>
      <c r="G656" s="627"/>
      <c r="H656" s="627"/>
      <c r="I656" s="627"/>
      <c r="J656" s="627"/>
      <c r="K656" s="627"/>
      <c r="L656" s="627"/>
      <c r="M656" s="627"/>
      <c r="N656" s="627"/>
      <c r="O656" s="627"/>
      <c r="P656" s="627"/>
      <c r="Q656" s="627"/>
      <c r="R656" s="627"/>
      <c r="S656" s="627"/>
      <c r="T656" s="627"/>
      <c r="U656" s="627"/>
      <c r="V656" s="627"/>
      <c r="W656" s="358">
        <f t="shared" si="50"/>
        <v>0</v>
      </c>
      <c r="X656" s="358">
        <f t="shared" si="45"/>
        <v>0</v>
      </c>
      <c r="Y656" s="358">
        <f t="shared" si="51"/>
        <v>0</v>
      </c>
      <c r="Z656" s="628"/>
      <c r="AA656" s="587"/>
      <c r="AB656" s="147"/>
    </row>
    <row r="657" spans="3:28" hidden="1" x14ac:dyDescent="0.25">
      <c r="C657" s="626"/>
      <c r="D657" s="626"/>
      <c r="E657" s="627"/>
      <c r="F657" s="627"/>
      <c r="G657" s="627"/>
      <c r="H657" s="627"/>
      <c r="I657" s="627"/>
      <c r="J657" s="627"/>
      <c r="K657" s="627"/>
      <c r="L657" s="627"/>
      <c r="M657" s="627"/>
      <c r="N657" s="627"/>
      <c r="O657" s="627"/>
      <c r="P657" s="627"/>
      <c r="Q657" s="627"/>
      <c r="R657" s="627"/>
      <c r="S657" s="627"/>
      <c r="T657" s="627"/>
      <c r="U657" s="627"/>
      <c r="V657" s="627"/>
      <c r="W657" s="358">
        <f t="shared" si="50"/>
        <v>0</v>
      </c>
      <c r="X657" s="358">
        <f t="shared" si="45"/>
        <v>0</v>
      </c>
      <c r="Y657" s="358">
        <f t="shared" si="51"/>
        <v>0</v>
      </c>
      <c r="Z657" s="628"/>
      <c r="AA657" s="587"/>
      <c r="AB657" s="147"/>
    </row>
    <row r="658" spans="3:28" hidden="1" x14ac:dyDescent="0.25">
      <c r="C658" s="626"/>
      <c r="D658" s="626"/>
      <c r="E658" s="627"/>
      <c r="F658" s="627"/>
      <c r="G658" s="627"/>
      <c r="H658" s="627"/>
      <c r="I658" s="627"/>
      <c r="J658" s="627"/>
      <c r="K658" s="627"/>
      <c r="L658" s="627"/>
      <c r="M658" s="627"/>
      <c r="N658" s="627"/>
      <c r="O658" s="627"/>
      <c r="P658" s="627"/>
      <c r="Q658" s="627"/>
      <c r="R658" s="627"/>
      <c r="S658" s="627"/>
      <c r="T658" s="627"/>
      <c r="U658" s="627"/>
      <c r="V658" s="627"/>
      <c r="W658" s="358">
        <f t="shared" si="50"/>
        <v>0</v>
      </c>
      <c r="X658" s="358">
        <f t="shared" si="45"/>
        <v>0</v>
      </c>
      <c r="Y658" s="358">
        <f t="shared" si="51"/>
        <v>0</v>
      </c>
      <c r="Z658" s="628"/>
      <c r="AA658" s="587"/>
      <c r="AB658" s="147"/>
    </row>
    <row r="659" spans="3:28" hidden="1" x14ac:dyDescent="0.25">
      <c r="C659" s="626"/>
      <c r="D659" s="626"/>
      <c r="E659" s="627"/>
      <c r="F659" s="627"/>
      <c r="G659" s="627"/>
      <c r="H659" s="627"/>
      <c r="I659" s="627"/>
      <c r="J659" s="627"/>
      <c r="K659" s="627"/>
      <c r="L659" s="627"/>
      <c r="M659" s="627"/>
      <c r="N659" s="627"/>
      <c r="O659" s="627"/>
      <c r="P659" s="627"/>
      <c r="Q659" s="627"/>
      <c r="R659" s="627"/>
      <c r="S659" s="627"/>
      <c r="T659" s="627"/>
      <c r="U659" s="627"/>
      <c r="V659" s="627"/>
      <c r="W659" s="358">
        <f t="shared" si="50"/>
        <v>0</v>
      </c>
      <c r="X659" s="358">
        <f t="shared" si="45"/>
        <v>0</v>
      </c>
      <c r="Y659" s="358">
        <f t="shared" si="51"/>
        <v>0</v>
      </c>
      <c r="Z659" s="628"/>
      <c r="AA659" s="587"/>
      <c r="AB659" s="147"/>
    </row>
    <row r="660" spans="3:28" hidden="1" x14ac:dyDescent="0.25">
      <c r="C660" s="626"/>
      <c r="D660" s="626"/>
      <c r="E660" s="627"/>
      <c r="F660" s="627"/>
      <c r="G660" s="627"/>
      <c r="H660" s="627"/>
      <c r="I660" s="627"/>
      <c r="J660" s="627"/>
      <c r="K660" s="627"/>
      <c r="L660" s="627"/>
      <c r="M660" s="627"/>
      <c r="N660" s="627"/>
      <c r="O660" s="627"/>
      <c r="P660" s="627"/>
      <c r="Q660" s="627"/>
      <c r="R660" s="627"/>
      <c r="S660" s="627"/>
      <c r="T660" s="627"/>
      <c r="U660" s="627"/>
      <c r="V660" s="627"/>
      <c r="W660" s="358">
        <f t="shared" si="50"/>
        <v>0</v>
      </c>
      <c r="X660" s="358">
        <f t="shared" si="45"/>
        <v>0</v>
      </c>
      <c r="Y660" s="358">
        <f t="shared" si="51"/>
        <v>0</v>
      </c>
      <c r="Z660" s="628"/>
      <c r="AA660" s="587"/>
      <c r="AB660" s="147"/>
    </row>
    <row r="661" spans="3:28" hidden="1" x14ac:dyDescent="0.25">
      <c r="C661" s="626"/>
      <c r="D661" s="626"/>
      <c r="E661" s="627"/>
      <c r="F661" s="627"/>
      <c r="G661" s="627"/>
      <c r="H661" s="627"/>
      <c r="I661" s="627"/>
      <c r="J661" s="627"/>
      <c r="K661" s="627"/>
      <c r="L661" s="627"/>
      <c r="M661" s="627"/>
      <c r="N661" s="627"/>
      <c r="O661" s="627"/>
      <c r="P661" s="627"/>
      <c r="Q661" s="627"/>
      <c r="R661" s="627"/>
      <c r="S661" s="627"/>
      <c r="T661" s="627"/>
      <c r="U661" s="627"/>
      <c r="V661" s="627"/>
      <c r="W661" s="358">
        <f t="shared" si="50"/>
        <v>0</v>
      </c>
      <c r="X661" s="358">
        <f t="shared" si="45"/>
        <v>0</v>
      </c>
      <c r="Y661" s="358">
        <f t="shared" si="51"/>
        <v>0</v>
      </c>
      <c r="Z661" s="628"/>
      <c r="AA661" s="587"/>
      <c r="AB661" s="147"/>
    </row>
    <row r="662" spans="3:28" hidden="1" x14ac:dyDescent="0.25">
      <c r="C662" s="626"/>
      <c r="D662" s="626"/>
      <c r="E662" s="627"/>
      <c r="F662" s="627"/>
      <c r="G662" s="627"/>
      <c r="H662" s="627"/>
      <c r="I662" s="627"/>
      <c r="J662" s="627"/>
      <c r="K662" s="627"/>
      <c r="L662" s="627"/>
      <c r="M662" s="627"/>
      <c r="N662" s="627"/>
      <c r="O662" s="627"/>
      <c r="P662" s="627"/>
      <c r="Q662" s="627"/>
      <c r="R662" s="627"/>
      <c r="S662" s="627"/>
      <c r="T662" s="627"/>
      <c r="U662" s="627"/>
      <c r="V662" s="627"/>
      <c r="W662" s="358">
        <f t="shared" si="50"/>
        <v>0</v>
      </c>
      <c r="X662" s="358">
        <f t="shared" si="45"/>
        <v>0</v>
      </c>
      <c r="Y662" s="358">
        <f t="shared" si="51"/>
        <v>0</v>
      </c>
      <c r="Z662" s="628"/>
      <c r="AA662" s="587"/>
      <c r="AB662" s="147"/>
    </row>
    <row r="663" spans="3:28" hidden="1" x14ac:dyDescent="0.25">
      <c r="C663" s="626"/>
      <c r="D663" s="626"/>
      <c r="E663" s="627"/>
      <c r="F663" s="627"/>
      <c r="G663" s="627"/>
      <c r="H663" s="627"/>
      <c r="I663" s="627"/>
      <c r="J663" s="627"/>
      <c r="K663" s="627"/>
      <c r="L663" s="627"/>
      <c r="M663" s="627"/>
      <c r="N663" s="627"/>
      <c r="O663" s="627"/>
      <c r="P663" s="627"/>
      <c r="Q663" s="627"/>
      <c r="R663" s="627"/>
      <c r="S663" s="627"/>
      <c r="T663" s="627"/>
      <c r="U663" s="627"/>
      <c r="V663" s="627"/>
      <c r="W663" s="358">
        <f t="shared" si="50"/>
        <v>0</v>
      </c>
      <c r="X663" s="358">
        <f t="shared" si="45"/>
        <v>0</v>
      </c>
      <c r="Y663" s="358">
        <f t="shared" si="51"/>
        <v>0</v>
      </c>
      <c r="Z663" s="628"/>
      <c r="AA663" s="587"/>
      <c r="AB663" s="147"/>
    </row>
    <row r="664" spans="3:28" hidden="1" x14ac:dyDescent="0.25">
      <c r="C664" s="626"/>
      <c r="D664" s="626"/>
      <c r="E664" s="627"/>
      <c r="F664" s="627"/>
      <c r="G664" s="627"/>
      <c r="H664" s="627"/>
      <c r="I664" s="627"/>
      <c r="J664" s="627"/>
      <c r="K664" s="627"/>
      <c r="L664" s="627"/>
      <c r="M664" s="627"/>
      <c r="N664" s="627"/>
      <c r="O664" s="627"/>
      <c r="P664" s="627"/>
      <c r="Q664" s="627"/>
      <c r="R664" s="627"/>
      <c r="S664" s="627"/>
      <c r="T664" s="627"/>
      <c r="U664" s="627"/>
      <c r="V664" s="627"/>
      <c r="W664" s="358">
        <f t="shared" si="50"/>
        <v>0</v>
      </c>
      <c r="X664" s="358">
        <f t="shared" si="45"/>
        <v>0</v>
      </c>
      <c r="Y664" s="358">
        <f t="shared" si="51"/>
        <v>0</v>
      </c>
      <c r="Z664" s="628"/>
      <c r="AA664" s="587"/>
      <c r="AB664" s="147"/>
    </row>
    <row r="665" spans="3:28" hidden="1" x14ac:dyDescent="0.25">
      <c r="C665" s="626"/>
      <c r="D665" s="626"/>
      <c r="E665" s="627"/>
      <c r="F665" s="627"/>
      <c r="G665" s="627"/>
      <c r="H665" s="627"/>
      <c r="I665" s="627"/>
      <c r="J665" s="627"/>
      <c r="K665" s="627"/>
      <c r="L665" s="627"/>
      <c r="M665" s="627"/>
      <c r="N665" s="627"/>
      <c r="O665" s="627"/>
      <c r="P665" s="627"/>
      <c r="Q665" s="627"/>
      <c r="R665" s="627"/>
      <c r="S665" s="627"/>
      <c r="T665" s="627"/>
      <c r="U665" s="627"/>
      <c r="V665" s="627"/>
      <c r="W665" s="358">
        <f t="shared" si="50"/>
        <v>0</v>
      </c>
      <c r="X665" s="358">
        <f t="shared" si="45"/>
        <v>0</v>
      </c>
      <c r="Y665" s="358">
        <f t="shared" si="51"/>
        <v>0</v>
      </c>
      <c r="Z665" s="628"/>
      <c r="AA665" s="587"/>
      <c r="AB665" s="147"/>
    </row>
    <row r="666" spans="3:28" hidden="1" x14ac:dyDescent="0.25">
      <c r="C666" s="626"/>
      <c r="D666" s="626"/>
      <c r="E666" s="627"/>
      <c r="F666" s="627"/>
      <c r="G666" s="627"/>
      <c r="H666" s="627"/>
      <c r="I666" s="627"/>
      <c r="J666" s="627"/>
      <c r="K666" s="627"/>
      <c r="L666" s="627"/>
      <c r="M666" s="627"/>
      <c r="N666" s="627"/>
      <c r="O666" s="627"/>
      <c r="P666" s="627"/>
      <c r="Q666" s="627"/>
      <c r="R666" s="627"/>
      <c r="S666" s="627"/>
      <c r="T666" s="627"/>
      <c r="U666" s="627"/>
      <c r="V666" s="627"/>
      <c r="W666" s="358">
        <f t="shared" si="50"/>
        <v>0</v>
      </c>
      <c r="X666" s="358">
        <f t="shared" si="45"/>
        <v>0</v>
      </c>
      <c r="Y666" s="358">
        <f t="shared" si="51"/>
        <v>0</v>
      </c>
      <c r="Z666" s="628"/>
      <c r="AA666" s="587"/>
      <c r="AB666" s="147"/>
    </row>
    <row r="667" spans="3:28" hidden="1" x14ac:dyDescent="0.25">
      <c r="C667" s="626"/>
      <c r="D667" s="626"/>
      <c r="E667" s="627"/>
      <c r="F667" s="627"/>
      <c r="G667" s="627"/>
      <c r="H667" s="627"/>
      <c r="I667" s="627"/>
      <c r="J667" s="627"/>
      <c r="K667" s="627"/>
      <c r="L667" s="627"/>
      <c r="M667" s="627"/>
      <c r="N667" s="627"/>
      <c r="O667" s="627"/>
      <c r="P667" s="627"/>
      <c r="Q667" s="627"/>
      <c r="R667" s="627"/>
      <c r="S667" s="627"/>
      <c r="T667" s="627"/>
      <c r="U667" s="627"/>
      <c r="V667" s="627"/>
      <c r="W667" s="358">
        <f t="shared" si="50"/>
        <v>0</v>
      </c>
      <c r="X667" s="358">
        <f t="shared" si="45"/>
        <v>0</v>
      </c>
      <c r="Y667" s="358">
        <f t="shared" si="51"/>
        <v>0</v>
      </c>
      <c r="Z667" s="628"/>
      <c r="AA667" s="587"/>
      <c r="AB667" s="147"/>
    </row>
    <row r="668" spans="3:28" hidden="1" x14ac:dyDescent="0.25">
      <c r="C668" s="626"/>
      <c r="D668" s="626"/>
      <c r="E668" s="627"/>
      <c r="F668" s="627"/>
      <c r="G668" s="627"/>
      <c r="H668" s="627"/>
      <c r="I668" s="627"/>
      <c r="J668" s="627"/>
      <c r="K668" s="627"/>
      <c r="L668" s="627"/>
      <c r="M668" s="627"/>
      <c r="N668" s="627"/>
      <c r="O668" s="627"/>
      <c r="P668" s="627"/>
      <c r="Q668" s="627"/>
      <c r="R668" s="627"/>
      <c r="S668" s="627"/>
      <c r="T668" s="627"/>
      <c r="U668" s="627"/>
      <c r="V668" s="627"/>
      <c r="W668" s="358">
        <f t="shared" si="50"/>
        <v>0</v>
      </c>
      <c r="X668" s="358">
        <f t="shared" si="45"/>
        <v>0</v>
      </c>
      <c r="Y668" s="358">
        <f t="shared" si="51"/>
        <v>0</v>
      </c>
      <c r="Z668" s="628"/>
      <c r="AA668" s="587"/>
      <c r="AB668" s="147"/>
    </row>
    <row r="669" spans="3:28" hidden="1" x14ac:dyDescent="0.25">
      <c r="C669" s="626"/>
      <c r="D669" s="626"/>
      <c r="E669" s="627"/>
      <c r="F669" s="627"/>
      <c r="G669" s="627"/>
      <c r="H669" s="627"/>
      <c r="I669" s="627"/>
      <c r="J669" s="627"/>
      <c r="K669" s="627"/>
      <c r="L669" s="627"/>
      <c r="M669" s="627"/>
      <c r="N669" s="627"/>
      <c r="O669" s="627"/>
      <c r="P669" s="627"/>
      <c r="Q669" s="627"/>
      <c r="R669" s="627"/>
      <c r="S669" s="627"/>
      <c r="T669" s="627"/>
      <c r="U669" s="627"/>
      <c r="V669" s="627"/>
      <c r="W669" s="358">
        <f t="shared" si="50"/>
        <v>0</v>
      </c>
      <c r="X669" s="358">
        <f t="shared" si="45"/>
        <v>0</v>
      </c>
      <c r="Y669" s="358">
        <f t="shared" si="51"/>
        <v>0</v>
      </c>
      <c r="Z669" s="628"/>
      <c r="AA669" s="587"/>
      <c r="AB669" s="147"/>
    </row>
    <row r="670" spans="3:28" hidden="1" x14ac:dyDescent="0.25">
      <c r="C670" s="626"/>
      <c r="D670" s="626"/>
      <c r="E670" s="627"/>
      <c r="F670" s="627"/>
      <c r="G670" s="627"/>
      <c r="H670" s="627"/>
      <c r="I670" s="627"/>
      <c r="J670" s="627"/>
      <c r="K670" s="627"/>
      <c r="L670" s="627"/>
      <c r="M670" s="627"/>
      <c r="N670" s="627"/>
      <c r="O670" s="627"/>
      <c r="P670" s="627"/>
      <c r="Q670" s="627"/>
      <c r="R670" s="627"/>
      <c r="S670" s="627"/>
      <c r="T670" s="627"/>
      <c r="U670" s="627"/>
      <c r="V670" s="627"/>
      <c r="W670" s="358">
        <f t="shared" si="50"/>
        <v>0</v>
      </c>
      <c r="X670" s="358">
        <f t="shared" si="45"/>
        <v>0</v>
      </c>
      <c r="Y670" s="358">
        <f t="shared" si="51"/>
        <v>0</v>
      </c>
      <c r="Z670" s="628"/>
      <c r="AA670" s="587"/>
      <c r="AB670" s="147"/>
    </row>
    <row r="671" spans="3:28" hidden="1" x14ac:dyDescent="0.25">
      <c r="C671" s="626"/>
      <c r="D671" s="626"/>
      <c r="E671" s="627"/>
      <c r="F671" s="627"/>
      <c r="G671" s="627"/>
      <c r="H671" s="627"/>
      <c r="I671" s="627"/>
      <c r="J671" s="627"/>
      <c r="K671" s="627"/>
      <c r="L671" s="627"/>
      <c r="M671" s="627"/>
      <c r="N671" s="627"/>
      <c r="O671" s="627"/>
      <c r="P671" s="627"/>
      <c r="Q671" s="627"/>
      <c r="R671" s="627"/>
      <c r="S671" s="627"/>
      <c r="T671" s="627"/>
      <c r="U671" s="627"/>
      <c r="V671" s="627"/>
      <c r="W671" s="358">
        <f t="shared" si="50"/>
        <v>0</v>
      </c>
      <c r="X671" s="358">
        <f t="shared" si="45"/>
        <v>0</v>
      </c>
      <c r="Y671" s="358">
        <f t="shared" si="51"/>
        <v>0</v>
      </c>
      <c r="Z671" s="628"/>
      <c r="AA671" s="587"/>
      <c r="AB671" s="147"/>
    </row>
    <row r="672" spans="3:28" hidden="1" x14ac:dyDescent="0.25">
      <c r="C672" s="626"/>
      <c r="D672" s="626"/>
      <c r="E672" s="627"/>
      <c r="F672" s="627"/>
      <c r="G672" s="627"/>
      <c r="H672" s="627"/>
      <c r="I672" s="627"/>
      <c r="J672" s="627"/>
      <c r="K672" s="627"/>
      <c r="L672" s="627"/>
      <c r="M672" s="627"/>
      <c r="N672" s="627"/>
      <c r="O672" s="627"/>
      <c r="P672" s="627"/>
      <c r="Q672" s="627"/>
      <c r="R672" s="627"/>
      <c r="S672" s="627"/>
      <c r="T672" s="627"/>
      <c r="U672" s="627"/>
      <c r="V672" s="627"/>
      <c r="W672" s="358">
        <f t="shared" si="50"/>
        <v>0</v>
      </c>
      <c r="X672" s="358">
        <f t="shared" si="45"/>
        <v>0</v>
      </c>
      <c r="Y672" s="358">
        <f t="shared" si="51"/>
        <v>0</v>
      </c>
      <c r="Z672" s="628"/>
      <c r="AA672" s="587"/>
      <c r="AB672" s="147"/>
    </row>
    <row r="673" spans="3:28" hidden="1" x14ac:dyDescent="0.25">
      <c r="C673" s="626"/>
      <c r="D673" s="626"/>
      <c r="E673" s="627"/>
      <c r="F673" s="627"/>
      <c r="G673" s="627"/>
      <c r="H673" s="627"/>
      <c r="I673" s="627"/>
      <c r="J673" s="627"/>
      <c r="K673" s="627"/>
      <c r="L673" s="627"/>
      <c r="M673" s="627"/>
      <c r="N673" s="627"/>
      <c r="O673" s="627"/>
      <c r="P673" s="627"/>
      <c r="Q673" s="627"/>
      <c r="R673" s="627"/>
      <c r="S673" s="627"/>
      <c r="T673" s="627"/>
      <c r="U673" s="627"/>
      <c r="V673" s="627"/>
      <c r="W673" s="358">
        <f t="shared" si="50"/>
        <v>0</v>
      </c>
      <c r="X673" s="358">
        <f t="shared" si="45"/>
        <v>0</v>
      </c>
      <c r="Y673" s="358">
        <f t="shared" si="51"/>
        <v>0</v>
      </c>
      <c r="Z673" s="628"/>
      <c r="AA673" s="587"/>
      <c r="AB673" s="147"/>
    </row>
    <row r="674" spans="3:28" hidden="1" x14ac:dyDescent="0.25">
      <c r="C674" s="626"/>
      <c r="D674" s="626"/>
      <c r="E674" s="627"/>
      <c r="F674" s="627"/>
      <c r="G674" s="627"/>
      <c r="H674" s="627"/>
      <c r="I674" s="627"/>
      <c r="J674" s="627"/>
      <c r="K674" s="627"/>
      <c r="L674" s="627"/>
      <c r="M674" s="627"/>
      <c r="N674" s="627"/>
      <c r="O674" s="627"/>
      <c r="P674" s="627"/>
      <c r="Q674" s="627"/>
      <c r="R674" s="627"/>
      <c r="S674" s="627"/>
      <c r="T674" s="627"/>
      <c r="U674" s="627"/>
      <c r="V674" s="627"/>
      <c r="W674" s="358">
        <f t="shared" si="50"/>
        <v>0</v>
      </c>
      <c r="X674" s="358">
        <f t="shared" si="45"/>
        <v>0</v>
      </c>
      <c r="Y674" s="358">
        <f t="shared" si="51"/>
        <v>0</v>
      </c>
      <c r="Z674" s="628"/>
      <c r="AA674" s="587"/>
      <c r="AB674" s="147"/>
    </row>
    <row r="675" spans="3:28" hidden="1" x14ac:dyDescent="0.25">
      <c r="C675" s="626"/>
      <c r="D675" s="626"/>
      <c r="E675" s="627"/>
      <c r="F675" s="627"/>
      <c r="G675" s="627"/>
      <c r="H675" s="627"/>
      <c r="I675" s="627"/>
      <c r="J675" s="627"/>
      <c r="K675" s="627"/>
      <c r="L675" s="627"/>
      <c r="M675" s="627"/>
      <c r="N675" s="627"/>
      <c r="O675" s="627"/>
      <c r="P675" s="627"/>
      <c r="Q675" s="627"/>
      <c r="R675" s="627"/>
      <c r="S675" s="627"/>
      <c r="T675" s="627"/>
      <c r="U675" s="627"/>
      <c r="V675" s="627"/>
      <c r="W675" s="358">
        <f t="shared" si="50"/>
        <v>0</v>
      </c>
      <c r="X675" s="358">
        <f t="shared" si="45"/>
        <v>0</v>
      </c>
      <c r="Y675" s="358">
        <f t="shared" si="51"/>
        <v>0</v>
      </c>
      <c r="Z675" s="628"/>
      <c r="AA675" s="587"/>
      <c r="AB675" s="147"/>
    </row>
    <row r="676" spans="3:28" hidden="1" x14ac:dyDescent="0.25">
      <c r="C676" s="626"/>
      <c r="D676" s="626"/>
      <c r="E676" s="627"/>
      <c r="F676" s="627"/>
      <c r="G676" s="627"/>
      <c r="H676" s="627"/>
      <c r="I676" s="627"/>
      <c r="J676" s="627"/>
      <c r="K676" s="627"/>
      <c r="L676" s="627"/>
      <c r="M676" s="627"/>
      <c r="N676" s="627"/>
      <c r="O676" s="627"/>
      <c r="P676" s="627"/>
      <c r="Q676" s="627"/>
      <c r="R676" s="627"/>
      <c r="S676" s="627"/>
      <c r="T676" s="627"/>
      <c r="U676" s="627"/>
      <c r="V676" s="627"/>
      <c r="W676" s="358">
        <f t="shared" si="50"/>
        <v>0</v>
      </c>
      <c r="X676" s="358">
        <f t="shared" si="45"/>
        <v>0</v>
      </c>
      <c r="Y676" s="358">
        <f t="shared" si="51"/>
        <v>0</v>
      </c>
      <c r="Z676" s="628"/>
      <c r="AA676" s="587"/>
      <c r="AB676" s="147"/>
    </row>
    <row r="677" spans="3:28" hidden="1" x14ac:dyDescent="0.25">
      <c r="C677" s="626"/>
      <c r="D677" s="626"/>
      <c r="E677" s="627"/>
      <c r="F677" s="627"/>
      <c r="G677" s="627"/>
      <c r="H677" s="627"/>
      <c r="I677" s="627"/>
      <c r="J677" s="627"/>
      <c r="K677" s="627"/>
      <c r="L677" s="627"/>
      <c r="M677" s="627"/>
      <c r="N677" s="627"/>
      <c r="O677" s="627"/>
      <c r="P677" s="627"/>
      <c r="Q677" s="627"/>
      <c r="R677" s="627"/>
      <c r="S677" s="627"/>
      <c r="T677" s="627"/>
      <c r="U677" s="627"/>
      <c r="V677" s="627"/>
      <c r="W677" s="358">
        <f t="shared" si="50"/>
        <v>0</v>
      </c>
      <c r="X677" s="358">
        <f t="shared" si="45"/>
        <v>0</v>
      </c>
      <c r="Y677" s="358">
        <f t="shared" si="51"/>
        <v>0</v>
      </c>
      <c r="Z677" s="628"/>
      <c r="AA677" s="587"/>
      <c r="AB677" s="147"/>
    </row>
    <row r="678" spans="3:28" hidden="1" x14ac:dyDescent="0.25">
      <c r="C678" s="626"/>
      <c r="D678" s="626"/>
      <c r="E678" s="627"/>
      <c r="F678" s="627"/>
      <c r="G678" s="627"/>
      <c r="H678" s="627"/>
      <c r="I678" s="627"/>
      <c r="J678" s="627"/>
      <c r="K678" s="627"/>
      <c r="L678" s="627"/>
      <c r="M678" s="627"/>
      <c r="N678" s="627"/>
      <c r="O678" s="627"/>
      <c r="P678" s="627"/>
      <c r="Q678" s="627"/>
      <c r="R678" s="627"/>
      <c r="S678" s="627"/>
      <c r="T678" s="627"/>
      <c r="U678" s="627"/>
      <c r="V678" s="627"/>
      <c r="W678" s="358">
        <f t="shared" si="50"/>
        <v>0</v>
      </c>
      <c r="X678" s="358">
        <f t="shared" si="45"/>
        <v>0</v>
      </c>
      <c r="Y678" s="358">
        <f t="shared" si="51"/>
        <v>0</v>
      </c>
      <c r="Z678" s="628"/>
      <c r="AA678" s="587"/>
      <c r="AB678" s="147"/>
    </row>
    <row r="679" spans="3:28" hidden="1" x14ac:dyDescent="0.25">
      <c r="C679" s="626"/>
      <c r="D679" s="626"/>
      <c r="E679" s="627"/>
      <c r="F679" s="627"/>
      <c r="G679" s="627"/>
      <c r="H679" s="627"/>
      <c r="I679" s="627"/>
      <c r="J679" s="627"/>
      <c r="K679" s="627"/>
      <c r="L679" s="627"/>
      <c r="M679" s="627"/>
      <c r="N679" s="627"/>
      <c r="O679" s="627"/>
      <c r="P679" s="627"/>
      <c r="Q679" s="627"/>
      <c r="R679" s="627"/>
      <c r="S679" s="627"/>
      <c r="T679" s="627"/>
      <c r="U679" s="627"/>
      <c r="V679" s="627"/>
      <c r="W679" s="358">
        <f t="shared" si="50"/>
        <v>0</v>
      </c>
      <c r="X679" s="358">
        <f t="shared" si="45"/>
        <v>0</v>
      </c>
      <c r="Y679" s="358">
        <f t="shared" si="51"/>
        <v>0</v>
      </c>
      <c r="Z679" s="628"/>
      <c r="AA679" s="587"/>
      <c r="AB679" s="147"/>
    </row>
    <row r="680" spans="3:28" hidden="1" x14ac:dyDescent="0.25">
      <c r="C680" s="626"/>
      <c r="D680" s="626"/>
      <c r="E680" s="627"/>
      <c r="F680" s="627"/>
      <c r="G680" s="627"/>
      <c r="H680" s="627"/>
      <c r="I680" s="627"/>
      <c r="J680" s="627"/>
      <c r="K680" s="627"/>
      <c r="L680" s="627"/>
      <c r="M680" s="627"/>
      <c r="N680" s="627"/>
      <c r="O680" s="627"/>
      <c r="P680" s="627"/>
      <c r="Q680" s="627"/>
      <c r="R680" s="627"/>
      <c r="S680" s="627"/>
      <c r="T680" s="627"/>
      <c r="U680" s="627"/>
      <c r="V680" s="627"/>
      <c r="W680" s="358">
        <f t="shared" si="50"/>
        <v>0</v>
      </c>
      <c r="X680" s="358">
        <f t="shared" si="45"/>
        <v>0</v>
      </c>
      <c r="Y680" s="358">
        <f t="shared" si="51"/>
        <v>0</v>
      </c>
      <c r="Z680" s="628"/>
      <c r="AA680" s="587"/>
      <c r="AB680" s="147"/>
    </row>
    <row r="681" spans="3:28" hidden="1" x14ac:dyDescent="0.25">
      <c r="C681" s="626"/>
      <c r="D681" s="626"/>
      <c r="E681" s="627"/>
      <c r="F681" s="627"/>
      <c r="G681" s="627"/>
      <c r="H681" s="627"/>
      <c r="I681" s="627"/>
      <c r="J681" s="627"/>
      <c r="K681" s="627"/>
      <c r="L681" s="627"/>
      <c r="M681" s="627"/>
      <c r="N681" s="627"/>
      <c r="O681" s="627"/>
      <c r="P681" s="627"/>
      <c r="Q681" s="627"/>
      <c r="R681" s="627"/>
      <c r="S681" s="627"/>
      <c r="T681" s="627"/>
      <c r="U681" s="627"/>
      <c r="V681" s="627"/>
      <c r="W681" s="358">
        <f t="shared" si="50"/>
        <v>0</v>
      </c>
      <c r="X681" s="358">
        <f t="shared" si="45"/>
        <v>0</v>
      </c>
      <c r="Y681" s="358">
        <f t="shared" si="51"/>
        <v>0</v>
      </c>
      <c r="Z681" s="628"/>
      <c r="AA681" s="587"/>
      <c r="AB681" s="147"/>
    </row>
    <row r="682" spans="3:28" hidden="1" x14ac:dyDescent="0.25">
      <c r="C682" s="626"/>
      <c r="D682" s="626"/>
      <c r="E682" s="627"/>
      <c r="F682" s="627"/>
      <c r="G682" s="627"/>
      <c r="H682" s="627"/>
      <c r="I682" s="627"/>
      <c r="J682" s="627"/>
      <c r="K682" s="627"/>
      <c r="L682" s="627"/>
      <c r="M682" s="627"/>
      <c r="N682" s="627"/>
      <c r="O682" s="627"/>
      <c r="P682" s="627"/>
      <c r="Q682" s="627"/>
      <c r="R682" s="627"/>
      <c r="S682" s="627"/>
      <c r="T682" s="627"/>
      <c r="U682" s="627"/>
      <c r="V682" s="627"/>
      <c r="W682" s="358">
        <f t="shared" si="50"/>
        <v>0</v>
      </c>
      <c r="X682" s="358">
        <f t="shared" si="45"/>
        <v>0</v>
      </c>
      <c r="Y682" s="358">
        <f t="shared" si="51"/>
        <v>0</v>
      </c>
      <c r="Z682" s="628"/>
      <c r="AA682" s="587"/>
      <c r="AB682" s="147"/>
    </row>
    <row r="683" spans="3:28" hidden="1" x14ac:dyDescent="0.25">
      <c r="C683" s="626"/>
      <c r="D683" s="626"/>
      <c r="E683" s="627"/>
      <c r="F683" s="627"/>
      <c r="G683" s="627"/>
      <c r="H683" s="627"/>
      <c r="I683" s="627"/>
      <c r="J683" s="627"/>
      <c r="K683" s="627"/>
      <c r="L683" s="627"/>
      <c r="M683" s="627"/>
      <c r="N683" s="627"/>
      <c r="O683" s="627"/>
      <c r="P683" s="627"/>
      <c r="Q683" s="627"/>
      <c r="R683" s="627"/>
      <c r="S683" s="627"/>
      <c r="T683" s="627"/>
      <c r="U683" s="627"/>
      <c r="V683" s="627"/>
      <c r="W683" s="358">
        <f t="shared" si="50"/>
        <v>0</v>
      </c>
      <c r="X683" s="358">
        <f t="shared" si="45"/>
        <v>0</v>
      </c>
      <c r="Y683" s="358">
        <f t="shared" si="51"/>
        <v>0</v>
      </c>
      <c r="Z683" s="628"/>
      <c r="AA683" s="587"/>
      <c r="AB683" s="147"/>
    </row>
    <row r="684" spans="3:28" hidden="1" x14ac:dyDescent="0.25">
      <c r="C684" s="626"/>
      <c r="D684" s="626"/>
      <c r="E684" s="627"/>
      <c r="F684" s="627"/>
      <c r="G684" s="627"/>
      <c r="H684" s="627"/>
      <c r="I684" s="627"/>
      <c r="J684" s="627"/>
      <c r="K684" s="627"/>
      <c r="L684" s="627"/>
      <c r="M684" s="627"/>
      <c r="N684" s="627"/>
      <c r="O684" s="627"/>
      <c r="P684" s="627"/>
      <c r="Q684" s="627"/>
      <c r="R684" s="627"/>
      <c r="S684" s="627"/>
      <c r="T684" s="627"/>
      <c r="U684" s="627"/>
      <c r="V684" s="627"/>
      <c r="W684" s="358">
        <f t="shared" si="50"/>
        <v>0</v>
      </c>
      <c r="X684" s="358">
        <f t="shared" si="45"/>
        <v>0</v>
      </c>
      <c r="Y684" s="358">
        <f t="shared" si="51"/>
        <v>0</v>
      </c>
      <c r="Z684" s="628"/>
      <c r="AA684" s="587"/>
      <c r="AB684" s="147"/>
    </row>
    <row r="685" spans="3:28" hidden="1" x14ac:dyDescent="0.25">
      <c r="C685" s="626"/>
      <c r="D685" s="626"/>
      <c r="E685" s="627"/>
      <c r="F685" s="627"/>
      <c r="G685" s="627"/>
      <c r="H685" s="627"/>
      <c r="I685" s="627"/>
      <c r="J685" s="627"/>
      <c r="K685" s="627"/>
      <c r="L685" s="627"/>
      <c r="M685" s="627"/>
      <c r="N685" s="627"/>
      <c r="O685" s="627"/>
      <c r="P685" s="627"/>
      <c r="Q685" s="627"/>
      <c r="R685" s="627"/>
      <c r="S685" s="627"/>
      <c r="T685" s="627"/>
      <c r="U685" s="627"/>
      <c r="V685" s="627"/>
      <c r="W685" s="358">
        <f t="shared" si="50"/>
        <v>0</v>
      </c>
      <c r="X685" s="358">
        <f t="shared" si="45"/>
        <v>0</v>
      </c>
      <c r="Y685" s="358">
        <f t="shared" si="51"/>
        <v>0</v>
      </c>
      <c r="Z685" s="628"/>
      <c r="AA685" s="587"/>
      <c r="AB685" s="147"/>
    </row>
    <row r="686" spans="3:28" hidden="1" x14ac:dyDescent="0.25">
      <c r="C686" s="626"/>
      <c r="D686" s="626"/>
      <c r="E686" s="627"/>
      <c r="F686" s="627"/>
      <c r="G686" s="627"/>
      <c r="H686" s="627"/>
      <c r="I686" s="627"/>
      <c r="J686" s="627"/>
      <c r="K686" s="627"/>
      <c r="L686" s="627"/>
      <c r="M686" s="627"/>
      <c r="N686" s="627"/>
      <c r="O686" s="627"/>
      <c r="P686" s="627"/>
      <c r="Q686" s="627"/>
      <c r="R686" s="627"/>
      <c r="S686" s="627"/>
      <c r="T686" s="627"/>
      <c r="U686" s="627"/>
      <c r="V686" s="627"/>
      <c r="W686" s="358">
        <f t="shared" si="50"/>
        <v>0</v>
      </c>
      <c r="X686" s="358">
        <f t="shared" si="45"/>
        <v>0</v>
      </c>
      <c r="Y686" s="358">
        <f t="shared" si="51"/>
        <v>0</v>
      </c>
      <c r="Z686" s="628"/>
      <c r="AA686" s="587"/>
      <c r="AB686" s="147"/>
    </row>
    <row r="687" spans="3:28" hidden="1" x14ac:dyDescent="0.25">
      <c r="C687" s="626"/>
      <c r="D687" s="626"/>
      <c r="E687" s="627"/>
      <c r="F687" s="627"/>
      <c r="G687" s="627"/>
      <c r="H687" s="627"/>
      <c r="I687" s="627"/>
      <c r="J687" s="627"/>
      <c r="K687" s="627"/>
      <c r="L687" s="627"/>
      <c r="M687" s="627"/>
      <c r="N687" s="627"/>
      <c r="O687" s="627"/>
      <c r="P687" s="627"/>
      <c r="Q687" s="627"/>
      <c r="R687" s="627"/>
      <c r="S687" s="627"/>
      <c r="T687" s="627"/>
      <c r="U687" s="627"/>
      <c r="V687" s="627"/>
      <c r="W687" s="358">
        <f t="shared" si="50"/>
        <v>0</v>
      </c>
      <c r="X687" s="358">
        <f t="shared" si="45"/>
        <v>0</v>
      </c>
      <c r="Y687" s="358">
        <f t="shared" si="51"/>
        <v>0</v>
      </c>
      <c r="Z687" s="628"/>
      <c r="AA687" s="587"/>
      <c r="AB687" s="147"/>
    </row>
    <row r="688" spans="3:28" hidden="1" x14ac:dyDescent="0.25">
      <c r="C688" s="626"/>
      <c r="D688" s="626"/>
      <c r="E688" s="627"/>
      <c r="F688" s="627"/>
      <c r="G688" s="627"/>
      <c r="H688" s="627"/>
      <c r="I688" s="627"/>
      <c r="J688" s="627"/>
      <c r="K688" s="627"/>
      <c r="L688" s="627"/>
      <c r="M688" s="627"/>
      <c r="N688" s="627"/>
      <c r="O688" s="627"/>
      <c r="P688" s="627"/>
      <c r="Q688" s="627"/>
      <c r="R688" s="627"/>
      <c r="S688" s="627"/>
      <c r="T688" s="627"/>
      <c r="U688" s="627"/>
      <c r="V688" s="627"/>
      <c r="W688" s="358">
        <f t="shared" si="50"/>
        <v>0</v>
      </c>
      <c r="X688" s="358">
        <f t="shared" si="45"/>
        <v>0</v>
      </c>
      <c r="Y688" s="358">
        <f t="shared" si="51"/>
        <v>0</v>
      </c>
      <c r="Z688" s="628"/>
      <c r="AA688" s="587"/>
      <c r="AB688" s="147"/>
    </row>
    <row r="689" spans="3:28" hidden="1" x14ac:dyDescent="0.25">
      <c r="C689" s="626"/>
      <c r="D689" s="626"/>
      <c r="E689" s="627"/>
      <c r="F689" s="627"/>
      <c r="G689" s="627"/>
      <c r="H689" s="627"/>
      <c r="I689" s="627"/>
      <c r="J689" s="627"/>
      <c r="K689" s="627"/>
      <c r="L689" s="627"/>
      <c r="M689" s="627"/>
      <c r="N689" s="627"/>
      <c r="O689" s="627"/>
      <c r="P689" s="627"/>
      <c r="Q689" s="627"/>
      <c r="R689" s="627"/>
      <c r="S689" s="627"/>
      <c r="T689" s="627"/>
      <c r="U689" s="627"/>
      <c r="V689" s="627"/>
      <c r="W689" s="358">
        <f t="shared" si="50"/>
        <v>0</v>
      </c>
      <c r="X689" s="358">
        <f t="shared" si="45"/>
        <v>0</v>
      </c>
      <c r="Y689" s="358">
        <f t="shared" si="51"/>
        <v>0</v>
      </c>
      <c r="Z689" s="628"/>
      <c r="AA689" s="587"/>
      <c r="AB689" s="147"/>
    </row>
    <row r="690" spans="3:28" hidden="1" x14ac:dyDescent="0.25">
      <c r="C690" s="626"/>
      <c r="D690" s="626"/>
      <c r="E690" s="627"/>
      <c r="F690" s="627"/>
      <c r="G690" s="627"/>
      <c r="H690" s="627"/>
      <c r="I690" s="627"/>
      <c r="J690" s="627"/>
      <c r="K690" s="627"/>
      <c r="L690" s="627"/>
      <c r="M690" s="627"/>
      <c r="N690" s="627"/>
      <c r="O690" s="627"/>
      <c r="P690" s="627"/>
      <c r="Q690" s="627"/>
      <c r="R690" s="627"/>
      <c r="S690" s="627"/>
      <c r="T690" s="627"/>
      <c r="U690" s="627"/>
      <c r="V690" s="627"/>
      <c r="W690" s="358">
        <f t="shared" si="50"/>
        <v>0</v>
      </c>
      <c r="X690" s="358">
        <f t="shared" si="45"/>
        <v>0</v>
      </c>
      <c r="Y690" s="358">
        <f t="shared" si="51"/>
        <v>0</v>
      </c>
      <c r="Z690" s="628"/>
      <c r="AA690" s="587"/>
      <c r="AB690" s="147"/>
    </row>
    <row r="691" spans="3:28" hidden="1" x14ac:dyDescent="0.25">
      <c r="C691" s="626"/>
      <c r="D691" s="626"/>
      <c r="E691" s="627"/>
      <c r="F691" s="627"/>
      <c r="G691" s="627"/>
      <c r="H691" s="627"/>
      <c r="I691" s="627"/>
      <c r="J691" s="627"/>
      <c r="K691" s="627"/>
      <c r="L691" s="627"/>
      <c r="M691" s="627"/>
      <c r="N691" s="627"/>
      <c r="O691" s="627"/>
      <c r="P691" s="627"/>
      <c r="Q691" s="627"/>
      <c r="R691" s="627"/>
      <c r="S691" s="627"/>
      <c r="T691" s="627"/>
      <c r="U691" s="627"/>
      <c r="V691" s="627"/>
      <c r="W691" s="358">
        <f t="shared" si="50"/>
        <v>0</v>
      </c>
      <c r="X691" s="358">
        <f t="shared" si="45"/>
        <v>0</v>
      </c>
      <c r="Y691" s="358">
        <f t="shared" si="51"/>
        <v>0</v>
      </c>
      <c r="Z691" s="628"/>
      <c r="AA691" s="587"/>
      <c r="AB691" s="147"/>
    </row>
    <row r="692" spans="3:28" hidden="1" x14ac:dyDescent="0.25">
      <c r="C692" s="626"/>
      <c r="D692" s="626"/>
      <c r="E692" s="627"/>
      <c r="F692" s="627"/>
      <c r="G692" s="627"/>
      <c r="H692" s="627"/>
      <c r="I692" s="627"/>
      <c r="J692" s="627"/>
      <c r="K692" s="627"/>
      <c r="L692" s="627"/>
      <c r="M692" s="627"/>
      <c r="N692" s="627"/>
      <c r="O692" s="627"/>
      <c r="P692" s="627"/>
      <c r="Q692" s="627"/>
      <c r="R692" s="627"/>
      <c r="S692" s="627"/>
      <c r="T692" s="627"/>
      <c r="U692" s="627"/>
      <c r="V692" s="627"/>
      <c r="W692" s="358">
        <f t="shared" si="50"/>
        <v>0</v>
      </c>
      <c r="X692" s="358">
        <f t="shared" si="45"/>
        <v>0</v>
      </c>
      <c r="Y692" s="358">
        <f t="shared" si="51"/>
        <v>0</v>
      </c>
      <c r="Z692" s="628"/>
      <c r="AA692" s="587"/>
      <c r="AB692" s="147"/>
    </row>
    <row r="693" spans="3:28" hidden="1" x14ac:dyDescent="0.25">
      <c r="C693" s="626"/>
      <c r="D693" s="626"/>
      <c r="E693" s="627"/>
      <c r="F693" s="627"/>
      <c r="G693" s="627"/>
      <c r="H693" s="627"/>
      <c r="I693" s="627"/>
      <c r="J693" s="627"/>
      <c r="K693" s="627"/>
      <c r="L693" s="627"/>
      <c r="M693" s="627"/>
      <c r="N693" s="627"/>
      <c r="O693" s="627"/>
      <c r="P693" s="627"/>
      <c r="Q693" s="627"/>
      <c r="R693" s="627"/>
      <c r="S693" s="627"/>
      <c r="T693" s="627"/>
      <c r="U693" s="627"/>
      <c r="V693" s="627"/>
      <c r="W693" s="358">
        <f t="shared" si="50"/>
        <v>0</v>
      </c>
      <c r="X693" s="358">
        <f t="shared" si="45"/>
        <v>0</v>
      </c>
      <c r="Y693" s="358">
        <f t="shared" si="51"/>
        <v>0</v>
      </c>
      <c r="Z693" s="628"/>
      <c r="AA693" s="587"/>
      <c r="AB693" s="147"/>
    </row>
    <row r="694" spans="3:28" hidden="1" x14ac:dyDescent="0.25">
      <c r="C694" s="626"/>
      <c r="D694" s="626"/>
      <c r="E694" s="627"/>
      <c r="F694" s="627"/>
      <c r="G694" s="627"/>
      <c r="H694" s="627"/>
      <c r="I694" s="627"/>
      <c r="J694" s="627"/>
      <c r="K694" s="627"/>
      <c r="L694" s="627"/>
      <c r="M694" s="627"/>
      <c r="N694" s="627"/>
      <c r="O694" s="627"/>
      <c r="P694" s="627"/>
      <c r="Q694" s="627"/>
      <c r="R694" s="627"/>
      <c r="S694" s="627"/>
      <c r="T694" s="627"/>
      <c r="U694" s="627"/>
      <c r="V694" s="627"/>
      <c r="W694" s="358">
        <f t="shared" si="50"/>
        <v>0</v>
      </c>
      <c r="X694" s="358">
        <f t="shared" si="45"/>
        <v>0</v>
      </c>
      <c r="Y694" s="358">
        <f t="shared" si="51"/>
        <v>0</v>
      </c>
      <c r="Z694" s="628"/>
      <c r="AA694" s="587"/>
      <c r="AB694" s="147"/>
    </row>
    <row r="695" spans="3:28" hidden="1" x14ac:dyDescent="0.25">
      <c r="C695" s="626"/>
      <c r="D695" s="626"/>
      <c r="E695" s="627"/>
      <c r="F695" s="627"/>
      <c r="G695" s="627"/>
      <c r="H695" s="627"/>
      <c r="I695" s="627"/>
      <c r="J695" s="627"/>
      <c r="K695" s="627"/>
      <c r="L695" s="627"/>
      <c r="M695" s="627"/>
      <c r="N695" s="627"/>
      <c r="O695" s="627"/>
      <c r="P695" s="627"/>
      <c r="Q695" s="627"/>
      <c r="R695" s="627"/>
      <c r="S695" s="627"/>
      <c r="T695" s="627"/>
      <c r="U695" s="627"/>
      <c r="V695" s="627"/>
      <c r="W695" s="358">
        <f t="shared" si="50"/>
        <v>0</v>
      </c>
      <c r="X695" s="358">
        <f t="shared" si="45"/>
        <v>0</v>
      </c>
      <c r="Y695" s="358">
        <f t="shared" si="51"/>
        <v>0</v>
      </c>
      <c r="Z695" s="628"/>
      <c r="AA695" s="587"/>
      <c r="AB695" s="147"/>
    </row>
    <row r="696" spans="3:28" hidden="1" x14ac:dyDescent="0.25">
      <c r="C696" s="626"/>
      <c r="D696" s="626"/>
      <c r="E696" s="627"/>
      <c r="F696" s="627"/>
      <c r="G696" s="627"/>
      <c r="H696" s="627"/>
      <c r="I696" s="627"/>
      <c r="J696" s="627"/>
      <c r="K696" s="627"/>
      <c r="L696" s="627"/>
      <c r="M696" s="627"/>
      <c r="N696" s="627"/>
      <c r="O696" s="627"/>
      <c r="P696" s="627"/>
      <c r="Q696" s="627"/>
      <c r="R696" s="627"/>
      <c r="S696" s="627"/>
      <c r="T696" s="627"/>
      <c r="U696" s="627"/>
      <c r="V696" s="627"/>
      <c r="W696" s="358">
        <f t="shared" si="50"/>
        <v>0</v>
      </c>
      <c r="X696" s="358">
        <f t="shared" si="45"/>
        <v>0</v>
      </c>
      <c r="Y696" s="358">
        <f t="shared" si="51"/>
        <v>0</v>
      </c>
      <c r="Z696" s="628"/>
      <c r="AA696" s="587"/>
      <c r="AB696" s="147"/>
    </row>
    <row r="697" spans="3:28" hidden="1" x14ac:dyDescent="0.25">
      <c r="C697" s="626"/>
      <c r="D697" s="626"/>
      <c r="E697" s="627"/>
      <c r="F697" s="627"/>
      <c r="G697" s="627"/>
      <c r="H697" s="627"/>
      <c r="I697" s="627"/>
      <c r="J697" s="627"/>
      <c r="K697" s="627"/>
      <c r="L697" s="627"/>
      <c r="M697" s="627"/>
      <c r="N697" s="627"/>
      <c r="O697" s="627"/>
      <c r="P697" s="627"/>
      <c r="Q697" s="627"/>
      <c r="R697" s="627"/>
      <c r="S697" s="627"/>
      <c r="T697" s="627"/>
      <c r="U697" s="627"/>
      <c r="V697" s="627"/>
      <c r="W697" s="358">
        <f t="shared" si="50"/>
        <v>0</v>
      </c>
      <c r="X697" s="358">
        <f t="shared" si="45"/>
        <v>0</v>
      </c>
      <c r="Y697" s="358">
        <f t="shared" si="51"/>
        <v>0</v>
      </c>
      <c r="Z697" s="628"/>
      <c r="AA697" s="587"/>
      <c r="AB697" s="147"/>
    </row>
    <row r="698" spans="3:28" hidden="1" x14ac:dyDescent="0.25">
      <c r="C698" s="626"/>
      <c r="D698" s="626"/>
      <c r="E698" s="627"/>
      <c r="F698" s="627"/>
      <c r="G698" s="627"/>
      <c r="H698" s="627"/>
      <c r="I698" s="627"/>
      <c r="J698" s="627"/>
      <c r="K698" s="627"/>
      <c r="L698" s="627"/>
      <c r="M698" s="627"/>
      <c r="N698" s="627"/>
      <c r="O698" s="627"/>
      <c r="P698" s="627"/>
      <c r="Q698" s="627"/>
      <c r="R698" s="627"/>
      <c r="S698" s="627"/>
      <c r="T698" s="627"/>
      <c r="U698" s="627"/>
      <c r="V698" s="627"/>
      <c r="W698" s="358">
        <f t="shared" si="50"/>
        <v>0</v>
      </c>
      <c r="X698" s="358">
        <f t="shared" si="45"/>
        <v>0</v>
      </c>
      <c r="Y698" s="358">
        <f t="shared" si="51"/>
        <v>0</v>
      </c>
      <c r="Z698" s="628"/>
      <c r="AA698" s="587"/>
      <c r="AB698" s="147"/>
    </row>
    <row r="699" spans="3:28" hidden="1" x14ac:dyDescent="0.25">
      <c r="C699" s="626"/>
      <c r="D699" s="626"/>
      <c r="E699" s="627"/>
      <c r="F699" s="627"/>
      <c r="G699" s="627"/>
      <c r="H699" s="627"/>
      <c r="I699" s="627"/>
      <c r="J699" s="627"/>
      <c r="K699" s="627"/>
      <c r="L699" s="627"/>
      <c r="M699" s="627"/>
      <c r="N699" s="627"/>
      <c r="O699" s="627"/>
      <c r="P699" s="627"/>
      <c r="Q699" s="627"/>
      <c r="R699" s="627"/>
      <c r="S699" s="627"/>
      <c r="T699" s="627"/>
      <c r="U699" s="627"/>
      <c r="V699" s="627"/>
      <c r="W699" s="358">
        <f t="shared" si="50"/>
        <v>0</v>
      </c>
      <c r="X699" s="358">
        <f t="shared" si="45"/>
        <v>0</v>
      </c>
      <c r="Y699" s="358">
        <f t="shared" si="51"/>
        <v>0</v>
      </c>
      <c r="Z699" s="628"/>
      <c r="AA699" s="587"/>
      <c r="AB699" s="147"/>
    </row>
    <row r="700" spans="3:28" hidden="1" x14ac:dyDescent="0.25">
      <c r="C700" s="626"/>
      <c r="D700" s="626"/>
      <c r="E700" s="627"/>
      <c r="F700" s="627"/>
      <c r="G700" s="627"/>
      <c r="H700" s="627"/>
      <c r="I700" s="627"/>
      <c r="J700" s="627"/>
      <c r="K700" s="627"/>
      <c r="L700" s="627"/>
      <c r="M700" s="627"/>
      <c r="N700" s="627"/>
      <c r="O700" s="627"/>
      <c r="P700" s="627"/>
      <c r="Q700" s="627"/>
      <c r="R700" s="627"/>
      <c r="S700" s="627"/>
      <c r="T700" s="627"/>
      <c r="U700" s="627"/>
      <c r="V700" s="627"/>
      <c r="W700" s="358">
        <f t="shared" si="50"/>
        <v>0</v>
      </c>
      <c r="X700" s="358">
        <f t="shared" si="45"/>
        <v>0</v>
      </c>
      <c r="Y700" s="358">
        <f t="shared" si="51"/>
        <v>0</v>
      </c>
      <c r="Z700" s="628"/>
      <c r="AA700" s="587"/>
      <c r="AB700" s="147"/>
    </row>
    <row r="701" spans="3:28" hidden="1" x14ac:dyDescent="0.25">
      <c r="C701" s="626"/>
      <c r="D701" s="626"/>
      <c r="E701" s="627"/>
      <c r="F701" s="627"/>
      <c r="G701" s="627"/>
      <c r="H701" s="627"/>
      <c r="I701" s="627"/>
      <c r="J701" s="627"/>
      <c r="K701" s="627"/>
      <c r="L701" s="627"/>
      <c r="M701" s="627"/>
      <c r="N701" s="627"/>
      <c r="O701" s="627"/>
      <c r="P701" s="627"/>
      <c r="Q701" s="627"/>
      <c r="R701" s="627"/>
      <c r="S701" s="627"/>
      <c r="T701" s="627"/>
      <c r="U701" s="627"/>
      <c r="V701" s="627"/>
      <c r="W701" s="358">
        <f t="shared" si="50"/>
        <v>0</v>
      </c>
      <c r="X701" s="358">
        <f t="shared" si="45"/>
        <v>0</v>
      </c>
      <c r="Y701" s="358">
        <f t="shared" si="51"/>
        <v>0</v>
      </c>
      <c r="Z701" s="628"/>
      <c r="AA701" s="587"/>
      <c r="AB701" s="147"/>
    </row>
    <row r="702" spans="3:28" hidden="1" x14ac:dyDescent="0.25">
      <c r="C702" s="626"/>
      <c r="D702" s="626"/>
      <c r="E702" s="627"/>
      <c r="F702" s="627"/>
      <c r="G702" s="627"/>
      <c r="H702" s="627"/>
      <c r="I702" s="627"/>
      <c r="J702" s="627"/>
      <c r="K702" s="627"/>
      <c r="L702" s="627"/>
      <c r="M702" s="627"/>
      <c r="N702" s="627"/>
      <c r="O702" s="627"/>
      <c r="P702" s="627"/>
      <c r="Q702" s="627"/>
      <c r="R702" s="627"/>
      <c r="S702" s="627"/>
      <c r="T702" s="627"/>
      <c r="U702" s="627"/>
      <c r="V702" s="627"/>
      <c r="W702" s="358">
        <f t="shared" si="50"/>
        <v>0</v>
      </c>
      <c r="X702" s="358">
        <f t="shared" si="45"/>
        <v>0</v>
      </c>
      <c r="Y702" s="358">
        <f t="shared" si="51"/>
        <v>0</v>
      </c>
      <c r="Z702" s="628"/>
      <c r="AA702" s="587"/>
      <c r="AB702" s="147"/>
    </row>
    <row r="703" spans="3:28" hidden="1" x14ac:dyDescent="0.25">
      <c r="C703" s="626"/>
      <c r="D703" s="626"/>
      <c r="E703" s="627"/>
      <c r="F703" s="627"/>
      <c r="G703" s="627"/>
      <c r="H703" s="627"/>
      <c r="I703" s="627"/>
      <c r="J703" s="627"/>
      <c r="K703" s="627"/>
      <c r="L703" s="627"/>
      <c r="M703" s="627"/>
      <c r="N703" s="627"/>
      <c r="O703" s="627"/>
      <c r="P703" s="627"/>
      <c r="Q703" s="627"/>
      <c r="R703" s="627"/>
      <c r="S703" s="627"/>
      <c r="T703" s="627"/>
      <c r="U703" s="627"/>
      <c r="V703" s="627"/>
      <c r="W703" s="358">
        <f t="shared" si="50"/>
        <v>0</v>
      </c>
      <c r="X703" s="358">
        <f t="shared" si="45"/>
        <v>0</v>
      </c>
      <c r="Y703" s="358">
        <f t="shared" si="51"/>
        <v>0</v>
      </c>
      <c r="Z703" s="628"/>
      <c r="AA703" s="587"/>
      <c r="AB703" s="147"/>
    </row>
    <row r="704" spans="3:28" hidden="1" x14ac:dyDescent="0.25">
      <c r="C704" s="626"/>
      <c r="D704" s="626"/>
      <c r="E704" s="627"/>
      <c r="F704" s="627"/>
      <c r="G704" s="627"/>
      <c r="H704" s="627"/>
      <c r="I704" s="627"/>
      <c r="J704" s="627"/>
      <c r="K704" s="627"/>
      <c r="L704" s="627"/>
      <c r="M704" s="627"/>
      <c r="N704" s="627"/>
      <c r="O704" s="627"/>
      <c r="P704" s="627"/>
      <c r="Q704" s="627"/>
      <c r="R704" s="627"/>
      <c r="S704" s="627"/>
      <c r="T704" s="627"/>
      <c r="U704" s="627"/>
      <c r="V704" s="627"/>
      <c r="W704" s="358">
        <f t="shared" si="50"/>
        <v>0</v>
      </c>
      <c r="X704" s="358">
        <f t="shared" si="45"/>
        <v>0</v>
      </c>
      <c r="Y704" s="358">
        <f t="shared" si="51"/>
        <v>0</v>
      </c>
      <c r="Z704" s="628"/>
      <c r="AA704" s="587"/>
      <c r="AB704" s="147"/>
    </row>
    <row r="705" spans="3:28" hidden="1" x14ac:dyDescent="0.25">
      <c r="C705" s="626"/>
      <c r="D705" s="626"/>
      <c r="E705" s="627"/>
      <c r="F705" s="627"/>
      <c r="G705" s="627"/>
      <c r="H705" s="627"/>
      <c r="I705" s="627"/>
      <c r="J705" s="627"/>
      <c r="K705" s="627"/>
      <c r="L705" s="627"/>
      <c r="M705" s="627"/>
      <c r="N705" s="627"/>
      <c r="O705" s="627"/>
      <c r="P705" s="627"/>
      <c r="Q705" s="627"/>
      <c r="R705" s="627"/>
      <c r="S705" s="627"/>
      <c r="T705" s="627"/>
      <c r="U705" s="627"/>
      <c r="V705" s="627"/>
      <c r="W705" s="358">
        <f t="shared" ref="W705:W768" si="52">SUMPRODUCT(E705:V705,$E$1102:$V$1102)</f>
        <v>0</v>
      </c>
      <c r="X705" s="358">
        <f t="shared" si="45"/>
        <v>0</v>
      </c>
      <c r="Y705" s="358">
        <f t="shared" ref="Y705:Y768" si="53">SUMPRODUCT(E705:V705,$E$1101:$V$1101)</f>
        <v>0</v>
      </c>
      <c r="Z705" s="628"/>
      <c r="AA705" s="587"/>
      <c r="AB705" s="147"/>
    </row>
    <row r="706" spans="3:28" hidden="1" x14ac:dyDescent="0.25">
      <c r="C706" s="626"/>
      <c r="D706" s="626"/>
      <c r="E706" s="627"/>
      <c r="F706" s="627"/>
      <c r="G706" s="627"/>
      <c r="H706" s="627"/>
      <c r="I706" s="627"/>
      <c r="J706" s="627"/>
      <c r="K706" s="627"/>
      <c r="L706" s="627"/>
      <c r="M706" s="627"/>
      <c r="N706" s="627"/>
      <c r="O706" s="627"/>
      <c r="P706" s="627"/>
      <c r="Q706" s="627"/>
      <c r="R706" s="627"/>
      <c r="S706" s="627"/>
      <c r="T706" s="627"/>
      <c r="U706" s="627"/>
      <c r="V706" s="627"/>
      <c r="W706" s="358">
        <f t="shared" si="52"/>
        <v>0</v>
      </c>
      <c r="X706" s="358">
        <f t="shared" si="45"/>
        <v>0</v>
      </c>
      <c r="Y706" s="358">
        <f t="shared" si="53"/>
        <v>0</v>
      </c>
      <c r="Z706" s="628"/>
      <c r="AA706" s="587"/>
      <c r="AB706" s="147"/>
    </row>
    <row r="707" spans="3:28" hidden="1" x14ac:dyDescent="0.25">
      <c r="C707" s="626"/>
      <c r="D707" s="626"/>
      <c r="E707" s="627"/>
      <c r="F707" s="627"/>
      <c r="G707" s="627"/>
      <c r="H707" s="627"/>
      <c r="I707" s="627"/>
      <c r="J707" s="627"/>
      <c r="K707" s="627"/>
      <c r="L707" s="627"/>
      <c r="M707" s="627"/>
      <c r="N707" s="627"/>
      <c r="O707" s="627"/>
      <c r="P707" s="627"/>
      <c r="Q707" s="627"/>
      <c r="R707" s="627"/>
      <c r="S707" s="627"/>
      <c r="T707" s="627"/>
      <c r="U707" s="627"/>
      <c r="V707" s="627"/>
      <c r="W707" s="358">
        <f t="shared" si="52"/>
        <v>0</v>
      </c>
      <c r="X707" s="358">
        <f t="shared" si="45"/>
        <v>0</v>
      </c>
      <c r="Y707" s="358">
        <f t="shared" si="53"/>
        <v>0</v>
      </c>
      <c r="Z707" s="628"/>
      <c r="AA707" s="587"/>
      <c r="AB707" s="147"/>
    </row>
    <row r="708" spans="3:28" hidden="1" x14ac:dyDescent="0.25">
      <c r="C708" s="626"/>
      <c r="D708" s="626"/>
      <c r="E708" s="627"/>
      <c r="F708" s="627"/>
      <c r="G708" s="627"/>
      <c r="H708" s="627"/>
      <c r="I708" s="627"/>
      <c r="J708" s="627"/>
      <c r="K708" s="627"/>
      <c r="L708" s="627"/>
      <c r="M708" s="627"/>
      <c r="N708" s="627"/>
      <c r="O708" s="627"/>
      <c r="P708" s="627"/>
      <c r="Q708" s="627"/>
      <c r="R708" s="627"/>
      <c r="S708" s="627"/>
      <c r="T708" s="627"/>
      <c r="U708" s="627"/>
      <c r="V708" s="627"/>
      <c r="W708" s="358">
        <f t="shared" si="52"/>
        <v>0</v>
      </c>
      <c r="X708" s="358">
        <f t="shared" si="45"/>
        <v>0</v>
      </c>
      <c r="Y708" s="358">
        <f t="shared" si="53"/>
        <v>0</v>
      </c>
      <c r="Z708" s="628"/>
      <c r="AA708" s="587"/>
      <c r="AB708" s="147"/>
    </row>
    <row r="709" spans="3:28" hidden="1" x14ac:dyDescent="0.25">
      <c r="C709" s="626"/>
      <c r="D709" s="626"/>
      <c r="E709" s="627"/>
      <c r="F709" s="627"/>
      <c r="G709" s="627"/>
      <c r="H709" s="627"/>
      <c r="I709" s="627"/>
      <c r="J709" s="627"/>
      <c r="K709" s="627"/>
      <c r="L709" s="627"/>
      <c r="M709" s="627"/>
      <c r="N709" s="627"/>
      <c r="O709" s="627"/>
      <c r="P709" s="627"/>
      <c r="Q709" s="627"/>
      <c r="R709" s="627"/>
      <c r="S709" s="627"/>
      <c r="T709" s="627"/>
      <c r="U709" s="627"/>
      <c r="V709" s="627"/>
      <c r="W709" s="358">
        <f t="shared" si="52"/>
        <v>0</v>
      </c>
      <c r="X709" s="358">
        <f t="shared" si="45"/>
        <v>0</v>
      </c>
      <c r="Y709" s="358">
        <f t="shared" si="53"/>
        <v>0</v>
      </c>
      <c r="Z709" s="628"/>
      <c r="AA709" s="587"/>
      <c r="AB709" s="147"/>
    </row>
    <row r="710" spans="3:28" hidden="1" x14ac:dyDescent="0.25">
      <c r="C710" s="626"/>
      <c r="D710" s="626"/>
      <c r="E710" s="627"/>
      <c r="F710" s="627"/>
      <c r="G710" s="627"/>
      <c r="H710" s="627"/>
      <c r="I710" s="627"/>
      <c r="J710" s="627"/>
      <c r="K710" s="627"/>
      <c r="L710" s="627"/>
      <c r="M710" s="627"/>
      <c r="N710" s="627"/>
      <c r="O710" s="627"/>
      <c r="P710" s="627"/>
      <c r="Q710" s="627"/>
      <c r="R710" s="627"/>
      <c r="S710" s="627"/>
      <c r="T710" s="627"/>
      <c r="U710" s="627"/>
      <c r="V710" s="627"/>
      <c r="W710" s="358">
        <f t="shared" si="52"/>
        <v>0</v>
      </c>
      <c r="X710" s="358">
        <f t="shared" si="45"/>
        <v>0</v>
      </c>
      <c r="Y710" s="358">
        <f t="shared" si="53"/>
        <v>0</v>
      </c>
      <c r="Z710" s="628"/>
      <c r="AA710" s="587"/>
      <c r="AB710" s="147"/>
    </row>
    <row r="711" spans="3:28" hidden="1" x14ac:dyDescent="0.25">
      <c r="C711" s="626"/>
      <c r="D711" s="626"/>
      <c r="E711" s="627"/>
      <c r="F711" s="627"/>
      <c r="G711" s="627"/>
      <c r="H711" s="627"/>
      <c r="I711" s="627"/>
      <c r="J711" s="627"/>
      <c r="K711" s="627"/>
      <c r="L711" s="627"/>
      <c r="M711" s="627"/>
      <c r="N711" s="627"/>
      <c r="O711" s="627"/>
      <c r="P711" s="627"/>
      <c r="Q711" s="627"/>
      <c r="R711" s="627"/>
      <c r="S711" s="627"/>
      <c r="T711" s="627"/>
      <c r="U711" s="627"/>
      <c r="V711" s="627"/>
      <c r="W711" s="358">
        <f t="shared" si="52"/>
        <v>0</v>
      </c>
      <c r="X711" s="358">
        <f t="shared" si="45"/>
        <v>0</v>
      </c>
      <c r="Y711" s="358">
        <f t="shared" si="53"/>
        <v>0</v>
      </c>
      <c r="Z711" s="628"/>
      <c r="AA711" s="587"/>
      <c r="AB711" s="147"/>
    </row>
    <row r="712" spans="3:28" hidden="1" x14ac:dyDescent="0.25">
      <c r="C712" s="626"/>
      <c r="D712" s="626"/>
      <c r="E712" s="627"/>
      <c r="F712" s="627"/>
      <c r="G712" s="627"/>
      <c r="H712" s="627"/>
      <c r="I712" s="627"/>
      <c r="J712" s="627"/>
      <c r="K712" s="627"/>
      <c r="L712" s="627"/>
      <c r="M712" s="627"/>
      <c r="N712" s="627"/>
      <c r="O712" s="627"/>
      <c r="P712" s="627"/>
      <c r="Q712" s="627"/>
      <c r="R712" s="627"/>
      <c r="S712" s="627"/>
      <c r="T712" s="627"/>
      <c r="U712" s="627"/>
      <c r="V712" s="627"/>
      <c r="W712" s="358">
        <f t="shared" si="52"/>
        <v>0</v>
      </c>
      <c r="X712" s="358">
        <f t="shared" si="45"/>
        <v>0</v>
      </c>
      <c r="Y712" s="358">
        <f t="shared" si="53"/>
        <v>0</v>
      </c>
      <c r="Z712" s="628"/>
      <c r="AA712" s="587"/>
      <c r="AB712" s="147"/>
    </row>
    <row r="713" spans="3:28" hidden="1" x14ac:dyDescent="0.25">
      <c r="C713" s="626"/>
      <c r="D713" s="626"/>
      <c r="E713" s="627"/>
      <c r="F713" s="627"/>
      <c r="G713" s="627"/>
      <c r="H713" s="627"/>
      <c r="I713" s="627"/>
      <c r="J713" s="627"/>
      <c r="K713" s="627"/>
      <c r="L713" s="627"/>
      <c r="M713" s="627"/>
      <c r="N713" s="627"/>
      <c r="O713" s="627"/>
      <c r="P713" s="627"/>
      <c r="Q713" s="627"/>
      <c r="R713" s="627"/>
      <c r="S713" s="627"/>
      <c r="T713" s="627"/>
      <c r="U713" s="627"/>
      <c r="V713" s="627"/>
      <c r="W713" s="358">
        <f t="shared" si="52"/>
        <v>0</v>
      </c>
      <c r="X713" s="358">
        <f t="shared" si="45"/>
        <v>0</v>
      </c>
      <c r="Y713" s="358">
        <f t="shared" si="53"/>
        <v>0</v>
      </c>
      <c r="Z713" s="628"/>
      <c r="AA713" s="587"/>
      <c r="AB713" s="147"/>
    </row>
    <row r="714" spans="3:28" hidden="1" x14ac:dyDescent="0.25">
      <c r="C714" s="626"/>
      <c r="D714" s="626"/>
      <c r="E714" s="627"/>
      <c r="F714" s="627"/>
      <c r="G714" s="627"/>
      <c r="H714" s="627"/>
      <c r="I714" s="627"/>
      <c r="J714" s="627"/>
      <c r="K714" s="627"/>
      <c r="L714" s="627"/>
      <c r="M714" s="627"/>
      <c r="N714" s="627"/>
      <c r="O714" s="627"/>
      <c r="P714" s="627"/>
      <c r="Q714" s="627"/>
      <c r="R714" s="627"/>
      <c r="S714" s="627"/>
      <c r="T714" s="627"/>
      <c r="U714" s="627"/>
      <c r="V714" s="627"/>
      <c r="W714" s="358">
        <f t="shared" si="52"/>
        <v>0</v>
      </c>
      <c r="X714" s="358">
        <f t="shared" si="45"/>
        <v>0</v>
      </c>
      <c r="Y714" s="358">
        <f t="shared" si="53"/>
        <v>0</v>
      </c>
      <c r="Z714" s="628"/>
      <c r="AA714" s="587"/>
      <c r="AB714" s="147"/>
    </row>
    <row r="715" spans="3:28" hidden="1" x14ac:dyDescent="0.25">
      <c r="C715" s="626"/>
      <c r="D715" s="626"/>
      <c r="E715" s="627"/>
      <c r="F715" s="627"/>
      <c r="G715" s="627"/>
      <c r="H715" s="627"/>
      <c r="I715" s="627"/>
      <c r="J715" s="627"/>
      <c r="K715" s="627"/>
      <c r="L715" s="627"/>
      <c r="M715" s="627"/>
      <c r="N715" s="627"/>
      <c r="O715" s="627"/>
      <c r="P715" s="627"/>
      <c r="Q715" s="627"/>
      <c r="R715" s="627"/>
      <c r="S715" s="627"/>
      <c r="T715" s="627"/>
      <c r="U715" s="627"/>
      <c r="V715" s="627"/>
      <c r="W715" s="358">
        <f t="shared" si="52"/>
        <v>0</v>
      </c>
      <c r="X715" s="358">
        <f t="shared" si="45"/>
        <v>0</v>
      </c>
      <c r="Y715" s="358">
        <f t="shared" si="53"/>
        <v>0</v>
      </c>
      <c r="Z715" s="628"/>
      <c r="AA715" s="587"/>
      <c r="AB715" s="147"/>
    </row>
    <row r="716" spans="3:28" hidden="1" x14ac:dyDescent="0.25">
      <c r="C716" s="626"/>
      <c r="D716" s="626"/>
      <c r="E716" s="627"/>
      <c r="F716" s="627"/>
      <c r="G716" s="627"/>
      <c r="H716" s="627"/>
      <c r="I716" s="627"/>
      <c r="J716" s="627"/>
      <c r="K716" s="627"/>
      <c r="L716" s="627"/>
      <c r="M716" s="627"/>
      <c r="N716" s="627"/>
      <c r="O716" s="627"/>
      <c r="P716" s="627"/>
      <c r="Q716" s="627"/>
      <c r="R716" s="627"/>
      <c r="S716" s="627"/>
      <c r="T716" s="627"/>
      <c r="U716" s="627"/>
      <c r="V716" s="627"/>
      <c r="W716" s="358">
        <f t="shared" si="52"/>
        <v>0</v>
      </c>
      <c r="X716" s="358">
        <f t="shared" si="45"/>
        <v>0</v>
      </c>
      <c r="Y716" s="358">
        <f t="shared" si="53"/>
        <v>0</v>
      </c>
      <c r="Z716" s="628"/>
      <c r="AA716" s="587"/>
      <c r="AB716" s="147"/>
    </row>
    <row r="717" spans="3:28" hidden="1" x14ac:dyDescent="0.25">
      <c r="C717" s="626"/>
      <c r="D717" s="626"/>
      <c r="E717" s="627"/>
      <c r="F717" s="627"/>
      <c r="G717" s="627"/>
      <c r="H717" s="627"/>
      <c r="I717" s="627"/>
      <c r="J717" s="627"/>
      <c r="K717" s="627"/>
      <c r="L717" s="627"/>
      <c r="M717" s="627"/>
      <c r="N717" s="627"/>
      <c r="O717" s="627"/>
      <c r="P717" s="627"/>
      <c r="Q717" s="627"/>
      <c r="R717" s="627"/>
      <c r="S717" s="627"/>
      <c r="T717" s="627"/>
      <c r="U717" s="627"/>
      <c r="V717" s="627"/>
      <c r="W717" s="358">
        <f t="shared" si="52"/>
        <v>0</v>
      </c>
      <c r="X717" s="358">
        <f t="shared" si="45"/>
        <v>0</v>
      </c>
      <c r="Y717" s="358">
        <f t="shared" si="53"/>
        <v>0</v>
      </c>
      <c r="Z717" s="628"/>
      <c r="AA717" s="587"/>
      <c r="AB717" s="147"/>
    </row>
    <row r="718" spans="3:28" hidden="1" x14ac:dyDescent="0.25">
      <c r="C718" s="626"/>
      <c r="D718" s="626"/>
      <c r="E718" s="627"/>
      <c r="F718" s="627"/>
      <c r="G718" s="627"/>
      <c r="H718" s="627"/>
      <c r="I718" s="627"/>
      <c r="J718" s="627"/>
      <c r="K718" s="627"/>
      <c r="L718" s="627"/>
      <c r="M718" s="627"/>
      <c r="N718" s="627"/>
      <c r="O718" s="627"/>
      <c r="P718" s="627"/>
      <c r="Q718" s="627"/>
      <c r="R718" s="627"/>
      <c r="S718" s="627"/>
      <c r="T718" s="627"/>
      <c r="U718" s="627"/>
      <c r="V718" s="627"/>
      <c r="W718" s="358">
        <f t="shared" si="52"/>
        <v>0</v>
      </c>
      <c r="X718" s="358">
        <f t="shared" si="45"/>
        <v>0</v>
      </c>
      <c r="Y718" s="358">
        <f t="shared" si="53"/>
        <v>0</v>
      </c>
      <c r="Z718" s="628"/>
      <c r="AA718" s="587"/>
      <c r="AB718" s="147"/>
    </row>
    <row r="719" spans="3:28" hidden="1" x14ac:dyDescent="0.25">
      <c r="C719" s="626"/>
      <c r="D719" s="626"/>
      <c r="E719" s="627"/>
      <c r="F719" s="627"/>
      <c r="G719" s="627"/>
      <c r="H719" s="627"/>
      <c r="I719" s="627"/>
      <c r="J719" s="627"/>
      <c r="K719" s="627"/>
      <c r="L719" s="627"/>
      <c r="M719" s="627"/>
      <c r="N719" s="627"/>
      <c r="O719" s="627"/>
      <c r="P719" s="627"/>
      <c r="Q719" s="627"/>
      <c r="R719" s="627"/>
      <c r="S719" s="627"/>
      <c r="T719" s="627"/>
      <c r="U719" s="627"/>
      <c r="V719" s="627"/>
      <c r="W719" s="358">
        <f t="shared" si="52"/>
        <v>0</v>
      </c>
      <c r="X719" s="358">
        <f t="shared" si="45"/>
        <v>0</v>
      </c>
      <c r="Y719" s="358">
        <f t="shared" si="53"/>
        <v>0</v>
      </c>
      <c r="Z719" s="628"/>
      <c r="AA719" s="587"/>
      <c r="AB719" s="147"/>
    </row>
    <row r="720" spans="3:28" hidden="1" x14ac:dyDescent="0.25">
      <c r="C720" s="626"/>
      <c r="D720" s="626"/>
      <c r="E720" s="627"/>
      <c r="F720" s="627"/>
      <c r="G720" s="627"/>
      <c r="H720" s="627"/>
      <c r="I720" s="627"/>
      <c r="J720" s="627"/>
      <c r="K720" s="627"/>
      <c r="L720" s="627"/>
      <c r="M720" s="627"/>
      <c r="N720" s="627"/>
      <c r="O720" s="627"/>
      <c r="P720" s="627"/>
      <c r="Q720" s="627"/>
      <c r="R720" s="627"/>
      <c r="S720" s="627"/>
      <c r="T720" s="627"/>
      <c r="U720" s="627"/>
      <c r="V720" s="627"/>
      <c r="W720" s="358">
        <f t="shared" si="52"/>
        <v>0</v>
      </c>
      <c r="X720" s="358">
        <f t="shared" si="45"/>
        <v>0</v>
      </c>
      <c r="Y720" s="358">
        <f t="shared" si="53"/>
        <v>0</v>
      </c>
      <c r="Z720" s="628"/>
      <c r="AA720" s="587"/>
      <c r="AB720" s="147"/>
    </row>
    <row r="721" spans="3:28" hidden="1" x14ac:dyDescent="0.25">
      <c r="C721" s="626"/>
      <c r="D721" s="626"/>
      <c r="E721" s="627"/>
      <c r="F721" s="627"/>
      <c r="G721" s="627"/>
      <c r="H721" s="627"/>
      <c r="I721" s="627"/>
      <c r="J721" s="627"/>
      <c r="K721" s="627"/>
      <c r="L721" s="627"/>
      <c r="M721" s="627"/>
      <c r="N721" s="627"/>
      <c r="O721" s="627"/>
      <c r="P721" s="627"/>
      <c r="Q721" s="627"/>
      <c r="R721" s="627"/>
      <c r="S721" s="627"/>
      <c r="T721" s="627"/>
      <c r="U721" s="627"/>
      <c r="V721" s="627"/>
      <c r="W721" s="358">
        <f t="shared" si="52"/>
        <v>0</v>
      </c>
      <c r="X721" s="358">
        <f t="shared" si="45"/>
        <v>0</v>
      </c>
      <c r="Y721" s="358">
        <f t="shared" si="53"/>
        <v>0</v>
      </c>
      <c r="Z721" s="628"/>
      <c r="AA721" s="587"/>
      <c r="AB721" s="147"/>
    </row>
    <row r="722" spans="3:28" hidden="1" x14ac:dyDescent="0.25">
      <c r="C722" s="626"/>
      <c r="D722" s="626"/>
      <c r="E722" s="627"/>
      <c r="F722" s="627"/>
      <c r="G722" s="627"/>
      <c r="H722" s="627"/>
      <c r="I722" s="627"/>
      <c r="J722" s="627"/>
      <c r="K722" s="627"/>
      <c r="L722" s="627"/>
      <c r="M722" s="627"/>
      <c r="N722" s="627"/>
      <c r="O722" s="627"/>
      <c r="P722" s="627"/>
      <c r="Q722" s="627"/>
      <c r="R722" s="627"/>
      <c r="S722" s="627"/>
      <c r="T722" s="627"/>
      <c r="U722" s="627"/>
      <c r="V722" s="627"/>
      <c r="W722" s="358">
        <f t="shared" si="52"/>
        <v>0</v>
      </c>
      <c r="X722" s="358">
        <f t="shared" si="45"/>
        <v>0</v>
      </c>
      <c r="Y722" s="358">
        <f t="shared" si="53"/>
        <v>0</v>
      </c>
      <c r="Z722" s="628"/>
      <c r="AA722" s="587"/>
      <c r="AB722" s="147"/>
    </row>
    <row r="723" spans="3:28" hidden="1" x14ac:dyDescent="0.25">
      <c r="C723" s="626"/>
      <c r="D723" s="626"/>
      <c r="E723" s="627"/>
      <c r="F723" s="627"/>
      <c r="G723" s="627"/>
      <c r="H723" s="627"/>
      <c r="I723" s="627"/>
      <c r="J723" s="627"/>
      <c r="K723" s="627"/>
      <c r="L723" s="627"/>
      <c r="M723" s="627"/>
      <c r="N723" s="627"/>
      <c r="O723" s="627"/>
      <c r="P723" s="627"/>
      <c r="Q723" s="627"/>
      <c r="R723" s="627"/>
      <c r="S723" s="627"/>
      <c r="T723" s="627"/>
      <c r="U723" s="627"/>
      <c r="V723" s="627"/>
      <c r="W723" s="358">
        <f t="shared" si="52"/>
        <v>0</v>
      </c>
      <c r="X723" s="358">
        <f t="shared" si="45"/>
        <v>0</v>
      </c>
      <c r="Y723" s="358">
        <f t="shared" si="53"/>
        <v>0</v>
      </c>
      <c r="Z723" s="628"/>
      <c r="AA723" s="587"/>
      <c r="AB723" s="147"/>
    </row>
    <row r="724" spans="3:28" hidden="1" x14ac:dyDescent="0.25">
      <c r="C724" s="626"/>
      <c r="D724" s="626"/>
      <c r="E724" s="627"/>
      <c r="F724" s="627"/>
      <c r="G724" s="627"/>
      <c r="H724" s="627"/>
      <c r="I724" s="627"/>
      <c r="J724" s="627"/>
      <c r="K724" s="627"/>
      <c r="L724" s="627"/>
      <c r="M724" s="627"/>
      <c r="N724" s="627"/>
      <c r="O724" s="627"/>
      <c r="P724" s="627"/>
      <c r="Q724" s="627"/>
      <c r="R724" s="627"/>
      <c r="S724" s="627"/>
      <c r="T724" s="627"/>
      <c r="U724" s="627"/>
      <c r="V724" s="627"/>
      <c r="W724" s="358">
        <f t="shared" si="52"/>
        <v>0</v>
      </c>
      <c r="X724" s="358">
        <f t="shared" si="45"/>
        <v>0</v>
      </c>
      <c r="Y724" s="358">
        <f t="shared" si="53"/>
        <v>0</v>
      </c>
      <c r="Z724" s="628"/>
      <c r="AA724" s="587"/>
      <c r="AB724" s="147"/>
    </row>
    <row r="725" spans="3:28" hidden="1" x14ac:dyDescent="0.25">
      <c r="C725" s="626"/>
      <c r="D725" s="626"/>
      <c r="E725" s="627"/>
      <c r="F725" s="627"/>
      <c r="G725" s="627"/>
      <c r="H725" s="627"/>
      <c r="I725" s="627"/>
      <c r="J725" s="627"/>
      <c r="K725" s="627"/>
      <c r="L725" s="627"/>
      <c r="M725" s="627"/>
      <c r="N725" s="627"/>
      <c r="O725" s="627"/>
      <c r="P725" s="627"/>
      <c r="Q725" s="627"/>
      <c r="R725" s="627"/>
      <c r="S725" s="627"/>
      <c r="T725" s="627"/>
      <c r="U725" s="627"/>
      <c r="V725" s="627"/>
      <c r="W725" s="358">
        <f t="shared" si="52"/>
        <v>0</v>
      </c>
      <c r="X725" s="358">
        <f t="shared" si="45"/>
        <v>0</v>
      </c>
      <c r="Y725" s="358">
        <f t="shared" si="53"/>
        <v>0</v>
      </c>
      <c r="Z725" s="628"/>
      <c r="AA725" s="587"/>
      <c r="AB725" s="147"/>
    </row>
    <row r="726" spans="3:28" hidden="1" x14ac:dyDescent="0.25">
      <c r="C726" s="626"/>
      <c r="D726" s="626"/>
      <c r="E726" s="627"/>
      <c r="F726" s="627"/>
      <c r="G726" s="627"/>
      <c r="H726" s="627"/>
      <c r="I726" s="627"/>
      <c r="J726" s="627"/>
      <c r="K726" s="627"/>
      <c r="L726" s="627"/>
      <c r="M726" s="627"/>
      <c r="N726" s="627"/>
      <c r="O726" s="627"/>
      <c r="P726" s="627"/>
      <c r="Q726" s="627"/>
      <c r="R726" s="627"/>
      <c r="S726" s="627"/>
      <c r="T726" s="627"/>
      <c r="U726" s="627"/>
      <c r="V726" s="627"/>
      <c r="W726" s="358">
        <f t="shared" si="52"/>
        <v>0</v>
      </c>
      <c r="X726" s="358">
        <f t="shared" si="45"/>
        <v>0</v>
      </c>
      <c r="Y726" s="358">
        <f t="shared" si="53"/>
        <v>0</v>
      </c>
      <c r="Z726" s="628"/>
      <c r="AA726" s="587"/>
      <c r="AB726" s="147"/>
    </row>
    <row r="727" spans="3:28" hidden="1" x14ac:dyDescent="0.25">
      <c r="C727" s="626"/>
      <c r="D727" s="626"/>
      <c r="E727" s="627"/>
      <c r="F727" s="627"/>
      <c r="G727" s="627"/>
      <c r="H727" s="627"/>
      <c r="I727" s="627"/>
      <c r="J727" s="627"/>
      <c r="K727" s="627"/>
      <c r="L727" s="627"/>
      <c r="M727" s="627"/>
      <c r="N727" s="627"/>
      <c r="O727" s="627"/>
      <c r="P727" s="627"/>
      <c r="Q727" s="627"/>
      <c r="R727" s="627"/>
      <c r="S727" s="627"/>
      <c r="T727" s="627"/>
      <c r="U727" s="627"/>
      <c r="V727" s="627"/>
      <c r="W727" s="358">
        <f t="shared" si="52"/>
        <v>0</v>
      </c>
      <c r="X727" s="358">
        <f t="shared" si="45"/>
        <v>0</v>
      </c>
      <c r="Y727" s="358">
        <f t="shared" si="53"/>
        <v>0</v>
      </c>
      <c r="Z727" s="628"/>
      <c r="AA727" s="587"/>
      <c r="AB727" s="147"/>
    </row>
    <row r="728" spans="3:28" hidden="1" x14ac:dyDescent="0.25">
      <c r="C728" s="626"/>
      <c r="D728" s="626"/>
      <c r="E728" s="627"/>
      <c r="F728" s="627"/>
      <c r="G728" s="627"/>
      <c r="H728" s="627"/>
      <c r="I728" s="627"/>
      <c r="J728" s="627"/>
      <c r="K728" s="627"/>
      <c r="L728" s="627"/>
      <c r="M728" s="627"/>
      <c r="N728" s="627"/>
      <c r="O728" s="627"/>
      <c r="P728" s="627"/>
      <c r="Q728" s="627"/>
      <c r="R728" s="627"/>
      <c r="S728" s="627"/>
      <c r="T728" s="627"/>
      <c r="U728" s="627"/>
      <c r="V728" s="627"/>
      <c r="W728" s="358">
        <f t="shared" si="52"/>
        <v>0</v>
      </c>
      <c r="X728" s="358">
        <f t="shared" si="45"/>
        <v>0</v>
      </c>
      <c r="Y728" s="358">
        <f t="shared" si="53"/>
        <v>0</v>
      </c>
      <c r="Z728" s="628"/>
      <c r="AA728" s="587"/>
      <c r="AB728" s="147"/>
    </row>
    <row r="729" spans="3:28" hidden="1" x14ac:dyDescent="0.25">
      <c r="C729" s="626"/>
      <c r="D729" s="626"/>
      <c r="E729" s="627"/>
      <c r="F729" s="627"/>
      <c r="G729" s="627"/>
      <c r="H729" s="627"/>
      <c r="I729" s="627"/>
      <c r="J729" s="627"/>
      <c r="K729" s="627"/>
      <c r="L729" s="627"/>
      <c r="M729" s="627"/>
      <c r="N729" s="627"/>
      <c r="O729" s="627"/>
      <c r="P729" s="627"/>
      <c r="Q729" s="627"/>
      <c r="R729" s="627"/>
      <c r="S729" s="627"/>
      <c r="T729" s="627"/>
      <c r="U729" s="627"/>
      <c r="V729" s="627"/>
      <c r="W729" s="358">
        <f t="shared" si="52"/>
        <v>0</v>
      </c>
      <c r="X729" s="358">
        <f t="shared" si="45"/>
        <v>0</v>
      </c>
      <c r="Y729" s="358">
        <f t="shared" si="53"/>
        <v>0</v>
      </c>
      <c r="Z729" s="628"/>
      <c r="AA729" s="587"/>
      <c r="AB729" s="147"/>
    </row>
    <row r="730" spans="3:28" hidden="1" x14ac:dyDescent="0.25">
      <c r="C730" s="626"/>
      <c r="D730" s="626"/>
      <c r="E730" s="627"/>
      <c r="F730" s="627"/>
      <c r="G730" s="627"/>
      <c r="H730" s="627"/>
      <c r="I730" s="627"/>
      <c r="J730" s="627"/>
      <c r="K730" s="627"/>
      <c r="L730" s="627"/>
      <c r="M730" s="627"/>
      <c r="N730" s="627"/>
      <c r="O730" s="627"/>
      <c r="P730" s="627"/>
      <c r="Q730" s="627"/>
      <c r="R730" s="627"/>
      <c r="S730" s="627"/>
      <c r="T730" s="627"/>
      <c r="U730" s="627"/>
      <c r="V730" s="627"/>
      <c r="W730" s="358">
        <f t="shared" si="52"/>
        <v>0</v>
      </c>
      <c r="X730" s="358">
        <f t="shared" si="45"/>
        <v>0</v>
      </c>
      <c r="Y730" s="358">
        <f t="shared" si="53"/>
        <v>0</v>
      </c>
      <c r="Z730" s="628"/>
      <c r="AA730" s="587"/>
      <c r="AB730" s="147"/>
    </row>
    <row r="731" spans="3:28" hidden="1" x14ac:dyDescent="0.25">
      <c r="C731" s="626"/>
      <c r="D731" s="626"/>
      <c r="E731" s="627"/>
      <c r="F731" s="627"/>
      <c r="G731" s="627"/>
      <c r="H731" s="627"/>
      <c r="I731" s="627"/>
      <c r="J731" s="627"/>
      <c r="K731" s="627"/>
      <c r="L731" s="627"/>
      <c r="M731" s="627"/>
      <c r="N731" s="627"/>
      <c r="O731" s="627"/>
      <c r="P731" s="627"/>
      <c r="Q731" s="627"/>
      <c r="R731" s="627"/>
      <c r="S731" s="627"/>
      <c r="T731" s="627"/>
      <c r="U731" s="627"/>
      <c r="V731" s="627"/>
      <c r="W731" s="358">
        <f t="shared" si="52"/>
        <v>0</v>
      </c>
      <c r="X731" s="358">
        <f t="shared" si="45"/>
        <v>0</v>
      </c>
      <c r="Y731" s="358">
        <f t="shared" si="53"/>
        <v>0</v>
      </c>
      <c r="Z731" s="628"/>
      <c r="AA731" s="587"/>
      <c r="AB731" s="147"/>
    </row>
    <row r="732" spans="3:28" hidden="1" x14ac:dyDescent="0.25">
      <c r="C732" s="626"/>
      <c r="D732" s="626"/>
      <c r="E732" s="627"/>
      <c r="F732" s="627"/>
      <c r="G732" s="627"/>
      <c r="H732" s="627"/>
      <c r="I732" s="627"/>
      <c r="J732" s="627"/>
      <c r="K732" s="627"/>
      <c r="L732" s="627"/>
      <c r="M732" s="627"/>
      <c r="N732" s="627"/>
      <c r="O732" s="627"/>
      <c r="P732" s="627"/>
      <c r="Q732" s="627"/>
      <c r="R732" s="627"/>
      <c r="S732" s="627"/>
      <c r="T732" s="627"/>
      <c r="U732" s="627"/>
      <c r="V732" s="627"/>
      <c r="W732" s="358">
        <f t="shared" si="52"/>
        <v>0</v>
      </c>
      <c r="X732" s="358">
        <f t="shared" si="45"/>
        <v>0</v>
      </c>
      <c r="Y732" s="358">
        <f t="shared" si="53"/>
        <v>0</v>
      </c>
      <c r="Z732" s="628"/>
      <c r="AA732" s="587"/>
      <c r="AB732" s="147"/>
    </row>
    <row r="733" spans="3:28" hidden="1" x14ac:dyDescent="0.25">
      <c r="C733" s="626"/>
      <c r="D733" s="626"/>
      <c r="E733" s="627"/>
      <c r="F733" s="627"/>
      <c r="G733" s="627"/>
      <c r="H733" s="627"/>
      <c r="I733" s="627"/>
      <c r="J733" s="627"/>
      <c r="K733" s="627"/>
      <c r="L733" s="627"/>
      <c r="M733" s="627"/>
      <c r="N733" s="627"/>
      <c r="O733" s="627"/>
      <c r="P733" s="627"/>
      <c r="Q733" s="627"/>
      <c r="R733" s="627"/>
      <c r="S733" s="627"/>
      <c r="T733" s="627"/>
      <c r="U733" s="627"/>
      <c r="V733" s="627"/>
      <c r="W733" s="358">
        <f t="shared" si="52"/>
        <v>0</v>
      </c>
      <c r="X733" s="358">
        <f t="shared" si="45"/>
        <v>0</v>
      </c>
      <c r="Y733" s="358">
        <f t="shared" si="53"/>
        <v>0</v>
      </c>
      <c r="Z733" s="628"/>
      <c r="AA733" s="587"/>
      <c r="AB733" s="147"/>
    </row>
    <row r="734" spans="3:28" hidden="1" x14ac:dyDescent="0.25">
      <c r="C734" s="626"/>
      <c r="D734" s="626"/>
      <c r="E734" s="627"/>
      <c r="F734" s="627"/>
      <c r="G734" s="627"/>
      <c r="H734" s="627"/>
      <c r="I734" s="627"/>
      <c r="J734" s="627"/>
      <c r="K734" s="627"/>
      <c r="L734" s="627"/>
      <c r="M734" s="627"/>
      <c r="N734" s="627"/>
      <c r="O734" s="627"/>
      <c r="P734" s="627"/>
      <c r="Q734" s="627"/>
      <c r="R734" s="627"/>
      <c r="S734" s="627"/>
      <c r="T734" s="627"/>
      <c r="U734" s="627"/>
      <c r="V734" s="627"/>
      <c r="W734" s="358">
        <f t="shared" si="52"/>
        <v>0</v>
      </c>
      <c r="X734" s="358">
        <f t="shared" si="45"/>
        <v>0</v>
      </c>
      <c r="Y734" s="358">
        <f t="shared" si="53"/>
        <v>0</v>
      </c>
      <c r="Z734" s="628"/>
      <c r="AA734" s="587"/>
      <c r="AB734" s="147"/>
    </row>
    <row r="735" spans="3:28" hidden="1" x14ac:dyDescent="0.25">
      <c r="C735" s="626"/>
      <c r="D735" s="626"/>
      <c r="E735" s="627"/>
      <c r="F735" s="627"/>
      <c r="G735" s="627"/>
      <c r="H735" s="627"/>
      <c r="I735" s="627"/>
      <c r="J735" s="627"/>
      <c r="K735" s="627"/>
      <c r="L735" s="627"/>
      <c r="M735" s="627"/>
      <c r="N735" s="627"/>
      <c r="O735" s="627"/>
      <c r="P735" s="627"/>
      <c r="Q735" s="627"/>
      <c r="R735" s="627"/>
      <c r="S735" s="627"/>
      <c r="T735" s="627"/>
      <c r="U735" s="627"/>
      <c r="V735" s="627"/>
      <c r="W735" s="358">
        <f t="shared" si="52"/>
        <v>0</v>
      </c>
      <c r="X735" s="358">
        <f t="shared" si="45"/>
        <v>0</v>
      </c>
      <c r="Y735" s="358">
        <f t="shared" si="53"/>
        <v>0</v>
      </c>
      <c r="Z735" s="628"/>
      <c r="AA735" s="587"/>
      <c r="AB735" s="147"/>
    </row>
    <row r="736" spans="3:28" hidden="1" x14ac:dyDescent="0.25">
      <c r="C736" s="626"/>
      <c r="D736" s="626"/>
      <c r="E736" s="627"/>
      <c r="F736" s="627"/>
      <c r="G736" s="627"/>
      <c r="H736" s="627"/>
      <c r="I736" s="627"/>
      <c r="J736" s="627"/>
      <c r="K736" s="627"/>
      <c r="L736" s="627"/>
      <c r="M736" s="627"/>
      <c r="N736" s="627"/>
      <c r="O736" s="627"/>
      <c r="P736" s="627"/>
      <c r="Q736" s="627"/>
      <c r="R736" s="627"/>
      <c r="S736" s="627"/>
      <c r="T736" s="627"/>
      <c r="U736" s="627"/>
      <c r="V736" s="627"/>
      <c r="W736" s="358">
        <f t="shared" si="52"/>
        <v>0</v>
      </c>
      <c r="X736" s="358">
        <f t="shared" si="45"/>
        <v>0</v>
      </c>
      <c r="Y736" s="358">
        <f t="shared" si="53"/>
        <v>0</v>
      </c>
      <c r="Z736" s="628"/>
      <c r="AA736" s="587"/>
      <c r="AB736" s="147"/>
    </row>
    <row r="737" spans="3:28" hidden="1" x14ac:dyDescent="0.25">
      <c r="C737" s="626"/>
      <c r="D737" s="626"/>
      <c r="E737" s="627"/>
      <c r="F737" s="627"/>
      <c r="G737" s="627"/>
      <c r="H737" s="627"/>
      <c r="I737" s="627"/>
      <c r="J737" s="627"/>
      <c r="K737" s="627"/>
      <c r="L737" s="627"/>
      <c r="M737" s="627"/>
      <c r="N737" s="627"/>
      <c r="O737" s="627"/>
      <c r="P737" s="627"/>
      <c r="Q737" s="627"/>
      <c r="R737" s="627"/>
      <c r="S737" s="627"/>
      <c r="T737" s="627"/>
      <c r="U737" s="627"/>
      <c r="V737" s="627"/>
      <c r="W737" s="358">
        <f t="shared" si="52"/>
        <v>0</v>
      </c>
      <c r="X737" s="358">
        <f t="shared" si="45"/>
        <v>0</v>
      </c>
      <c r="Y737" s="358">
        <f t="shared" si="53"/>
        <v>0</v>
      </c>
      <c r="Z737" s="628"/>
      <c r="AA737" s="587"/>
      <c r="AB737" s="147"/>
    </row>
    <row r="738" spans="3:28" hidden="1" x14ac:dyDescent="0.25">
      <c r="C738" s="626"/>
      <c r="D738" s="626"/>
      <c r="E738" s="627"/>
      <c r="F738" s="627"/>
      <c r="G738" s="627"/>
      <c r="H738" s="627"/>
      <c r="I738" s="627"/>
      <c r="J738" s="627"/>
      <c r="K738" s="627"/>
      <c r="L738" s="627"/>
      <c r="M738" s="627"/>
      <c r="N738" s="627"/>
      <c r="O738" s="627"/>
      <c r="P738" s="627"/>
      <c r="Q738" s="627"/>
      <c r="R738" s="627"/>
      <c r="S738" s="627"/>
      <c r="T738" s="627"/>
      <c r="U738" s="627"/>
      <c r="V738" s="627"/>
      <c r="W738" s="358">
        <f t="shared" si="52"/>
        <v>0</v>
      </c>
      <c r="X738" s="358">
        <f t="shared" si="45"/>
        <v>0</v>
      </c>
      <c r="Y738" s="358">
        <f t="shared" si="53"/>
        <v>0</v>
      </c>
      <c r="Z738" s="628"/>
      <c r="AA738" s="587"/>
      <c r="AB738" s="147"/>
    </row>
    <row r="739" spans="3:28" hidden="1" x14ac:dyDescent="0.25">
      <c r="C739" s="626"/>
      <c r="D739" s="626"/>
      <c r="E739" s="627"/>
      <c r="F739" s="627"/>
      <c r="G739" s="627"/>
      <c r="H739" s="627"/>
      <c r="I739" s="627"/>
      <c r="J739" s="627"/>
      <c r="K739" s="627"/>
      <c r="L739" s="627"/>
      <c r="M739" s="627"/>
      <c r="N739" s="627"/>
      <c r="O739" s="627"/>
      <c r="P739" s="627"/>
      <c r="Q739" s="627"/>
      <c r="R739" s="627"/>
      <c r="S739" s="627"/>
      <c r="T739" s="627"/>
      <c r="U739" s="627"/>
      <c r="V739" s="627"/>
      <c r="W739" s="358">
        <f t="shared" si="52"/>
        <v>0</v>
      </c>
      <c r="X739" s="358">
        <f t="shared" si="45"/>
        <v>0</v>
      </c>
      <c r="Y739" s="358">
        <f t="shared" si="53"/>
        <v>0</v>
      </c>
      <c r="Z739" s="628"/>
      <c r="AA739" s="587"/>
      <c r="AB739" s="147"/>
    </row>
    <row r="740" spans="3:28" hidden="1" x14ac:dyDescent="0.25">
      <c r="C740" s="626"/>
      <c r="D740" s="626"/>
      <c r="E740" s="627"/>
      <c r="F740" s="627"/>
      <c r="G740" s="627"/>
      <c r="H740" s="627"/>
      <c r="I740" s="627"/>
      <c r="J740" s="627"/>
      <c r="K740" s="627"/>
      <c r="L740" s="627"/>
      <c r="M740" s="627"/>
      <c r="N740" s="627"/>
      <c r="O740" s="627"/>
      <c r="P740" s="627"/>
      <c r="Q740" s="627"/>
      <c r="R740" s="627"/>
      <c r="S740" s="627"/>
      <c r="T740" s="627"/>
      <c r="U740" s="627"/>
      <c r="V740" s="627"/>
      <c r="W740" s="358">
        <f t="shared" si="52"/>
        <v>0</v>
      </c>
      <c r="X740" s="358">
        <f t="shared" si="45"/>
        <v>0</v>
      </c>
      <c r="Y740" s="358">
        <f t="shared" si="53"/>
        <v>0</v>
      </c>
      <c r="Z740" s="628"/>
      <c r="AA740" s="587"/>
      <c r="AB740" s="147"/>
    </row>
    <row r="741" spans="3:28" hidden="1" x14ac:dyDescent="0.25">
      <c r="C741" s="626"/>
      <c r="D741" s="626"/>
      <c r="E741" s="627"/>
      <c r="F741" s="627"/>
      <c r="G741" s="627"/>
      <c r="H741" s="627"/>
      <c r="I741" s="627"/>
      <c r="J741" s="627"/>
      <c r="K741" s="627"/>
      <c r="L741" s="627"/>
      <c r="M741" s="627"/>
      <c r="N741" s="627"/>
      <c r="O741" s="627"/>
      <c r="P741" s="627"/>
      <c r="Q741" s="627"/>
      <c r="R741" s="627"/>
      <c r="S741" s="627"/>
      <c r="T741" s="627"/>
      <c r="U741" s="627"/>
      <c r="V741" s="627"/>
      <c r="W741" s="358">
        <f t="shared" si="52"/>
        <v>0</v>
      </c>
      <c r="X741" s="358">
        <f t="shared" si="45"/>
        <v>0</v>
      </c>
      <c r="Y741" s="358">
        <f t="shared" si="53"/>
        <v>0</v>
      </c>
      <c r="Z741" s="628"/>
      <c r="AA741" s="587"/>
      <c r="AB741" s="147"/>
    </row>
    <row r="742" spans="3:28" hidden="1" x14ac:dyDescent="0.25">
      <c r="C742" s="626"/>
      <c r="D742" s="626"/>
      <c r="E742" s="627"/>
      <c r="F742" s="627"/>
      <c r="G742" s="627"/>
      <c r="H742" s="627"/>
      <c r="I742" s="627"/>
      <c r="J742" s="627"/>
      <c r="K742" s="627"/>
      <c r="L742" s="627"/>
      <c r="M742" s="627"/>
      <c r="N742" s="627"/>
      <c r="O742" s="627"/>
      <c r="P742" s="627"/>
      <c r="Q742" s="627"/>
      <c r="R742" s="627"/>
      <c r="S742" s="627"/>
      <c r="T742" s="627"/>
      <c r="U742" s="627"/>
      <c r="V742" s="627"/>
      <c r="W742" s="358">
        <f t="shared" si="52"/>
        <v>0</v>
      </c>
      <c r="X742" s="358">
        <f t="shared" si="45"/>
        <v>0</v>
      </c>
      <c r="Y742" s="358">
        <f t="shared" si="53"/>
        <v>0</v>
      </c>
      <c r="Z742" s="628"/>
      <c r="AA742" s="587"/>
      <c r="AB742" s="147"/>
    </row>
    <row r="743" spans="3:28" hidden="1" x14ac:dyDescent="0.25">
      <c r="C743" s="626"/>
      <c r="D743" s="626"/>
      <c r="E743" s="627"/>
      <c r="F743" s="627"/>
      <c r="G743" s="627"/>
      <c r="H743" s="627"/>
      <c r="I743" s="627"/>
      <c r="J743" s="627"/>
      <c r="K743" s="627"/>
      <c r="L743" s="627"/>
      <c r="M743" s="627"/>
      <c r="N743" s="627"/>
      <c r="O743" s="627"/>
      <c r="P743" s="627"/>
      <c r="Q743" s="627"/>
      <c r="R743" s="627"/>
      <c r="S743" s="627"/>
      <c r="T743" s="627"/>
      <c r="U743" s="627"/>
      <c r="V743" s="627"/>
      <c r="W743" s="358">
        <f t="shared" si="52"/>
        <v>0</v>
      </c>
      <c r="X743" s="358">
        <f t="shared" si="45"/>
        <v>0</v>
      </c>
      <c r="Y743" s="358">
        <f t="shared" si="53"/>
        <v>0</v>
      </c>
      <c r="Z743" s="628"/>
      <c r="AA743" s="587"/>
      <c r="AB743" s="147"/>
    </row>
    <row r="744" spans="3:28" hidden="1" x14ac:dyDescent="0.25">
      <c r="C744" s="626"/>
      <c r="D744" s="626"/>
      <c r="E744" s="627"/>
      <c r="F744" s="627"/>
      <c r="G744" s="627"/>
      <c r="H744" s="627"/>
      <c r="I744" s="627"/>
      <c r="J744" s="627"/>
      <c r="K744" s="627"/>
      <c r="L744" s="627"/>
      <c r="M744" s="627"/>
      <c r="N744" s="627"/>
      <c r="O744" s="627"/>
      <c r="P744" s="627"/>
      <c r="Q744" s="627"/>
      <c r="R744" s="627"/>
      <c r="S744" s="627"/>
      <c r="T744" s="627"/>
      <c r="U744" s="627"/>
      <c r="V744" s="627"/>
      <c r="W744" s="358">
        <f t="shared" si="52"/>
        <v>0</v>
      </c>
      <c r="X744" s="358">
        <f t="shared" si="45"/>
        <v>0</v>
      </c>
      <c r="Y744" s="358">
        <f t="shared" si="53"/>
        <v>0</v>
      </c>
      <c r="Z744" s="628"/>
      <c r="AA744" s="587"/>
      <c r="AB744" s="147"/>
    </row>
    <row r="745" spans="3:28" hidden="1" x14ac:dyDescent="0.25">
      <c r="C745" s="626"/>
      <c r="D745" s="626"/>
      <c r="E745" s="627"/>
      <c r="F745" s="627"/>
      <c r="G745" s="627"/>
      <c r="H745" s="627"/>
      <c r="I745" s="627"/>
      <c r="J745" s="627"/>
      <c r="K745" s="627"/>
      <c r="L745" s="627"/>
      <c r="M745" s="627"/>
      <c r="N745" s="627"/>
      <c r="O745" s="627"/>
      <c r="P745" s="627"/>
      <c r="Q745" s="627"/>
      <c r="R745" s="627"/>
      <c r="S745" s="627"/>
      <c r="T745" s="627"/>
      <c r="U745" s="627"/>
      <c r="V745" s="627"/>
      <c r="W745" s="358">
        <f t="shared" si="52"/>
        <v>0</v>
      </c>
      <c r="X745" s="358">
        <f t="shared" ref="X745:X808" si="54">Y745-W745</f>
        <v>0</v>
      </c>
      <c r="Y745" s="358">
        <f t="shared" si="53"/>
        <v>0</v>
      </c>
      <c r="Z745" s="628"/>
      <c r="AA745" s="587"/>
      <c r="AB745" s="147"/>
    </row>
    <row r="746" spans="3:28" hidden="1" x14ac:dyDescent="0.25">
      <c r="C746" s="626"/>
      <c r="D746" s="626"/>
      <c r="E746" s="627"/>
      <c r="F746" s="627"/>
      <c r="G746" s="627"/>
      <c r="H746" s="627"/>
      <c r="I746" s="627"/>
      <c r="J746" s="627"/>
      <c r="K746" s="627"/>
      <c r="L746" s="627"/>
      <c r="M746" s="627"/>
      <c r="N746" s="627"/>
      <c r="O746" s="627"/>
      <c r="P746" s="627"/>
      <c r="Q746" s="627"/>
      <c r="R746" s="627"/>
      <c r="S746" s="627"/>
      <c r="T746" s="627"/>
      <c r="U746" s="627"/>
      <c r="V746" s="627"/>
      <c r="W746" s="358">
        <f t="shared" si="52"/>
        <v>0</v>
      </c>
      <c r="X746" s="358">
        <f t="shared" si="54"/>
        <v>0</v>
      </c>
      <c r="Y746" s="358">
        <f t="shared" si="53"/>
        <v>0</v>
      </c>
      <c r="Z746" s="628"/>
      <c r="AA746" s="587"/>
      <c r="AB746" s="147"/>
    </row>
    <row r="747" spans="3:28" hidden="1" x14ac:dyDescent="0.25">
      <c r="C747" s="626"/>
      <c r="D747" s="626"/>
      <c r="E747" s="627"/>
      <c r="F747" s="627"/>
      <c r="G747" s="627"/>
      <c r="H747" s="627"/>
      <c r="I747" s="627"/>
      <c r="J747" s="627"/>
      <c r="K747" s="627"/>
      <c r="L747" s="627"/>
      <c r="M747" s="627"/>
      <c r="N747" s="627"/>
      <c r="O747" s="627"/>
      <c r="P747" s="627"/>
      <c r="Q747" s="627"/>
      <c r="R747" s="627"/>
      <c r="S747" s="627"/>
      <c r="T747" s="627"/>
      <c r="U747" s="627"/>
      <c r="V747" s="627"/>
      <c r="W747" s="358">
        <f t="shared" si="52"/>
        <v>0</v>
      </c>
      <c r="X747" s="358">
        <f t="shared" si="54"/>
        <v>0</v>
      </c>
      <c r="Y747" s="358">
        <f t="shared" si="53"/>
        <v>0</v>
      </c>
      <c r="Z747" s="628"/>
      <c r="AA747" s="587"/>
      <c r="AB747" s="147"/>
    </row>
    <row r="748" spans="3:28" hidden="1" x14ac:dyDescent="0.25">
      <c r="C748" s="626"/>
      <c r="D748" s="626"/>
      <c r="E748" s="627"/>
      <c r="F748" s="627"/>
      <c r="G748" s="627"/>
      <c r="H748" s="627"/>
      <c r="I748" s="627"/>
      <c r="J748" s="627"/>
      <c r="K748" s="627"/>
      <c r="L748" s="627"/>
      <c r="M748" s="627"/>
      <c r="N748" s="627"/>
      <c r="O748" s="627"/>
      <c r="P748" s="627"/>
      <c r="Q748" s="627"/>
      <c r="R748" s="627"/>
      <c r="S748" s="627"/>
      <c r="T748" s="627"/>
      <c r="U748" s="627"/>
      <c r="V748" s="627"/>
      <c r="W748" s="358">
        <f t="shared" si="52"/>
        <v>0</v>
      </c>
      <c r="X748" s="358">
        <f t="shared" si="54"/>
        <v>0</v>
      </c>
      <c r="Y748" s="358">
        <f t="shared" si="53"/>
        <v>0</v>
      </c>
      <c r="Z748" s="628"/>
      <c r="AA748" s="587"/>
      <c r="AB748" s="147"/>
    </row>
    <row r="749" spans="3:28" hidden="1" x14ac:dyDescent="0.25">
      <c r="C749" s="626"/>
      <c r="D749" s="626"/>
      <c r="E749" s="627"/>
      <c r="F749" s="627"/>
      <c r="G749" s="627"/>
      <c r="H749" s="627"/>
      <c r="I749" s="627"/>
      <c r="J749" s="627"/>
      <c r="K749" s="627"/>
      <c r="L749" s="627"/>
      <c r="M749" s="627"/>
      <c r="N749" s="627"/>
      <c r="O749" s="627"/>
      <c r="P749" s="627"/>
      <c r="Q749" s="627"/>
      <c r="R749" s="627"/>
      <c r="S749" s="627"/>
      <c r="T749" s="627"/>
      <c r="U749" s="627"/>
      <c r="V749" s="627"/>
      <c r="W749" s="358">
        <f t="shared" si="52"/>
        <v>0</v>
      </c>
      <c r="X749" s="358">
        <f t="shared" si="54"/>
        <v>0</v>
      </c>
      <c r="Y749" s="358">
        <f t="shared" si="53"/>
        <v>0</v>
      </c>
      <c r="Z749" s="628"/>
      <c r="AA749" s="587"/>
      <c r="AB749" s="147"/>
    </row>
    <row r="750" spans="3:28" hidden="1" x14ac:dyDescent="0.25">
      <c r="C750" s="626"/>
      <c r="D750" s="626"/>
      <c r="E750" s="627"/>
      <c r="F750" s="627"/>
      <c r="G750" s="627"/>
      <c r="H750" s="627"/>
      <c r="I750" s="627"/>
      <c r="J750" s="627"/>
      <c r="K750" s="627"/>
      <c r="L750" s="627"/>
      <c r="M750" s="627"/>
      <c r="N750" s="627"/>
      <c r="O750" s="627"/>
      <c r="P750" s="627"/>
      <c r="Q750" s="627"/>
      <c r="R750" s="627"/>
      <c r="S750" s="627"/>
      <c r="T750" s="627"/>
      <c r="U750" s="627"/>
      <c r="V750" s="627"/>
      <c r="W750" s="358">
        <f t="shared" si="52"/>
        <v>0</v>
      </c>
      <c r="X750" s="358">
        <f t="shared" si="54"/>
        <v>0</v>
      </c>
      <c r="Y750" s="358">
        <f t="shared" si="53"/>
        <v>0</v>
      </c>
      <c r="Z750" s="628"/>
      <c r="AA750" s="587"/>
      <c r="AB750" s="147"/>
    </row>
    <row r="751" spans="3:28" hidden="1" x14ac:dyDescent="0.25">
      <c r="C751" s="626"/>
      <c r="D751" s="626"/>
      <c r="E751" s="627"/>
      <c r="F751" s="627"/>
      <c r="G751" s="627"/>
      <c r="H751" s="627"/>
      <c r="I751" s="627"/>
      <c r="J751" s="627"/>
      <c r="K751" s="627"/>
      <c r="L751" s="627"/>
      <c r="M751" s="627"/>
      <c r="N751" s="627"/>
      <c r="O751" s="627"/>
      <c r="P751" s="627"/>
      <c r="Q751" s="627"/>
      <c r="R751" s="627"/>
      <c r="S751" s="627"/>
      <c r="T751" s="627"/>
      <c r="U751" s="627"/>
      <c r="V751" s="627"/>
      <c r="W751" s="358">
        <f t="shared" si="52"/>
        <v>0</v>
      </c>
      <c r="X751" s="358">
        <f t="shared" si="54"/>
        <v>0</v>
      </c>
      <c r="Y751" s="358">
        <f t="shared" si="53"/>
        <v>0</v>
      </c>
      <c r="Z751" s="628"/>
      <c r="AA751" s="587"/>
      <c r="AB751" s="147"/>
    </row>
    <row r="752" spans="3:28" hidden="1" x14ac:dyDescent="0.25">
      <c r="C752" s="626"/>
      <c r="D752" s="626"/>
      <c r="E752" s="627"/>
      <c r="F752" s="627"/>
      <c r="G752" s="627"/>
      <c r="H752" s="627"/>
      <c r="I752" s="627"/>
      <c r="J752" s="627"/>
      <c r="K752" s="627"/>
      <c r="L752" s="627"/>
      <c r="M752" s="627"/>
      <c r="N752" s="627"/>
      <c r="O752" s="627"/>
      <c r="P752" s="627"/>
      <c r="Q752" s="627"/>
      <c r="R752" s="627"/>
      <c r="S752" s="627"/>
      <c r="T752" s="627"/>
      <c r="U752" s="627"/>
      <c r="V752" s="627"/>
      <c r="W752" s="358">
        <f t="shared" si="52"/>
        <v>0</v>
      </c>
      <c r="X752" s="358">
        <f t="shared" si="54"/>
        <v>0</v>
      </c>
      <c r="Y752" s="358">
        <f t="shared" si="53"/>
        <v>0</v>
      </c>
      <c r="Z752" s="628"/>
      <c r="AA752" s="587"/>
      <c r="AB752" s="147"/>
    </row>
    <row r="753" spans="3:28" hidden="1" x14ac:dyDescent="0.25">
      <c r="C753" s="626"/>
      <c r="D753" s="626"/>
      <c r="E753" s="627"/>
      <c r="F753" s="627"/>
      <c r="G753" s="627"/>
      <c r="H753" s="627"/>
      <c r="I753" s="627"/>
      <c r="J753" s="627"/>
      <c r="K753" s="627"/>
      <c r="L753" s="627"/>
      <c r="M753" s="627"/>
      <c r="N753" s="627"/>
      <c r="O753" s="627"/>
      <c r="P753" s="627"/>
      <c r="Q753" s="627"/>
      <c r="R753" s="627"/>
      <c r="S753" s="627"/>
      <c r="T753" s="627"/>
      <c r="U753" s="627"/>
      <c r="V753" s="627"/>
      <c r="W753" s="358">
        <f t="shared" si="52"/>
        <v>0</v>
      </c>
      <c r="X753" s="358">
        <f t="shared" si="54"/>
        <v>0</v>
      </c>
      <c r="Y753" s="358">
        <f t="shared" si="53"/>
        <v>0</v>
      </c>
      <c r="Z753" s="628"/>
      <c r="AA753" s="587"/>
      <c r="AB753" s="147"/>
    </row>
    <row r="754" spans="3:28" hidden="1" x14ac:dyDescent="0.25">
      <c r="C754" s="626"/>
      <c r="D754" s="626"/>
      <c r="E754" s="627"/>
      <c r="F754" s="627"/>
      <c r="G754" s="627"/>
      <c r="H754" s="627"/>
      <c r="I754" s="627"/>
      <c r="J754" s="627"/>
      <c r="K754" s="627"/>
      <c r="L754" s="627"/>
      <c r="M754" s="627"/>
      <c r="N754" s="627"/>
      <c r="O754" s="627"/>
      <c r="P754" s="627"/>
      <c r="Q754" s="627"/>
      <c r="R754" s="627"/>
      <c r="S754" s="627"/>
      <c r="T754" s="627"/>
      <c r="U754" s="627"/>
      <c r="V754" s="627"/>
      <c r="W754" s="358">
        <f t="shared" si="52"/>
        <v>0</v>
      </c>
      <c r="X754" s="358">
        <f t="shared" si="54"/>
        <v>0</v>
      </c>
      <c r="Y754" s="358">
        <f t="shared" si="53"/>
        <v>0</v>
      </c>
      <c r="Z754" s="628"/>
      <c r="AA754" s="587"/>
      <c r="AB754" s="147"/>
    </row>
    <row r="755" spans="3:28" hidden="1" x14ac:dyDescent="0.25">
      <c r="C755" s="626"/>
      <c r="D755" s="626"/>
      <c r="E755" s="627"/>
      <c r="F755" s="627"/>
      <c r="G755" s="627"/>
      <c r="H755" s="627"/>
      <c r="I755" s="627"/>
      <c r="J755" s="627"/>
      <c r="K755" s="627"/>
      <c r="L755" s="627"/>
      <c r="M755" s="627"/>
      <c r="N755" s="627"/>
      <c r="O755" s="627"/>
      <c r="P755" s="627"/>
      <c r="Q755" s="627"/>
      <c r="R755" s="627"/>
      <c r="S755" s="627"/>
      <c r="T755" s="627"/>
      <c r="U755" s="627"/>
      <c r="V755" s="627"/>
      <c r="W755" s="358">
        <f t="shared" si="52"/>
        <v>0</v>
      </c>
      <c r="X755" s="358">
        <f t="shared" si="54"/>
        <v>0</v>
      </c>
      <c r="Y755" s="358">
        <f t="shared" si="53"/>
        <v>0</v>
      </c>
      <c r="Z755" s="628"/>
      <c r="AA755" s="587"/>
      <c r="AB755" s="147"/>
    </row>
    <row r="756" spans="3:28" hidden="1" x14ac:dyDescent="0.25">
      <c r="C756" s="626"/>
      <c r="D756" s="626"/>
      <c r="E756" s="627"/>
      <c r="F756" s="627"/>
      <c r="G756" s="627"/>
      <c r="H756" s="627"/>
      <c r="I756" s="627"/>
      <c r="J756" s="627"/>
      <c r="K756" s="627"/>
      <c r="L756" s="627"/>
      <c r="M756" s="627"/>
      <c r="N756" s="627"/>
      <c r="O756" s="627"/>
      <c r="P756" s="627"/>
      <c r="Q756" s="627"/>
      <c r="R756" s="627"/>
      <c r="S756" s="627"/>
      <c r="T756" s="627"/>
      <c r="U756" s="627"/>
      <c r="V756" s="627"/>
      <c r="W756" s="358">
        <f t="shared" si="52"/>
        <v>0</v>
      </c>
      <c r="X756" s="358">
        <f t="shared" si="54"/>
        <v>0</v>
      </c>
      <c r="Y756" s="358">
        <f t="shared" si="53"/>
        <v>0</v>
      </c>
      <c r="Z756" s="628"/>
      <c r="AA756" s="587"/>
      <c r="AB756" s="147"/>
    </row>
    <row r="757" spans="3:28" hidden="1" x14ac:dyDescent="0.25">
      <c r="C757" s="626"/>
      <c r="D757" s="626"/>
      <c r="E757" s="627"/>
      <c r="F757" s="627"/>
      <c r="G757" s="627"/>
      <c r="H757" s="627"/>
      <c r="I757" s="627"/>
      <c r="J757" s="627"/>
      <c r="K757" s="627"/>
      <c r="L757" s="627"/>
      <c r="M757" s="627"/>
      <c r="N757" s="627"/>
      <c r="O757" s="627"/>
      <c r="P757" s="627"/>
      <c r="Q757" s="627"/>
      <c r="R757" s="627"/>
      <c r="S757" s="627"/>
      <c r="T757" s="627"/>
      <c r="U757" s="627"/>
      <c r="V757" s="627"/>
      <c r="W757" s="358">
        <f t="shared" si="52"/>
        <v>0</v>
      </c>
      <c r="X757" s="358">
        <f t="shared" si="54"/>
        <v>0</v>
      </c>
      <c r="Y757" s="358">
        <f t="shared" si="53"/>
        <v>0</v>
      </c>
      <c r="Z757" s="628"/>
      <c r="AA757" s="587"/>
      <c r="AB757" s="147"/>
    </row>
    <row r="758" spans="3:28" hidden="1" x14ac:dyDescent="0.25">
      <c r="C758" s="626"/>
      <c r="D758" s="626"/>
      <c r="E758" s="627"/>
      <c r="F758" s="627"/>
      <c r="G758" s="627"/>
      <c r="H758" s="627"/>
      <c r="I758" s="627"/>
      <c r="J758" s="627"/>
      <c r="K758" s="627"/>
      <c r="L758" s="627"/>
      <c r="M758" s="627"/>
      <c r="N758" s="627"/>
      <c r="O758" s="627"/>
      <c r="P758" s="627"/>
      <c r="Q758" s="627"/>
      <c r="R758" s="627"/>
      <c r="S758" s="627"/>
      <c r="T758" s="627"/>
      <c r="U758" s="627"/>
      <c r="V758" s="627"/>
      <c r="W758" s="358">
        <f t="shared" si="52"/>
        <v>0</v>
      </c>
      <c r="X758" s="358">
        <f t="shared" si="54"/>
        <v>0</v>
      </c>
      <c r="Y758" s="358">
        <f t="shared" si="53"/>
        <v>0</v>
      </c>
      <c r="Z758" s="628"/>
      <c r="AA758" s="587"/>
      <c r="AB758" s="147"/>
    </row>
    <row r="759" spans="3:28" hidden="1" x14ac:dyDescent="0.25">
      <c r="C759" s="626"/>
      <c r="D759" s="626"/>
      <c r="E759" s="627"/>
      <c r="F759" s="627"/>
      <c r="G759" s="627"/>
      <c r="H759" s="627"/>
      <c r="I759" s="627"/>
      <c r="J759" s="627"/>
      <c r="K759" s="627"/>
      <c r="L759" s="627"/>
      <c r="M759" s="627"/>
      <c r="N759" s="627"/>
      <c r="O759" s="627"/>
      <c r="P759" s="627"/>
      <c r="Q759" s="627"/>
      <c r="R759" s="627"/>
      <c r="S759" s="627"/>
      <c r="T759" s="627"/>
      <c r="U759" s="627"/>
      <c r="V759" s="627"/>
      <c r="W759" s="358">
        <f t="shared" si="52"/>
        <v>0</v>
      </c>
      <c r="X759" s="358">
        <f t="shared" si="54"/>
        <v>0</v>
      </c>
      <c r="Y759" s="358">
        <f t="shared" si="53"/>
        <v>0</v>
      </c>
      <c r="Z759" s="628"/>
      <c r="AA759" s="587"/>
      <c r="AB759" s="147"/>
    </row>
    <row r="760" spans="3:28" hidden="1" x14ac:dyDescent="0.25">
      <c r="C760" s="626"/>
      <c r="D760" s="626"/>
      <c r="E760" s="627"/>
      <c r="F760" s="627"/>
      <c r="G760" s="627"/>
      <c r="H760" s="627"/>
      <c r="I760" s="627"/>
      <c r="J760" s="627"/>
      <c r="K760" s="627"/>
      <c r="L760" s="627"/>
      <c r="M760" s="627"/>
      <c r="N760" s="627"/>
      <c r="O760" s="627"/>
      <c r="P760" s="627"/>
      <c r="Q760" s="627"/>
      <c r="R760" s="627"/>
      <c r="S760" s="627"/>
      <c r="T760" s="627"/>
      <c r="U760" s="627"/>
      <c r="V760" s="627"/>
      <c r="W760" s="358">
        <f t="shared" si="52"/>
        <v>0</v>
      </c>
      <c r="X760" s="358">
        <f t="shared" si="54"/>
        <v>0</v>
      </c>
      <c r="Y760" s="358">
        <f t="shared" si="53"/>
        <v>0</v>
      </c>
      <c r="Z760" s="628"/>
      <c r="AA760" s="587"/>
      <c r="AB760" s="147"/>
    </row>
    <row r="761" spans="3:28" hidden="1" x14ac:dyDescent="0.25">
      <c r="C761" s="626"/>
      <c r="D761" s="626"/>
      <c r="E761" s="627"/>
      <c r="F761" s="627"/>
      <c r="G761" s="627"/>
      <c r="H761" s="627"/>
      <c r="I761" s="627"/>
      <c r="J761" s="627"/>
      <c r="K761" s="627"/>
      <c r="L761" s="627"/>
      <c r="M761" s="627"/>
      <c r="N761" s="627"/>
      <c r="O761" s="627"/>
      <c r="P761" s="627"/>
      <c r="Q761" s="627"/>
      <c r="R761" s="627"/>
      <c r="S761" s="627"/>
      <c r="T761" s="627"/>
      <c r="U761" s="627"/>
      <c r="V761" s="627"/>
      <c r="W761" s="358">
        <f t="shared" si="52"/>
        <v>0</v>
      </c>
      <c r="X761" s="358">
        <f t="shared" si="54"/>
        <v>0</v>
      </c>
      <c r="Y761" s="358">
        <f t="shared" si="53"/>
        <v>0</v>
      </c>
      <c r="Z761" s="628"/>
      <c r="AA761" s="587"/>
      <c r="AB761" s="147"/>
    </row>
    <row r="762" spans="3:28" hidden="1" x14ac:dyDescent="0.25">
      <c r="C762" s="626"/>
      <c r="D762" s="626"/>
      <c r="E762" s="627"/>
      <c r="F762" s="627"/>
      <c r="G762" s="627"/>
      <c r="H762" s="627"/>
      <c r="I762" s="627"/>
      <c r="J762" s="627"/>
      <c r="K762" s="627"/>
      <c r="L762" s="627"/>
      <c r="M762" s="627"/>
      <c r="N762" s="627"/>
      <c r="O762" s="627"/>
      <c r="P762" s="627"/>
      <c r="Q762" s="627"/>
      <c r="R762" s="627"/>
      <c r="S762" s="627"/>
      <c r="T762" s="627"/>
      <c r="U762" s="627"/>
      <c r="V762" s="627"/>
      <c r="W762" s="358">
        <f t="shared" si="52"/>
        <v>0</v>
      </c>
      <c r="X762" s="358">
        <f t="shared" si="54"/>
        <v>0</v>
      </c>
      <c r="Y762" s="358">
        <f t="shared" si="53"/>
        <v>0</v>
      </c>
      <c r="Z762" s="628"/>
      <c r="AA762" s="587"/>
      <c r="AB762" s="147"/>
    </row>
    <row r="763" spans="3:28" hidden="1" x14ac:dyDescent="0.25">
      <c r="C763" s="626"/>
      <c r="D763" s="626"/>
      <c r="E763" s="627"/>
      <c r="F763" s="627"/>
      <c r="G763" s="627"/>
      <c r="H763" s="627"/>
      <c r="I763" s="627"/>
      <c r="J763" s="627"/>
      <c r="K763" s="627"/>
      <c r="L763" s="627"/>
      <c r="M763" s="627"/>
      <c r="N763" s="627"/>
      <c r="O763" s="627"/>
      <c r="P763" s="627"/>
      <c r="Q763" s="627"/>
      <c r="R763" s="627"/>
      <c r="S763" s="627"/>
      <c r="T763" s="627"/>
      <c r="U763" s="627"/>
      <c r="V763" s="627"/>
      <c r="W763" s="358">
        <f t="shared" si="52"/>
        <v>0</v>
      </c>
      <c r="X763" s="358">
        <f t="shared" si="54"/>
        <v>0</v>
      </c>
      <c r="Y763" s="358">
        <f t="shared" si="53"/>
        <v>0</v>
      </c>
      <c r="Z763" s="628"/>
      <c r="AA763" s="587"/>
      <c r="AB763" s="147"/>
    </row>
    <row r="764" spans="3:28" hidden="1" x14ac:dyDescent="0.25">
      <c r="C764" s="626"/>
      <c r="D764" s="626"/>
      <c r="E764" s="627"/>
      <c r="F764" s="627"/>
      <c r="G764" s="627"/>
      <c r="H764" s="627"/>
      <c r="I764" s="627"/>
      <c r="J764" s="627"/>
      <c r="K764" s="627"/>
      <c r="L764" s="627"/>
      <c r="M764" s="627"/>
      <c r="N764" s="627"/>
      <c r="O764" s="627"/>
      <c r="P764" s="627"/>
      <c r="Q764" s="627"/>
      <c r="R764" s="627"/>
      <c r="S764" s="627"/>
      <c r="T764" s="627"/>
      <c r="U764" s="627"/>
      <c r="V764" s="627"/>
      <c r="W764" s="358">
        <f t="shared" si="52"/>
        <v>0</v>
      </c>
      <c r="X764" s="358">
        <f t="shared" si="54"/>
        <v>0</v>
      </c>
      <c r="Y764" s="358">
        <f t="shared" si="53"/>
        <v>0</v>
      </c>
      <c r="Z764" s="628"/>
      <c r="AA764" s="587"/>
      <c r="AB764" s="147"/>
    </row>
    <row r="765" spans="3:28" hidden="1" x14ac:dyDescent="0.25">
      <c r="C765" s="626"/>
      <c r="D765" s="626"/>
      <c r="E765" s="627"/>
      <c r="F765" s="627"/>
      <c r="G765" s="627"/>
      <c r="H765" s="627"/>
      <c r="I765" s="627"/>
      <c r="J765" s="627"/>
      <c r="K765" s="627"/>
      <c r="L765" s="627"/>
      <c r="M765" s="627"/>
      <c r="N765" s="627"/>
      <c r="O765" s="627"/>
      <c r="P765" s="627"/>
      <c r="Q765" s="627"/>
      <c r="R765" s="627"/>
      <c r="S765" s="627"/>
      <c r="T765" s="627"/>
      <c r="U765" s="627"/>
      <c r="V765" s="627"/>
      <c r="W765" s="358">
        <f t="shared" si="52"/>
        <v>0</v>
      </c>
      <c r="X765" s="358">
        <f t="shared" si="54"/>
        <v>0</v>
      </c>
      <c r="Y765" s="358">
        <f t="shared" si="53"/>
        <v>0</v>
      </c>
      <c r="Z765" s="628"/>
      <c r="AA765" s="587"/>
      <c r="AB765" s="147"/>
    </row>
    <row r="766" spans="3:28" hidden="1" x14ac:dyDescent="0.25">
      <c r="C766" s="626"/>
      <c r="D766" s="626"/>
      <c r="E766" s="627"/>
      <c r="F766" s="627"/>
      <c r="G766" s="627"/>
      <c r="H766" s="627"/>
      <c r="I766" s="627"/>
      <c r="J766" s="627"/>
      <c r="K766" s="627"/>
      <c r="L766" s="627"/>
      <c r="M766" s="627"/>
      <c r="N766" s="627"/>
      <c r="O766" s="627"/>
      <c r="P766" s="627"/>
      <c r="Q766" s="627"/>
      <c r="R766" s="627"/>
      <c r="S766" s="627"/>
      <c r="T766" s="627"/>
      <c r="U766" s="627"/>
      <c r="V766" s="627"/>
      <c r="W766" s="358">
        <f t="shared" si="52"/>
        <v>0</v>
      </c>
      <c r="X766" s="358">
        <f t="shared" si="54"/>
        <v>0</v>
      </c>
      <c r="Y766" s="358">
        <f t="shared" si="53"/>
        <v>0</v>
      </c>
      <c r="Z766" s="628"/>
      <c r="AA766" s="587"/>
      <c r="AB766" s="147"/>
    </row>
    <row r="767" spans="3:28" hidden="1" x14ac:dyDescent="0.25">
      <c r="C767" s="626"/>
      <c r="D767" s="626"/>
      <c r="E767" s="627"/>
      <c r="F767" s="627"/>
      <c r="G767" s="627"/>
      <c r="H767" s="627"/>
      <c r="I767" s="627"/>
      <c r="J767" s="627"/>
      <c r="K767" s="627"/>
      <c r="L767" s="627"/>
      <c r="M767" s="627"/>
      <c r="N767" s="627"/>
      <c r="O767" s="627"/>
      <c r="P767" s="627"/>
      <c r="Q767" s="627"/>
      <c r="R767" s="627"/>
      <c r="S767" s="627"/>
      <c r="T767" s="627"/>
      <c r="U767" s="627"/>
      <c r="V767" s="627"/>
      <c r="W767" s="358">
        <f t="shared" si="52"/>
        <v>0</v>
      </c>
      <c r="X767" s="358">
        <f t="shared" si="54"/>
        <v>0</v>
      </c>
      <c r="Y767" s="358">
        <f t="shared" si="53"/>
        <v>0</v>
      </c>
      <c r="Z767" s="628"/>
      <c r="AA767" s="587"/>
      <c r="AB767" s="147"/>
    </row>
    <row r="768" spans="3:28" hidden="1" x14ac:dyDescent="0.25">
      <c r="C768" s="626"/>
      <c r="D768" s="626"/>
      <c r="E768" s="627"/>
      <c r="F768" s="627"/>
      <c r="G768" s="627"/>
      <c r="H768" s="627"/>
      <c r="I768" s="627"/>
      <c r="J768" s="627"/>
      <c r="K768" s="627"/>
      <c r="L768" s="627"/>
      <c r="M768" s="627"/>
      <c r="N768" s="627"/>
      <c r="O768" s="627"/>
      <c r="P768" s="627"/>
      <c r="Q768" s="627"/>
      <c r="R768" s="627"/>
      <c r="S768" s="627"/>
      <c r="T768" s="627"/>
      <c r="U768" s="627"/>
      <c r="V768" s="627"/>
      <c r="W768" s="358">
        <f t="shared" si="52"/>
        <v>0</v>
      </c>
      <c r="X768" s="358">
        <f t="shared" si="54"/>
        <v>0</v>
      </c>
      <c r="Y768" s="358">
        <f t="shared" si="53"/>
        <v>0</v>
      </c>
      <c r="Z768" s="628"/>
      <c r="AA768" s="587"/>
      <c r="AB768" s="147"/>
    </row>
    <row r="769" spans="3:28" hidden="1" x14ac:dyDescent="0.25">
      <c r="C769" s="626"/>
      <c r="D769" s="626"/>
      <c r="E769" s="627"/>
      <c r="F769" s="627"/>
      <c r="G769" s="627"/>
      <c r="H769" s="627"/>
      <c r="I769" s="627"/>
      <c r="J769" s="627"/>
      <c r="K769" s="627"/>
      <c r="L769" s="627"/>
      <c r="M769" s="627"/>
      <c r="N769" s="627"/>
      <c r="O769" s="627"/>
      <c r="P769" s="627"/>
      <c r="Q769" s="627"/>
      <c r="R769" s="627"/>
      <c r="S769" s="627"/>
      <c r="T769" s="627"/>
      <c r="U769" s="627"/>
      <c r="V769" s="627"/>
      <c r="W769" s="358">
        <f t="shared" ref="W769:W832" si="55">SUMPRODUCT(E769:V769,$E$1102:$V$1102)</f>
        <v>0</v>
      </c>
      <c r="X769" s="358">
        <f t="shared" si="54"/>
        <v>0</v>
      </c>
      <c r="Y769" s="358">
        <f t="shared" ref="Y769:Y832" si="56">SUMPRODUCT(E769:V769,$E$1101:$V$1101)</f>
        <v>0</v>
      </c>
      <c r="Z769" s="628"/>
      <c r="AA769" s="587"/>
      <c r="AB769" s="147"/>
    </row>
    <row r="770" spans="3:28" hidden="1" x14ac:dyDescent="0.25">
      <c r="C770" s="626"/>
      <c r="D770" s="626"/>
      <c r="E770" s="627"/>
      <c r="F770" s="627"/>
      <c r="G770" s="627"/>
      <c r="H770" s="627"/>
      <c r="I770" s="627"/>
      <c r="J770" s="627"/>
      <c r="K770" s="627"/>
      <c r="L770" s="627"/>
      <c r="M770" s="627"/>
      <c r="N770" s="627"/>
      <c r="O770" s="627"/>
      <c r="P770" s="627"/>
      <c r="Q770" s="627"/>
      <c r="R770" s="627"/>
      <c r="S770" s="627"/>
      <c r="T770" s="627"/>
      <c r="U770" s="627"/>
      <c r="V770" s="627"/>
      <c r="W770" s="358">
        <f t="shared" si="55"/>
        <v>0</v>
      </c>
      <c r="X770" s="358">
        <f t="shared" si="54"/>
        <v>0</v>
      </c>
      <c r="Y770" s="358">
        <f t="shared" si="56"/>
        <v>0</v>
      </c>
      <c r="Z770" s="628"/>
      <c r="AA770" s="587"/>
      <c r="AB770" s="147"/>
    </row>
    <row r="771" spans="3:28" hidden="1" x14ac:dyDescent="0.25">
      <c r="C771" s="626"/>
      <c r="D771" s="626"/>
      <c r="E771" s="627"/>
      <c r="F771" s="627"/>
      <c r="G771" s="627"/>
      <c r="H771" s="627"/>
      <c r="I771" s="627"/>
      <c r="J771" s="627"/>
      <c r="K771" s="627"/>
      <c r="L771" s="627"/>
      <c r="M771" s="627"/>
      <c r="N771" s="627"/>
      <c r="O771" s="627"/>
      <c r="P771" s="627"/>
      <c r="Q771" s="627"/>
      <c r="R771" s="627"/>
      <c r="S771" s="627"/>
      <c r="T771" s="627"/>
      <c r="U771" s="627"/>
      <c r="V771" s="627"/>
      <c r="W771" s="358">
        <f t="shared" si="55"/>
        <v>0</v>
      </c>
      <c r="X771" s="358">
        <f t="shared" si="54"/>
        <v>0</v>
      </c>
      <c r="Y771" s="358">
        <f t="shared" si="56"/>
        <v>0</v>
      </c>
      <c r="Z771" s="628"/>
      <c r="AA771" s="587"/>
      <c r="AB771" s="147"/>
    </row>
    <row r="772" spans="3:28" hidden="1" x14ac:dyDescent="0.25">
      <c r="C772" s="626"/>
      <c r="D772" s="626"/>
      <c r="E772" s="627"/>
      <c r="F772" s="627"/>
      <c r="G772" s="627"/>
      <c r="H772" s="627"/>
      <c r="I772" s="627"/>
      <c r="J772" s="627"/>
      <c r="K772" s="627"/>
      <c r="L772" s="627"/>
      <c r="M772" s="627"/>
      <c r="N772" s="627"/>
      <c r="O772" s="627"/>
      <c r="P772" s="627"/>
      <c r="Q772" s="627"/>
      <c r="R772" s="627"/>
      <c r="S772" s="627"/>
      <c r="T772" s="627"/>
      <c r="U772" s="627"/>
      <c r="V772" s="627"/>
      <c r="W772" s="358">
        <f t="shared" si="55"/>
        <v>0</v>
      </c>
      <c r="X772" s="358">
        <f t="shared" si="54"/>
        <v>0</v>
      </c>
      <c r="Y772" s="358">
        <f t="shared" si="56"/>
        <v>0</v>
      </c>
      <c r="Z772" s="628"/>
      <c r="AA772" s="587"/>
      <c r="AB772" s="147"/>
    </row>
    <row r="773" spans="3:28" hidden="1" x14ac:dyDescent="0.25">
      <c r="C773" s="626"/>
      <c r="D773" s="626"/>
      <c r="E773" s="627"/>
      <c r="F773" s="627"/>
      <c r="G773" s="627"/>
      <c r="H773" s="627"/>
      <c r="I773" s="627"/>
      <c r="J773" s="627"/>
      <c r="K773" s="627"/>
      <c r="L773" s="627"/>
      <c r="M773" s="627"/>
      <c r="N773" s="627"/>
      <c r="O773" s="627"/>
      <c r="P773" s="627"/>
      <c r="Q773" s="627"/>
      <c r="R773" s="627"/>
      <c r="S773" s="627"/>
      <c r="T773" s="627"/>
      <c r="U773" s="627"/>
      <c r="V773" s="627"/>
      <c r="W773" s="358">
        <f t="shared" si="55"/>
        <v>0</v>
      </c>
      <c r="X773" s="358">
        <f t="shared" si="54"/>
        <v>0</v>
      </c>
      <c r="Y773" s="358">
        <f t="shared" si="56"/>
        <v>0</v>
      </c>
      <c r="Z773" s="628"/>
      <c r="AA773" s="587"/>
      <c r="AB773" s="147"/>
    </row>
    <row r="774" spans="3:28" hidden="1" x14ac:dyDescent="0.25">
      <c r="C774" s="626"/>
      <c r="D774" s="626"/>
      <c r="E774" s="627"/>
      <c r="F774" s="627"/>
      <c r="G774" s="627"/>
      <c r="H774" s="627"/>
      <c r="I774" s="627"/>
      <c r="J774" s="627"/>
      <c r="K774" s="627"/>
      <c r="L774" s="627"/>
      <c r="M774" s="627"/>
      <c r="N774" s="627"/>
      <c r="O774" s="627"/>
      <c r="P774" s="627"/>
      <c r="Q774" s="627"/>
      <c r="R774" s="627"/>
      <c r="S774" s="627"/>
      <c r="T774" s="627"/>
      <c r="U774" s="627"/>
      <c r="V774" s="627"/>
      <c r="W774" s="358">
        <f t="shared" si="55"/>
        <v>0</v>
      </c>
      <c r="X774" s="358">
        <f t="shared" si="54"/>
        <v>0</v>
      </c>
      <c r="Y774" s="358">
        <f t="shared" si="56"/>
        <v>0</v>
      </c>
      <c r="Z774" s="628"/>
      <c r="AA774" s="587"/>
      <c r="AB774" s="147"/>
    </row>
    <row r="775" spans="3:28" hidden="1" x14ac:dyDescent="0.25">
      <c r="C775" s="626"/>
      <c r="D775" s="626"/>
      <c r="E775" s="627"/>
      <c r="F775" s="627"/>
      <c r="G775" s="627"/>
      <c r="H775" s="627"/>
      <c r="I775" s="627"/>
      <c r="J775" s="627"/>
      <c r="K775" s="627"/>
      <c r="L775" s="627"/>
      <c r="M775" s="627"/>
      <c r="N775" s="627"/>
      <c r="O775" s="627"/>
      <c r="P775" s="627"/>
      <c r="Q775" s="627"/>
      <c r="R775" s="627"/>
      <c r="S775" s="627"/>
      <c r="T775" s="627"/>
      <c r="U775" s="627"/>
      <c r="V775" s="627"/>
      <c r="W775" s="358">
        <f t="shared" si="55"/>
        <v>0</v>
      </c>
      <c r="X775" s="358">
        <f t="shared" si="54"/>
        <v>0</v>
      </c>
      <c r="Y775" s="358">
        <f t="shared" si="56"/>
        <v>0</v>
      </c>
      <c r="Z775" s="628"/>
      <c r="AA775" s="587"/>
      <c r="AB775" s="147"/>
    </row>
    <row r="776" spans="3:28" hidden="1" x14ac:dyDescent="0.25">
      <c r="C776" s="626"/>
      <c r="D776" s="626"/>
      <c r="E776" s="627"/>
      <c r="F776" s="627"/>
      <c r="G776" s="627"/>
      <c r="H776" s="627"/>
      <c r="I776" s="627"/>
      <c r="J776" s="627"/>
      <c r="K776" s="627"/>
      <c r="L776" s="627"/>
      <c r="M776" s="627"/>
      <c r="N776" s="627"/>
      <c r="O776" s="627"/>
      <c r="P776" s="627"/>
      <c r="Q776" s="627"/>
      <c r="R776" s="627"/>
      <c r="S776" s="627"/>
      <c r="T776" s="627"/>
      <c r="U776" s="627"/>
      <c r="V776" s="627"/>
      <c r="W776" s="358">
        <f t="shared" si="55"/>
        <v>0</v>
      </c>
      <c r="X776" s="358">
        <f t="shared" si="54"/>
        <v>0</v>
      </c>
      <c r="Y776" s="358">
        <f t="shared" si="56"/>
        <v>0</v>
      </c>
      <c r="Z776" s="628"/>
      <c r="AA776" s="587"/>
      <c r="AB776" s="147"/>
    </row>
    <row r="777" spans="3:28" hidden="1" x14ac:dyDescent="0.25">
      <c r="C777" s="626"/>
      <c r="D777" s="626"/>
      <c r="E777" s="627"/>
      <c r="F777" s="627"/>
      <c r="G777" s="627"/>
      <c r="H777" s="627"/>
      <c r="I777" s="627"/>
      <c r="J777" s="627"/>
      <c r="K777" s="627"/>
      <c r="L777" s="627"/>
      <c r="M777" s="627"/>
      <c r="N777" s="627"/>
      <c r="O777" s="627"/>
      <c r="P777" s="627"/>
      <c r="Q777" s="627"/>
      <c r="R777" s="627"/>
      <c r="S777" s="627"/>
      <c r="T777" s="627"/>
      <c r="U777" s="627"/>
      <c r="V777" s="627"/>
      <c r="W777" s="358">
        <f t="shared" si="55"/>
        <v>0</v>
      </c>
      <c r="X777" s="358">
        <f t="shared" si="54"/>
        <v>0</v>
      </c>
      <c r="Y777" s="358">
        <f t="shared" si="56"/>
        <v>0</v>
      </c>
      <c r="Z777" s="628"/>
      <c r="AA777" s="587"/>
      <c r="AB777" s="147"/>
    </row>
    <row r="778" spans="3:28" hidden="1" x14ac:dyDescent="0.25">
      <c r="C778" s="626"/>
      <c r="D778" s="626"/>
      <c r="E778" s="627"/>
      <c r="F778" s="627"/>
      <c r="G778" s="627"/>
      <c r="H778" s="627"/>
      <c r="I778" s="627"/>
      <c r="J778" s="627"/>
      <c r="K778" s="627"/>
      <c r="L778" s="627"/>
      <c r="M778" s="627"/>
      <c r="N778" s="627"/>
      <c r="O778" s="627"/>
      <c r="P778" s="627"/>
      <c r="Q778" s="627"/>
      <c r="R778" s="627"/>
      <c r="S778" s="627"/>
      <c r="T778" s="627"/>
      <c r="U778" s="627"/>
      <c r="V778" s="627"/>
      <c r="W778" s="358">
        <f t="shared" si="55"/>
        <v>0</v>
      </c>
      <c r="X778" s="358">
        <f t="shared" si="54"/>
        <v>0</v>
      </c>
      <c r="Y778" s="358">
        <f t="shared" si="56"/>
        <v>0</v>
      </c>
      <c r="Z778" s="628"/>
      <c r="AA778" s="587"/>
      <c r="AB778" s="147"/>
    </row>
    <row r="779" spans="3:28" hidden="1" x14ac:dyDescent="0.25">
      <c r="C779" s="626"/>
      <c r="D779" s="626"/>
      <c r="E779" s="627"/>
      <c r="F779" s="627"/>
      <c r="G779" s="627"/>
      <c r="H779" s="627"/>
      <c r="I779" s="627"/>
      <c r="J779" s="627"/>
      <c r="K779" s="627"/>
      <c r="L779" s="627"/>
      <c r="M779" s="627"/>
      <c r="N779" s="627"/>
      <c r="O779" s="627"/>
      <c r="P779" s="627"/>
      <c r="Q779" s="627"/>
      <c r="R779" s="627"/>
      <c r="S779" s="627"/>
      <c r="T779" s="627"/>
      <c r="U779" s="627"/>
      <c r="V779" s="627"/>
      <c r="W779" s="358">
        <f t="shared" si="55"/>
        <v>0</v>
      </c>
      <c r="X779" s="358">
        <f t="shared" si="54"/>
        <v>0</v>
      </c>
      <c r="Y779" s="358">
        <f t="shared" si="56"/>
        <v>0</v>
      </c>
      <c r="Z779" s="628"/>
      <c r="AA779" s="587"/>
      <c r="AB779" s="147"/>
    </row>
    <row r="780" spans="3:28" hidden="1" x14ac:dyDescent="0.25">
      <c r="C780" s="626"/>
      <c r="D780" s="626"/>
      <c r="E780" s="627"/>
      <c r="F780" s="627"/>
      <c r="G780" s="627"/>
      <c r="H780" s="627"/>
      <c r="I780" s="627"/>
      <c r="J780" s="627"/>
      <c r="K780" s="627"/>
      <c r="L780" s="627"/>
      <c r="M780" s="627"/>
      <c r="N780" s="627"/>
      <c r="O780" s="627"/>
      <c r="P780" s="627"/>
      <c r="Q780" s="627"/>
      <c r="R780" s="627"/>
      <c r="S780" s="627"/>
      <c r="T780" s="627"/>
      <c r="U780" s="627"/>
      <c r="V780" s="627"/>
      <c r="W780" s="358">
        <f t="shared" si="55"/>
        <v>0</v>
      </c>
      <c r="X780" s="358">
        <f t="shared" si="54"/>
        <v>0</v>
      </c>
      <c r="Y780" s="358">
        <f t="shared" si="56"/>
        <v>0</v>
      </c>
      <c r="Z780" s="628"/>
      <c r="AA780" s="587"/>
      <c r="AB780" s="147"/>
    </row>
    <row r="781" spans="3:28" hidden="1" x14ac:dyDescent="0.25">
      <c r="C781" s="626"/>
      <c r="D781" s="626"/>
      <c r="E781" s="627"/>
      <c r="F781" s="627"/>
      <c r="G781" s="627"/>
      <c r="H781" s="627"/>
      <c r="I781" s="627"/>
      <c r="J781" s="627"/>
      <c r="K781" s="627"/>
      <c r="L781" s="627"/>
      <c r="M781" s="627"/>
      <c r="N781" s="627"/>
      <c r="O781" s="627"/>
      <c r="P781" s="627"/>
      <c r="Q781" s="627"/>
      <c r="R781" s="627"/>
      <c r="S781" s="627"/>
      <c r="T781" s="627"/>
      <c r="U781" s="627"/>
      <c r="V781" s="627"/>
      <c r="W781" s="358">
        <f t="shared" si="55"/>
        <v>0</v>
      </c>
      <c r="X781" s="358">
        <f t="shared" si="54"/>
        <v>0</v>
      </c>
      <c r="Y781" s="358">
        <f t="shared" si="56"/>
        <v>0</v>
      </c>
      <c r="Z781" s="628"/>
      <c r="AA781" s="587"/>
      <c r="AB781" s="147"/>
    </row>
    <row r="782" spans="3:28" hidden="1" x14ac:dyDescent="0.25">
      <c r="C782" s="626"/>
      <c r="D782" s="626"/>
      <c r="E782" s="627"/>
      <c r="F782" s="627"/>
      <c r="G782" s="627"/>
      <c r="H782" s="627"/>
      <c r="I782" s="627"/>
      <c r="J782" s="627"/>
      <c r="K782" s="627"/>
      <c r="L782" s="627"/>
      <c r="M782" s="627"/>
      <c r="N782" s="627"/>
      <c r="O782" s="627"/>
      <c r="P782" s="627"/>
      <c r="Q782" s="627"/>
      <c r="R782" s="627"/>
      <c r="S782" s="627"/>
      <c r="T782" s="627"/>
      <c r="U782" s="627"/>
      <c r="V782" s="627"/>
      <c r="W782" s="358">
        <f t="shared" si="55"/>
        <v>0</v>
      </c>
      <c r="X782" s="358">
        <f t="shared" si="54"/>
        <v>0</v>
      </c>
      <c r="Y782" s="358">
        <f t="shared" si="56"/>
        <v>0</v>
      </c>
      <c r="Z782" s="628"/>
      <c r="AA782" s="587"/>
      <c r="AB782" s="147"/>
    </row>
    <row r="783" spans="3:28" hidden="1" x14ac:dyDescent="0.25">
      <c r="C783" s="626"/>
      <c r="D783" s="626"/>
      <c r="E783" s="627"/>
      <c r="F783" s="627"/>
      <c r="G783" s="627"/>
      <c r="H783" s="627"/>
      <c r="I783" s="627"/>
      <c r="J783" s="627"/>
      <c r="K783" s="627"/>
      <c r="L783" s="627"/>
      <c r="M783" s="627"/>
      <c r="N783" s="627"/>
      <c r="O783" s="627"/>
      <c r="P783" s="627"/>
      <c r="Q783" s="627"/>
      <c r="R783" s="627"/>
      <c r="S783" s="627"/>
      <c r="T783" s="627"/>
      <c r="U783" s="627"/>
      <c r="V783" s="627"/>
      <c r="W783" s="358">
        <f t="shared" si="55"/>
        <v>0</v>
      </c>
      <c r="X783" s="358">
        <f t="shared" si="54"/>
        <v>0</v>
      </c>
      <c r="Y783" s="358">
        <f t="shared" si="56"/>
        <v>0</v>
      </c>
      <c r="Z783" s="628"/>
      <c r="AA783" s="587"/>
      <c r="AB783" s="147"/>
    </row>
    <row r="784" spans="3:28" hidden="1" x14ac:dyDescent="0.25">
      <c r="C784" s="626"/>
      <c r="D784" s="626"/>
      <c r="E784" s="627"/>
      <c r="F784" s="627"/>
      <c r="G784" s="627"/>
      <c r="H784" s="627"/>
      <c r="I784" s="627"/>
      <c r="J784" s="627"/>
      <c r="K784" s="627"/>
      <c r="L784" s="627"/>
      <c r="M784" s="627"/>
      <c r="N784" s="627"/>
      <c r="O784" s="627"/>
      <c r="P784" s="627"/>
      <c r="Q784" s="627"/>
      <c r="R784" s="627"/>
      <c r="S784" s="627"/>
      <c r="T784" s="627"/>
      <c r="U784" s="627"/>
      <c r="V784" s="627"/>
      <c r="W784" s="358">
        <f t="shared" si="55"/>
        <v>0</v>
      </c>
      <c r="X784" s="358">
        <f t="shared" si="54"/>
        <v>0</v>
      </c>
      <c r="Y784" s="358">
        <f t="shared" si="56"/>
        <v>0</v>
      </c>
      <c r="Z784" s="628"/>
      <c r="AA784" s="587"/>
      <c r="AB784" s="147"/>
    </row>
    <row r="785" spans="3:28" hidden="1" x14ac:dyDescent="0.25">
      <c r="C785" s="626"/>
      <c r="D785" s="626"/>
      <c r="E785" s="627"/>
      <c r="F785" s="627"/>
      <c r="G785" s="627"/>
      <c r="H785" s="627"/>
      <c r="I785" s="627"/>
      <c r="J785" s="627"/>
      <c r="K785" s="627"/>
      <c r="L785" s="627"/>
      <c r="M785" s="627"/>
      <c r="N785" s="627"/>
      <c r="O785" s="627"/>
      <c r="P785" s="627"/>
      <c r="Q785" s="627"/>
      <c r="R785" s="627"/>
      <c r="S785" s="627"/>
      <c r="T785" s="627"/>
      <c r="U785" s="627"/>
      <c r="V785" s="627"/>
      <c r="W785" s="358">
        <f t="shared" si="55"/>
        <v>0</v>
      </c>
      <c r="X785" s="358">
        <f t="shared" si="54"/>
        <v>0</v>
      </c>
      <c r="Y785" s="358">
        <f t="shared" si="56"/>
        <v>0</v>
      </c>
      <c r="Z785" s="628"/>
      <c r="AA785" s="587"/>
      <c r="AB785" s="147"/>
    </row>
    <row r="786" spans="3:28" hidden="1" x14ac:dyDescent="0.25">
      <c r="C786" s="626"/>
      <c r="D786" s="626"/>
      <c r="E786" s="627"/>
      <c r="F786" s="627"/>
      <c r="G786" s="627"/>
      <c r="H786" s="627"/>
      <c r="I786" s="627"/>
      <c r="J786" s="627"/>
      <c r="K786" s="627"/>
      <c r="L786" s="627"/>
      <c r="M786" s="627"/>
      <c r="N786" s="627"/>
      <c r="O786" s="627"/>
      <c r="P786" s="627"/>
      <c r="Q786" s="627"/>
      <c r="R786" s="627"/>
      <c r="S786" s="627"/>
      <c r="T786" s="627"/>
      <c r="U786" s="627"/>
      <c r="V786" s="627"/>
      <c r="W786" s="358">
        <f t="shared" si="55"/>
        <v>0</v>
      </c>
      <c r="X786" s="358">
        <f t="shared" si="54"/>
        <v>0</v>
      </c>
      <c r="Y786" s="358">
        <f t="shared" si="56"/>
        <v>0</v>
      </c>
      <c r="Z786" s="628"/>
      <c r="AA786" s="587"/>
      <c r="AB786" s="147"/>
    </row>
    <row r="787" spans="3:28" hidden="1" x14ac:dyDescent="0.25">
      <c r="C787" s="626"/>
      <c r="D787" s="626"/>
      <c r="E787" s="627"/>
      <c r="F787" s="627"/>
      <c r="G787" s="627"/>
      <c r="H787" s="627"/>
      <c r="I787" s="627"/>
      <c r="J787" s="627"/>
      <c r="K787" s="627"/>
      <c r="L787" s="627"/>
      <c r="M787" s="627"/>
      <c r="N787" s="627"/>
      <c r="O787" s="627"/>
      <c r="P787" s="627"/>
      <c r="Q787" s="627"/>
      <c r="R787" s="627"/>
      <c r="S787" s="627"/>
      <c r="T787" s="627"/>
      <c r="U787" s="627"/>
      <c r="V787" s="627"/>
      <c r="W787" s="358">
        <f t="shared" si="55"/>
        <v>0</v>
      </c>
      <c r="X787" s="358">
        <f t="shared" si="54"/>
        <v>0</v>
      </c>
      <c r="Y787" s="358">
        <f t="shared" si="56"/>
        <v>0</v>
      </c>
      <c r="Z787" s="628"/>
      <c r="AA787" s="587"/>
      <c r="AB787" s="147"/>
    </row>
    <row r="788" spans="3:28" hidden="1" x14ac:dyDescent="0.25">
      <c r="C788" s="626"/>
      <c r="D788" s="626"/>
      <c r="E788" s="627"/>
      <c r="F788" s="627"/>
      <c r="G788" s="627"/>
      <c r="H788" s="627"/>
      <c r="I788" s="627"/>
      <c r="J788" s="627"/>
      <c r="K788" s="627"/>
      <c r="L788" s="627"/>
      <c r="M788" s="627"/>
      <c r="N788" s="627"/>
      <c r="O788" s="627"/>
      <c r="P788" s="627"/>
      <c r="Q788" s="627"/>
      <c r="R788" s="627"/>
      <c r="S788" s="627"/>
      <c r="T788" s="627"/>
      <c r="U788" s="627"/>
      <c r="V788" s="627"/>
      <c r="W788" s="358">
        <f t="shared" si="55"/>
        <v>0</v>
      </c>
      <c r="X788" s="358">
        <f t="shared" si="54"/>
        <v>0</v>
      </c>
      <c r="Y788" s="358">
        <f t="shared" si="56"/>
        <v>0</v>
      </c>
      <c r="Z788" s="628"/>
      <c r="AA788" s="587"/>
      <c r="AB788" s="147"/>
    </row>
    <row r="789" spans="3:28" hidden="1" x14ac:dyDescent="0.25">
      <c r="C789" s="626"/>
      <c r="D789" s="626"/>
      <c r="E789" s="627"/>
      <c r="F789" s="627"/>
      <c r="G789" s="627"/>
      <c r="H789" s="627"/>
      <c r="I789" s="627"/>
      <c r="J789" s="627"/>
      <c r="K789" s="627"/>
      <c r="L789" s="627"/>
      <c r="M789" s="627"/>
      <c r="N789" s="627"/>
      <c r="O789" s="627"/>
      <c r="P789" s="627"/>
      <c r="Q789" s="627"/>
      <c r="R789" s="627"/>
      <c r="S789" s="627"/>
      <c r="T789" s="627"/>
      <c r="U789" s="627"/>
      <c r="V789" s="627"/>
      <c r="W789" s="358">
        <f t="shared" si="55"/>
        <v>0</v>
      </c>
      <c r="X789" s="358">
        <f t="shared" si="54"/>
        <v>0</v>
      </c>
      <c r="Y789" s="358">
        <f t="shared" si="56"/>
        <v>0</v>
      </c>
      <c r="Z789" s="628"/>
      <c r="AA789" s="587"/>
      <c r="AB789" s="147"/>
    </row>
    <row r="790" spans="3:28" hidden="1" x14ac:dyDescent="0.25">
      <c r="C790" s="626"/>
      <c r="D790" s="626"/>
      <c r="E790" s="627"/>
      <c r="F790" s="627"/>
      <c r="G790" s="627"/>
      <c r="H790" s="627"/>
      <c r="I790" s="627"/>
      <c r="J790" s="627"/>
      <c r="K790" s="627"/>
      <c r="L790" s="627"/>
      <c r="M790" s="627"/>
      <c r="N790" s="627"/>
      <c r="O790" s="627"/>
      <c r="P790" s="627"/>
      <c r="Q790" s="627"/>
      <c r="R790" s="627"/>
      <c r="S790" s="627"/>
      <c r="T790" s="627"/>
      <c r="U790" s="627"/>
      <c r="V790" s="627"/>
      <c r="W790" s="358">
        <f t="shared" si="55"/>
        <v>0</v>
      </c>
      <c r="X790" s="358">
        <f t="shared" si="54"/>
        <v>0</v>
      </c>
      <c r="Y790" s="358">
        <f t="shared" si="56"/>
        <v>0</v>
      </c>
      <c r="Z790" s="628"/>
      <c r="AA790" s="587"/>
      <c r="AB790" s="147"/>
    </row>
    <row r="791" spans="3:28" hidden="1" x14ac:dyDescent="0.25">
      <c r="C791" s="626"/>
      <c r="D791" s="626"/>
      <c r="E791" s="627"/>
      <c r="F791" s="627"/>
      <c r="G791" s="627"/>
      <c r="H791" s="627"/>
      <c r="I791" s="627"/>
      <c r="J791" s="627"/>
      <c r="K791" s="627"/>
      <c r="L791" s="627"/>
      <c r="M791" s="627"/>
      <c r="N791" s="627"/>
      <c r="O791" s="627"/>
      <c r="P791" s="627"/>
      <c r="Q791" s="627"/>
      <c r="R791" s="627"/>
      <c r="S791" s="627"/>
      <c r="T791" s="627"/>
      <c r="U791" s="627"/>
      <c r="V791" s="627"/>
      <c r="W791" s="358">
        <f t="shared" si="55"/>
        <v>0</v>
      </c>
      <c r="X791" s="358">
        <f t="shared" si="54"/>
        <v>0</v>
      </c>
      <c r="Y791" s="358">
        <f t="shared" si="56"/>
        <v>0</v>
      </c>
      <c r="Z791" s="628"/>
      <c r="AA791" s="587"/>
      <c r="AB791" s="147"/>
    </row>
    <row r="792" spans="3:28" hidden="1" x14ac:dyDescent="0.25">
      <c r="C792" s="626"/>
      <c r="D792" s="626"/>
      <c r="E792" s="627"/>
      <c r="F792" s="627"/>
      <c r="G792" s="627"/>
      <c r="H792" s="627"/>
      <c r="I792" s="627"/>
      <c r="J792" s="627"/>
      <c r="K792" s="627"/>
      <c r="L792" s="627"/>
      <c r="M792" s="627"/>
      <c r="N792" s="627"/>
      <c r="O792" s="627"/>
      <c r="P792" s="627"/>
      <c r="Q792" s="627"/>
      <c r="R792" s="627"/>
      <c r="S792" s="627"/>
      <c r="T792" s="627"/>
      <c r="U792" s="627"/>
      <c r="V792" s="627"/>
      <c r="W792" s="358">
        <f t="shared" si="55"/>
        <v>0</v>
      </c>
      <c r="X792" s="358">
        <f t="shared" si="54"/>
        <v>0</v>
      </c>
      <c r="Y792" s="358">
        <f t="shared" si="56"/>
        <v>0</v>
      </c>
      <c r="Z792" s="628"/>
      <c r="AA792" s="587"/>
      <c r="AB792" s="147"/>
    </row>
    <row r="793" spans="3:28" hidden="1" x14ac:dyDescent="0.25">
      <c r="C793" s="626"/>
      <c r="D793" s="626"/>
      <c r="E793" s="627"/>
      <c r="F793" s="627"/>
      <c r="G793" s="627"/>
      <c r="H793" s="627"/>
      <c r="I793" s="627"/>
      <c r="J793" s="627"/>
      <c r="K793" s="627"/>
      <c r="L793" s="627"/>
      <c r="M793" s="627"/>
      <c r="N793" s="627"/>
      <c r="O793" s="627"/>
      <c r="P793" s="627"/>
      <c r="Q793" s="627"/>
      <c r="R793" s="627"/>
      <c r="S793" s="627"/>
      <c r="T793" s="627"/>
      <c r="U793" s="627"/>
      <c r="V793" s="627"/>
      <c r="W793" s="358">
        <f t="shared" si="55"/>
        <v>0</v>
      </c>
      <c r="X793" s="358">
        <f t="shared" si="54"/>
        <v>0</v>
      </c>
      <c r="Y793" s="358">
        <f t="shared" si="56"/>
        <v>0</v>
      </c>
      <c r="Z793" s="628"/>
      <c r="AA793" s="587"/>
      <c r="AB793" s="147"/>
    </row>
    <row r="794" spans="3:28" hidden="1" x14ac:dyDescent="0.25">
      <c r="C794" s="626"/>
      <c r="D794" s="626"/>
      <c r="E794" s="627"/>
      <c r="F794" s="627"/>
      <c r="G794" s="627"/>
      <c r="H794" s="627"/>
      <c r="I794" s="627"/>
      <c r="J794" s="627"/>
      <c r="K794" s="627"/>
      <c r="L794" s="627"/>
      <c r="M794" s="627"/>
      <c r="N794" s="627"/>
      <c r="O794" s="627"/>
      <c r="P794" s="627"/>
      <c r="Q794" s="627"/>
      <c r="R794" s="627"/>
      <c r="S794" s="627"/>
      <c r="T794" s="627"/>
      <c r="U794" s="627"/>
      <c r="V794" s="627"/>
      <c r="W794" s="358">
        <f t="shared" si="55"/>
        <v>0</v>
      </c>
      <c r="X794" s="358">
        <f t="shared" si="54"/>
        <v>0</v>
      </c>
      <c r="Y794" s="358">
        <f t="shared" si="56"/>
        <v>0</v>
      </c>
      <c r="Z794" s="628"/>
      <c r="AA794" s="587"/>
      <c r="AB794" s="147"/>
    </row>
    <row r="795" spans="3:28" hidden="1" x14ac:dyDescent="0.25">
      <c r="C795" s="626"/>
      <c r="D795" s="626"/>
      <c r="E795" s="627"/>
      <c r="F795" s="627"/>
      <c r="G795" s="627"/>
      <c r="H795" s="627"/>
      <c r="I795" s="627"/>
      <c r="J795" s="627"/>
      <c r="K795" s="627"/>
      <c r="L795" s="627"/>
      <c r="M795" s="627"/>
      <c r="N795" s="627"/>
      <c r="O795" s="627"/>
      <c r="P795" s="627"/>
      <c r="Q795" s="627"/>
      <c r="R795" s="627"/>
      <c r="S795" s="627"/>
      <c r="T795" s="627"/>
      <c r="U795" s="627"/>
      <c r="V795" s="627"/>
      <c r="W795" s="358">
        <f t="shared" si="55"/>
        <v>0</v>
      </c>
      <c r="X795" s="358">
        <f t="shared" si="54"/>
        <v>0</v>
      </c>
      <c r="Y795" s="358">
        <f t="shared" si="56"/>
        <v>0</v>
      </c>
      <c r="Z795" s="628"/>
      <c r="AA795" s="587"/>
      <c r="AB795" s="147"/>
    </row>
    <row r="796" spans="3:28" hidden="1" x14ac:dyDescent="0.25">
      <c r="C796" s="626"/>
      <c r="D796" s="626"/>
      <c r="E796" s="627"/>
      <c r="F796" s="627"/>
      <c r="G796" s="627"/>
      <c r="H796" s="627"/>
      <c r="I796" s="627"/>
      <c r="J796" s="627"/>
      <c r="K796" s="627"/>
      <c r="L796" s="627"/>
      <c r="M796" s="627"/>
      <c r="N796" s="627"/>
      <c r="O796" s="627"/>
      <c r="P796" s="627"/>
      <c r="Q796" s="627"/>
      <c r="R796" s="627"/>
      <c r="S796" s="627"/>
      <c r="T796" s="627"/>
      <c r="U796" s="627"/>
      <c r="V796" s="627"/>
      <c r="W796" s="358">
        <f t="shared" si="55"/>
        <v>0</v>
      </c>
      <c r="X796" s="358">
        <f t="shared" si="54"/>
        <v>0</v>
      </c>
      <c r="Y796" s="358">
        <f t="shared" si="56"/>
        <v>0</v>
      </c>
      <c r="Z796" s="628"/>
      <c r="AA796" s="587"/>
      <c r="AB796" s="147"/>
    </row>
    <row r="797" spans="3:28" hidden="1" x14ac:dyDescent="0.25">
      <c r="C797" s="626"/>
      <c r="D797" s="626"/>
      <c r="E797" s="627"/>
      <c r="F797" s="627"/>
      <c r="G797" s="627"/>
      <c r="H797" s="627"/>
      <c r="I797" s="627"/>
      <c r="J797" s="627"/>
      <c r="K797" s="627"/>
      <c r="L797" s="627"/>
      <c r="M797" s="627"/>
      <c r="N797" s="627"/>
      <c r="O797" s="627"/>
      <c r="P797" s="627"/>
      <c r="Q797" s="627"/>
      <c r="R797" s="627"/>
      <c r="S797" s="627"/>
      <c r="T797" s="627"/>
      <c r="U797" s="627"/>
      <c r="V797" s="627"/>
      <c r="W797" s="358">
        <f t="shared" si="55"/>
        <v>0</v>
      </c>
      <c r="X797" s="358">
        <f t="shared" si="54"/>
        <v>0</v>
      </c>
      <c r="Y797" s="358">
        <f t="shared" si="56"/>
        <v>0</v>
      </c>
      <c r="Z797" s="628"/>
      <c r="AA797" s="587"/>
      <c r="AB797" s="147"/>
    </row>
    <row r="798" spans="3:28" hidden="1" x14ac:dyDescent="0.25">
      <c r="C798" s="626"/>
      <c r="D798" s="626"/>
      <c r="E798" s="627"/>
      <c r="F798" s="627"/>
      <c r="G798" s="627"/>
      <c r="H798" s="627"/>
      <c r="I798" s="627"/>
      <c r="J798" s="627"/>
      <c r="K798" s="627"/>
      <c r="L798" s="627"/>
      <c r="M798" s="627"/>
      <c r="N798" s="627"/>
      <c r="O798" s="627"/>
      <c r="P798" s="627"/>
      <c r="Q798" s="627"/>
      <c r="R798" s="627"/>
      <c r="S798" s="627"/>
      <c r="T798" s="627"/>
      <c r="U798" s="627"/>
      <c r="V798" s="627"/>
      <c r="W798" s="358">
        <f t="shared" si="55"/>
        <v>0</v>
      </c>
      <c r="X798" s="358">
        <f t="shared" si="54"/>
        <v>0</v>
      </c>
      <c r="Y798" s="358">
        <f t="shared" si="56"/>
        <v>0</v>
      </c>
      <c r="Z798" s="628"/>
      <c r="AA798" s="587"/>
      <c r="AB798" s="147"/>
    </row>
    <row r="799" spans="3:28" hidden="1" x14ac:dyDescent="0.25">
      <c r="C799" s="626"/>
      <c r="D799" s="626"/>
      <c r="E799" s="627"/>
      <c r="F799" s="627"/>
      <c r="G799" s="627"/>
      <c r="H799" s="627"/>
      <c r="I799" s="627"/>
      <c r="J799" s="627"/>
      <c r="K799" s="627"/>
      <c r="L799" s="627"/>
      <c r="M799" s="627"/>
      <c r="N799" s="627"/>
      <c r="O799" s="627"/>
      <c r="P799" s="627"/>
      <c r="Q799" s="627"/>
      <c r="R799" s="627"/>
      <c r="S799" s="627"/>
      <c r="T799" s="627"/>
      <c r="U799" s="627"/>
      <c r="V799" s="627"/>
      <c r="W799" s="358">
        <f t="shared" si="55"/>
        <v>0</v>
      </c>
      <c r="X799" s="358">
        <f t="shared" si="54"/>
        <v>0</v>
      </c>
      <c r="Y799" s="358">
        <f t="shared" si="56"/>
        <v>0</v>
      </c>
      <c r="Z799" s="628"/>
      <c r="AA799" s="587"/>
      <c r="AB799" s="147"/>
    </row>
    <row r="800" spans="3:28" hidden="1" x14ac:dyDescent="0.25">
      <c r="C800" s="626"/>
      <c r="D800" s="626"/>
      <c r="E800" s="627"/>
      <c r="F800" s="627"/>
      <c r="G800" s="627"/>
      <c r="H800" s="627"/>
      <c r="I800" s="627"/>
      <c r="J800" s="627"/>
      <c r="K800" s="627"/>
      <c r="L800" s="627"/>
      <c r="M800" s="627"/>
      <c r="N800" s="627"/>
      <c r="O800" s="627"/>
      <c r="P800" s="627"/>
      <c r="Q800" s="627"/>
      <c r="R800" s="627"/>
      <c r="S800" s="627"/>
      <c r="T800" s="627"/>
      <c r="U800" s="627"/>
      <c r="V800" s="627"/>
      <c r="W800" s="358">
        <f t="shared" si="55"/>
        <v>0</v>
      </c>
      <c r="X800" s="358">
        <f t="shared" si="54"/>
        <v>0</v>
      </c>
      <c r="Y800" s="358">
        <f t="shared" si="56"/>
        <v>0</v>
      </c>
      <c r="Z800" s="628"/>
      <c r="AA800" s="587"/>
      <c r="AB800" s="147"/>
    </row>
    <row r="801" spans="3:28" hidden="1" x14ac:dyDescent="0.25">
      <c r="C801" s="626"/>
      <c r="D801" s="626"/>
      <c r="E801" s="627"/>
      <c r="F801" s="627"/>
      <c r="G801" s="627"/>
      <c r="H801" s="627"/>
      <c r="I801" s="627"/>
      <c r="J801" s="627"/>
      <c r="K801" s="627"/>
      <c r="L801" s="627"/>
      <c r="M801" s="627"/>
      <c r="N801" s="627"/>
      <c r="O801" s="627"/>
      <c r="P801" s="627"/>
      <c r="Q801" s="627"/>
      <c r="R801" s="627"/>
      <c r="S801" s="627"/>
      <c r="T801" s="627"/>
      <c r="U801" s="627"/>
      <c r="V801" s="627"/>
      <c r="W801" s="358">
        <f t="shared" si="55"/>
        <v>0</v>
      </c>
      <c r="X801" s="358">
        <f t="shared" si="54"/>
        <v>0</v>
      </c>
      <c r="Y801" s="358">
        <f t="shared" si="56"/>
        <v>0</v>
      </c>
      <c r="Z801" s="628"/>
      <c r="AA801" s="587"/>
      <c r="AB801" s="147"/>
    </row>
    <row r="802" spans="3:28" hidden="1" x14ac:dyDescent="0.25">
      <c r="C802" s="626"/>
      <c r="D802" s="626"/>
      <c r="E802" s="627"/>
      <c r="F802" s="627"/>
      <c r="G802" s="627"/>
      <c r="H802" s="627"/>
      <c r="I802" s="627"/>
      <c r="J802" s="627"/>
      <c r="K802" s="627"/>
      <c r="L802" s="627"/>
      <c r="M802" s="627"/>
      <c r="N802" s="627"/>
      <c r="O802" s="627"/>
      <c r="P802" s="627"/>
      <c r="Q802" s="627"/>
      <c r="R802" s="627"/>
      <c r="S802" s="627"/>
      <c r="T802" s="627"/>
      <c r="U802" s="627"/>
      <c r="V802" s="627"/>
      <c r="W802" s="358">
        <f t="shared" si="55"/>
        <v>0</v>
      </c>
      <c r="X802" s="358">
        <f t="shared" si="54"/>
        <v>0</v>
      </c>
      <c r="Y802" s="358">
        <f t="shared" si="56"/>
        <v>0</v>
      </c>
      <c r="Z802" s="628"/>
      <c r="AA802" s="587"/>
      <c r="AB802" s="147"/>
    </row>
    <row r="803" spans="3:28" hidden="1" x14ac:dyDescent="0.25">
      <c r="C803" s="626"/>
      <c r="D803" s="626"/>
      <c r="E803" s="627"/>
      <c r="F803" s="627"/>
      <c r="G803" s="627"/>
      <c r="H803" s="627"/>
      <c r="I803" s="627"/>
      <c r="J803" s="627"/>
      <c r="K803" s="627"/>
      <c r="L803" s="627"/>
      <c r="M803" s="627"/>
      <c r="N803" s="627"/>
      <c r="O803" s="627"/>
      <c r="P803" s="627"/>
      <c r="Q803" s="627"/>
      <c r="R803" s="627"/>
      <c r="S803" s="627"/>
      <c r="T803" s="627"/>
      <c r="U803" s="627"/>
      <c r="V803" s="627"/>
      <c r="W803" s="358">
        <f t="shared" si="55"/>
        <v>0</v>
      </c>
      <c r="X803" s="358">
        <f t="shared" si="54"/>
        <v>0</v>
      </c>
      <c r="Y803" s="358">
        <f t="shared" si="56"/>
        <v>0</v>
      </c>
      <c r="Z803" s="628"/>
      <c r="AA803" s="587"/>
      <c r="AB803" s="147"/>
    </row>
    <row r="804" spans="3:28" hidden="1" x14ac:dyDescent="0.25">
      <c r="C804" s="626"/>
      <c r="D804" s="626"/>
      <c r="E804" s="627"/>
      <c r="F804" s="627"/>
      <c r="G804" s="627"/>
      <c r="H804" s="627"/>
      <c r="I804" s="627"/>
      <c r="J804" s="627"/>
      <c r="K804" s="627"/>
      <c r="L804" s="627"/>
      <c r="M804" s="627"/>
      <c r="N804" s="627"/>
      <c r="O804" s="627"/>
      <c r="P804" s="627"/>
      <c r="Q804" s="627"/>
      <c r="R804" s="627"/>
      <c r="S804" s="627"/>
      <c r="T804" s="627"/>
      <c r="U804" s="627"/>
      <c r="V804" s="627"/>
      <c r="W804" s="358">
        <f t="shared" si="55"/>
        <v>0</v>
      </c>
      <c r="X804" s="358">
        <f t="shared" si="54"/>
        <v>0</v>
      </c>
      <c r="Y804" s="358">
        <f t="shared" si="56"/>
        <v>0</v>
      </c>
      <c r="Z804" s="628"/>
      <c r="AA804" s="587"/>
      <c r="AB804" s="147"/>
    </row>
    <row r="805" spans="3:28" hidden="1" x14ac:dyDescent="0.25">
      <c r="C805" s="626"/>
      <c r="D805" s="626"/>
      <c r="E805" s="627"/>
      <c r="F805" s="627"/>
      <c r="G805" s="627"/>
      <c r="H805" s="627"/>
      <c r="I805" s="627"/>
      <c r="J805" s="627"/>
      <c r="K805" s="627"/>
      <c r="L805" s="627"/>
      <c r="M805" s="627"/>
      <c r="N805" s="627"/>
      <c r="O805" s="627"/>
      <c r="P805" s="627"/>
      <c r="Q805" s="627"/>
      <c r="R805" s="627"/>
      <c r="S805" s="627"/>
      <c r="T805" s="627"/>
      <c r="U805" s="627"/>
      <c r="V805" s="627"/>
      <c r="W805" s="358">
        <f t="shared" si="55"/>
        <v>0</v>
      </c>
      <c r="X805" s="358">
        <f t="shared" si="54"/>
        <v>0</v>
      </c>
      <c r="Y805" s="358">
        <f t="shared" si="56"/>
        <v>0</v>
      </c>
      <c r="Z805" s="628"/>
      <c r="AA805" s="587"/>
      <c r="AB805" s="147"/>
    </row>
    <row r="806" spans="3:28" hidden="1" x14ac:dyDescent="0.25">
      <c r="C806" s="626"/>
      <c r="D806" s="626"/>
      <c r="E806" s="627"/>
      <c r="F806" s="627"/>
      <c r="G806" s="627"/>
      <c r="H806" s="627"/>
      <c r="I806" s="627"/>
      <c r="J806" s="627"/>
      <c r="K806" s="627"/>
      <c r="L806" s="627"/>
      <c r="M806" s="627"/>
      <c r="N806" s="627"/>
      <c r="O806" s="627"/>
      <c r="P806" s="627"/>
      <c r="Q806" s="627"/>
      <c r="R806" s="627"/>
      <c r="S806" s="627"/>
      <c r="T806" s="627"/>
      <c r="U806" s="627"/>
      <c r="V806" s="627"/>
      <c r="W806" s="358">
        <f t="shared" si="55"/>
        <v>0</v>
      </c>
      <c r="X806" s="358">
        <f t="shared" si="54"/>
        <v>0</v>
      </c>
      <c r="Y806" s="358">
        <f t="shared" si="56"/>
        <v>0</v>
      </c>
      <c r="Z806" s="628"/>
      <c r="AA806" s="587"/>
      <c r="AB806" s="147"/>
    </row>
    <row r="807" spans="3:28" hidden="1" x14ac:dyDescent="0.25">
      <c r="C807" s="626"/>
      <c r="D807" s="626"/>
      <c r="E807" s="627"/>
      <c r="F807" s="627"/>
      <c r="G807" s="627"/>
      <c r="H807" s="627"/>
      <c r="I807" s="627"/>
      <c r="J807" s="627"/>
      <c r="K807" s="627"/>
      <c r="L807" s="627"/>
      <c r="M807" s="627"/>
      <c r="N807" s="627"/>
      <c r="O807" s="627"/>
      <c r="P807" s="627"/>
      <c r="Q807" s="627"/>
      <c r="R807" s="627"/>
      <c r="S807" s="627"/>
      <c r="T807" s="627"/>
      <c r="U807" s="627"/>
      <c r="V807" s="627"/>
      <c r="W807" s="358">
        <f t="shared" si="55"/>
        <v>0</v>
      </c>
      <c r="X807" s="358">
        <f t="shared" si="54"/>
        <v>0</v>
      </c>
      <c r="Y807" s="358">
        <f t="shared" si="56"/>
        <v>0</v>
      </c>
      <c r="Z807" s="628"/>
      <c r="AA807" s="587"/>
      <c r="AB807" s="147"/>
    </row>
    <row r="808" spans="3:28" hidden="1" x14ac:dyDescent="0.25">
      <c r="C808" s="626"/>
      <c r="D808" s="626"/>
      <c r="E808" s="627"/>
      <c r="F808" s="627"/>
      <c r="G808" s="627"/>
      <c r="H808" s="627"/>
      <c r="I808" s="627"/>
      <c r="J808" s="627"/>
      <c r="K808" s="627"/>
      <c r="L808" s="627"/>
      <c r="M808" s="627"/>
      <c r="N808" s="627"/>
      <c r="O808" s="627"/>
      <c r="P808" s="627"/>
      <c r="Q808" s="627"/>
      <c r="R808" s="627"/>
      <c r="S808" s="627"/>
      <c r="T808" s="627"/>
      <c r="U808" s="627"/>
      <c r="V808" s="627"/>
      <c r="W808" s="358">
        <f t="shared" si="55"/>
        <v>0</v>
      </c>
      <c r="X808" s="358">
        <f t="shared" si="54"/>
        <v>0</v>
      </c>
      <c r="Y808" s="358">
        <f t="shared" si="56"/>
        <v>0</v>
      </c>
      <c r="Z808" s="628"/>
      <c r="AA808" s="587"/>
      <c r="AB808" s="147"/>
    </row>
    <row r="809" spans="3:28" hidden="1" x14ac:dyDescent="0.25">
      <c r="C809" s="626"/>
      <c r="D809" s="626"/>
      <c r="E809" s="627"/>
      <c r="F809" s="627"/>
      <c r="G809" s="627"/>
      <c r="H809" s="627"/>
      <c r="I809" s="627"/>
      <c r="J809" s="627"/>
      <c r="K809" s="627"/>
      <c r="L809" s="627"/>
      <c r="M809" s="627"/>
      <c r="N809" s="627"/>
      <c r="O809" s="627"/>
      <c r="P809" s="627"/>
      <c r="Q809" s="627"/>
      <c r="R809" s="627"/>
      <c r="S809" s="627"/>
      <c r="T809" s="627"/>
      <c r="U809" s="627"/>
      <c r="V809" s="627"/>
      <c r="W809" s="358">
        <f t="shared" si="55"/>
        <v>0</v>
      </c>
      <c r="X809" s="358">
        <f t="shared" ref="X809:X872" si="57">Y809-W809</f>
        <v>0</v>
      </c>
      <c r="Y809" s="358">
        <f t="shared" si="56"/>
        <v>0</v>
      </c>
      <c r="Z809" s="628"/>
      <c r="AA809" s="587"/>
      <c r="AB809" s="147"/>
    </row>
    <row r="810" spans="3:28" hidden="1" x14ac:dyDescent="0.25">
      <c r="C810" s="626"/>
      <c r="D810" s="626"/>
      <c r="E810" s="627"/>
      <c r="F810" s="627"/>
      <c r="G810" s="627"/>
      <c r="H810" s="627"/>
      <c r="I810" s="627"/>
      <c r="J810" s="627"/>
      <c r="K810" s="627"/>
      <c r="L810" s="627"/>
      <c r="M810" s="627"/>
      <c r="N810" s="627"/>
      <c r="O810" s="627"/>
      <c r="P810" s="627"/>
      <c r="Q810" s="627"/>
      <c r="R810" s="627"/>
      <c r="S810" s="627"/>
      <c r="T810" s="627"/>
      <c r="U810" s="627"/>
      <c r="V810" s="627"/>
      <c r="W810" s="358">
        <f t="shared" si="55"/>
        <v>0</v>
      </c>
      <c r="X810" s="358">
        <f t="shared" si="57"/>
        <v>0</v>
      </c>
      <c r="Y810" s="358">
        <f t="shared" si="56"/>
        <v>0</v>
      </c>
      <c r="Z810" s="628"/>
      <c r="AA810" s="587"/>
      <c r="AB810" s="147"/>
    </row>
    <row r="811" spans="3:28" hidden="1" x14ac:dyDescent="0.25">
      <c r="C811" s="626"/>
      <c r="D811" s="626"/>
      <c r="E811" s="627"/>
      <c r="F811" s="627"/>
      <c r="G811" s="627"/>
      <c r="H811" s="627"/>
      <c r="I811" s="627"/>
      <c r="J811" s="627"/>
      <c r="K811" s="627"/>
      <c r="L811" s="627"/>
      <c r="M811" s="627"/>
      <c r="N811" s="627"/>
      <c r="O811" s="627"/>
      <c r="P811" s="627"/>
      <c r="Q811" s="627"/>
      <c r="R811" s="627"/>
      <c r="S811" s="627"/>
      <c r="T811" s="627"/>
      <c r="U811" s="627"/>
      <c r="V811" s="627"/>
      <c r="W811" s="358">
        <f t="shared" si="55"/>
        <v>0</v>
      </c>
      <c r="X811" s="358">
        <f t="shared" si="57"/>
        <v>0</v>
      </c>
      <c r="Y811" s="358">
        <f t="shared" si="56"/>
        <v>0</v>
      </c>
      <c r="Z811" s="628"/>
      <c r="AA811" s="587"/>
      <c r="AB811" s="147"/>
    </row>
    <row r="812" spans="3:28" hidden="1" x14ac:dyDescent="0.25">
      <c r="C812" s="626"/>
      <c r="D812" s="626"/>
      <c r="E812" s="627"/>
      <c r="F812" s="627"/>
      <c r="G812" s="627"/>
      <c r="H812" s="627"/>
      <c r="I812" s="627"/>
      <c r="J812" s="627"/>
      <c r="K812" s="627"/>
      <c r="L812" s="627"/>
      <c r="M812" s="627"/>
      <c r="N812" s="627"/>
      <c r="O812" s="627"/>
      <c r="P812" s="627"/>
      <c r="Q812" s="627"/>
      <c r="R812" s="627"/>
      <c r="S812" s="627"/>
      <c r="T812" s="627"/>
      <c r="U812" s="627"/>
      <c r="V812" s="627"/>
      <c r="W812" s="358">
        <f t="shared" si="55"/>
        <v>0</v>
      </c>
      <c r="X812" s="358">
        <f t="shared" si="57"/>
        <v>0</v>
      </c>
      <c r="Y812" s="358">
        <f t="shared" si="56"/>
        <v>0</v>
      </c>
      <c r="Z812" s="628"/>
      <c r="AA812" s="587"/>
      <c r="AB812" s="147"/>
    </row>
    <row r="813" spans="3:28" hidden="1" x14ac:dyDescent="0.25">
      <c r="C813" s="626"/>
      <c r="D813" s="626"/>
      <c r="E813" s="627"/>
      <c r="F813" s="627"/>
      <c r="G813" s="627"/>
      <c r="H813" s="627"/>
      <c r="I813" s="627"/>
      <c r="J813" s="627"/>
      <c r="K813" s="627"/>
      <c r="L813" s="627"/>
      <c r="M813" s="627"/>
      <c r="N813" s="627"/>
      <c r="O813" s="627"/>
      <c r="P813" s="627"/>
      <c r="Q813" s="627"/>
      <c r="R813" s="627"/>
      <c r="S813" s="627"/>
      <c r="T813" s="627"/>
      <c r="U813" s="627"/>
      <c r="V813" s="627"/>
      <c r="W813" s="358">
        <f t="shared" si="55"/>
        <v>0</v>
      </c>
      <c r="X813" s="358">
        <f t="shared" si="57"/>
        <v>0</v>
      </c>
      <c r="Y813" s="358">
        <f t="shared" si="56"/>
        <v>0</v>
      </c>
      <c r="Z813" s="628"/>
      <c r="AA813" s="587"/>
      <c r="AB813" s="147"/>
    </row>
    <row r="814" spans="3:28" hidden="1" x14ac:dyDescent="0.25">
      <c r="C814" s="626"/>
      <c r="D814" s="626"/>
      <c r="E814" s="627"/>
      <c r="F814" s="627"/>
      <c r="G814" s="627"/>
      <c r="H814" s="627"/>
      <c r="I814" s="627"/>
      <c r="J814" s="627"/>
      <c r="K814" s="627"/>
      <c r="L814" s="627"/>
      <c r="M814" s="627"/>
      <c r="N814" s="627"/>
      <c r="O814" s="627"/>
      <c r="P814" s="627"/>
      <c r="Q814" s="627"/>
      <c r="R814" s="627"/>
      <c r="S814" s="627"/>
      <c r="T814" s="627"/>
      <c r="U814" s="627"/>
      <c r="V814" s="627"/>
      <c r="W814" s="358">
        <f t="shared" si="55"/>
        <v>0</v>
      </c>
      <c r="X814" s="358">
        <f t="shared" si="57"/>
        <v>0</v>
      </c>
      <c r="Y814" s="358">
        <f t="shared" si="56"/>
        <v>0</v>
      </c>
      <c r="Z814" s="628"/>
      <c r="AA814" s="587"/>
      <c r="AB814" s="147"/>
    </row>
    <row r="815" spans="3:28" hidden="1" x14ac:dyDescent="0.25">
      <c r="C815" s="626"/>
      <c r="D815" s="626"/>
      <c r="E815" s="627"/>
      <c r="F815" s="627"/>
      <c r="G815" s="627"/>
      <c r="H815" s="627"/>
      <c r="I815" s="627"/>
      <c r="J815" s="627"/>
      <c r="K815" s="627"/>
      <c r="L815" s="627"/>
      <c r="M815" s="627"/>
      <c r="N815" s="627"/>
      <c r="O815" s="627"/>
      <c r="P815" s="627"/>
      <c r="Q815" s="627"/>
      <c r="R815" s="627"/>
      <c r="S815" s="627"/>
      <c r="T815" s="627"/>
      <c r="U815" s="627"/>
      <c r="V815" s="627"/>
      <c r="W815" s="358">
        <f t="shared" si="55"/>
        <v>0</v>
      </c>
      <c r="X815" s="358">
        <f t="shared" si="57"/>
        <v>0</v>
      </c>
      <c r="Y815" s="358">
        <f t="shared" si="56"/>
        <v>0</v>
      </c>
      <c r="Z815" s="628"/>
      <c r="AA815" s="587"/>
      <c r="AB815" s="147"/>
    </row>
    <row r="816" spans="3:28" hidden="1" x14ac:dyDescent="0.25">
      <c r="C816" s="626"/>
      <c r="D816" s="626"/>
      <c r="E816" s="627"/>
      <c r="F816" s="627"/>
      <c r="G816" s="627"/>
      <c r="H816" s="627"/>
      <c r="I816" s="627"/>
      <c r="J816" s="627"/>
      <c r="K816" s="627"/>
      <c r="L816" s="627"/>
      <c r="M816" s="627"/>
      <c r="N816" s="627"/>
      <c r="O816" s="627"/>
      <c r="P816" s="627"/>
      <c r="Q816" s="627"/>
      <c r="R816" s="627"/>
      <c r="S816" s="627"/>
      <c r="T816" s="627"/>
      <c r="U816" s="627"/>
      <c r="V816" s="627"/>
      <c r="W816" s="358">
        <f t="shared" si="55"/>
        <v>0</v>
      </c>
      <c r="X816" s="358">
        <f t="shared" si="57"/>
        <v>0</v>
      </c>
      <c r="Y816" s="358">
        <f t="shared" si="56"/>
        <v>0</v>
      </c>
      <c r="Z816" s="628"/>
      <c r="AA816" s="587"/>
      <c r="AB816" s="147"/>
    </row>
    <row r="817" spans="3:28" hidden="1" x14ac:dyDescent="0.25">
      <c r="C817" s="626"/>
      <c r="D817" s="626"/>
      <c r="E817" s="627"/>
      <c r="F817" s="627"/>
      <c r="G817" s="627"/>
      <c r="H817" s="627"/>
      <c r="I817" s="627"/>
      <c r="J817" s="627"/>
      <c r="K817" s="627"/>
      <c r="L817" s="627"/>
      <c r="M817" s="627"/>
      <c r="N817" s="627"/>
      <c r="O817" s="627"/>
      <c r="P817" s="627"/>
      <c r="Q817" s="627"/>
      <c r="R817" s="627"/>
      <c r="S817" s="627"/>
      <c r="T817" s="627"/>
      <c r="U817" s="627"/>
      <c r="V817" s="627"/>
      <c r="W817" s="358">
        <f t="shared" si="55"/>
        <v>0</v>
      </c>
      <c r="X817" s="358">
        <f t="shared" si="57"/>
        <v>0</v>
      </c>
      <c r="Y817" s="358">
        <f t="shared" si="56"/>
        <v>0</v>
      </c>
      <c r="Z817" s="628"/>
      <c r="AA817" s="587"/>
      <c r="AB817" s="147"/>
    </row>
    <row r="818" spans="3:28" hidden="1" x14ac:dyDescent="0.25">
      <c r="C818" s="626"/>
      <c r="D818" s="626"/>
      <c r="E818" s="627"/>
      <c r="F818" s="627"/>
      <c r="G818" s="627"/>
      <c r="H818" s="627"/>
      <c r="I818" s="627"/>
      <c r="J818" s="627"/>
      <c r="K818" s="627"/>
      <c r="L818" s="627"/>
      <c r="M818" s="627"/>
      <c r="N818" s="627"/>
      <c r="O818" s="627"/>
      <c r="P818" s="627"/>
      <c r="Q818" s="627"/>
      <c r="R818" s="627"/>
      <c r="S818" s="627"/>
      <c r="T818" s="627"/>
      <c r="U818" s="627"/>
      <c r="V818" s="627"/>
      <c r="W818" s="358">
        <f t="shared" si="55"/>
        <v>0</v>
      </c>
      <c r="X818" s="358">
        <f t="shared" si="57"/>
        <v>0</v>
      </c>
      <c r="Y818" s="358">
        <f t="shared" si="56"/>
        <v>0</v>
      </c>
      <c r="Z818" s="628"/>
      <c r="AA818" s="587"/>
      <c r="AB818" s="147"/>
    </row>
    <row r="819" spans="3:28" hidden="1" x14ac:dyDescent="0.25">
      <c r="C819" s="626"/>
      <c r="D819" s="626"/>
      <c r="E819" s="627"/>
      <c r="F819" s="627"/>
      <c r="G819" s="627"/>
      <c r="H819" s="627"/>
      <c r="I819" s="627"/>
      <c r="J819" s="627"/>
      <c r="K819" s="627"/>
      <c r="L819" s="627"/>
      <c r="M819" s="627"/>
      <c r="N819" s="627"/>
      <c r="O819" s="627"/>
      <c r="P819" s="627"/>
      <c r="Q819" s="627"/>
      <c r="R819" s="627"/>
      <c r="S819" s="627"/>
      <c r="T819" s="627"/>
      <c r="U819" s="627"/>
      <c r="V819" s="627"/>
      <c r="W819" s="358">
        <f t="shared" si="55"/>
        <v>0</v>
      </c>
      <c r="X819" s="358">
        <f t="shared" si="57"/>
        <v>0</v>
      </c>
      <c r="Y819" s="358">
        <f t="shared" si="56"/>
        <v>0</v>
      </c>
      <c r="Z819" s="628"/>
      <c r="AA819" s="587"/>
      <c r="AB819" s="147"/>
    </row>
    <row r="820" spans="3:28" hidden="1" x14ac:dyDescent="0.25">
      <c r="C820" s="626"/>
      <c r="D820" s="626"/>
      <c r="E820" s="627"/>
      <c r="F820" s="627"/>
      <c r="G820" s="627"/>
      <c r="H820" s="627"/>
      <c r="I820" s="627"/>
      <c r="J820" s="627"/>
      <c r="K820" s="627"/>
      <c r="L820" s="627"/>
      <c r="M820" s="627"/>
      <c r="N820" s="627"/>
      <c r="O820" s="627"/>
      <c r="P820" s="627"/>
      <c r="Q820" s="627"/>
      <c r="R820" s="627"/>
      <c r="S820" s="627"/>
      <c r="T820" s="627"/>
      <c r="U820" s="627"/>
      <c r="V820" s="627"/>
      <c r="W820" s="358">
        <f t="shared" si="55"/>
        <v>0</v>
      </c>
      <c r="X820" s="358">
        <f t="shared" si="57"/>
        <v>0</v>
      </c>
      <c r="Y820" s="358">
        <f t="shared" si="56"/>
        <v>0</v>
      </c>
      <c r="Z820" s="628"/>
      <c r="AA820" s="587"/>
      <c r="AB820" s="147"/>
    </row>
    <row r="821" spans="3:28" hidden="1" x14ac:dyDescent="0.25">
      <c r="C821" s="626"/>
      <c r="D821" s="626"/>
      <c r="E821" s="627"/>
      <c r="F821" s="627"/>
      <c r="G821" s="627"/>
      <c r="H821" s="627"/>
      <c r="I821" s="627"/>
      <c r="J821" s="627"/>
      <c r="K821" s="627"/>
      <c r="L821" s="627"/>
      <c r="M821" s="627"/>
      <c r="N821" s="627"/>
      <c r="O821" s="627"/>
      <c r="P821" s="627"/>
      <c r="Q821" s="627"/>
      <c r="R821" s="627"/>
      <c r="S821" s="627"/>
      <c r="T821" s="627"/>
      <c r="U821" s="627"/>
      <c r="V821" s="627"/>
      <c r="W821" s="358">
        <f t="shared" si="55"/>
        <v>0</v>
      </c>
      <c r="X821" s="358">
        <f t="shared" si="57"/>
        <v>0</v>
      </c>
      <c r="Y821" s="358">
        <f t="shared" si="56"/>
        <v>0</v>
      </c>
      <c r="Z821" s="628"/>
      <c r="AA821" s="587"/>
      <c r="AB821" s="147"/>
    </row>
    <row r="822" spans="3:28" hidden="1" x14ac:dyDescent="0.25">
      <c r="C822" s="626"/>
      <c r="D822" s="626"/>
      <c r="E822" s="627"/>
      <c r="F822" s="627"/>
      <c r="G822" s="627"/>
      <c r="H822" s="627"/>
      <c r="I822" s="627"/>
      <c r="J822" s="627"/>
      <c r="K822" s="627"/>
      <c r="L822" s="627"/>
      <c r="M822" s="627"/>
      <c r="N822" s="627"/>
      <c r="O822" s="627"/>
      <c r="P822" s="627"/>
      <c r="Q822" s="627"/>
      <c r="R822" s="627"/>
      <c r="S822" s="627"/>
      <c r="T822" s="627"/>
      <c r="U822" s="627"/>
      <c r="V822" s="627"/>
      <c r="W822" s="358">
        <f t="shared" si="55"/>
        <v>0</v>
      </c>
      <c r="X822" s="358">
        <f t="shared" si="57"/>
        <v>0</v>
      </c>
      <c r="Y822" s="358">
        <f t="shared" si="56"/>
        <v>0</v>
      </c>
      <c r="Z822" s="628"/>
      <c r="AA822" s="587"/>
      <c r="AB822" s="147"/>
    </row>
    <row r="823" spans="3:28" hidden="1" x14ac:dyDescent="0.25">
      <c r="C823" s="626"/>
      <c r="D823" s="626"/>
      <c r="E823" s="627"/>
      <c r="F823" s="627"/>
      <c r="G823" s="627"/>
      <c r="H823" s="627"/>
      <c r="I823" s="627"/>
      <c r="J823" s="627"/>
      <c r="K823" s="627"/>
      <c r="L823" s="627"/>
      <c r="M823" s="627"/>
      <c r="N823" s="627"/>
      <c r="O823" s="627"/>
      <c r="P823" s="627"/>
      <c r="Q823" s="627"/>
      <c r="R823" s="627"/>
      <c r="S823" s="627"/>
      <c r="T823" s="627"/>
      <c r="U823" s="627"/>
      <c r="V823" s="627"/>
      <c r="W823" s="358">
        <f t="shared" si="55"/>
        <v>0</v>
      </c>
      <c r="X823" s="358">
        <f t="shared" si="57"/>
        <v>0</v>
      </c>
      <c r="Y823" s="358">
        <f t="shared" si="56"/>
        <v>0</v>
      </c>
      <c r="Z823" s="628"/>
      <c r="AA823" s="587"/>
      <c r="AB823" s="147"/>
    </row>
    <row r="824" spans="3:28" hidden="1" x14ac:dyDescent="0.25">
      <c r="C824" s="626"/>
      <c r="D824" s="626"/>
      <c r="E824" s="627"/>
      <c r="F824" s="627"/>
      <c r="G824" s="627"/>
      <c r="H824" s="627"/>
      <c r="I824" s="627"/>
      <c r="J824" s="627"/>
      <c r="K824" s="627"/>
      <c r="L824" s="627"/>
      <c r="M824" s="627"/>
      <c r="N824" s="627"/>
      <c r="O824" s="627"/>
      <c r="P824" s="627"/>
      <c r="Q824" s="627"/>
      <c r="R824" s="627"/>
      <c r="S824" s="627"/>
      <c r="T824" s="627"/>
      <c r="U824" s="627"/>
      <c r="V824" s="627"/>
      <c r="W824" s="358">
        <f t="shared" si="55"/>
        <v>0</v>
      </c>
      <c r="X824" s="358">
        <f t="shared" si="57"/>
        <v>0</v>
      </c>
      <c r="Y824" s="358">
        <f t="shared" si="56"/>
        <v>0</v>
      </c>
      <c r="Z824" s="628"/>
      <c r="AA824" s="587"/>
      <c r="AB824" s="147"/>
    </row>
    <row r="825" spans="3:28" hidden="1" x14ac:dyDescent="0.25">
      <c r="C825" s="626"/>
      <c r="D825" s="626"/>
      <c r="E825" s="627"/>
      <c r="F825" s="627"/>
      <c r="G825" s="627"/>
      <c r="H825" s="627"/>
      <c r="I825" s="627"/>
      <c r="J825" s="627"/>
      <c r="K825" s="627"/>
      <c r="L825" s="627"/>
      <c r="M825" s="627"/>
      <c r="N825" s="627"/>
      <c r="O825" s="627"/>
      <c r="P825" s="627"/>
      <c r="Q825" s="627"/>
      <c r="R825" s="627"/>
      <c r="S825" s="627"/>
      <c r="T825" s="627"/>
      <c r="U825" s="627"/>
      <c r="V825" s="627"/>
      <c r="W825" s="358">
        <f t="shared" si="55"/>
        <v>0</v>
      </c>
      <c r="X825" s="358">
        <f t="shared" si="57"/>
        <v>0</v>
      </c>
      <c r="Y825" s="358">
        <f t="shared" si="56"/>
        <v>0</v>
      </c>
      <c r="Z825" s="628"/>
      <c r="AA825" s="587"/>
      <c r="AB825" s="147"/>
    </row>
    <row r="826" spans="3:28" hidden="1" x14ac:dyDescent="0.25">
      <c r="C826" s="626"/>
      <c r="D826" s="626"/>
      <c r="E826" s="627"/>
      <c r="F826" s="627"/>
      <c r="G826" s="627"/>
      <c r="H826" s="627"/>
      <c r="I826" s="627"/>
      <c r="J826" s="627"/>
      <c r="K826" s="627"/>
      <c r="L826" s="627"/>
      <c r="M826" s="627"/>
      <c r="N826" s="627"/>
      <c r="O826" s="627"/>
      <c r="P826" s="627"/>
      <c r="Q826" s="627"/>
      <c r="R826" s="627"/>
      <c r="S826" s="627"/>
      <c r="T826" s="627"/>
      <c r="U826" s="627"/>
      <c r="V826" s="627"/>
      <c r="W826" s="358">
        <f t="shared" si="55"/>
        <v>0</v>
      </c>
      <c r="X826" s="358">
        <f t="shared" si="57"/>
        <v>0</v>
      </c>
      <c r="Y826" s="358">
        <f t="shared" si="56"/>
        <v>0</v>
      </c>
      <c r="Z826" s="628"/>
      <c r="AA826" s="587"/>
      <c r="AB826" s="147"/>
    </row>
    <row r="827" spans="3:28" hidden="1" x14ac:dyDescent="0.25">
      <c r="C827" s="626"/>
      <c r="D827" s="626"/>
      <c r="E827" s="627"/>
      <c r="F827" s="627"/>
      <c r="G827" s="627"/>
      <c r="H827" s="627"/>
      <c r="I827" s="627"/>
      <c r="J827" s="627"/>
      <c r="K827" s="627"/>
      <c r="L827" s="627"/>
      <c r="M827" s="627"/>
      <c r="N827" s="627"/>
      <c r="O827" s="627"/>
      <c r="P827" s="627"/>
      <c r="Q827" s="627"/>
      <c r="R827" s="627"/>
      <c r="S827" s="627"/>
      <c r="T827" s="627"/>
      <c r="U827" s="627"/>
      <c r="V827" s="627"/>
      <c r="W827" s="358">
        <f t="shared" si="55"/>
        <v>0</v>
      </c>
      <c r="X827" s="358">
        <f t="shared" si="57"/>
        <v>0</v>
      </c>
      <c r="Y827" s="358">
        <f t="shared" si="56"/>
        <v>0</v>
      </c>
      <c r="Z827" s="628"/>
      <c r="AA827" s="587"/>
      <c r="AB827" s="147"/>
    </row>
    <row r="828" spans="3:28" hidden="1" x14ac:dyDescent="0.25">
      <c r="C828" s="626"/>
      <c r="D828" s="626"/>
      <c r="E828" s="627"/>
      <c r="F828" s="627"/>
      <c r="G828" s="627"/>
      <c r="H828" s="627"/>
      <c r="I828" s="627"/>
      <c r="J828" s="627"/>
      <c r="K828" s="627"/>
      <c r="L828" s="627"/>
      <c r="M828" s="627"/>
      <c r="N828" s="627"/>
      <c r="O828" s="627"/>
      <c r="P828" s="627"/>
      <c r="Q828" s="627"/>
      <c r="R828" s="627"/>
      <c r="S828" s="627"/>
      <c r="T828" s="627"/>
      <c r="U828" s="627"/>
      <c r="V828" s="627"/>
      <c r="W828" s="358">
        <f t="shared" si="55"/>
        <v>0</v>
      </c>
      <c r="X828" s="358">
        <f t="shared" si="57"/>
        <v>0</v>
      </c>
      <c r="Y828" s="358">
        <f t="shared" si="56"/>
        <v>0</v>
      </c>
      <c r="Z828" s="628"/>
      <c r="AA828" s="587"/>
      <c r="AB828" s="147"/>
    </row>
    <row r="829" spans="3:28" hidden="1" x14ac:dyDescent="0.25">
      <c r="C829" s="626"/>
      <c r="D829" s="626"/>
      <c r="E829" s="627"/>
      <c r="F829" s="627"/>
      <c r="G829" s="627"/>
      <c r="H829" s="627"/>
      <c r="I829" s="627"/>
      <c r="J829" s="627"/>
      <c r="K829" s="627"/>
      <c r="L829" s="627"/>
      <c r="M829" s="627"/>
      <c r="N829" s="627"/>
      <c r="O829" s="627"/>
      <c r="P829" s="627"/>
      <c r="Q829" s="627"/>
      <c r="R829" s="627"/>
      <c r="S829" s="627"/>
      <c r="T829" s="627"/>
      <c r="U829" s="627"/>
      <c r="V829" s="627"/>
      <c r="W829" s="358">
        <f t="shared" si="55"/>
        <v>0</v>
      </c>
      <c r="X829" s="358">
        <f t="shared" si="57"/>
        <v>0</v>
      </c>
      <c r="Y829" s="358">
        <f t="shared" si="56"/>
        <v>0</v>
      </c>
      <c r="Z829" s="628"/>
      <c r="AA829" s="587"/>
      <c r="AB829" s="147"/>
    </row>
    <row r="830" spans="3:28" hidden="1" x14ac:dyDescent="0.25">
      <c r="C830" s="626"/>
      <c r="D830" s="626"/>
      <c r="E830" s="627"/>
      <c r="F830" s="627"/>
      <c r="G830" s="627"/>
      <c r="H830" s="627"/>
      <c r="I830" s="627"/>
      <c r="J830" s="627"/>
      <c r="K830" s="627"/>
      <c r="L830" s="627"/>
      <c r="M830" s="627"/>
      <c r="N830" s="627"/>
      <c r="O830" s="627"/>
      <c r="P830" s="627"/>
      <c r="Q830" s="627"/>
      <c r="R830" s="627"/>
      <c r="S830" s="627"/>
      <c r="T830" s="627"/>
      <c r="U830" s="627"/>
      <c r="V830" s="627"/>
      <c r="W830" s="358">
        <f t="shared" si="55"/>
        <v>0</v>
      </c>
      <c r="X830" s="358">
        <f t="shared" si="57"/>
        <v>0</v>
      </c>
      <c r="Y830" s="358">
        <f t="shared" si="56"/>
        <v>0</v>
      </c>
      <c r="Z830" s="628"/>
      <c r="AA830" s="587"/>
      <c r="AB830" s="147"/>
    </row>
    <row r="831" spans="3:28" hidden="1" x14ac:dyDescent="0.25">
      <c r="C831" s="626"/>
      <c r="D831" s="626"/>
      <c r="E831" s="627"/>
      <c r="F831" s="627"/>
      <c r="G831" s="627"/>
      <c r="H831" s="627"/>
      <c r="I831" s="627"/>
      <c r="J831" s="627"/>
      <c r="K831" s="627"/>
      <c r="L831" s="627"/>
      <c r="M831" s="627"/>
      <c r="N831" s="627"/>
      <c r="O831" s="627"/>
      <c r="P831" s="627"/>
      <c r="Q831" s="627"/>
      <c r="R831" s="627"/>
      <c r="S831" s="627"/>
      <c r="T831" s="627"/>
      <c r="U831" s="627"/>
      <c r="V831" s="627"/>
      <c r="W831" s="358">
        <f t="shared" si="55"/>
        <v>0</v>
      </c>
      <c r="X831" s="358">
        <f t="shared" si="57"/>
        <v>0</v>
      </c>
      <c r="Y831" s="358">
        <f t="shared" si="56"/>
        <v>0</v>
      </c>
      <c r="Z831" s="628"/>
      <c r="AA831" s="587"/>
      <c r="AB831" s="147"/>
    </row>
    <row r="832" spans="3:28" hidden="1" x14ac:dyDescent="0.25">
      <c r="C832" s="626"/>
      <c r="D832" s="626"/>
      <c r="E832" s="627"/>
      <c r="F832" s="627"/>
      <c r="G832" s="627"/>
      <c r="H832" s="627"/>
      <c r="I832" s="627"/>
      <c r="J832" s="627"/>
      <c r="K832" s="627"/>
      <c r="L832" s="627"/>
      <c r="M832" s="627"/>
      <c r="N832" s="627"/>
      <c r="O832" s="627"/>
      <c r="P832" s="627"/>
      <c r="Q832" s="627"/>
      <c r="R832" s="627"/>
      <c r="S832" s="627"/>
      <c r="T832" s="627"/>
      <c r="U832" s="627"/>
      <c r="V832" s="627"/>
      <c r="W832" s="358">
        <f t="shared" si="55"/>
        <v>0</v>
      </c>
      <c r="X832" s="358">
        <f t="shared" si="57"/>
        <v>0</v>
      </c>
      <c r="Y832" s="358">
        <f t="shared" si="56"/>
        <v>0</v>
      </c>
      <c r="Z832" s="628"/>
      <c r="AA832" s="587"/>
      <c r="AB832" s="147"/>
    </row>
    <row r="833" spans="3:28" hidden="1" x14ac:dyDescent="0.25">
      <c r="C833" s="626"/>
      <c r="D833" s="626"/>
      <c r="E833" s="627"/>
      <c r="F833" s="627"/>
      <c r="G833" s="627"/>
      <c r="H833" s="627"/>
      <c r="I833" s="627"/>
      <c r="J833" s="627"/>
      <c r="K833" s="627"/>
      <c r="L833" s="627"/>
      <c r="M833" s="627"/>
      <c r="N833" s="627"/>
      <c r="O833" s="627"/>
      <c r="P833" s="627"/>
      <c r="Q833" s="627"/>
      <c r="R833" s="627"/>
      <c r="S833" s="627"/>
      <c r="T833" s="627"/>
      <c r="U833" s="627"/>
      <c r="V833" s="627"/>
      <c r="W833" s="358">
        <f t="shared" ref="W833:W896" si="58">SUMPRODUCT(E833:V833,$E$1102:$V$1102)</f>
        <v>0</v>
      </c>
      <c r="X833" s="358">
        <f t="shared" si="57"/>
        <v>0</v>
      </c>
      <c r="Y833" s="358">
        <f t="shared" ref="Y833:Y896" si="59">SUMPRODUCT(E833:V833,$E$1101:$V$1101)</f>
        <v>0</v>
      </c>
      <c r="Z833" s="628"/>
      <c r="AA833" s="587"/>
      <c r="AB833" s="147"/>
    </row>
    <row r="834" spans="3:28" hidden="1" x14ac:dyDescent="0.25">
      <c r="C834" s="626"/>
      <c r="D834" s="626"/>
      <c r="E834" s="627"/>
      <c r="F834" s="627"/>
      <c r="G834" s="627"/>
      <c r="H834" s="627"/>
      <c r="I834" s="627"/>
      <c r="J834" s="627"/>
      <c r="K834" s="627"/>
      <c r="L834" s="627"/>
      <c r="M834" s="627"/>
      <c r="N834" s="627"/>
      <c r="O834" s="627"/>
      <c r="P834" s="627"/>
      <c r="Q834" s="627"/>
      <c r="R834" s="627"/>
      <c r="S834" s="627"/>
      <c r="T834" s="627"/>
      <c r="U834" s="627"/>
      <c r="V834" s="627"/>
      <c r="W834" s="358">
        <f t="shared" si="58"/>
        <v>0</v>
      </c>
      <c r="X834" s="358">
        <f t="shared" si="57"/>
        <v>0</v>
      </c>
      <c r="Y834" s="358">
        <f t="shared" si="59"/>
        <v>0</v>
      </c>
      <c r="Z834" s="628"/>
      <c r="AA834" s="587"/>
      <c r="AB834" s="147"/>
    </row>
    <row r="835" spans="3:28" hidden="1" x14ac:dyDescent="0.25">
      <c r="C835" s="626"/>
      <c r="D835" s="626"/>
      <c r="E835" s="627"/>
      <c r="F835" s="627"/>
      <c r="G835" s="627"/>
      <c r="H835" s="627"/>
      <c r="I835" s="627"/>
      <c r="J835" s="627"/>
      <c r="K835" s="627"/>
      <c r="L835" s="627"/>
      <c r="M835" s="627"/>
      <c r="N835" s="627"/>
      <c r="O835" s="627"/>
      <c r="P835" s="627"/>
      <c r="Q835" s="627"/>
      <c r="R835" s="627"/>
      <c r="S835" s="627"/>
      <c r="T835" s="627"/>
      <c r="U835" s="627"/>
      <c r="V835" s="627"/>
      <c r="W835" s="358">
        <f t="shared" si="58"/>
        <v>0</v>
      </c>
      <c r="X835" s="358">
        <f t="shared" si="57"/>
        <v>0</v>
      </c>
      <c r="Y835" s="358">
        <f t="shared" si="59"/>
        <v>0</v>
      </c>
      <c r="Z835" s="628"/>
      <c r="AA835" s="587"/>
      <c r="AB835" s="147"/>
    </row>
    <row r="836" spans="3:28" hidden="1" x14ac:dyDescent="0.25">
      <c r="C836" s="626"/>
      <c r="D836" s="626"/>
      <c r="E836" s="627"/>
      <c r="F836" s="627"/>
      <c r="G836" s="627"/>
      <c r="H836" s="627"/>
      <c r="I836" s="627"/>
      <c r="J836" s="627"/>
      <c r="K836" s="627"/>
      <c r="L836" s="627"/>
      <c r="M836" s="627"/>
      <c r="N836" s="627"/>
      <c r="O836" s="627"/>
      <c r="P836" s="627"/>
      <c r="Q836" s="627"/>
      <c r="R836" s="627"/>
      <c r="S836" s="627"/>
      <c r="T836" s="627"/>
      <c r="U836" s="627"/>
      <c r="V836" s="627"/>
      <c r="W836" s="358">
        <f t="shared" si="58"/>
        <v>0</v>
      </c>
      <c r="X836" s="358">
        <f t="shared" si="57"/>
        <v>0</v>
      </c>
      <c r="Y836" s="358">
        <f t="shared" si="59"/>
        <v>0</v>
      </c>
      <c r="Z836" s="628"/>
      <c r="AA836" s="587"/>
      <c r="AB836" s="147"/>
    </row>
    <row r="837" spans="3:28" hidden="1" x14ac:dyDescent="0.25">
      <c r="C837" s="626"/>
      <c r="D837" s="626"/>
      <c r="E837" s="627"/>
      <c r="F837" s="627"/>
      <c r="G837" s="627"/>
      <c r="H837" s="627"/>
      <c r="I837" s="627"/>
      <c r="J837" s="627"/>
      <c r="K837" s="627"/>
      <c r="L837" s="627"/>
      <c r="M837" s="627"/>
      <c r="N837" s="627"/>
      <c r="O837" s="627"/>
      <c r="P837" s="627"/>
      <c r="Q837" s="627"/>
      <c r="R837" s="627"/>
      <c r="S837" s="627"/>
      <c r="T837" s="627"/>
      <c r="U837" s="627"/>
      <c r="V837" s="627"/>
      <c r="W837" s="358">
        <f t="shared" si="58"/>
        <v>0</v>
      </c>
      <c r="X837" s="358">
        <f t="shared" si="57"/>
        <v>0</v>
      </c>
      <c r="Y837" s="358">
        <f t="shared" si="59"/>
        <v>0</v>
      </c>
      <c r="Z837" s="628"/>
      <c r="AA837" s="587"/>
      <c r="AB837" s="147"/>
    </row>
    <row r="838" spans="3:28" hidden="1" x14ac:dyDescent="0.25">
      <c r="C838" s="626"/>
      <c r="D838" s="626"/>
      <c r="E838" s="627"/>
      <c r="F838" s="627"/>
      <c r="G838" s="627"/>
      <c r="H838" s="627"/>
      <c r="I838" s="627"/>
      <c r="J838" s="627"/>
      <c r="K838" s="627"/>
      <c r="L838" s="627"/>
      <c r="M838" s="627"/>
      <c r="N838" s="627"/>
      <c r="O838" s="627"/>
      <c r="P838" s="627"/>
      <c r="Q838" s="627"/>
      <c r="R838" s="627"/>
      <c r="S838" s="627"/>
      <c r="T838" s="627"/>
      <c r="U838" s="627"/>
      <c r="V838" s="627"/>
      <c r="W838" s="358">
        <f t="shared" si="58"/>
        <v>0</v>
      </c>
      <c r="X838" s="358">
        <f t="shared" si="57"/>
        <v>0</v>
      </c>
      <c r="Y838" s="358">
        <f t="shared" si="59"/>
        <v>0</v>
      </c>
      <c r="Z838" s="628"/>
      <c r="AA838" s="587"/>
      <c r="AB838" s="147"/>
    </row>
    <row r="839" spans="3:28" hidden="1" x14ac:dyDescent="0.25">
      <c r="C839" s="626"/>
      <c r="D839" s="626"/>
      <c r="E839" s="627"/>
      <c r="F839" s="627"/>
      <c r="G839" s="627"/>
      <c r="H839" s="627"/>
      <c r="I839" s="627"/>
      <c r="J839" s="627"/>
      <c r="K839" s="627"/>
      <c r="L839" s="627"/>
      <c r="M839" s="627"/>
      <c r="N839" s="627"/>
      <c r="O839" s="627"/>
      <c r="P839" s="627"/>
      <c r="Q839" s="627"/>
      <c r="R839" s="627"/>
      <c r="S839" s="627"/>
      <c r="T839" s="627"/>
      <c r="U839" s="627"/>
      <c r="V839" s="627"/>
      <c r="W839" s="358">
        <f t="shared" si="58"/>
        <v>0</v>
      </c>
      <c r="X839" s="358">
        <f t="shared" si="57"/>
        <v>0</v>
      </c>
      <c r="Y839" s="358">
        <f t="shared" si="59"/>
        <v>0</v>
      </c>
      <c r="Z839" s="628"/>
      <c r="AA839" s="587"/>
      <c r="AB839" s="147"/>
    </row>
    <row r="840" spans="3:28" hidden="1" x14ac:dyDescent="0.25">
      <c r="C840" s="626"/>
      <c r="D840" s="626"/>
      <c r="E840" s="627"/>
      <c r="F840" s="627"/>
      <c r="G840" s="627"/>
      <c r="H840" s="627"/>
      <c r="I840" s="627"/>
      <c r="J840" s="627"/>
      <c r="K840" s="627"/>
      <c r="L840" s="627"/>
      <c r="M840" s="627"/>
      <c r="N840" s="627"/>
      <c r="O840" s="627"/>
      <c r="P840" s="627"/>
      <c r="Q840" s="627"/>
      <c r="R840" s="627"/>
      <c r="S840" s="627"/>
      <c r="T840" s="627"/>
      <c r="U840" s="627"/>
      <c r="V840" s="627"/>
      <c r="W840" s="358">
        <f t="shared" si="58"/>
        <v>0</v>
      </c>
      <c r="X840" s="358">
        <f t="shared" si="57"/>
        <v>0</v>
      </c>
      <c r="Y840" s="358">
        <f t="shared" si="59"/>
        <v>0</v>
      </c>
      <c r="Z840" s="628"/>
      <c r="AA840" s="587"/>
      <c r="AB840" s="147"/>
    </row>
    <row r="841" spans="3:28" hidden="1" x14ac:dyDescent="0.25">
      <c r="C841" s="626"/>
      <c r="D841" s="626"/>
      <c r="E841" s="627"/>
      <c r="F841" s="627"/>
      <c r="G841" s="627"/>
      <c r="H841" s="627"/>
      <c r="I841" s="627"/>
      <c r="J841" s="627"/>
      <c r="K841" s="627"/>
      <c r="L841" s="627"/>
      <c r="M841" s="627"/>
      <c r="N841" s="627"/>
      <c r="O841" s="627"/>
      <c r="P841" s="627"/>
      <c r="Q841" s="627"/>
      <c r="R841" s="627"/>
      <c r="S841" s="627"/>
      <c r="T841" s="627"/>
      <c r="U841" s="627"/>
      <c r="V841" s="627"/>
      <c r="W841" s="358">
        <f t="shared" si="58"/>
        <v>0</v>
      </c>
      <c r="X841" s="358">
        <f t="shared" si="57"/>
        <v>0</v>
      </c>
      <c r="Y841" s="358">
        <f t="shared" si="59"/>
        <v>0</v>
      </c>
      <c r="Z841" s="628"/>
      <c r="AA841" s="587"/>
      <c r="AB841" s="147"/>
    </row>
    <row r="842" spans="3:28" hidden="1" x14ac:dyDescent="0.25">
      <c r="C842" s="626"/>
      <c r="D842" s="626"/>
      <c r="E842" s="627"/>
      <c r="F842" s="627"/>
      <c r="G842" s="627"/>
      <c r="H842" s="627"/>
      <c r="I842" s="627"/>
      <c r="J842" s="627"/>
      <c r="K842" s="627"/>
      <c r="L842" s="627"/>
      <c r="M842" s="627"/>
      <c r="N842" s="627"/>
      <c r="O842" s="627"/>
      <c r="P842" s="627"/>
      <c r="Q842" s="627"/>
      <c r="R842" s="627"/>
      <c r="S842" s="627"/>
      <c r="T842" s="627"/>
      <c r="U842" s="627"/>
      <c r="V842" s="627"/>
      <c r="W842" s="358">
        <f t="shared" si="58"/>
        <v>0</v>
      </c>
      <c r="X842" s="358">
        <f t="shared" si="57"/>
        <v>0</v>
      </c>
      <c r="Y842" s="358">
        <f t="shared" si="59"/>
        <v>0</v>
      </c>
      <c r="Z842" s="628"/>
      <c r="AA842" s="587"/>
      <c r="AB842" s="147"/>
    </row>
    <row r="843" spans="3:28" hidden="1" x14ac:dyDescent="0.25">
      <c r="C843" s="626"/>
      <c r="D843" s="626"/>
      <c r="E843" s="627"/>
      <c r="F843" s="627"/>
      <c r="G843" s="627"/>
      <c r="H843" s="627"/>
      <c r="I843" s="627"/>
      <c r="J843" s="627"/>
      <c r="K843" s="627"/>
      <c r="L843" s="627"/>
      <c r="M843" s="627"/>
      <c r="N843" s="627"/>
      <c r="O843" s="627"/>
      <c r="P843" s="627"/>
      <c r="Q843" s="627"/>
      <c r="R843" s="627"/>
      <c r="S843" s="627"/>
      <c r="T843" s="627"/>
      <c r="U843" s="627"/>
      <c r="V843" s="627"/>
      <c r="W843" s="358">
        <f t="shared" si="58"/>
        <v>0</v>
      </c>
      <c r="X843" s="358">
        <f t="shared" si="57"/>
        <v>0</v>
      </c>
      <c r="Y843" s="358">
        <f t="shared" si="59"/>
        <v>0</v>
      </c>
      <c r="Z843" s="628"/>
      <c r="AA843" s="587"/>
      <c r="AB843" s="147"/>
    </row>
    <row r="844" spans="3:28" hidden="1" x14ac:dyDescent="0.25">
      <c r="C844" s="626"/>
      <c r="D844" s="626"/>
      <c r="E844" s="627"/>
      <c r="F844" s="627"/>
      <c r="G844" s="627"/>
      <c r="H844" s="627"/>
      <c r="I844" s="627"/>
      <c r="J844" s="627"/>
      <c r="K844" s="627"/>
      <c r="L844" s="627"/>
      <c r="M844" s="627"/>
      <c r="N844" s="627"/>
      <c r="O844" s="627"/>
      <c r="P844" s="627"/>
      <c r="Q844" s="627"/>
      <c r="R844" s="627"/>
      <c r="S844" s="627"/>
      <c r="T844" s="627"/>
      <c r="U844" s="627"/>
      <c r="V844" s="627"/>
      <c r="W844" s="358">
        <f t="shared" si="58"/>
        <v>0</v>
      </c>
      <c r="X844" s="358">
        <f t="shared" si="57"/>
        <v>0</v>
      </c>
      <c r="Y844" s="358">
        <f t="shared" si="59"/>
        <v>0</v>
      </c>
      <c r="Z844" s="628"/>
      <c r="AA844" s="587"/>
      <c r="AB844" s="147"/>
    </row>
    <row r="845" spans="3:28" hidden="1" x14ac:dyDescent="0.25">
      <c r="C845" s="626"/>
      <c r="D845" s="626"/>
      <c r="E845" s="627"/>
      <c r="F845" s="627"/>
      <c r="G845" s="627"/>
      <c r="H845" s="627"/>
      <c r="I845" s="627"/>
      <c r="J845" s="627"/>
      <c r="K845" s="627"/>
      <c r="L845" s="627"/>
      <c r="M845" s="627"/>
      <c r="N845" s="627"/>
      <c r="O845" s="627"/>
      <c r="P845" s="627"/>
      <c r="Q845" s="627"/>
      <c r="R845" s="627"/>
      <c r="S845" s="627"/>
      <c r="T845" s="627"/>
      <c r="U845" s="627"/>
      <c r="V845" s="627"/>
      <c r="W845" s="358">
        <f t="shared" si="58"/>
        <v>0</v>
      </c>
      <c r="X845" s="358">
        <f t="shared" si="57"/>
        <v>0</v>
      </c>
      <c r="Y845" s="358">
        <f t="shared" si="59"/>
        <v>0</v>
      </c>
      <c r="Z845" s="628"/>
      <c r="AA845" s="587"/>
      <c r="AB845" s="147"/>
    </row>
    <row r="846" spans="3:28" hidden="1" x14ac:dyDescent="0.25">
      <c r="C846" s="626"/>
      <c r="D846" s="626"/>
      <c r="E846" s="627"/>
      <c r="F846" s="627"/>
      <c r="G846" s="627"/>
      <c r="H846" s="627"/>
      <c r="I846" s="627"/>
      <c r="J846" s="627"/>
      <c r="K846" s="627"/>
      <c r="L846" s="627"/>
      <c r="M846" s="627"/>
      <c r="N846" s="627"/>
      <c r="O846" s="627"/>
      <c r="P846" s="627"/>
      <c r="Q846" s="627"/>
      <c r="R846" s="627"/>
      <c r="S846" s="627"/>
      <c r="T846" s="627"/>
      <c r="U846" s="627"/>
      <c r="V846" s="627"/>
      <c r="W846" s="358">
        <f t="shared" si="58"/>
        <v>0</v>
      </c>
      <c r="X846" s="358">
        <f t="shared" si="57"/>
        <v>0</v>
      </c>
      <c r="Y846" s="358">
        <f t="shared" si="59"/>
        <v>0</v>
      </c>
      <c r="Z846" s="628"/>
      <c r="AA846" s="587"/>
      <c r="AB846" s="147"/>
    </row>
    <row r="847" spans="3:28" hidden="1" x14ac:dyDescent="0.25">
      <c r="C847" s="626"/>
      <c r="D847" s="626"/>
      <c r="E847" s="627"/>
      <c r="F847" s="627"/>
      <c r="G847" s="627"/>
      <c r="H847" s="627"/>
      <c r="I847" s="627"/>
      <c r="J847" s="627"/>
      <c r="K847" s="627"/>
      <c r="L847" s="627"/>
      <c r="M847" s="627"/>
      <c r="N847" s="627"/>
      <c r="O847" s="627"/>
      <c r="P847" s="627"/>
      <c r="Q847" s="627"/>
      <c r="R847" s="627"/>
      <c r="S847" s="627"/>
      <c r="T847" s="627"/>
      <c r="U847" s="627"/>
      <c r="V847" s="627"/>
      <c r="W847" s="358">
        <f t="shared" si="58"/>
        <v>0</v>
      </c>
      <c r="X847" s="358">
        <f t="shared" si="57"/>
        <v>0</v>
      </c>
      <c r="Y847" s="358">
        <f t="shared" si="59"/>
        <v>0</v>
      </c>
      <c r="Z847" s="628"/>
      <c r="AA847" s="587"/>
      <c r="AB847" s="147"/>
    </row>
    <row r="848" spans="3:28" hidden="1" x14ac:dyDescent="0.25">
      <c r="C848" s="626"/>
      <c r="D848" s="626"/>
      <c r="E848" s="627"/>
      <c r="F848" s="627"/>
      <c r="G848" s="627"/>
      <c r="H848" s="627"/>
      <c r="I848" s="627"/>
      <c r="J848" s="627"/>
      <c r="K848" s="627"/>
      <c r="L848" s="627"/>
      <c r="M848" s="627"/>
      <c r="N848" s="627"/>
      <c r="O848" s="627"/>
      <c r="P848" s="627"/>
      <c r="Q848" s="627"/>
      <c r="R848" s="627"/>
      <c r="S848" s="627"/>
      <c r="T848" s="627"/>
      <c r="U848" s="627"/>
      <c r="V848" s="627"/>
      <c r="W848" s="358">
        <f t="shared" si="58"/>
        <v>0</v>
      </c>
      <c r="X848" s="358">
        <f t="shared" si="57"/>
        <v>0</v>
      </c>
      <c r="Y848" s="358">
        <f t="shared" si="59"/>
        <v>0</v>
      </c>
      <c r="Z848" s="628"/>
      <c r="AA848" s="587"/>
      <c r="AB848" s="147"/>
    </row>
    <row r="849" spans="3:28" hidden="1" x14ac:dyDescent="0.25">
      <c r="C849" s="626"/>
      <c r="D849" s="626"/>
      <c r="E849" s="627"/>
      <c r="F849" s="627"/>
      <c r="G849" s="627"/>
      <c r="H849" s="627"/>
      <c r="I849" s="627"/>
      <c r="J849" s="627"/>
      <c r="K849" s="627"/>
      <c r="L849" s="627"/>
      <c r="M849" s="627"/>
      <c r="N849" s="627"/>
      <c r="O849" s="627"/>
      <c r="P849" s="627"/>
      <c r="Q849" s="627"/>
      <c r="R849" s="627"/>
      <c r="S849" s="627"/>
      <c r="T849" s="627"/>
      <c r="U849" s="627"/>
      <c r="V849" s="627"/>
      <c r="W849" s="358">
        <f t="shared" si="58"/>
        <v>0</v>
      </c>
      <c r="X849" s="358">
        <f t="shared" si="57"/>
        <v>0</v>
      </c>
      <c r="Y849" s="358">
        <f t="shared" si="59"/>
        <v>0</v>
      </c>
      <c r="Z849" s="628"/>
      <c r="AA849" s="587"/>
      <c r="AB849" s="147"/>
    </row>
    <row r="850" spans="3:28" hidden="1" x14ac:dyDescent="0.25">
      <c r="C850" s="626"/>
      <c r="D850" s="626"/>
      <c r="E850" s="627"/>
      <c r="F850" s="627"/>
      <c r="G850" s="627"/>
      <c r="H850" s="627"/>
      <c r="I850" s="627"/>
      <c r="J850" s="627"/>
      <c r="K850" s="627"/>
      <c r="L850" s="627"/>
      <c r="M850" s="627"/>
      <c r="N850" s="627"/>
      <c r="O850" s="627"/>
      <c r="P850" s="627"/>
      <c r="Q850" s="627"/>
      <c r="R850" s="627"/>
      <c r="S850" s="627"/>
      <c r="T850" s="627"/>
      <c r="U850" s="627"/>
      <c r="V850" s="627"/>
      <c r="W850" s="358">
        <f t="shared" si="58"/>
        <v>0</v>
      </c>
      <c r="X850" s="358">
        <f t="shared" si="57"/>
        <v>0</v>
      </c>
      <c r="Y850" s="358">
        <f t="shared" si="59"/>
        <v>0</v>
      </c>
      <c r="Z850" s="628"/>
      <c r="AA850" s="587"/>
      <c r="AB850" s="147"/>
    </row>
    <row r="851" spans="3:28" hidden="1" x14ac:dyDescent="0.25">
      <c r="C851" s="626"/>
      <c r="D851" s="626"/>
      <c r="E851" s="627"/>
      <c r="F851" s="627"/>
      <c r="G851" s="627"/>
      <c r="H851" s="627"/>
      <c r="I851" s="627"/>
      <c r="J851" s="627"/>
      <c r="K851" s="627"/>
      <c r="L851" s="627"/>
      <c r="M851" s="627"/>
      <c r="N851" s="627"/>
      <c r="O851" s="627"/>
      <c r="P851" s="627"/>
      <c r="Q851" s="627"/>
      <c r="R851" s="627"/>
      <c r="S851" s="627"/>
      <c r="T851" s="627"/>
      <c r="U851" s="627"/>
      <c r="V851" s="627"/>
      <c r="W851" s="358">
        <f t="shared" si="58"/>
        <v>0</v>
      </c>
      <c r="X851" s="358">
        <f t="shared" si="57"/>
        <v>0</v>
      </c>
      <c r="Y851" s="358">
        <f t="shared" si="59"/>
        <v>0</v>
      </c>
      <c r="Z851" s="628"/>
      <c r="AA851" s="587"/>
      <c r="AB851" s="147"/>
    </row>
    <row r="852" spans="3:28" hidden="1" x14ac:dyDescent="0.25">
      <c r="C852" s="626"/>
      <c r="D852" s="626"/>
      <c r="E852" s="627"/>
      <c r="F852" s="627"/>
      <c r="G852" s="627"/>
      <c r="H852" s="627"/>
      <c r="I852" s="627"/>
      <c r="J852" s="627"/>
      <c r="K852" s="627"/>
      <c r="L852" s="627"/>
      <c r="M852" s="627"/>
      <c r="N852" s="627"/>
      <c r="O852" s="627"/>
      <c r="P852" s="627"/>
      <c r="Q852" s="627"/>
      <c r="R852" s="627"/>
      <c r="S852" s="627"/>
      <c r="T852" s="627"/>
      <c r="U852" s="627"/>
      <c r="V852" s="627"/>
      <c r="W852" s="358">
        <f t="shared" si="58"/>
        <v>0</v>
      </c>
      <c r="X852" s="358">
        <f t="shared" si="57"/>
        <v>0</v>
      </c>
      <c r="Y852" s="358">
        <f t="shared" si="59"/>
        <v>0</v>
      </c>
      <c r="Z852" s="628"/>
      <c r="AA852" s="587"/>
      <c r="AB852" s="147"/>
    </row>
    <row r="853" spans="3:28" hidden="1" x14ac:dyDescent="0.25">
      <c r="C853" s="626"/>
      <c r="D853" s="626"/>
      <c r="E853" s="627"/>
      <c r="F853" s="627"/>
      <c r="G853" s="627"/>
      <c r="H853" s="627"/>
      <c r="I853" s="627"/>
      <c r="J853" s="627"/>
      <c r="K853" s="627"/>
      <c r="L853" s="627"/>
      <c r="M853" s="627"/>
      <c r="N853" s="627"/>
      <c r="O853" s="627"/>
      <c r="P853" s="627"/>
      <c r="Q853" s="627"/>
      <c r="R853" s="627"/>
      <c r="S853" s="627"/>
      <c r="T853" s="627"/>
      <c r="U853" s="627"/>
      <c r="V853" s="627"/>
      <c r="W853" s="358">
        <f t="shared" si="58"/>
        <v>0</v>
      </c>
      <c r="X853" s="358">
        <f t="shared" si="57"/>
        <v>0</v>
      </c>
      <c r="Y853" s="358">
        <f t="shared" si="59"/>
        <v>0</v>
      </c>
      <c r="Z853" s="628"/>
      <c r="AA853" s="587"/>
      <c r="AB853" s="147"/>
    </row>
    <row r="854" spans="3:28" hidden="1" x14ac:dyDescent="0.25">
      <c r="C854" s="626"/>
      <c r="D854" s="626"/>
      <c r="E854" s="627"/>
      <c r="F854" s="627"/>
      <c r="G854" s="627"/>
      <c r="H854" s="627"/>
      <c r="I854" s="627"/>
      <c r="J854" s="627"/>
      <c r="K854" s="627"/>
      <c r="L854" s="627"/>
      <c r="M854" s="627"/>
      <c r="N854" s="627"/>
      <c r="O854" s="627"/>
      <c r="P854" s="627"/>
      <c r="Q854" s="627"/>
      <c r="R854" s="627"/>
      <c r="S854" s="627"/>
      <c r="T854" s="627"/>
      <c r="U854" s="627"/>
      <c r="V854" s="627"/>
      <c r="W854" s="358">
        <f t="shared" si="58"/>
        <v>0</v>
      </c>
      <c r="X854" s="358">
        <f t="shared" si="57"/>
        <v>0</v>
      </c>
      <c r="Y854" s="358">
        <f t="shared" si="59"/>
        <v>0</v>
      </c>
      <c r="Z854" s="628"/>
      <c r="AA854" s="587"/>
      <c r="AB854" s="147"/>
    </row>
    <row r="855" spans="3:28" hidden="1" x14ac:dyDescent="0.25">
      <c r="C855" s="626"/>
      <c r="D855" s="626"/>
      <c r="E855" s="627"/>
      <c r="F855" s="627"/>
      <c r="G855" s="627"/>
      <c r="H855" s="627"/>
      <c r="I855" s="627"/>
      <c r="J855" s="627"/>
      <c r="K855" s="627"/>
      <c r="L855" s="627"/>
      <c r="M855" s="627"/>
      <c r="N855" s="627"/>
      <c r="O855" s="627"/>
      <c r="P855" s="627"/>
      <c r="Q855" s="627"/>
      <c r="R855" s="627"/>
      <c r="S855" s="627"/>
      <c r="T855" s="627"/>
      <c r="U855" s="627"/>
      <c r="V855" s="627"/>
      <c r="W855" s="358">
        <f t="shared" si="58"/>
        <v>0</v>
      </c>
      <c r="X855" s="358">
        <f t="shared" si="57"/>
        <v>0</v>
      </c>
      <c r="Y855" s="358">
        <f t="shared" si="59"/>
        <v>0</v>
      </c>
      <c r="Z855" s="628"/>
      <c r="AA855" s="587"/>
      <c r="AB855" s="147"/>
    </row>
    <row r="856" spans="3:28" hidden="1" x14ac:dyDescent="0.25">
      <c r="C856" s="626"/>
      <c r="D856" s="626"/>
      <c r="E856" s="627"/>
      <c r="F856" s="627"/>
      <c r="G856" s="627"/>
      <c r="H856" s="627"/>
      <c r="I856" s="627"/>
      <c r="J856" s="627"/>
      <c r="K856" s="627"/>
      <c r="L856" s="627"/>
      <c r="M856" s="627"/>
      <c r="N856" s="627"/>
      <c r="O856" s="627"/>
      <c r="P856" s="627"/>
      <c r="Q856" s="627"/>
      <c r="R856" s="627"/>
      <c r="S856" s="627"/>
      <c r="T856" s="627"/>
      <c r="U856" s="627"/>
      <c r="V856" s="627"/>
      <c r="W856" s="358">
        <f t="shared" si="58"/>
        <v>0</v>
      </c>
      <c r="X856" s="358">
        <f t="shared" si="57"/>
        <v>0</v>
      </c>
      <c r="Y856" s="358">
        <f t="shared" si="59"/>
        <v>0</v>
      </c>
      <c r="Z856" s="628"/>
      <c r="AA856" s="587"/>
      <c r="AB856" s="147"/>
    </row>
    <row r="857" spans="3:28" hidden="1" x14ac:dyDescent="0.25">
      <c r="C857" s="626"/>
      <c r="D857" s="626"/>
      <c r="E857" s="627"/>
      <c r="F857" s="627"/>
      <c r="G857" s="627"/>
      <c r="H857" s="627"/>
      <c r="I857" s="627"/>
      <c r="J857" s="627"/>
      <c r="K857" s="627"/>
      <c r="L857" s="627"/>
      <c r="M857" s="627"/>
      <c r="N857" s="627"/>
      <c r="O857" s="627"/>
      <c r="P857" s="627"/>
      <c r="Q857" s="627"/>
      <c r="R857" s="627"/>
      <c r="S857" s="627"/>
      <c r="T857" s="627"/>
      <c r="U857" s="627"/>
      <c r="V857" s="627"/>
      <c r="W857" s="358">
        <f t="shared" si="58"/>
        <v>0</v>
      </c>
      <c r="X857" s="358">
        <f t="shared" si="57"/>
        <v>0</v>
      </c>
      <c r="Y857" s="358">
        <f t="shared" si="59"/>
        <v>0</v>
      </c>
      <c r="Z857" s="628"/>
      <c r="AA857" s="587"/>
      <c r="AB857" s="147"/>
    </row>
    <row r="858" spans="3:28" hidden="1" x14ac:dyDescent="0.25">
      <c r="C858" s="626"/>
      <c r="D858" s="626"/>
      <c r="E858" s="627"/>
      <c r="F858" s="627"/>
      <c r="G858" s="627"/>
      <c r="H858" s="627"/>
      <c r="I858" s="627"/>
      <c r="J858" s="627"/>
      <c r="K858" s="627"/>
      <c r="L858" s="627"/>
      <c r="M858" s="627"/>
      <c r="N858" s="627"/>
      <c r="O858" s="627"/>
      <c r="P858" s="627"/>
      <c r="Q858" s="627"/>
      <c r="R858" s="627"/>
      <c r="S858" s="627"/>
      <c r="T858" s="627"/>
      <c r="U858" s="627"/>
      <c r="V858" s="627"/>
      <c r="W858" s="358">
        <f t="shared" si="58"/>
        <v>0</v>
      </c>
      <c r="X858" s="358">
        <f t="shared" si="57"/>
        <v>0</v>
      </c>
      <c r="Y858" s="358">
        <f t="shared" si="59"/>
        <v>0</v>
      </c>
      <c r="Z858" s="628"/>
      <c r="AA858" s="587"/>
      <c r="AB858" s="147"/>
    </row>
    <row r="859" spans="3:28" hidden="1" x14ac:dyDescent="0.25">
      <c r="C859" s="626"/>
      <c r="D859" s="626"/>
      <c r="E859" s="627"/>
      <c r="F859" s="627"/>
      <c r="G859" s="627"/>
      <c r="H859" s="627"/>
      <c r="I859" s="627"/>
      <c r="J859" s="627"/>
      <c r="K859" s="627"/>
      <c r="L859" s="627"/>
      <c r="M859" s="627"/>
      <c r="N859" s="627"/>
      <c r="O859" s="627"/>
      <c r="P859" s="627"/>
      <c r="Q859" s="627"/>
      <c r="R859" s="627"/>
      <c r="S859" s="627"/>
      <c r="T859" s="627"/>
      <c r="U859" s="627"/>
      <c r="V859" s="627"/>
      <c r="W859" s="358">
        <f t="shared" si="58"/>
        <v>0</v>
      </c>
      <c r="X859" s="358">
        <f t="shared" si="57"/>
        <v>0</v>
      </c>
      <c r="Y859" s="358">
        <f t="shared" si="59"/>
        <v>0</v>
      </c>
      <c r="Z859" s="628"/>
      <c r="AA859" s="587"/>
      <c r="AB859" s="147"/>
    </row>
    <row r="860" spans="3:28" hidden="1" x14ac:dyDescent="0.25">
      <c r="C860" s="626"/>
      <c r="D860" s="626"/>
      <c r="E860" s="627"/>
      <c r="F860" s="627"/>
      <c r="G860" s="627"/>
      <c r="H860" s="627"/>
      <c r="I860" s="627"/>
      <c r="J860" s="627"/>
      <c r="K860" s="627"/>
      <c r="L860" s="627"/>
      <c r="M860" s="627"/>
      <c r="N860" s="627"/>
      <c r="O860" s="627"/>
      <c r="P860" s="627"/>
      <c r="Q860" s="627"/>
      <c r="R860" s="627"/>
      <c r="S860" s="627"/>
      <c r="T860" s="627"/>
      <c r="U860" s="627"/>
      <c r="V860" s="627"/>
      <c r="W860" s="358">
        <f t="shared" si="58"/>
        <v>0</v>
      </c>
      <c r="X860" s="358">
        <f t="shared" si="57"/>
        <v>0</v>
      </c>
      <c r="Y860" s="358">
        <f t="shared" si="59"/>
        <v>0</v>
      </c>
      <c r="Z860" s="628"/>
      <c r="AA860" s="587"/>
      <c r="AB860" s="147"/>
    </row>
    <row r="861" spans="3:28" hidden="1" x14ac:dyDescent="0.25">
      <c r="C861" s="626"/>
      <c r="D861" s="626"/>
      <c r="E861" s="627"/>
      <c r="F861" s="627"/>
      <c r="G861" s="627"/>
      <c r="H861" s="627"/>
      <c r="I861" s="627"/>
      <c r="J861" s="627"/>
      <c r="K861" s="627"/>
      <c r="L861" s="627"/>
      <c r="M861" s="627"/>
      <c r="N861" s="627"/>
      <c r="O861" s="627"/>
      <c r="P861" s="627"/>
      <c r="Q861" s="627"/>
      <c r="R861" s="627"/>
      <c r="S861" s="627"/>
      <c r="T861" s="627"/>
      <c r="U861" s="627"/>
      <c r="V861" s="627"/>
      <c r="W861" s="358">
        <f t="shared" si="58"/>
        <v>0</v>
      </c>
      <c r="X861" s="358">
        <f t="shared" si="57"/>
        <v>0</v>
      </c>
      <c r="Y861" s="358">
        <f t="shared" si="59"/>
        <v>0</v>
      </c>
      <c r="Z861" s="628"/>
      <c r="AA861" s="587"/>
      <c r="AB861" s="147"/>
    </row>
    <row r="862" spans="3:28" hidden="1" x14ac:dyDescent="0.25">
      <c r="C862" s="626"/>
      <c r="D862" s="626"/>
      <c r="E862" s="627"/>
      <c r="F862" s="627"/>
      <c r="G862" s="627"/>
      <c r="H862" s="627"/>
      <c r="I862" s="627"/>
      <c r="J862" s="627"/>
      <c r="K862" s="627"/>
      <c r="L862" s="627"/>
      <c r="M862" s="627"/>
      <c r="N862" s="627"/>
      <c r="O862" s="627"/>
      <c r="P862" s="627"/>
      <c r="Q862" s="627"/>
      <c r="R862" s="627"/>
      <c r="S862" s="627"/>
      <c r="T862" s="627"/>
      <c r="U862" s="627"/>
      <c r="V862" s="627"/>
      <c r="W862" s="358">
        <f t="shared" si="58"/>
        <v>0</v>
      </c>
      <c r="X862" s="358">
        <f t="shared" si="57"/>
        <v>0</v>
      </c>
      <c r="Y862" s="358">
        <f t="shared" si="59"/>
        <v>0</v>
      </c>
      <c r="Z862" s="628"/>
      <c r="AA862" s="587"/>
      <c r="AB862" s="147"/>
    </row>
    <row r="863" spans="3:28" hidden="1" x14ac:dyDescent="0.25">
      <c r="C863" s="626"/>
      <c r="D863" s="626"/>
      <c r="E863" s="627"/>
      <c r="F863" s="627"/>
      <c r="G863" s="627"/>
      <c r="H863" s="627"/>
      <c r="I863" s="627"/>
      <c r="J863" s="627"/>
      <c r="K863" s="627"/>
      <c r="L863" s="627"/>
      <c r="M863" s="627"/>
      <c r="N863" s="627"/>
      <c r="O863" s="627"/>
      <c r="P863" s="627"/>
      <c r="Q863" s="627"/>
      <c r="R863" s="627"/>
      <c r="S863" s="627"/>
      <c r="T863" s="627"/>
      <c r="U863" s="627"/>
      <c r="V863" s="627"/>
      <c r="W863" s="358">
        <f t="shared" si="58"/>
        <v>0</v>
      </c>
      <c r="X863" s="358">
        <f t="shared" si="57"/>
        <v>0</v>
      </c>
      <c r="Y863" s="358">
        <f t="shared" si="59"/>
        <v>0</v>
      </c>
      <c r="Z863" s="628"/>
      <c r="AA863" s="587"/>
      <c r="AB863" s="147"/>
    </row>
    <row r="864" spans="3:28" hidden="1" x14ac:dyDescent="0.25">
      <c r="C864" s="626"/>
      <c r="D864" s="626"/>
      <c r="E864" s="627"/>
      <c r="F864" s="627"/>
      <c r="G864" s="627"/>
      <c r="H864" s="627"/>
      <c r="I864" s="627"/>
      <c r="J864" s="627"/>
      <c r="K864" s="627"/>
      <c r="L864" s="627"/>
      <c r="M864" s="627"/>
      <c r="N864" s="627"/>
      <c r="O864" s="627"/>
      <c r="P864" s="627"/>
      <c r="Q864" s="627"/>
      <c r="R864" s="627"/>
      <c r="S864" s="627"/>
      <c r="T864" s="627"/>
      <c r="U864" s="627"/>
      <c r="V864" s="627"/>
      <c r="W864" s="358">
        <f t="shared" si="58"/>
        <v>0</v>
      </c>
      <c r="X864" s="358">
        <f t="shared" si="57"/>
        <v>0</v>
      </c>
      <c r="Y864" s="358">
        <f t="shared" si="59"/>
        <v>0</v>
      </c>
      <c r="Z864" s="628"/>
      <c r="AA864" s="587"/>
      <c r="AB864" s="147"/>
    </row>
    <row r="865" spans="3:28" hidden="1" x14ac:dyDescent="0.25">
      <c r="C865" s="626"/>
      <c r="D865" s="626"/>
      <c r="E865" s="627"/>
      <c r="F865" s="627"/>
      <c r="G865" s="627"/>
      <c r="H865" s="627"/>
      <c r="I865" s="627"/>
      <c r="J865" s="627"/>
      <c r="K865" s="627"/>
      <c r="L865" s="627"/>
      <c r="M865" s="627"/>
      <c r="N865" s="627"/>
      <c r="O865" s="627"/>
      <c r="P865" s="627"/>
      <c r="Q865" s="627"/>
      <c r="R865" s="627"/>
      <c r="S865" s="627"/>
      <c r="T865" s="627"/>
      <c r="U865" s="627"/>
      <c r="V865" s="627"/>
      <c r="W865" s="358">
        <f t="shared" si="58"/>
        <v>0</v>
      </c>
      <c r="X865" s="358">
        <f t="shared" si="57"/>
        <v>0</v>
      </c>
      <c r="Y865" s="358">
        <f t="shared" si="59"/>
        <v>0</v>
      </c>
      <c r="Z865" s="628"/>
      <c r="AA865" s="587"/>
      <c r="AB865" s="147"/>
    </row>
    <row r="866" spans="3:28" hidden="1" x14ac:dyDescent="0.25">
      <c r="C866" s="626"/>
      <c r="D866" s="626"/>
      <c r="E866" s="627"/>
      <c r="F866" s="627"/>
      <c r="G866" s="627"/>
      <c r="H866" s="627"/>
      <c r="I866" s="627"/>
      <c r="J866" s="627"/>
      <c r="K866" s="627"/>
      <c r="L866" s="627"/>
      <c r="M866" s="627"/>
      <c r="N866" s="627"/>
      <c r="O866" s="627"/>
      <c r="P866" s="627"/>
      <c r="Q866" s="627"/>
      <c r="R866" s="627"/>
      <c r="S866" s="627"/>
      <c r="T866" s="627"/>
      <c r="U866" s="627"/>
      <c r="V866" s="627"/>
      <c r="W866" s="358">
        <f t="shared" si="58"/>
        <v>0</v>
      </c>
      <c r="X866" s="358">
        <f t="shared" si="57"/>
        <v>0</v>
      </c>
      <c r="Y866" s="358">
        <f t="shared" si="59"/>
        <v>0</v>
      </c>
      <c r="Z866" s="628"/>
      <c r="AA866" s="587"/>
      <c r="AB866" s="147"/>
    </row>
    <row r="867" spans="3:28" hidden="1" x14ac:dyDescent="0.25">
      <c r="C867" s="626"/>
      <c r="D867" s="626"/>
      <c r="E867" s="627"/>
      <c r="F867" s="627"/>
      <c r="G867" s="627"/>
      <c r="H867" s="627"/>
      <c r="I867" s="627"/>
      <c r="J867" s="627"/>
      <c r="K867" s="627"/>
      <c r="L867" s="627"/>
      <c r="M867" s="627"/>
      <c r="N867" s="627"/>
      <c r="O867" s="627"/>
      <c r="P867" s="627"/>
      <c r="Q867" s="627"/>
      <c r="R867" s="627"/>
      <c r="S867" s="627"/>
      <c r="T867" s="627"/>
      <c r="U867" s="627"/>
      <c r="V867" s="627"/>
      <c r="W867" s="358">
        <f t="shared" si="58"/>
        <v>0</v>
      </c>
      <c r="X867" s="358">
        <f t="shared" si="57"/>
        <v>0</v>
      </c>
      <c r="Y867" s="358">
        <f t="shared" si="59"/>
        <v>0</v>
      </c>
      <c r="Z867" s="628"/>
      <c r="AA867" s="587"/>
      <c r="AB867" s="147"/>
    </row>
    <row r="868" spans="3:28" hidden="1" x14ac:dyDescent="0.25">
      <c r="C868" s="626"/>
      <c r="D868" s="626"/>
      <c r="E868" s="627"/>
      <c r="F868" s="627"/>
      <c r="G868" s="627"/>
      <c r="H868" s="627"/>
      <c r="I868" s="627"/>
      <c r="J868" s="627"/>
      <c r="K868" s="627"/>
      <c r="L868" s="627"/>
      <c r="M868" s="627"/>
      <c r="N868" s="627"/>
      <c r="O868" s="627"/>
      <c r="P868" s="627"/>
      <c r="Q868" s="627"/>
      <c r="R868" s="627"/>
      <c r="S868" s="627"/>
      <c r="T868" s="627"/>
      <c r="U868" s="627"/>
      <c r="V868" s="627"/>
      <c r="W868" s="358">
        <f t="shared" si="58"/>
        <v>0</v>
      </c>
      <c r="X868" s="358">
        <f t="shared" si="57"/>
        <v>0</v>
      </c>
      <c r="Y868" s="358">
        <f t="shared" si="59"/>
        <v>0</v>
      </c>
      <c r="Z868" s="628"/>
      <c r="AA868" s="587"/>
      <c r="AB868" s="147"/>
    </row>
    <row r="869" spans="3:28" hidden="1" x14ac:dyDescent="0.25">
      <c r="C869" s="626"/>
      <c r="D869" s="626"/>
      <c r="E869" s="627"/>
      <c r="F869" s="627"/>
      <c r="G869" s="627"/>
      <c r="H869" s="627"/>
      <c r="I869" s="627"/>
      <c r="J869" s="627"/>
      <c r="K869" s="627"/>
      <c r="L869" s="627"/>
      <c r="M869" s="627"/>
      <c r="N869" s="627"/>
      <c r="O869" s="627"/>
      <c r="P869" s="627"/>
      <c r="Q869" s="627"/>
      <c r="R869" s="627"/>
      <c r="S869" s="627"/>
      <c r="T869" s="627"/>
      <c r="U869" s="627"/>
      <c r="V869" s="627"/>
      <c r="W869" s="358">
        <f t="shared" si="58"/>
        <v>0</v>
      </c>
      <c r="X869" s="358">
        <f t="shared" si="57"/>
        <v>0</v>
      </c>
      <c r="Y869" s="358">
        <f t="shared" si="59"/>
        <v>0</v>
      </c>
      <c r="Z869" s="628"/>
      <c r="AA869" s="587"/>
      <c r="AB869" s="147"/>
    </row>
    <row r="870" spans="3:28" hidden="1" x14ac:dyDescent="0.25">
      <c r="C870" s="626"/>
      <c r="D870" s="626"/>
      <c r="E870" s="627"/>
      <c r="F870" s="627"/>
      <c r="G870" s="627"/>
      <c r="H870" s="627"/>
      <c r="I870" s="627"/>
      <c r="J870" s="627"/>
      <c r="K870" s="627"/>
      <c r="L870" s="627"/>
      <c r="M870" s="627"/>
      <c r="N870" s="627"/>
      <c r="O870" s="627"/>
      <c r="P870" s="627"/>
      <c r="Q870" s="627"/>
      <c r="R870" s="627"/>
      <c r="S870" s="627"/>
      <c r="T870" s="627"/>
      <c r="U870" s="627"/>
      <c r="V870" s="627"/>
      <c r="W870" s="358">
        <f t="shared" si="58"/>
        <v>0</v>
      </c>
      <c r="X870" s="358">
        <f t="shared" si="57"/>
        <v>0</v>
      </c>
      <c r="Y870" s="358">
        <f t="shared" si="59"/>
        <v>0</v>
      </c>
      <c r="Z870" s="628"/>
      <c r="AA870" s="587"/>
      <c r="AB870" s="147"/>
    </row>
    <row r="871" spans="3:28" hidden="1" x14ac:dyDescent="0.25">
      <c r="C871" s="626"/>
      <c r="D871" s="626"/>
      <c r="E871" s="627"/>
      <c r="F871" s="627"/>
      <c r="G871" s="627"/>
      <c r="H871" s="627"/>
      <c r="I871" s="627"/>
      <c r="J871" s="627"/>
      <c r="K871" s="627"/>
      <c r="L871" s="627"/>
      <c r="M871" s="627"/>
      <c r="N871" s="627"/>
      <c r="O871" s="627"/>
      <c r="P871" s="627"/>
      <c r="Q871" s="627"/>
      <c r="R871" s="627"/>
      <c r="S871" s="627"/>
      <c r="T871" s="627"/>
      <c r="U871" s="627"/>
      <c r="V871" s="627"/>
      <c r="W871" s="358">
        <f t="shared" si="58"/>
        <v>0</v>
      </c>
      <c r="X871" s="358">
        <f t="shared" si="57"/>
        <v>0</v>
      </c>
      <c r="Y871" s="358">
        <f t="shared" si="59"/>
        <v>0</v>
      </c>
      <c r="Z871" s="628"/>
      <c r="AA871" s="587"/>
      <c r="AB871" s="147"/>
    </row>
    <row r="872" spans="3:28" hidden="1" x14ac:dyDescent="0.25">
      <c r="C872" s="626"/>
      <c r="D872" s="626"/>
      <c r="E872" s="627"/>
      <c r="F872" s="627"/>
      <c r="G872" s="627"/>
      <c r="H872" s="627"/>
      <c r="I872" s="627"/>
      <c r="J872" s="627"/>
      <c r="K872" s="627"/>
      <c r="L872" s="627"/>
      <c r="M872" s="627"/>
      <c r="N872" s="627"/>
      <c r="O872" s="627"/>
      <c r="P872" s="627"/>
      <c r="Q872" s="627"/>
      <c r="R872" s="627"/>
      <c r="S872" s="627"/>
      <c r="T872" s="627"/>
      <c r="U872" s="627"/>
      <c r="V872" s="627"/>
      <c r="W872" s="358">
        <f t="shared" si="58"/>
        <v>0</v>
      </c>
      <c r="X872" s="358">
        <f t="shared" si="57"/>
        <v>0</v>
      </c>
      <c r="Y872" s="358">
        <f t="shared" si="59"/>
        <v>0</v>
      </c>
      <c r="Z872" s="628"/>
      <c r="AA872" s="587"/>
      <c r="AB872" s="147"/>
    </row>
    <row r="873" spans="3:28" hidden="1" x14ac:dyDescent="0.25">
      <c r="C873" s="626"/>
      <c r="D873" s="626"/>
      <c r="E873" s="627"/>
      <c r="F873" s="627"/>
      <c r="G873" s="627"/>
      <c r="H873" s="627"/>
      <c r="I873" s="627"/>
      <c r="J873" s="627"/>
      <c r="K873" s="627"/>
      <c r="L873" s="627"/>
      <c r="M873" s="627"/>
      <c r="N873" s="627"/>
      <c r="O873" s="627"/>
      <c r="P873" s="627"/>
      <c r="Q873" s="627"/>
      <c r="R873" s="627"/>
      <c r="S873" s="627"/>
      <c r="T873" s="627"/>
      <c r="U873" s="627"/>
      <c r="V873" s="627"/>
      <c r="W873" s="358">
        <f t="shared" si="58"/>
        <v>0</v>
      </c>
      <c r="X873" s="358">
        <f t="shared" ref="X873:X936" si="60">Y873-W873</f>
        <v>0</v>
      </c>
      <c r="Y873" s="358">
        <f t="shared" si="59"/>
        <v>0</v>
      </c>
      <c r="Z873" s="628"/>
      <c r="AA873" s="587"/>
      <c r="AB873" s="147"/>
    </row>
    <row r="874" spans="3:28" hidden="1" x14ac:dyDescent="0.25">
      <c r="C874" s="626"/>
      <c r="D874" s="626"/>
      <c r="E874" s="627"/>
      <c r="F874" s="627"/>
      <c r="G874" s="627"/>
      <c r="H874" s="627"/>
      <c r="I874" s="627"/>
      <c r="J874" s="627"/>
      <c r="K874" s="627"/>
      <c r="L874" s="627"/>
      <c r="M874" s="627"/>
      <c r="N874" s="627"/>
      <c r="O874" s="627"/>
      <c r="P874" s="627"/>
      <c r="Q874" s="627"/>
      <c r="R874" s="627"/>
      <c r="S874" s="627"/>
      <c r="T874" s="627"/>
      <c r="U874" s="627"/>
      <c r="V874" s="627"/>
      <c r="W874" s="358">
        <f t="shared" si="58"/>
        <v>0</v>
      </c>
      <c r="X874" s="358">
        <f t="shared" si="60"/>
        <v>0</v>
      </c>
      <c r="Y874" s="358">
        <f t="shared" si="59"/>
        <v>0</v>
      </c>
      <c r="Z874" s="628"/>
      <c r="AA874" s="587"/>
      <c r="AB874" s="147"/>
    </row>
    <row r="875" spans="3:28" hidden="1" x14ac:dyDescent="0.25">
      <c r="C875" s="626"/>
      <c r="D875" s="626"/>
      <c r="E875" s="627"/>
      <c r="F875" s="627"/>
      <c r="G875" s="627"/>
      <c r="H875" s="627"/>
      <c r="I875" s="627"/>
      <c r="J875" s="627"/>
      <c r="K875" s="627"/>
      <c r="L875" s="627"/>
      <c r="M875" s="627"/>
      <c r="N875" s="627"/>
      <c r="O875" s="627"/>
      <c r="P875" s="627"/>
      <c r="Q875" s="627"/>
      <c r="R875" s="627"/>
      <c r="S875" s="627"/>
      <c r="T875" s="627"/>
      <c r="U875" s="627"/>
      <c r="V875" s="627"/>
      <c r="W875" s="358">
        <f t="shared" si="58"/>
        <v>0</v>
      </c>
      <c r="X875" s="358">
        <f t="shared" si="60"/>
        <v>0</v>
      </c>
      <c r="Y875" s="358">
        <f t="shared" si="59"/>
        <v>0</v>
      </c>
      <c r="Z875" s="628"/>
      <c r="AA875" s="587"/>
      <c r="AB875" s="147"/>
    </row>
    <row r="876" spans="3:28" hidden="1" x14ac:dyDescent="0.25">
      <c r="C876" s="626"/>
      <c r="D876" s="626"/>
      <c r="E876" s="627"/>
      <c r="F876" s="627"/>
      <c r="G876" s="627"/>
      <c r="H876" s="627"/>
      <c r="I876" s="627"/>
      <c r="J876" s="627"/>
      <c r="K876" s="627"/>
      <c r="L876" s="627"/>
      <c r="M876" s="627"/>
      <c r="N876" s="627"/>
      <c r="O876" s="627"/>
      <c r="P876" s="627"/>
      <c r="Q876" s="627"/>
      <c r="R876" s="627"/>
      <c r="S876" s="627"/>
      <c r="T876" s="627"/>
      <c r="U876" s="627"/>
      <c r="V876" s="627"/>
      <c r="W876" s="358">
        <f t="shared" si="58"/>
        <v>0</v>
      </c>
      <c r="X876" s="358">
        <f t="shared" si="60"/>
        <v>0</v>
      </c>
      <c r="Y876" s="358">
        <f t="shared" si="59"/>
        <v>0</v>
      </c>
      <c r="Z876" s="628"/>
      <c r="AA876" s="587"/>
      <c r="AB876" s="147"/>
    </row>
    <row r="877" spans="3:28" hidden="1" x14ac:dyDescent="0.25">
      <c r="C877" s="626"/>
      <c r="D877" s="626"/>
      <c r="E877" s="627"/>
      <c r="F877" s="627"/>
      <c r="G877" s="627"/>
      <c r="H877" s="627"/>
      <c r="I877" s="627"/>
      <c r="J877" s="627"/>
      <c r="K877" s="627"/>
      <c r="L877" s="627"/>
      <c r="M877" s="627"/>
      <c r="N877" s="627"/>
      <c r="O877" s="627"/>
      <c r="P877" s="627"/>
      <c r="Q877" s="627"/>
      <c r="R877" s="627"/>
      <c r="S877" s="627"/>
      <c r="T877" s="627"/>
      <c r="U877" s="627"/>
      <c r="V877" s="627"/>
      <c r="W877" s="358">
        <f t="shared" si="58"/>
        <v>0</v>
      </c>
      <c r="X877" s="358">
        <f t="shared" si="60"/>
        <v>0</v>
      </c>
      <c r="Y877" s="358">
        <f t="shared" si="59"/>
        <v>0</v>
      </c>
      <c r="Z877" s="628"/>
      <c r="AA877" s="587"/>
      <c r="AB877" s="147"/>
    </row>
    <row r="878" spans="3:28" hidden="1" x14ac:dyDescent="0.25">
      <c r="C878" s="626"/>
      <c r="D878" s="626"/>
      <c r="E878" s="627"/>
      <c r="F878" s="627"/>
      <c r="G878" s="627"/>
      <c r="H878" s="627"/>
      <c r="I878" s="627"/>
      <c r="J878" s="627"/>
      <c r="K878" s="627"/>
      <c r="L878" s="627"/>
      <c r="M878" s="627"/>
      <c r="N878" s="627"/>
      <c r="O878" s="627"/>
      <c r="P878" s="627"/>
      <c r="Q878" s="627"/>
      <c r="R878" s="627"/>
      <c r="S878" s="627"/>
      <c r="T878" s="627"/>
      <c r="U878" s="627"/>
      <c r="V878" s="627"/>
      <c r="W878" s="358">
        <f t="shared" si="58"/>
        <v>0</v>
      </c>
      <c r="X878" s="358">
        <f t="shared" si="60"/>
        <v>0</v>
      </c>
      <c r="Y878" s="358">
        <f t="shared" si="59"/>
        <v>0</v>
      </c>
      <c r="Z878" s="628"/>
      <c r="AA878" s="587"/>
      <c r="AB878" s="147"/>
    </row>
    <row r="879" spans="3:28" hidden="1" x14ac:dyDescent="0.25">
      <c r="C879" s="626"/>
      <c r="D879" s="626"/>
      <c r="E879" s="627"/>
      <c r="F879" s="627"/>
      <c r="G879" s="627"/>
      <c r="H879" s="627"/>
      <c r="I879" s="627"/>
      <c r="J879" s="627"/>
      <c r="K879" s="627"/>
      <c r="L879" s="627"/>
      <c r="M879" s="627"/>
      <c r="N879" s="627"/>
      <c r="O879" s="627"/>
      <c r="P879" s="627"/>
      <c r="Q879" s="627"/>
      <c r="R879" s="627"/>
      <c r="S879" s="627"/>
      <c r="T879" s="627"/>
      <c r="U879" s="627"/>
      <c r="V879" s="627"/>
      <c r="W879" s="358">
        <f t="shared" si="58"/>
        <v>0</v>
      </c>
      <c r="X879" s="358">
        <f t="shared" si="60"/>
        <v>0</v>
      </c>
      <c r="Y879" s="358">
        <f t="shared" si="59"/>
        <v>0</v>
      </c>
      <c r="Z879" s="628"/>
      <c r="AA879" s="587"/>
      <c r="AB879" s="147"/>
    </row>
    <row r="880" spans="3:28" hidden="1" x14ac:dyDescent="0.25">
      <c r="C880" s="626"/>
      <c r="D880" s="626"/>
      <c r="E880" s="627"/>
      <c r="F880" s="627"/>
      <c r="G880" s="627"/>
      <c r="H880" s="627"/>
      <c r="I880" s="627"/>
      <c r="J880" s="627"/>
      <c r="K880" s="627"/>
      <c r="L880" s="627"/>
      <c r="M880" s="627"/>
      <c r="N880" s="627"/>
      <c r="O880" s="627"/>
      <c r="P880" s="627"/>
      <c r="Q880" s="627"/>
      <c r="R880" s="627"/>
      <c r="S880" s="627"/>
      <c r="T880" s="627"/>
      <c r="U880" s="627"/>
      <c r="V880" s="627"/>
      <c r="W880" s="358">
        <f t="shared" si="58"/>
        <v>0</v>
      </c>
      <c r="X880" s="358">
        <f t="shared" si="60"/>
        <v>0</v>
      </c>
      <c r="Y880" s="358">
        <f t="shared" si="59"/>
        <v>0</v>
      </c>
      <c r="Z880" s="628"/>
      <c r="AA880" s="587"/>
      <c r="AB880" s="147"/>
    </row>
    <row r="881" spans="3:28" hidden="1" x14ac:dyDescent="0.25">
      <c r="C881" s="626"/>
      <c r="D881" s="626"/>
      <c r="E881" s="627"/>
      <c r="F881" s="627"/>
      <c r="G881" s="627"/>
      <c r="H881" s="627"/>
      <c r="I881" s="627"/>
      <c r="J881" s="627"/>
      <c r="K881" s="627"/>
      <c r="L881" s="627"/>
      <c r="M881" s="627"/>
      <c r="N881" s="627"/>
      <c r="O881" s="627"/>
      <c r="P881" s="627"/>
      <c r="Q881" s="627"/>
      <c r="R881" s="627"/>
      <c r="S881" s="627"/>
      <c r="T881" s="627"/>
      <c r="U881" s="627"/>
      <c r="V881" s="627"/>
      <c r="W881" s="358">
        <f t="shared" si="58"/>
        <v>0</v>
      </c>
      <c r="X881" s="358">
        <f t="shared" si="60"/>
        <v>0</v>
      </c>
      <c r="Y881" s="358">
        <f t="shared" si="59"/>
        <v>0</v>
      </c>
      <c r="Z881" s="628"/>
      <c r="AA881" s="587"/>
      <c r="AB881" s="147"/>
    </row>
    <row r="882" spans="3:28" hidden="1" x14ac:dyDescent="0.25">
      <c r="C882" s="626"/>
      <c r="D882" s="626"/>
      <c r="E882" s="627"/>
      <c r="F882" s="627"/>
      <c r="G882" s="627"/>
      <c r="H882" s="627"/>
      <c r="I882" s="627"/>
      <c r="J882" s="627"/>
      <c r="K882" s="627"/>
      <c r="L882" s="627"/>
      <c r="M882" s="627"/>
      <c r="N882" s="627"/>
      <c r="O882" s="627"/>
      <c r="P882" s="627"/>
      <c r="Q882" s="627"/>
      <c r="R882" s="627"/>
      <c r="S882" s="627"/>
      <c r="T882" s="627"/>
      <c r="U882" s="627"/>
      <c r="V882" s="627"/>
      <c r="W882" s="358">
        <f t="shared" si="58"/>
        <v>0</v>
      </c>
      <c r="X882" s="358">
        <f t="shared" si="60"/>
        <v>0</v>
      </c>
      <c r="Y882" s="358">
        <f t="shared" si="59"/>
        <v>0</v>
      </c>
      <c r="Z882" s="628"/>
      <c r="AA882" s="587"/>
      <c r="AB882" s="147"/>
    </row>
    <row r="883" spans="3:28" hidden="1" x14ac:dyDescent="0.25">
      <c r="C883" s="626"/>
      <c r="D883" s="626"/>
      <c r="E883" s="627"/>
      <c r="F883" s="627"/>
      <c r="G883" s="627"/>
      <c r="H883" s="627"/>
      <c r="I883" s="627"/>
      <c r="J883" s="627"/>
      <c r="K883" s="627"/>
      <c r="L883" s="627"/>
      <c r="M883" s="627"/>
      <c r="N883" s="627"/>
      <c r="O883" s="627"/>
      <c r="P883" s="627"/>
      <c r="Q883" s="627"/>
      <c r="R883" s="627"/>
      <c r="S883" s="627"/>
      <c r="T883" s="627"/>
      <c r="U883" s="627"/>
      <c r="V883" s="627"/>
      <c r="W883" s="358">
        <f t="shared" si="58"/>
        <v>0</v>
      </c>
      <c r="X883" s="358">
        <f t="shared" si="60"/>
        <v>0</v>
      </c>
      <c r="Y883" s="358">
        <f t="shared" si="59"/>
        <v>0</v>
      </c>
      <c r="Z883" s="628"/>
      <c r="AA883" s="587"/>
      <c r="AB883" s="147"/>
    </row>
    <row r="884" spans="3:28" hidden="1" x14ac:dyDescent="0.25">
      <c r="C884" s="626"/>
      <c r="D884" s="626"/>
      <c r="E884" s="627"/>
      <c r="F884" s="627"/>
      <c r="G884" s="627"/>
      <c r="H884" s="627"/>
      <c r="I884" s="627"/>
      <c r="J884" s="627"/>
      <c r="K884" s="627"/>
      <c r="L884" s="627"/>
      <c r="M884" s="627"/>
      <c r="N884" s="627"/>
      <c r="O884" s="627"/>
      <c r="P884" s="627"/>
      <c r="Q884" s="627"/>
      <c r="R884" s="627"/>
      <c r="S884" s="627"/>
      <c r="T884" s="627"/>
      <c r="U884" s="627"/>
      <c r="V884" s="627"/>
      <c r="W884" s="358">
        <f t="shared" si="58"/>
        <v>0</v>
      </c>
      <c r="X884" s="358">
        <f t="shared" si="60"/>
        <v>0</v>
      </c>
      <c r="Y884" s="358">
        <f t="shared" si="59"/>
        <v>0</v>
      </c>
      <c r="Z884" s="628"/>
      <c r="AA884" s="587"/>
      <c r="AB884" s="147"/>
    </row>
    <row r="885" spans="3:28" hidden="1" x14ac:dyDescent="0.25">
      <c r="C885" s="626"/>
      <c r="D885" s="626"/>
      <c r="E885" s="627"/>
      <c r="F885" s="627"/>
      <c r="G885" s="627"/>
      <c r="H885" s="627"/>
      <c r="I885" s="627"/>
      <c r="J885" s="627"/>
      <c r="K885" s="627"/>
      <c r="L885" s="627"/>
      <c r="M885" s="627"/>
      <c r="N885" s="627"/>
      <c r="O885" s="627"/>
      <c r="P885" s="627"/>
      <c r="Q885" s="627"/>
      <c r="R885" s="627"/>
      <c r="S885" s="627"/>
      <c r="T885" s="627"/>
      <c r="U885" s="627"/>
      <c r="V885" s="627"/>
      <c r="W885" s="358">
        <f t="shared" si="58"/>
        <v>0</v>
      </c>
      <c r="X885" s="358">
        <f t="shared" si="60"/>
        <v>0</v>
      </c>
      <c r="Y885" s="358">
        <f t="shared" si="59"/>
        <v>0</v>
      </c>
      <c r="Z885" s="628"/>
      <c r="AA885" s="587"/>
      <c r="AB885" s="147"/>
    </row>
    <row r="886" spans="3:28" hidden="1" x14ac:dyDescent="0.25">
      <c r="C886" s="626"/>
      <c r="D886" s="626"/>
      <c r="E886" s="627"/>
      <c r="F886" s="627"/>
      <c r="G886" s="627"/>
      <c r="H886" s="627"/>
      <c r="I886" s="627"/>
      <c r="J886" s="627"/>
      <c r="K886" s="627"/>
      <c r="L886" s="627"/>
      <c r="M886" s="627"/>
      <c r="N886" s="627"/>
      <c r="O886" s="627"/>
      <c r="P886" s="627"/>
      <c r="Q886" s="627"/>
      <c r="R886" s="627"/>
      <c r="S886" s="627"/>
      <c r="T886" s="627"/>
      <c r="U886" s="627"/>
      <c r="V886" s="627"/>
      <c r="W886" s="358">
        <f t="shared" si="58"/>
        <v>0</v>
      </c>
      <c r="X886" s="358">
        <f t="shared" si="60"/>
        <v>0</v>
      </c>
      <c r="Y886" s="358">
        <f t="shared" si="59"/>
        <v>0</v>
      </c>
      <c r="Z886" s="628"/>
      <c r="AA886" s="587"/>
      <c r="AB886" s="147"/>
    </row>
    <row r="887" spans="3:28" hidden="1" x14ac:dyDescent="0.25">
      <c r="C887" s="626"/>
      <c r="D887" s="626"/>
      <c r="E887" s="627"/>
      <c r="F887" s="627"/>
      <c r="G887" s="627"/>
      <c r="H887" s="627"/>
      <c r="I887" s="627"/>
      <c r="J887" s="627"/>
      <c r="K887" s="627"/>
      <c r="L887" s="627"/>
      <c r="M887" s="627"/>
      <c r="N887" s="627"/>
      <c r="O887" s="627"/>
      <c r="P887" s="627"/>
      <c r="Q887" s="627"/>
      <c r="R887" s="627"/>
      <c r="S887" s="627"/>
      <c r="T887" s="627"/>
      <c r="U887" s="627"/>
      <c r="V887" s="627"/>
      <c r="W887" s="358">
        <f t="shared" si="58"/>
        <v>0</v>
      </c>
      <c r="X887" s="358">
        <f t="shared" si="60"/>
        <v>0</v>
      </c>
      <c r="Y887" s="358">
        <f t="shared" si="59"/>
        <v>0</v>
      </c>
      <c r="Z887" s="628"/>
      <c r="AA887" s="587"/>
      <c r="AB887" s="147"/>
    </row>
    <row r="888" spans="3:28" hidden="1" x14ac:dyDescent="0.25">
      <c r="C888" s="626"/>
      <c r="D888" s="626"/>
      <c r="E888" s="627"/>
      <c r="F888" s="627"/>
      <c r="G888" s="627"/>
      <c r="H888" s="627"/>
      <c r="I888" s="627"/>
      <c r="J888" s="627"/>
      <c r="K888" s="627"/>
      <c r="L888" s="627"/>
      <c r="M888" s="627"/>
      <c r="N888" s="627"/>
      <c r="O888" s="627"/>
      <c r="P888" s="627"/>
      <c r="Q888" s="627"/>
      <c r="R888" s="627"/>
      <c r="S888" s="627"/>
      <c r="T888" s="627"/>
      <c r="U888" s="627"/>
      <c r="V888" s="627"/>
      <c r="W888" s="358">
        <f t="shared" si="58"/>
        <v>0</v>
      </c>
      <c r="X888" s="358">
        <f t="shared" si="60"/>
        <v>0</v>
      </c>
      <c r="Y888" s="358">
        <f t="shared" si="59"/>
        <v>0</v>
      </c>
      <c r="Z888" s="628"/>
      <c r="AA888" s="587"/>
      <c r="AB888" s="147"/>
    </row>
    <row r="889" spans="3:28" hidden="1" x14ac:dyDescent="0.25">
      <c r="C889" s="626"/>
      <c r="D889" s="626"/>
      <c r="E889" s="627"/>
      <c r="F889" s="627"/>
      <c r="G889" s="627"/>
      <c r="H889" s="627"/>
      <c r="I889" s="627"/>
      <c r="J889" s="627"/>
      <c r="K889" s="627"/>
      <c r="L889" s="627"/>
      <c r="M889" s="627"/>
      <c r="N889" s="627"/>
      <c r="O889" s="627"/>
      <c r="P889" s="627"/>
      <c r="Q889" s="627"/>
      <c r="R889" s="627"/>
      <c r="S889" s="627"/>
      <c r="T889" s="627"/>
      <c r="U889" s="627"/>
      <c r="V889" s="627"/>
      <c r="W889" s="358">
        <f t="shared" si="58"/>
        <v>0</v>
      </c>
      <c r="X889" s="358">
        <f t="shared" si="60"/>
        <v>0</v>
      </c>
      <c r="Y889" s="358">
        <f t="shared" si="59"/>
        <v>0</v>
      </c>
      <c r="Z889" s="628"/>
      <c r="AA889" s="587"/>
      <c r="AB889" s="147"/>
    </row>
    <row r="890" spans="3:28" hidden="1" x14ac:dyDescent="0.25">
      <c r="C890" s="626"/>
      <c r="D890" s="626"/>
      <c r="E890" s="627"/>
      <c r="F890" s="627"/>
      <c r="G890" s="627"/>
      <c r="H890" s="627"/>
      <c r="I890" s="627"/>
      <c r="J890" s="627"/>
      <c r="K890" s="627"/>
      <c r="L890" s="627"/>
      <c r="M890" s="627"/>
      <c r="N890" s="627"/>
      <c r="O890" s="627"/>
      <c r="P890" s="627"/>
      <c r="Q890" s="627"/>
      <c r="R890" s="627"/>
      <c r="S890" s="627"/>
      <c r="T890" s="627"/>
      <c r="U890" s="627"/>
      <c r="V890" s="627"/>
      <c r="W890" s="358">
        <f t="shared" si="58"/>
        <v>0</v>
      </c>
      <c r="X890" s="358">
        <f t="shared" si="60"/>
        <v>0</v>
      </c>
      <c r="Y890" s="358">
        <f t="shared" si="59"/>
        <v>0</v>
      </c>
      <c r="Z890" s="628"/>
      <c r="AA890" s="587"/>
      <c r="AB890" s="147"/>
    </row>
    <row r="891" spans="3:28" hidden="1" x14ac:dyDescent="0.25">
      <c r="C891" s="626"/>
      <c r="D891" s="626"/>
      <c r="E891" s="627"/>
      <c r="F891" s="627"/>
      <c r="G891" s="627"/>
      <c r="H891" s="627"/>
      <c r="I891" s="627"/>
      <c r="J891" s="627"/>
      <c r="K891" s="627"/>
      <c r="L891" s="627"/>
      <c r="M891" s="627"/>
      <c r="N891" s="627"/>
      <c r="O891" s="627"/>
      <c r="P891" s="627"/>
      <c r="Q891" s="627"/>
      <c r="R891" s="627"/>
      <c r="S891" s="627"/>
      <c r="T891" s="627"/>
      <c r="U891" s="627"/>
      <c r="V891" s="627"/>
      <c r="W891" s="358">
        <f t="shared" si="58"/>
        <v>0</v>
      </c>
      <c r="X891" s="358">
        <f t="shared" si="60"/>
        <v>0</v>
      </c>
      <c r="Y891" s="358">
        <f t="shared" si="59"/>
        <v>0</v>
      </c>
      <c r="Z891" s="628"/>
      <c r="AA891" s="587"/>
      <c r="AB891" s="147"/>
    </row>
    <row r="892" spans="3:28" hidden="1" x14ac:dyDescent="0.25">
      <c r="C892" s="626"/>
      <c r="D892" s="626"/>
      <c r="E892" s="627"/>
      <c r="F892" s="627"/>
      <c r="G892" s="627"/>
      <c r="H892" s="627"/>
      <c r="I892" s="627"/>
      <c r="J892" s="627"/>
      <c r="K892" s="627"/>
      <c r="L892" s="627"/>
      <c r="M892" s="627"/>
      <c r="N892" s="627"/>
      <c r="O892" s="627"/>
      <c r="P892" s="627"/>
      <c r="Q892" s="627"/>
      <c r="R892" s="627"/>
      <c r="S892" s="627"/>
      <c r="T892" s="627"/>
      <c r="U892" s="627"/>
      <c r="V892" s="627"/>
      <c r="W892" s="358">
        <f t="shared" si="58"/>
        <v>0</v>
      </c>
      <c r="X892" s="358">
        <f t="shared" si="60"/>
        <v>0</v>
      </c>
      <c r="Y892" s="358">
        <f t="shared" si="59"/>
        <v>0</v>
      </c>
      <c r="Z892" s="628"/>
      <c r="AA892" s="587"/>
      <c r="AB892" s="147"/>
    </row>
    <row r="893" spans="3:28" hidden="1" x14ac:dyDescent="0.25">
      <c r="C893" s="626"/>
      <c r="D893" s="626"/>
      <c r="E893" s="627"/>
      <c r="F893" s="627"/>
      <c r="G893" s="627"/>
      <c r="H893" s="627"/>
      <c r="I893" s="627"/>
      <c r="J893" s="627"/>
      <c r="K893" s="627"/>
      <c r="L893" s="627"/>
      <c r="M893" s="627"/>
      <c r="N893" s="627"/>
      <c r="O893" s="627"/>
      <c r="P893" s="627"/>
      <c r="Q893" s="627"/>
      <c r="R893" s="627"/>
      <c r="S893" s="627"/>
      <c r="T893" s="627"/>
      <c r="U893" s="627"/>
      <c r="V893" s="627"/>
      <c r="W893" s="358">
        <f t="shared" si="58"/>
        <v>0</v>
      </c>
      <c r="X893" s="358">
        <f t="shared" si="60"/>
        <v>0</v>
      </c>
      <c r="Y893" s="358">
        <f t="shared" si="59"/>
        <v>0</v>
      </c>
      <c r="Z893" s="628"/>
      <c r="AA893" s="587"/>
      <c r="AB893" s="147"/>
    </row>
    <row r="894" spans="3:28" hidden="1" x14ac:dyDescent="0.25">
      <c r="C894" s="626"/>
      <c r="D894" s="626"/>
      <c r="E894" s="627"/>
      <c r="F894" s="627"/>
      <c r="G894" s="627"/>
      <c r="H894" s="627"/>
      <c r="I894" s="627"/>
      <c r="J894" s="627"/>
      <c r="K894" s="627"/>
      <c r="L894" s="627"/>
      <c r="M894" s="627"/>
      <c r="N894" s="627"/>
      <c r="O894" s="627"/>
      <c r="P894" s="627"/>
      <c r="Q894" s="627"/>
      <c r="R894" s="627"/>
      <c r="S894" s="627"/>
      <c r="T894" s="627"/>
      <c r="U894" s="627"/>
      <c r="V894" s="627"/>
      <c r="W894" s="358">
        <f t="shared" si="58"/>
        <v>0</v>
      </c>
      <c r="X894" s="358">
        <f t="shared" si="60"/>
        <v>0</v>
      </c>
      <c r="Y894" s="358">
        <f t="shared" si="59"/>
        <v>0</v>
      </c>
      <c r="Z894" s="628"/>
      <c r="AA894" s="587"/>
      <c r="AB894" s="147"/>
    </row>
    <row r="895" spans="3:28" hidden="1" x14ac:dyDescent="0.25">
      <c r="C895" s="626"/>
      <c r="D895" s="626"/>
      <c r="E895" s="627"/>
      <c r="F895" s="627"/>
      <c r="G895" s="627"/>
      <c r="H895" s="627"/>
      <c r="I895" s="627"/>
      <c r="J895" s="627"/>
      <c r="K895" s="627"/>
      <c r="L895" s="627"/>
      <c r="M895" s="627"/>
      <c r="N895" s="627"/>
      <c r="O895" s="627"/>
      <c r="P895" s="627"/>
      <c r="Q895" s="627"/>
      <c r="R895" s="627"/>
      <c r="S895" s="627"/>
      <c r="T895" s="627"/>
      <c r="U895" s="627"/>
      <c r="V895" s="627"/>
      <c r="W895" s="358">
        <f t="shared" si="58"/>
        <v>0</v>
      </c>
      <c r="X895" s="358">
        <f t="shared" si="60"/>
        <v>0</v>
      </c>
      <c r="Y895" s="358">
        <f t="shared" si="59"/>
        <v>0</v>
      </c>
      <c r="Z895" s="628"/>
      <c r="AA895" s="587"/>
      <c r="AB895" s="147"/>
    </row>
    <row r="896" spans="3:28" hidden="1" x14ac:dyDescent="0.25">
      <c r="C896" s="626"/>
      <c r="D896" s="626"/>
      <c r="E896" s="627"/>
      <c r="F896" s="627"/>
      <c r="G896" s="627"/>
      <c r="H896" s="627"/>
      <c r="I896" s="627"/>
      <c r="J896" s="627"/>
      <c r="K896" s="627"/>
      <c r="L896" s="627"/>
      <c r="M896" s="627"/>
      <c r="N896" s="627"/>
      <c r="O896" s="627"/>
      <c r="P896" s="627"/>
      <c r="Q896" s="627"/>
      <c r="R896" s="627"/>
      <c r="S896" s="627"/>
      <c r="T896" s="627"/>
      <c r="U896" s="627"/>
      <c r="V896" s="627"/>
      <c r="W896" s="358">
        <f t="shared" si="58"/>
        <v>0</v>
      </c>
      <c r="X896" s="358">
        <f t="shared" si="60"/>
        <v>0</v>
      </c>
      <c r="Y896" s="358">
        <f t="shared" si="59"/>
        <v>0</v>
      </c>
      <c r="Z896" s="628"/>
      <c r="AA896" s="587"/>
      <c r="AB896" s="147"/>
    </row>
    <row r="897" spans="3:28" hidden="1" x14ac:dyDescent="0.25">
      <c r="C897" s="626"/>
      <c r="D897" s="626"/>
      <c r="E897" s="627"/>
      <c r="F897" s="627"/>
      <c r="G897" s="627"/>
      <c r="H897" s="627"/>
      <c r="I897" s="627"/>
      <c r="J897" s="627"/>
      <c r="K897" s="627"/>
      <c r="L897" s="627"/>
      <c r="M897" s="627"/>
      <c r="N897" s="627"/>
      <c r="O897" s="627"/>
      <c r="P897" s="627"/>
      <c r="Q897" s="627"/>
      <c r="R897" s="627"/>
      <c r="S897" s="627"/>
      <c r="T897" s="627"/>
      <c r="U897" s="627"/>
      <c r="V897" s="627"/>
      <c r="W897" s="358">
        <f t="shared" ref="W897:W960" si="61">SUMPRODUCT(E897:V897,$E$1102:$V$1102)</f>
        <v>0</v>
      </c>
      <c r="X897" s="358">
        <f t="shared" si="60"/>
        <v>0</v>
      </c>
      <c r="Y897" s="358">
        <f t="shared" ref="Y897:Y960" si="62">SUMPRODUCT(E897:V897,$E$1101:$V$1101)</f>
        <v>0</v>
      </c>
      <c r="Z897" s="628"/>
      <c r="AA897" s="587"/>
      <c r="AB897" s="147"/>
    </row>
    <row r="898" spans="3:28" hidden="1" x14ac:dyDescent="0.25">
      <c r="C898" s="626"/>
      <c r="D898" s="626"/>
      <c r="E898" s="627"/>
      <c r="F898" s="627"/>
      <c r="G898" s="627"/>
      <c r="H898" s="627"/>
      <c r="I898" s="627"/>
      <c r="J898" s="627"/>
      <c r="K898" s="627"/>
      <c r="L898" s="627"/>
      <c r="M898" s="627"/>
      <c r="N898" s="627"/>
      <c r="O898" s="627"/>
      <c r="P898" s="627"/>
      <c r="Q898" s="627"/>
      <c r="R898" s="627"/>
      <c r="S898" s="627"/>
      <c r="T898" s="627"/>
      <c r="U898" s="627"/>
      <c r="V898" s="627"/>
      <c r="W898" s="358">
        <f t="shared" si="61"/>
        <v>0</v>
      </c>
      <c r="X898" s="358">
        <f t="shared" si="60"/>
        <v>0</v>
      </c>
      <c r="Y898" s="358">
        <f t="shared" si="62"/>
        <v>0</v>
      </c>
      <c r="Z898" s="628"/>
      <c r="AA898" s="587"/>
      <c r="AB898" s="147"/>
    </row>
    <row r="899" spans="3:28" hidden="1" x14ac:dyDescent="0.25">
      <c r="C899" s="626"/>
      <c r="D899" s="626"/>
      <c r="E899" s="627"/>
      <c r="F899" s="627"/>
      <c r="G899" s="627"/>
      <c r="H899" s="627"/>
      <c r="I899" s="627"/>
      <c r="J899" s="627"/>
      <c r="K899" s="627"/>
      <c r="L899" s="627"/>
      <c r="M899" s="627"/>
      <c r="N899" s="627"/>
      <c r="O899" s="627"/>
      <c r="P899" s="627"/>
      <c r="Q899" s="627"/>
      <c r="R899" s="627"/>
      <c r="S899" s="627"/>
      <c r="T899" s="627"/>
      <c r="U899" s="627"/>
      <c r="V899" s="627"/>
      <c r="W899" s="358">
        <f t="shared" si="61"/>
        <v>0</v>
      </c>
      <c r="X899" s="358">
        <f t="shared" si="60"/>
        <v>0</v>
      </c>
      <c r="Y899" s="358">
        <f t="shared" si="62"/>
        <v>0</v>
      </c>
      <c r="Z899" s="628"/>
      <c r="AA899" s="587"/>
      <c r="AB899" s="147"/>
    </row>
    <row r="900" spans="3:28" hidden="1" x14ac:dyDescent="0.25">
      <c r="C900" s="626"/>
      <c r="D900" s="626"/>
      <c r="E900" s="627"/>
      <c r="F900" s="627"/>
      <c r="G900" s="627"/>
      <c r="H900" s="627"/>
      <c r="I900" s="627"/>
      <c r="J900" s="627"/>
      <c r="K900" s="627"/>
      <c r="L900" s="627"/>
      <c r="M900" s="627"/>
      <c r="N900" s="627"/>
      <c r="O900" s="627"/>
      <c r="P900" s="627"/>
      <c r="Q900" s="627"/>
      <c r="R900" s="627"/>
      <c r="S900" s="627"/>
      <c r="T900" s="627"/>
      <c r="U900" s="627"/>
      <c r="V900" s="627"/>
      <c r="W900" s="358">
        <f t="shared" si="61"/>
        <v>0</v>
      </c>
      <c r="X900" s="358">
        <f t="shared" si="60"/>
        <v>0</v>
      </c>
      <c r="Y900" s="358">
        <f t="shared" si="62"/>
        <v>0</v>
      </c>
      <c r="Z900" s="628"/>
      <c r="AA900" s="587"/>
      <c r="AB900" s="147"/>
    </row>
    <row r="901" spans="3:28" hidden="1" x14ac:dyDescent="0.25">
      <c r="C901" s="626"/>
      <c r="D901" s="626"/>
      <c r="E901" s="627"/>
      <c r="F901" s="627"/>
      <c r="G901" s="627"/>
      <c r="H901" s="627"/>
      <c r="I901" s="627"/>
      <c r="J901" s="627"/>
      <c r="K901" s="627"/>
      <c r="L901" s="627"/>
      <c r="M901" s="627"/>
      <c r="N901" s="627"/>
      <c r="O901" s="627"/>
      <c r="P901" s="627"/>
      <c r="Q901" s="627"/>
      <c r="R901" s="627"/>
      <c r="S901" s="627"/>
      <c r="T901" s="627"/>
      <c r="U901" s="627"/>
      <c r="V901" s="627"/>
      <c r="W901" s="358">
        <f t="shared" si="61"/>
        <v>0</v>
      </c>
      <c r="X901" s="358">
        <f t="shared" si="60"/>
        <v>0</v>
      </c>
      <c r="Y901" s="358">
        <f t="shared" si="62"/>
        <v>0</v>
      </c>
      <c r="Z901" s="628"/>
      <c r="AA901" s="587"/>
      <c r="AB901" s="147"/>
    </row>
    <row r="902" spans="3:28" hidden="1" x14ac:dyDescent="0.25">
      <c r="C902" s="626"/>
      <c r="D902" s="626"/>
      <c r="E902" s="627"/>
      <c r="F902" s="627"/>
      <c r="G902" s="627"/>
      <c r="H902" s="627"/>
      <c r="I902" s="627"/>
      <c r="J902" s="627"/>
      <c r="K902" s="627"/>
      <c r="L902" s="627"/>
      <c r="M902" s="627"/>
      <c r="N902" s="627"/>
      <c r="O902" s="627"/>
      <c r="P902" s="627"/>
      <c r="Q902" s="627"/>
      <c r="R902" s="627"/>
      <c r="S902" s="627"/>
      <c r="T902" s="627"/>
      <c r="U902" s="627"/>
      <c r="V902" s="627"/>
      <c r="W902" s="358">
        <f t="shared" si="61"/>
        <v>0</v>
      </c>
      <c r="X902" s="358">
        <f t="shared" si="60"/>
        <v>0</v>
      </c>
      <c r="Y902" s="358">
        <f t="shared" si="62"/>
        <v>0</v>
      </c>
      <c r="Z902" s="628"/>
      <c r="AA902" s="587"/>
      <c r="AB902" s="147"/>
    </row>
    <row r="903" spans="3:28" hidden="1" x14ac:dyDescent="0.25">
      <c r="C903" s="626"/>
      <c r="D903" s="626"/>
      <c r="E903" s="627"/>
      <c r="F903" s="627"/>
      <c r="G903" s="627"/>
      <c r="H903" s="627"/>
      <c r="I903" s="627"/>
      <c r="J903" s="627"/>
      <c r="K903" s="627"/>
      <c r="L903" s="627"/>
      <c r="M903" s="627"/>
      <c r="N903" s="627"/>
      <c r="O903" s="627"/>
      <c r="P903" s="627"/>
      <c r="Q903" s="627"/>
      <c r="R903" s="627"/>
      <c r="S903" s="627"/>
      <c r="T903" s="627"/>
      <c r="U903" s="627"/>
      <c r="V903" s="627"/>
      <c r="W903" s="358">
        <f t="shared" si="61"/>
        <v>0</v>
      </c>
      <c r="X903" s="358">
        <f t="shared" si="60"/>
        <v>0</v>
      </c>
      <c r="Y903" s="358">
        <f t="shared" si="62"/>
        <v>0</v>
      </c>
      <c r="Z903" s="628"/>
      <c r="AA903" s="587"/>
      <c r="AB903" s="147"/>
    </row>
    <row r="904" spans="3:28" hidden="1" x14ac:dyDescent="0.25">
      <c r="C904" s="626"/>
      <c r="D904" s="626"/>
      <c r="E904" s="627"/>
      <c r="F904" s="627"/>
      <c r="G904" s="627"/>
      <c r="H904" s="627"/>
      <c r="I904" s="627"/>
      <c r="J904" s="627"/>
      <c r="K904" s="627"/>
      <c r="L904" s="627"/>
      <c r="M904" s="627"/>
      <c r="N904" s="627"/>
      <c r="O904" s="627"/>
      <c r="P904" s="627"/>
      <c r="Q904" s="627"/>
      <c r="R904" s="627"/>
      <c r="S904" s="627"/>
      <c r="T904" s="627"/>
      <c r="U904" s="627"/>
      <c r="V904" s="627"/>
      <c r="W904" s="358">
        <f t="shared" si="61"/>
        <v>0</v>
      </c>
      <c r="X904" s="358">
        <f t="shared" si="60"/>
        <v>0</v>
      </c>
      <c r="Y904" s="358">
        <f t="shared" si="62"/>
        <v>0</v>
      </c>
      <c r="Z904" s="628"/>
      <c r="AA904" s="587"/>
      <c r="AB904" s="147"/>
    </row>
    <row r="905" spans="3:28" hidden="1" x14ac:dyDescent="0.25">
      <c r="C905" s="626"/>
      <c r="D905" s="626"/>
      <c r="E905" s="627"/>
      <c r="F905" s="627"/>
      <c r="G905" s="627"/>
      <c r="H905" s="627"/>
      <c r="I905" s="627"/>
      <c r="J905" s="627"/>
      <c r="K905" s="627"/>
      <c r="L905" s="627"/>
      <c r="M905" s="627"/>
      <c r="N905" s="627"/>
      <c r="O905" s="627"/>
      <c r="P905" s="627"/>
      <c r="Q905" s="627"/>
      <c r="R905" s="627"/>
      <c r="S905" s="627"/>
      <c r="T905" s="627"/>
      <c r="U905" s="627"/>
      <c r="V905" s="627"/>
      <c r="W905" s="358">
        <f t="shared" si="61"/>
        <v>0</v>
      </c>
      <c r="X905" s="358">
        <f t="shared" si="60"/>
        <v>0</v>
      </c>
      <c r="Y905" s="358">
        <f t="shared" si="62"/>
        <v>0</v>
      </c>
      <c r="Z905" s="628"/>
      <c r="AA905" s="587"/>
      <c r="AB905" s="147"/>
    </row>
    <row r="906" spans="3:28" hidden="1" x14ac:dyDescent="0.25">
      <c r="C906" s="626"/>
      <c r="D906" s="626"/>
      <c r="E906" s="627"/>
      <c r="F906" s="627"/>
      <c r="G906" s="627"/>
      <c r="H906" s="627"/>
      <c r="I906" s="627"/>
      <c r="J906" s="627"/>
      <c r="K906" s="627"/>
      <c r="L906" s="627"/>
      <c r="M906" s="627"/>
      <c r="N906" s="627"/>
      <c r="O906" s="627"/>
      <c r="P906" s="627"/>
      <c r="Q906" s="627"/>
      <c r="R906" s="627"/>
      <c r="S906" s="627"/>
      <c r="T906" s="627"/>
      <c r="U906" s="627"/>
      <c r="V906" s="627"/>
      <c r="W906" s="358">
        <f t="shared" si="61"/>
        <v>0</v>
      </c>
      <c r="X906" s="358">
        <f t="shared" si="60"/>
        <v>0</v>
      </c>
      <c r="Y906" s="358">
        <f t="shared" si="62"/>
        <v>0</v>
      </c>
      <c r="Z906" s="628"/>
      <c r="AA906" s="587"/>
      <c r="AB906" s="147"/>
    </row>
    <row r="907" spans="3:28" hidden="1" x14ac:dyDescent="0.25">
      <c r="C907" s="626"/>
      <c r="D907" s="626"/>
      <c r="E907" s="627"/>
      <c r="F907" s="627"/>
      <c r="G907" s="627"/>
      <c r="H907" s="627"/>
      <c r="I907" s="627"/>
      <c r="J907" s="627"/>
      <c r="K907" s="627"/>
      <c r="L907" s="627"/>
      <c r="M907" s="627"/>
      <c r="N907" s="627"/>
      <c r="O907" s="627"/>
      <c r="P907" s="627"/>
      <c r="Q907" s="627"/>
      <c r="R907" s="627"/>
      <c r="S907" s="627"/>
      <c r="T907" s="627"/>
      <c r="U907" s="627"/>
      <c r="V907" s="627"/>
      <c r="W907" s="358">
        <f t="shared" si="61"/>
        <v>0</v>
      </c>
      <c r="X907" s="358">
        <f t="shared" si="60"/>
        <v>0</v>
      </c>
      <c r="Y907" s="358">
        <f t="shared" si="62"/>
        <v>0</v>
      </c>
      <c r="Z907" s="628"/>
      <c r="AA907" s="587"/>
      <c r="AB907" s="147"/>
    </row>
    <row r="908" spans="3:28" hidden="1" x14ac:dyDescent="0.25">
      <c r="C908" s="626"/>
      <c r="D908" s="626"/>
      <c r="E908" s="627"/>
      <c r="F908" s="627"/>
      <c r="G908" s="627"/>
      <c r="H908" s="627"/>
      <c r="I908" s="627"/>
      <c r="J908" s="627"/>
      <c r="K908" s="627"/>
      <c r="L908" s="627"/>
      <c r="M908" s="627"/>
      <c r="N908" s="627"/>
      <c r="O908" s="627"/>
      <c r="P908" s="627"/>
      <c r="Q908" s="627"/>
      <c r="R908" s="627"/>
      <c r="S908" s="627"/>
      <c r="T908" s="627"/>
      <c r="U908" s="627"/>
      <c r="V908" s="627"/>
      <c r="W908" s="358">
        <f t="shared" si="61"/>
        <v>0</v>
      </c>
      <c r="X908" s="358">
        <f t="shared" si="60"/>
        <v>0</v>
      </c>
      <c r="Y908" s="358">
        <f t="shared" si="62"/>
        <v>0</v>
      </c>
      <c r="Z908" s="628"/>
      <c r="AA908" s="587"/>
      <c r="AB908" s="147"/>
    </row>
    <row r="909" spans="3:28" hidden="1" x14ac:dyDescent="0.25">
      <c r="C909" s="626"/>
      <c r="D909" s="626"/>
      <c r="E909" s="627"/>
      <c r="F909" s="627"/>
      <c r="G909" s="627"/>
      <c r="H909" s="627"/>
      <c r="I909" s="627"/>
      <c r="J909" s="627"/>
      <c r="K909" s="627"/>
      <c r="L909" s="627"/>
      <c r="M909" s="627"/>
      <c r="N909" s="627"/>
      <c r="O909" s="627"/>
      <c r="P909" s="627"/>
      <c r="Q909" s="627"/>
      <c r="R909" s="627"/>
      <c r="S909" s="627"/>
      <c r="T909" s="627"/>
      <c r="U909" s="627"/>
      <c r="V909" s="627"/>
      <c r="W909" s="358">
        <f t="shared" si="61"/>
        <v>0</v>
      </c>
      <c r="X909" s="358">
        <f t="shared" si="60"/>
        <v>0</v>
      </c>
      <c r="Y909" s="358">
        <f t="shared" si="62"/>
        <v>0</v>
      </c>
      <c r="Z909" s="628"/>
      <c r="AA909" s="587"/>
      <c r="AB909" s="147"/>
    </row>
    <row r="910" spans="3:28" hidden="1" x14ac:dyDescent="0.25">
      <c r="C910" s="626"/>
      <c r="D910" s="626"/>
      <c r="E910" s="627"/>
      <c r="F910" s="627"/>
      <c r="G910" s="627"/>
      <c r="H910" s="627"/>
      <c r="I910" s="627"/>
      <c r="J910" s="627"/>
      <c r="K910" s="627"/>
      <c r="L910" s="627"/>
      <c r="M910" s="627"/>
      <c r="N910" s="627"/>
      <c r="O910" s="627"/>
      <c r="P910" s="627"/>
      <c r="Q910" s="627"/>
      <c r="R910" s="627"/>
      <c r="S910" s="627"/>
      <c r="T910" s="627"/>
      <c r="U910" s="627"/>
      <c r="V910" s="627"/>
      <c r="W910" s="358">
        <f t="shared" si="61"/>
        <v>0</v>
      </c>
      <c r="X910" s="358">
        <f t="shared" si="60"/>
        <v>0</v>
      </c>
      <c r="Y910" s="358">
        <f t="shared" si="62"/>
        <v>0</v>
      </c>
      <c r="Z910" s="628"/>
      <c r="AA910" s="587"/>
      <c r="AB910" s="147"/>
    </row>
    <row r="911" spans="3:28" hidden="1" x14ac:dyDescent="0.25">
      <c r="C911" s="626"/>
      <c r="D911" s="626"/>
      <c r="E911" s="627"/>
      <c r="F911" s="627"/>
      <c r="G911" s="627"/>
      <c r="H911" s="627"/>
      <c r="I911" s="627"/>
      <c r="J911" s="627"/>
      <c r="K911" s="627"/>
      <c r="L911" s="627"/>
      <c r="M911" s="627"/>
      <c r="N911" s="627"/>
      <c r="O911" s="627"/>
      <c r="P911" s="627"/>
      <c r="Q911" s="627"/>
      <c r="R911" s="627"/>
      <c r="S911" s="627"/>
      <c r="T911" s="627"/>
      <c r="U911" s="627"/>
      <c r="V911" s="627"/>
      <c r="W911" s="358">
        <f t="shared" si="61"/>
        <v>0</v>
      </c>
      <c r="X911" s="358">
        <f t="shared" si="60"/>
        <v>0</v>
      </c>
      <c r="Y911" s="358">
        <f t="shared" si="62"/>
        <v>0</v>
      </c>
      <c r="Z911" s="628"/>
      <c r="AA911" s="587"/>
      <c r="AB911" s="147"/>
    </row>
    <row r="912" spans="3:28" hidden="1" x14ac:dyDescent="0.25">
      <c r="C912" s="626"/>
      <c r="D912" s="626"/>
      <c r="E912" s="627"/>
      <c r="F912" s="627"/>
      <c r="G912" s="627"/>
      <c r="H912" s="627"/>
      <c r="I912" s="627"/>
      <c r="J912" s="627"/>
      <c r="K912" s="627"/>
      <c r="L912" s="627"/>
      <c r="M912" s="627"/>
      <c r="N912" s="627"/>
      <c r="O912" s="627"/>
      <c r="P912" s="627"/>
      <c r="Q912" s="627"/>
      <c r="R912" s="627"/>
      <c r="S912" s="627"/>
      <c r="T912" s="627"/>
      <c r="U912" s="627"/>
      <c r="V912" s="627"/>
      <c r="W912" s="358">
        <f t="shared" si="61"/>
        <v>0</v>
      </c>
      <c r="X912" s="358">
        <f t="shared" si="60"/>
        <v>0</v>
      </c>
      <c r="Y912" s="358">
        <f t="shared" si="62"/>
        <v>0</v>
      </c>
      <c r="Z912" s="628"/>
      <c r="AA912" s="587"/>
      <c r="AB912" s="147"/>
    </row>
    <row r="913" spans="3:28" hidden="1" x14ac:dyDescent="0.25">
      <c r="C913" s="626"/>
      <c r="D913" s="626"/>
      <c r="E913" s="627"/>
      <c r="F913" s="627"/>
      <c r="G913" s="627"/>
      <c r="H913" s="627"/>
      <c r="I913" s="627"/>
      <c r="J913" s="627"/>
      <c r="K913" s="627"/>
      <c r="L913" s="627"/>
      <c r="M913" s="627"/>
      <c r="N913" s="627"/>
      <c r="O913" s="627"/>
      <c r="P913" s="627"/>
      <c r="Q913" s="627"/>
      <c r="R913" s="627"/>
      <c r="S913" s="627"/>
      <c r="T913" s="627"/>
      <c r="U913" s="627"/>
      <c r="V913" s="627"/>
      <c r="W913" s="358">
        <f t="shared" si="61"/>
        <v>0</v>
      </c>
      <c r="X913" s="358">
        <f t="shared" si="60"/>
        <v>0</v>
      </c>
      <c r="Y913" s="358">
        <f t="shared" si="62"/>
        <v>0</v>
      </c>
      <c r="Z913" s="628"/>
      <c r="AA913" s="587"/>
      <c r="AB913" s="147"/>
    </row>
    <row r="914" spans="3:28" hidden="1" x14ac:dyDescent="0.25">
      <c r="C914" s="626"/>
      <c r="D914" s="626"/>
      <c r="E914" s="627"/>
      <c r="F914" s="627"/>
      <c r="G914" s="627"/>
      <c r="H914" s="627"/>
      <c r="I914" s="627"/>
      <c r="J914" s="627"/>
      <c r="K914" s="627"/>
      <c r="L914" s="627"/>
      <c r="M914" s="627"/>
      <c r="N914" s="627"/>
      <c r="O914" s="627"/>
      <c r="P914" s="627"/>
      <c r="Q914" s="627"/>
      <c r="R914" s="627"/>
      <c r="S914" s="627"/>
      <c r="T914" s="627"/>
      <c r="U914" s="627"/>
      <c r="V914" s="627"/>
      <c r="W914" s="358">
        <f t="shared" si="61"/>
        <v>0</v>
      </c>
      <c r="X914" s="358">
        <f t="shared" si="60"/>
        <v>0</v>
      </c>
      <c r="Y914" s="358">
        <f t="shared" si="62"/>
        <v>0</v>
      </c>
      <c r="Z914" s="628"/>
      <c r="AA914" s="587"/>
      <c r="AB914" s="147"/>
    </row>
    <row r="915" spans="3:28" hidden="1" x14ac:dyDescent="0.25">
      <c r="C915" s="626"/>
      <c r="D915" s="626"/>
      <c r="E915" s="627"/>
      <c r="F915" s="627"/>
      <c r="G915" s="627"/>
      <c r="H915" s="627"/>
      <c r="I915" s="627"/>
      <c r="J915" s="627"/>
      <c r="K915" s="627"/>
      <c r="L915" s="627"/>
      <c r="M915" s="627"/>
      <c r="N915" s="627"/>
      <c r="O915" s="627"/>
      <c r="P915" s="627"/>
      <c r="Q915" s="627"/>
      <c r="R915" s="627"/>
      <c r="S915" s="627"/>
      <c r="T915" s="627"/>
      <c r="U915" s="627"/>
      <c r="V915" s="627"/>
      <c r="W915" s="358">
        <f t="shared" si="61"/>
        <v>0</v>
      </c>
      <c r="X915" s="358">
        <f t="shared" si="60"/>
        <v>0</v>
      </c>
      <c r="Y915" s="358">
        <f t="shared" si="62"/>
        <v>0</v>
      </c>
      <c r="Z915" s="628"/>
      <c r="AA915" s="587"/>
      <c r="AB915" s="147"/>
    </row>
    <row r="916" spans="3:28" hidden="1" x14ac:dyDescent="0.25">
      <c r="C916" s="626"/>
      <c r="D916" s="626"/>
      <c r="E916" s="627"/>
      <c r="F916" s="627"/>
      <c r="G916" s="627"/>
      <c r="H916" s="627"/>
      <c r="I916" s="627"/>
      <c r="J916" s="627"/>
      <c r="K916" s="627"/>
      <c r="L916" s="627"/>
      <c r="M916" s="627"/>
      <c r="N916" s="627"/>
      <c r="O916" s="627"/>
      <c r="P916" s="627"/>
      <c r="Q916" s="627"/>
      <c r="R916" s="627"/>
      <c r="S916" s="627"/>
      <c r="T916" s="627"/>
      <c r="U916" s="627"/>
      <c r="V916" s="627"/>
      <c r="W916" s="358">
        <f t="shared" si="61"/>
        <v>0</v>
      </c>
      <c r="X916" s="358">
        <f t="shared" si="60"/>
        <v>0</v>
      </c>
      <c r="Y916" s="358">
        <f t="shared" si="62"/>
        <v>0</v>
      </c>
      <c r="Z916" s="628"/>
      <c r="AA916" s="587"/>
      <c r="AB916" s="147"/>
    </row>
    <row r="917" spans="3:28" hidden="1" x14ac:dyDescent="0.25">
      <c r="C917" s="626"/>
      <c r="D917" s="626"/>
      <c r="E917" s="627"/>
      <c r="F917" s="627"/>
      <c r="G917" s="627"/>
      <c r="H917" s="627"/>
      <c r="I917" s="627"/>
      <c r="J917" s="627"/>
      <c r="K917" s="627"/>
      <c r="L917" s="627"/>
      <c r="M917" s="627"/>
      <c r="N917" s="627"/>
      <c r="O917" s="627"/>
      <c r="P917" s="627"/>
      <c r="Q917" s="627"/>
      <c r="R917" s="627"/>
      <c r="S917" s="627"/>
      <c r="T917" s="627"/>
      <c r="U917" s="627"/>
      <c r="V917" s="627"/>
      <c r="W917" s="358">
        <f t="shared" si="61"/>
        <v>0</v>
      </c>
      <c r="X917" s="358">
        <f t="shared" si="60"/>
        <v>0</v>
      </c>
      <c r="Y917" s="358">
        <f t="shared" si="62"/>
        <v>0</v>
      </c>
      <c r="Z917" s="628"/>
      <c r="AA917" s="587"/>
      <c r="AB917" s="147"/>
    </row>
    <row r="918" spans="3:28" hidden="1" x14ac:dyDescent="0.25">
      <c r="C918" s="626"/>
      <c r="D918" s="626"/>
      <c r="E918" s="627"/>
      <c r="F918" s="627"/>
      <c r="G918" s="627"/>
      <c r="H918" s="627"/>
      <c r="I918" s="627"/>
      <c r="J918" s="627"/>
      <c r="K918" s="627"/>
      <c r="L918" s="627"/>
      <c r="M918" s="627"/>
      <c r="N918" s="627"/>
      <c r="O918" s="627"/>
      <c r="P918" s="627"/>
      <c r="Q918" s="627"/>
      <c r="R918" s="627"/>
      <c r="S918" s="627"/>
      <c r="T918" s="627"/>
      <c r="U918" s="627"/>
      <c r="V918" s="627"/>
      <c r="W918" s="358">
        <f t="shared" si="61"/>
        <v>0</v>
      </c>
      <c r="X918" s="358">
        <f t="shared" si="60"/>
        <v>0</v>
      </c>
      <c r="Y918" s="358">
        <f t="shared" si="62"/>
        <v>0</v>
      </c>
      <c r="Z918" s="628"/>
      <c r="AA918" s="587"/>
      <c r="AB918" s="147"/>
    </row>
    <row r="919" spans="3:28" hidden="1" x14ac:dyDescent="0.25">
      <c r="C919" s="626"/>
      <c r="D919" s="626"/>
      <c r="E919" s="627"/>
      <c r="F919" s="627"/>
      <c r="G919" s="627"/>
      <c r="H919" s="627"/>
      <c r="I919" s="627"/>
      <c r="J919" s="627"/>
      <c r="K919" s="627"/>
      <c r="L919" s="627"/>
      <c r="M919" s="627"/>
      <c r="N919" s="627"/>
      <c r="O919" s="627"/>
      <c r="P919" s="627"/>
      <c r="Q919" s="627"/>
      <c r="R919" s="627"/>
      <c r="S919" s="627"/>
      <c r="T919" s="627"/>
      <c r="U919" s="627"/>
      <c r="V919" s="627"/>
      <c r="W919" s="358">
        <f t="shared" si="61"/>
        <v>0</v>
      </c>
      <c r="X919" s="358">
        <f t="shared" si="60"/>
        <v>0</v>
      </c>
      <c r="Y919" s="358">
        <f t="shared" si="62"/>
        <v>0</v>
      </c>
      <c r="Z919" s="628"/>
      <c r="AA919" s="587"/>
      <c r="AB919" s="147"/>
    </row>
    <row r="920" spans="3:28" hidden="1" x14ac:dyDescent="0.25">
      <c r="C920" s="626"/>
      <c r="D920" s="626"/>
      <c r="E920" s="627"/>
      <c r="F920" s="627"/>
      <c r="G920" s="627"/>
      <c r="H920" s="627"/>
      <c r="I920" s="627"/>
      <c r="J920" s="627"/>
      <c r="K920" s="627"/>
      <c r="L920" s="627"/>
      <c r="M920" s="627"/>
      <c r="N920" s="627"/>
      <c r="O920" s="627"/>
      <c r="P920" s="627"/>
      <c r="Q920" s="627"/>
      <c r="R920" s="627"/>
      <c r="S920" s="627"/>
      <c r="T920" s="627"/>
      <c r="U920" s="627"/>
      <c r="V920" s="627"/>
      <c r="W920" s="358">
        <f t="shared" si="61"/>
        <v>0</v>
      </c>
      <c r="X920" s="358">
        <f t="shared" si="60"/>
        <v>0</v>
      </c>
      <c r="Y920" s="358">
        <f t="shared" si="62"/>
        <v>0</v>
      </c>
      <c r="Z920" s="628"/>
      <c r="AA920" s="587"/>
      <c r="AB920" s="147"/>
    </row>
    <row r="921" spans="3:28" hidden="1" x14ac:dyDescent="0.25">
      <c r="C921" s="626"/>
      <c r="D921" s="626"/>
      <c r="E921" s="627"/>
      <c r="F921" s="627"/>
      <c r="G921" s="627"/>
      <c r="H921" s="627"/>
      <c r="I921" s="627"/>
      <c r="J921" s="627"/>
      <c r="K921" s="627"/>
      <c r="L921" s="627"/>
      <c r="M921" s="627"/>
      <c r="N921" s="627"/>
      <c r="O921" s="627"/>
      <c r="P921" s="627"/>
      <c r="Q921" s="627"/>
      <c r="R921" s="627"/>
      <c r="S921" s="627"/>
      <c r="T921" s="627"/>
      <c r="U921" s="627"/>
      <c r="V921" s="627"/>
      <c r="W921" s="358">
        <f t="shared" si="61"/>
        <v>0</v>
      </c>
      <c r="X921" s="358">
        <f t="shared" si="60"/>
        <v>0</v>
      </c>
      <c r="Y921" s="358">
        <f t="shared" si="62"/>
        <v>0</v>
      </c>
      <c r="Z921" s="628"/>
      <c r="AA921" s="587"/>
      <c r="AB921" s="147"/>
    </row>
    <row r="922" spans="3:28" hidden="1" x14ac:dyDescent="0.25">
      <c r="C922" s="626"/>
      <c r="D922" s="626"/>
      <c r="E922" s="627"/>
      <c r="F922" s="627"/>
      <c r="G922" s="627"/>
      <c r="H922" s="627"/>
      <c r="I922" s="627"/>
      <c r="J922" s="627"/>
      <c r="K922" s="627"/>
      <c r="L922" s="627"/>
      <c r="M922" s="627"/>
      <c r="N922" s="627"/>
      <c r="O922" s="627"/>
      <c r="P922" s="627"/>
      <c r="Q922" s="627"/>
      <c r="R922" s="627"/>
      <c r="S922" s="627"/>
      <c r="T922" s="627"/>
      <c r="U922" s="627"/>
      <c r="V922" s="627"/>
      <c r="W922" s="358">
        <f t="shared" si="61"/>
        <v>0</v>
      </c>
      <c r="X922" s="358">
        <f t="shared" si="60"/>
        <v>0</v>
      </c>
      <c r="Y922" s="358">
        <f t="shared" si="62"/>
        <v>0</v>
      </c>
      <c r="Z922" s="628"/>
      <c r="AA922" s="587"/>
      <c r="AB922" s="147"/>
    </row>
    <row r="923" spans="3:28" hidden="1" x14ac:dyDescent="0.25">
      <c r="C923" s="626"/>
      <c r="D923" s="626"/>
      <c r="E923" s="627"/>
      <c r="F923" s="627"/>
      <c r="G923" s="627"/>
      <c r="H923" s="627"/>
      <c r="I923" s="627"/>
      <c r="J923" s="627"/>
      <c r="K923" s="627"/>
      <c r="L923" s="627"/>
      <c r="M923" s="627"/>
      <c r="N923" s="627"/>
      <c r="O923" s="627"/>
      <c r="P923" s="627"/>
      <c r="Q923" s="627"/>
      <c r="R923" s="627"/>
      <c r="S923" s="627"/>
      <c r="T923" s="627"/>
      <c r="U923" s="627"/>
      <c r="V923" s="627"/>
      <c r="W923" s="358">
        <f t="shared" si="61"/>
        <v>0</v>
      </c>
      <c r="X923" s="358">
        <f t="shared" si="60"/>
        <v>0</v>
      </c>
      <c r="Y923" s="358">
        <f t="shared" si="62"/>
        <v>0</v>
      </c>
      <c r="Z923" s="628"/>
      <c r="AA923" s="587"/>
      <c r="AB923" s="147"/>
    </row>
    <row r="924" spans="3:28" hidden="1" x14ac:dyDescent="0.25">
      <c r="C924" s="626"/>
      <c r="D924" s="626"/>
      <c r="E924" s="627"/>
      <c r="F924" s="627"/>
      <c r="G924" s="627"/>
      <c r="H924" s="627"/>
      <c r="I924" s="627"/>
      <c r="J924" s="627"/>
      <c r="K924" s="627"/>
      <c r="L924" s="627"/>
      <c r="M924" s="627"/>
      <c r="N924" s="627"/>
      <c r="O924" s="627"/>
      <c r="P924" s="627"/>
      <c r="Q924" s="627"/>
      <c r="R924" s="627"/>
      <c r="S924" s="627"/>
      <c r="T924" s="627"/>
      <c r="U924" s="627"/>
      <c r="V924" s="627"/>
      <c r="W924" s="358">
        <f t="shared" si="61"/>
        <v>0</v>
      </c>
      <c r="X924" s="358">
        <f t="shared" si="60"/>
        <v>0</v>
      </c>
      <c r="Y924" s="358">
        <f t="shared" si="62"/>
        <v>0</v>
      </c>
      <c r="Z924" s="628"/>
      <c r="AA924" s="587"/>
      <c r="AB924" s="147"/>
    </row>
    <row r="925" spans="3:28" hidden="1" x14ac:dyDescent="0.25">
      <c r="C925" s="626"/>
      <c r="D925" s="626"/>
      <c r="E925" s="627"/>
      <c r="F925" s="627"/>
      <c r="G925" s="627"/>
      <c r="H925" s="627"/>
      <c r="I925" s="627"/>
      <c r="J925" s="627"/>
      <c r="K925" s="627"/>
      <c r="L925" s="627"/>
      <c r="M925" s="627"/>
      <c r="N925" s="627"/>
      <c r="O925" s="627"/>
      <c r="P925" s="627"/>
      <c r="Q925" s="627"/>
      <c r="R925" s="627"/>
      <c r="S925" s="627"/>
      <c r="T925" s="627"/>
      <c r="U925" s="627"/>
      <c r="V925" s="627"/>
      <c r="W925" s="358">
        <f t="shared" si="61"/>
        <v>0</v>
      </c>
      <c r="X925" s="358">
        <f t="shared" si="60"/>
        <v>0</v>
      </c>
      <c r="Y925" s="358">
        <f t="shared" si="62"/>
        <v>0</v>
      </c>
      <c r="Z925" s="628"/>
      <c r="AA925" s="587"/>
      <c r="AB925" s="147"/>
    </row>
    <row r="926" spans="3:28" hidden="1" x14ac:dyDescent="0.25">
      <c r="C926" s="626"/>
      <c r="D926" s="626"/>
      <c r="E926" s="627"/>
      <c r="F926" s="627"/>
      <c r="G926" s="627"/>
      <c r="H926" s="627"/>
      <c r="I926" s="627"/>
      <c r="J926" s="627"/>
      <c r="K926" s="627"/>
      <c r="L926" s="627"/>
      <c r="M926" s="627"/>
      <c r="N926" s="627"/>
      <c r="O926" s="627"/>
      <c r="P926" s="627"/>
      <c r="Q926" s="627"/>
      <c r="R926" s="627"/>
      <c r="S926" s="627"/>
      <c r="T926" s="627"/>
      <c r="U926" s="627"/>
      <c r="V926" s="627"/>
      <c r="W926" s="358">
        <f t="shared" si="61"/>
        <v>0</v>
      </c>
      <c r="X926" s="358">
        <f t="shared" si="60"/>
        <v>0</v>
      </c>
      <c r="Y926" s="358">
        <f t="shared" si="62"/>
        <v>0</v>
      </c>
      <c r="Z926" s="628"/>
      <c r="AA926" s="587"/>
      <c r="AB926" s="147"/>
    </row>
    <row r="927" spans="3:28" hidden="1" x14ac:dyDescent="0.25">
      <c r="C927" s="626"/>
      <c r="D927" s="626"/>
      <c r="E927" s="627"/>
      <c r="F927" s="627"/>
      <c r="G927" s="627"/>
      <c r="H927" s="627"/>
      <c r="I927" s="627"/>
      <c r="J927" s="627"/>
      <c r="K927" s="627"/>
      <c r="L927" s="627"/>
      <c r="M927" s="627"/>
      <c r="N927" s="627"/>
      <c r="O927" s="627"/>
      <c r="P927" s="627"/>
      <c r="Q927" s="627"/>
      <c r="R927" s="627"/>
      <c r="S927" s="627"/>
      <c r="T927" s="627"/>
      <c r="U927" s="627"/>
      <c r="V927" s="627"/>
      <c r="W927" s="358">
        <f t="shared" si="61"/>
        <v>0</v>
      </c>
      <c r="X927" s="358">
        <f t="shared" si="60"/>
        <v>0</v>
      </c>
      <c r="Y927" s="358">
        <f t="shared" si="62"/>
        <v>0</v>
      </c>
      <c r="Z927" s="628"/>
      <c r="AA927" s="587"/>
      <c r="AB927" s="147"/>
    </row>
    <row r="928" spans="3:28" hidden="1" x14ac:dyDescent="0.25">
      <c r="C928" s="626"/>
      <c r="D928" s="626"/>
      <c r="E928" s="627"/>
      <c r="F928" s="627"/>
      <c r="G928" s="627"/>
      <c r="H928" s="627"/>
      <c r="I928" s="627"/>
      <c r="J928" s="627"/>
      <c r="K928" s="627"/>
      <c r="L928" s="627"/>
      <c r="M928" s="627"/>
      <c r="N928" s="627"/>
      <c r="O928" s="627"/>
      <c r="P928" s="627"/>
      <c r="Q928" s="627"/>
      <c r="R928" s="627"/>
      <c r="S928" s="627"/>
      <c r="T928" s="627"/>
      <c r="U928" s="627"/>
      <c r="V928" s="627"/>
      <c r="W928" s="358">
        <f t="shared" si="61"/>
        <v>0</v>
      </c>
      <c r="X928" s="358">
        <f t="shared" si="60"/>
        <v>0</v>
      </c>
      <c r="Y928" s="358">
        <f t="shared" si="62"/>
        <v>0</v>
      </c>
      <c r="Z928" s="628"/>
      <c r="AA928" s="587"/>
      <c r="AB928" s="147"/>
    </row>
    <row r="929" spans="3:28" hidden="1" x14ac:dyDescent="0.25">
      <c r="C929" s="626"/>
      <c r="D929" s="626"/>
      <c r="E929" s="627"/>
      <c r="F929" s="627"/>
      <c r="G929" s="627"/>
      <c r="H929" s="627"/>
      <c r="I929" s="627"/>
      <c r="J929" s="627"/>
      <c r="K929" s="627"/>
      <c r="L929" s="627"/>
      <c r="M929" s="627"/>
      <c r="N929" s="627"/>
      <c r="O929" s="627"/>
      <c r="P929" s="627"/>
      <c r="Q929" s="627"/>
      <c r="R929" s="627"/>
      <c r="S929" s="627"/>
      <c r="T929" s="627"/>
      <c r="U929" s="627"/>
      <c r="V929" s="627"/>
      <c r="W929" s="358">
        <f t="shared" si="61"/>
        <v>0</v>
      </c>
      <c r="X929" s="358">
        <f t="shared" si="60"/>
        <v>0</v>
      </c>
      <c r="Y929" s="358">
        <f t="shared" si="62"/>
        <v>0</v>
      </c>
      <c r="Z929" s="628"/>
      <c r="AA929" s="587"/>
      <c r="AB929" s="147"/>
    </row>
    <row r="930" spans="3:28" hidden="1" x14ac:dyDescent="0.25">
      <c r="C930" s="626"/>
      <c r="D930" s="626"/>
      <c r="E930" s="627"/>
      <c r="F930" s="627"/>
      <c r="G930" s="627"/>
      <c r="H930" s="627"/>
      <c r="I930" s="627"/>
      <c r="J930" s="627"/>
      <c r="K930" s="627"/>
      <c r="L930" s="627"/>
      <c r="M930" s="627"/>
      <c r="N930" s="627"/>
      <c r="O930" s="627"/>
      <c r="P930" s="627"/>
      <c r="Q930" s="627"/>
      <c r="R930" s="627"/>
      <c r="S930" s="627"/>
      <c r="T930" s="627"/>
      <c r="U930" s="627"/>
      <c r="V930" s="627"/>
      <c r="W930" s="358">
        <f t="shared" si="61"/>
        <v>0</v>
      </c>
      <c r="X930" s="358">
        <f t="shared" si="60"/>
        <v>0</v>
      </c>
      <c r="Y930" s="358">
        <f t="shared" si="62"/>
        <v>0</v>
      </c>
      <c r="Z930" s="628"/>
      <c r="AA930" s="587"/>
      <c r="AB930" s="147"/>
    </row>
    <row r="931" spans="3:28" hidden="1" x14ac:dyDescent="0.25">
      <c r="C931" s="626"/>
      <c r="D931" s="626"/>
      <c r="E931" s="627"/>
      <c r="F931" s="627"/>
      <c r="G931" s="627"/>
      <c r="H931" s="627"/>
      <c r="I931" s="627"/>
      <c r="J931" s="627"/>
      <c r="K931" s="627"/>
      <c r="L931" s="627"/>
      <c r="M931" s="627"/>
      <c r="N931" s="627"/>
      <c r="O931" s="627"/>
      <c r="P931" s="627"/>
      <c r="Q931" s="627"/>
      <c r="R931" s="627"/>
      <c r="S931" s="627"/>
      <c r="T931" s="627"/>
      <c r="U931" s="627"/>
      <c r="V931" s="627"/>
      <c r="W931" s="358">
        <f t="shared" si="61"/>
        <v>0</v>
      </c>
      <c r="X931" s="358">
        <f t="shared" si="60"/>
        <v>0</v>
      </c>
      <c r="Y931" s="358">
        <f t="shared" si="62"/>
        <v>0</v>
      </c>
      <c r="Z931" s="628"/>
      <c r="AA931" s="587"/>
      <c r="AB931" s="147"/>
    </row>
    <row r="932" spans="3:28" hidden="1" x14ac:dyDescent="0.25">
      <c r="C932" s="626"/>
      <c r="D932" s="626"/>
      <c r="E932" s="627"/>
      <c r="F932" s="627"/>
      <c r="G932" s="627"/>
      <c r="H932" s="627"/>
      <c r="I932" s="627"/>
      <c r="J932" s="627"/>
      <c r="K932" s="627"/>
      <c r="L932" s="627"/>
      <c r="M932" s="627"/>
      <c r="N932" s="627"/>
      <c r="O932" s="627"/>
      <c r="P932" s="627"/>
      <c r="Q932" s="627"/>
      <c r="R932" s="627"/>
      <c r="S932" s="627"/>
      <c r="T932" s="627"/>
      <c r="U932" s="627"/>
      <c r="V932" s="627"/>
      <c r="W932" s="358">
        <f t="shared" si="61"/>
        <v>0</v>
      </c>
      <c r="X932" s="358">
        <f t="shared" si="60"/>
        <v>0</v>
      </c>
      <c r="Y932" s="358">
        <f t="shared" si="62"/>
        <v>0</v>
      </c>
      <c r="Z932" s="628"/>
      <c r="AA932" s="587"/>
      <c r="AB932" s="147"/>
    </row>
    <row r="933" spans="3:28" hidden="1" x14ac:dyDescent="0.25">
      <c r="C933" s="626"/>
      <c r="D933" s="626"/>
      <c r="E933" s="627"/>
      <c r="F933" s="627"/>
      <c r="G933" s="627"/>
      <c r="H933" s="627"/>
      <c r="I933" s="627"/>
      <c r="J933" s="627"/>
      <c r="K933" s="627"/>
      <c r="L933" s="627"/>
      <c r="M933" s="627"/>
      <c r="N933" s="627"/>
      <c r="O933" s="627"/>
      <c r="P933" s="627"/>
      <c r="Q933" s="627"/>
      <c r="R933" s="627"/>
      <c r="S933" s="627"/>
      <c r="T933" s="627"/>
      <c r="U933" s="627"/>
      <c r="V933" s="627"/>
      <c r="W933" s="358">
        <f t="shared" si="61"/>
        <v>0</v>
      </c>
      <c r="X933" s="358">
        <f t="shared" si="60"/>
        <v>0</v>
      </c>
      <c r="Y933" s="358">
        <f t="shared" si="62"/>
        <v>0</v>
      </c>
      <c r="Z933" s="628"/>
      <c r="AA933" s="587"/>
      <c r="AB933" s="147"/>
    </row>
    <row r="934" spans="3:28" hidden="1" x14ac:dyDescent="0.25">
      <c r="C934" s="626"/>
      <c r="D934" s="626"/>
      <c r="E934" s="627"/>
      <c r="F934" s="627"/>
      <c r="G934" s="627"/>
      <c r="H934" s="627"/>
      <c r="I934" s="627"/>
      <c r="J934" s="627"/>
      <c r="K934" s="627"/>
      <c r="L934" s="627"/>
      <c r="M934" s="627"/>
      <c r="N934" s="627"/>
      <c r="O934" s="627"/>
      <c r="P934" s="627"/>
      <c r="Q934" s="627"/>
      <c r="R934" s="627"/>
      <c r="S934" s="627"/>
      <c r="T934" s="627"/>
      <c r="U934" s="627"/>
      <c r="V934" s="627"/>
      <c r="W934" s="358">
        <f t="shared" si="61"/>
        <v>0</v>
      </c>
      <c r="X934" s="358">
        <f t="shared" si="60"/>
        <v>0</v>
      </c>
      <c r="Y934" s="358">
        <f t="shared" si="62"/>
        <v>0</v>
      </c>
      <c r="Z934" s="628"/>
      <c r="AA934" s="587"/>
      <c r="AB934" s="147"/>
    </row>
    <row r="935" spans="3:28" hidden="1" x14ac:dyDescent="0.25">
      <c r="C935" s="626"/>
      <c r="D935" s="626"/>
      <c r="E935" s="627"/>
      <c r="F935" s="627"/>
      <c r="G935" s="627"/>
      <c r="H935" s="627"/>
      <c r="I935" s="627"/>
      <c r="J935" s="627"/>
      <c r="K935" s="627"/>
      <c r="L935" s="627"/>
      <c r="M935" s="627"/>
      <c r="N935" s="627"/>
      <c r="O935" s="627"/>
      <c r="P935" s="627"/>
      <c r="Q935" s="627"/>
      <c r="R935" s="627"/>
      <c r="S935" s="627"/>
      <c r="T935" s="627"/>
      <c r="U935" s="627"/>
      <c r="V935" s="627"/>
      <c r="W935" s="358">
        <f t="shared" si="61"/>
        <v>0</v>
      </c>
      <c r="X935" s="358">
        <f t="shared" si="60"/>
        <v>0</v>
      </c>
      <c r="Y935" s="358">
        <f t="shared" si="62"/>
        <v>0</v>
      </c>
      <c r="Z935" s="628"/>
      <c r="AA935" s="587"/>
      <c r="AB935" s="147"/>
    </row>
    <row r="936" spans="3:28" hidden="1" x14ac:dyDescent="0.25">
      <c r="C936" s="626"/>
      <c r="D936" s="626"/>
      <c r="E936" s="627"/>
      <c r="F936" s="627"/>
      <c r="G936" s="627"/>
      <c r="H936" s="627"/>
      <c r="I936" s="627"/>
      <c r="J936" s="627"/>
      <c r="K936" s="627"/>
      <c r="L936" s="627"/>
      <c r="M936" s="627"/>
      <c r="N936" s="627"/>
      <c r="O936" s="627"/>
      <c r="P936" s="627"/>
      <c r="Q936" s="627"/>
      <c r="R936" s="627"/>
      <c r="S936" s="627"/>
      <c r="T936" s="627"/>
      <c r="U936" s="627"/>
      <c r="V936" s="627"/>
      <c r="W936" s="358">
        <f t="shared" si="61"/>
        <v>0</v>
      </c>
      <c r="X936" s="358">
        <f t="shared" si="60"/>
        <v>0</v>
      </c>
      <c r="Y936" s="358">
        <f t="shared" si="62"/>
        <v>0</v>
      </c>
      <c r="Z936" s="628"/>
      <c r="AA936" s="587"/>
      <c r="AB936" s="147"/>
    </row>
    <row r="937" spans="3:28" hidden="1" x14ac:dyDescent="0.25">
      <c r="C937" s="626"/>
      <c r="D937" s="626"/>
      <c r="E937" s="627"/>
      <c r="F937" s="627"/>
      <c r="G937" s="627"/>
      <c r="H937" s="627"/>
      <c r="I937" s="627"/>
      <c r="J937" s="627"/>
      <c r="K937" s="627"/>
      <c r="L937" s="627"/>
      <c r="M937" s="627"/>
      <c r="N937" s="627"/>
      <c r="O937" s="627"/>
      <c r="P937" s="627"/>
      <c r="Q937" s="627"/>
      <c r="R937" s="627"/>
      <c r="S937" s="627"/>
      <c r="T937" s="627"/>
      <c r="U937" s="627"/>
      <c r="V937" s="627"/>
      <c r="W937" s="358">
        <f t="shared" si="61"/>
        <v>0</v>
      </c>
      <c r="X937" s="358">
        <f t="shared" ref="X937:X994" si="63">Y937-W937</f>
        <v>0</v>
      </c>
      <c r="Y937" s="358">
        <f t="shared" si="62"/>
        <v>0</v>
      </c>
      <c r="Z937" s="628"/>
      <c r="AA937" s="587"/>
      <c r="AB937" s="147"/>
    </row>
    <row r="938" spans="3:28" hidden="1" x14ac:dyDescent="0.25">
      <c r="C938" s="626"/>
      <c r="D938" s="626"/>
      <c r="E938" s="627"/>
      <c r="F938" s="627"/>
      <c r="G938" s="627"/>
      <c r="H938" s="627"/>
      <c r="I938" s="627"/>
      <c r="J938" s="627"/>
      <c r="K938" s="627"/>
      <c r="L938" s="627"/>
      <c r="M938" s="627"/>
      <c r="N938" s="627"/>
      <c r="O938" s="627"/>
      <c r="P938" s="627"/>
      <c r="Q938" s="627"/>
      <c r="R938" s="627"/>
      <c r="S938" s="627"/>
      <c r="T938" s="627"/>
      <c r="U938" s="627"/>
      <c r="V938" s="627"/>
      <c r="W938" s="358">
        <f t="shared" si="61"/>
        <v>0</v>
      </c>
      <c r="X938" s="358">
        <f t="shared" si="63"/>
        <v>0</v>
      </c>
      <c r="Y938" s="358">
        <f t="shared" si="62"/>
        <v>0</v>
      </c>
      <c r="Z938" s="628"/>
      <c r="AA938" s="587"/>
      <c r="AB938" s="147"/>
    </row>
    <row r="939" spans="3:28" hidden="1" x14ac:dyDescent="0.25">
      <c r="C939" s="626"/>
      <c r="D939" s="626"/>
      <c r="E939" s="627"/>
      <c r="F939" s="627"/>
      <c r="G939" s="627"/>
      <c r="H939" s="627"/>
      <c r="I939" s="627"/>
      <c r="J939" s="627"/>
      <c r="K939" s="627"/>
      <c r="L939" s="627"/>
      <c r="M939" s="627"/>
      <c r="N939" s="627"/>
      <c r="O939" s="627"/>
      <c r="P939" s="627"/>
      <c r="Q939" s="627"/>
      <c r="R939" s="627"/>
      <c r="S939" s="627"/>
      <c r="T939" s="627"/>
      <c r="U939" s="627"/>
      <c r="V939" s="627"/>
      <c r="W939" s="358">
        <f t="shared" si="61"/>
        <v>0</v>
      </c>
      <c r="X939" s="358">
        <f t="shared" si="63"/>
        <v>0</v>
      </c>
      <c r="Y939" s="358">
        <f t="shared" si="62"/>
        <v>0</v>
      </c>
      <c r="Z939" s="628"/>
      <c r="AA939" s="587"/>
      <c r="AB939" s="147"/>
    </row>
    <row r="940" spans="3:28" hidden="1" x14ac:dyDescent="0.25">
      <c r="C940" s="626"/>
      <c r="D940" s="626"/>
      <c r="E940" s="627"/>
      <c r="F940" s="627"/>
      <c r="G940" s="627"/>
      <c r="H940" s="627"/>
      <c r="I940" s="627"/>
      <c r="J940" s="627"/>
      <c r="K940" s="627"/>
      <c r="L940" s="627"/>
      <c r="M940" s="627"/>
      <c r="N940" s="627"/>
      <c r="O940" s="627"/>
      <c r="P940" s="627"/>
      <c r="Q940" s="627"/>
      <c r="R940" s="627"/>
      <c r="S940" s="627"/>
      <c r="T940" s="627"/>
      <c r="U940" s="627"/>
      <c r="V940" s="627"/>
      <c r="W940" s="358">
        <f t="shared" si="61"/>
        <v>0</v>
      </c>
      <c r="X940" s="358">
        <f t="shared" si="63"/>
        <v>0</v>
      </c>
      <c r="Y940" s="358">
        <f t="shared" si="62"/>
        <v>0</v>
      </c>
      <c r="Z940" s="628"/>
      <c r="AA940" s="587"/>
      <c r="AB940" s="147"/>
    </row>
    <row r="941" spans="3:28" hidden="1" x14ac:dyDescent="0.25">
      <c r="C941" s="626"/>
      <c r="D941" s="626"/>
      <c r="E941" s="627"/>
      <c r="F941" s="627"/>
      <c r="G941" s="627"/>
      <c r="H941" s="627"/>
      <c r="I941" s="627"/>
      <c r="J941" s="627"/>
      <c r="K941" s="627"/>
      <c r="L941" s="627"/>
      <c r="M941" s="627"/>
      <c r="N941" s="627"/>
      <c r="O941" s="627"/>
      <c r="P941" s="627"/>
      <c r="Q941" s="627"/>
      <c r="R941" s="627"/>
      <c r="S941" s="627"/>
      <c r="T941" s="627"/>
      <c r="U941" s="627"/>
      <c r="V941" s="627"/>
      <c r="W941" s="358">
        <f t="shared" si="61"/>
        <v>0</v>
      </c>
      <c r="X941" s="358">
        <f t="shared" si="63"/>
        <v>0</v>
      </c>
      <c r="Y941" s="358">
        <f t="shared" si="62"/>
        <v>0</v>
      </c>
      <c r="Z941" s="628"/>
      <c r="AA941" s="587"/>
      <c r="AB941" s="147"/>
    </row>
    <row r="942" spans="3:28" hidden="1" x14ac:dyDescent="0.25">
      <c r="C942" s="626"/>
      <c r="D942" s="626"/>
      <c r="E942" s="627"/>
      <c r="F942" s="627"/>
      <c r="G942" s="627"/>
      <c r="H942" s="627"/>
      <c r="I942" s="627"/>
      <c r="J942" s="627"/>
      <c r="K942" s="627"/>
      <c r="L942" s="627"/>
      <c r="M942" s="627"/>
      <c r="N942" s="627"/>
      <c r="O942" s="627"/>
      <c r="P942" s="627"/>
      <c r="Q942" s="627"/>
      <c r="R942" s="627"/>
      <c r="S942" s="627"/>
      <c r="T942" s="627"/>
      <c r="U942" s="627"/>
      <c r="V942" s="627"/>
      <c r="W942" s="358">
        <f t="shared" si="61"/>
        <v>0</v>
      </c>
      <c r="X942" s="358">
        <f t="shared" si="63"/>
        <v>0</v>
      </c>
      <c r="Y942" s="358">
        <f t="shared" si="62"/>
        <v>0</v>
      </c>
      <c r="Z942" s="628"/>
      <c r="AA942" s="587"/>
      <c r="AB942" s="147"/>
    </row>
    <row r="943" spans="3:28" hidden="1" x14ac:dyDescent="0.25">
      <c r="C943" s="626"/>
      <c r="D943" s="626"/>
      <c r="E943" s="627"/>
      <c r="F943" s="627"/>
      <c r="G943" s="627"/>
      <c r="H943" s="627"/>
      <c r="I943" s="627"/>
      <c r="J943" s="627"/>
      <c r="K943" s="627"/>
      <c r="L943" s="627"/>
      <c r="M943" s="627"/>
      <c r="N943" s="627"/>
      <c r="O943" s="627"/>
      <c r="P943" s="627"/>
      <c r="Q943" s="627"/>
      <c r="R943" s="627"/>
      <c r="S943" s="627"/>
      <c r="T943" s="627"/>
      <c r="U943" s="627"/>
      <c r="V943" s="627"/>
      <c r="W943" s="358">
        <f t="shared" si="61"/>
        <v>0</v>
      </c>
      <c r="X943" s="358">
        <f t="shared" si="63"/>
        <v>0</v>
      </c>
      <c r="Y943" s="358">
        <f t="shared" si="62"/>
        <v>0</v>
      </c>
      <c r="Z943" s="628"/>
      <c r="AA943" s="587"/>
      <c r="AB943" s="147"/>
    </row>
    <row r="944" spans="3:28" hidden="1" x14ac:dyDescent="0.25">
      <c r="C944" s="626"/>
      <c r="D944" s="626"/>
      <c r="E944" s="627"/>
      <c r="F944" s="627"/>
      <c r="G944" s="627"/>
      <c r="H944" s="627"/>
      <c r="I944" s="627"/>
      <c r="J944" s="627"/>
      <c r="K944" s="627"/>
      <c r="L944" s="627"/>
      <c r="M944" s="627"/>
      <c r="N944" s="627"/>
      <c r="O944" s="627"/>
      <c r="P944" s="627"/>
      <c r="Q944" s="627"/>
      <c r="R944" s="627"/>
      <c r="S944" s="627"/>
      <c r="T944" s="627"/>
      <c r="U944" s="627"/>
      <c r="V944" s="627"/>
      <c r="W944" s="358">
        <f t="shared" si="61"/>
        <v>0</v>
      </c>
      <c r="X944" s="358">
        <f t="shared" si="63"/>
        <v>0</v>
      </c>
      <c r="Y944" s="358">
        <f t="shared" si="62"/>
        <v>0</v>
      </c>
      <c r="Z944" s="628"/>
      <c r="AA944" s="587"/>
      <c r="AB944" s="147"/>
    </row>
    <row r="945" spans="3:28" hidden="1" x14ac:dyDescent="0.25">
      <c r="C945" s="626"/>
      <c r="D945" s="626"/>
      <c r="E945" s="627"/>
      <c r="F945" s="627"/>
      <c r="G945" s="627"/>
      <c r="H945" s="627"/>
      <c r="I945" s="627"/>
      <c r="J945" s="627"/>
      <c r="K945" s="627"/>
      <c r="L945" s="627"/>
      <c r="M945" s="627"/>
      <c r="N945" s="627"/>
      <c r="O945" s="627"/>
      <c r="P945" s="627"/>
      <c r="Q945" s="627"/>
      <c r="R945" s="627"/>
      <c r="S945" s="627"/>
      <c r="T945" s="627"/>
      <c r="U945" s="627"/>
      <c r="V945" s="627"/>
      <c r="W945" s="358">
        <f t="shared" si="61"/>
        <v>0</v>
      </c>
      <c r="X945" s="358">
        <f t="shared" si="63"/>
        <v>0</v>
      </c>
      <c r="Y945" s="358">
        <f t="shared" si="62"/>
        <v>0</v>
      </c>
      <c r="Z945" s="628"/>
      <c r="AA945" s="587"/>
      <c r="AB945" s="147"/>
    </row>
    <row r="946" spans="3:28" hidden="1" x14ac:dyDescent="0.25">
      <c r="C946" s="626"/>
      <c r="D946" s="626"/>
      <c r="E946" s="627"/>
      <c r="F946" s="627"/>
      <c r="G946" s="627"/>
      <c r="H946" s="627"/>
      <c r="I946" s="627"/>
      <c r="J946" s="627"/>
      <c r="K946" s="627"/>
      <c r="L946" s="627"/>
      <c r="M946" s="627"/>
      <c r="N946" s="627"/>
      <c r="O946" s="627"/>
      <c r="P946" s="627"/>
      <c r="Q946" s="627"/>
      <c r="R946" s="627"/>
      <c r="S946" s="627"/>
      <c r="T946" s="627"/>
      <c r="U946" s="627"/>
      <c r="V946" s="627"/>
      <c r="W946" s="358">
        <f t="shared" si="61"/>
        <v>0</v>
      </c>
      <c r="X946" s="358">
        <f t="shared" si="63"/>
        <v>0</v>
      </c>
      <c r="Y946" s="358">
        <f t="shared" si="62"/>
        <v>0</v>
      </c>
      <c r="Z946" s="628"/>
      <c r="AA946" s="587"/>
      <c r="AB946" s="147"/>
    </row>
    <row r="947" spans="3:28" hidden="1" x14ac:dyDescent="0.25">
      <c r="C947" s="626"/>
      <c r="D947" s="626"/>
      <c r="E947" s="627"/>
      <c r="F947" s="627"/>
      <c r="G947" s="627"/>
      <c r="H947" s="627"/>
      <c r="I947" s="627"/>
      <c r="J947" s="627"/>
      <c r="K947" s="627"/>
      <c r="L947" s="627"/>
      <c r="M947" s="627"/>
      <c r="N947" s="627"/>
      <c r="O947" s="627"/>
      <c r="P947" s="627"/>
      <c r="Q947" s="627"/>
      <c r="R947" s="627"/>
      <c r="S947" s="627"/>
      <c r="T947" s="627"/>
      <c r="U947" s="627"/>
      <c r="V947" s="627"/>
      <c r="W947" s="358">
        <f t="shared" si="61"/>
        <v>0</v>
      </c>
      <c r="X947" s="358">
        <f t="shared" si="63"/>
        <v>0</v>
      </c>
      <c r="Y947" s="358">
        <f t="shared" si="62"/>
        <v>0</v>
      </c>
      <c r="Z947" s="628"/>
      <c r="AA947" s="587"/>
      <c r="AB947" s="147"/>
    </row>
    <row r="948" spans="3:28" hidden="1" x14ac:dyDescent="0.25">
      <c r="C948" s="626"/>
      <c r="D948" s="626"/>
      <c r="E948" s="627"/>
      <c r="F948" s="627"/>
      <c r="G948" s="627"/>
      <c r="H948" s="627"/>
      <c r="I948" s="627"/>
      <c r="J948" s="627"/>
      <c r="K948" s="627"/>
      <c r="L948" s="627"/>
      <c r="M948" s="627"/>
      <c r="N948" s="627"/>
      <c r="O948" s="627"/>
      <c r="P948" s="627"/>
      <c r="Q948" s="627"/>
      <c r="R948" s="627"/>
      <c r="S948" s="627"/>
      <c r="T948" s="627"/>
      <c r="U948" s="627"/>
      <c r="V948" s="627"/>
      <c r="W948" s="358">
        <f t="shared" si="61"/>
        <v>0</v>
      </c>
      <c r="X948" s="358">
        <f t="shared" si="63"/>
        <v>0</v>
      </c>
      <c r="Y948" s="358">
        <f t="shared" si="62"/>
        <v>0</v>
      </c>
      <c r="Z948" s="628"/>
      <c r="AA948" s="587"/>
      <c r="AB948" s="147"/>
    </row>
    <row r="949" spans="3:28" hidden="1" x14ac:dyDescent="0.25">
      <c r="C949" s="626"/>
      <c r="D949" s="626"/>
      <c r="E949" s="627"/>
      <c r="F949" s="627"/>
      <c r="G949" s="627"/>
      <c r="H949" s="627"/>
      <c r="I949" s="627"/>
      <c r="J949" s="627"/>
      <c r="K949" s="627"/>
      <c r="L949" s="627"/>
      <c r="M949" s="627"/>
      <c r="N949" s="627"/>
      <c r="O949" s="627"/>
      <c r="P949" s="627"/>
      <c r="Q949" s="627"/>
      <c r="R949" s="627"/>
      <c r="S949" s="627"/>
      <c r="T949" s="627"/>
      <c r="U949" s="627"/>
      <c r="V949" s="627"/>
      <c r="W949" s="358">
        <f t="shared" si="61"/>
        <v>0</v>
      </c>
      <c r="X949" s="358">
        <f t="shared" si="63"/>
        <v>0</v>
      </c>
      <c r="Y949" s="358">
        <f t="shared" si="62"/>
        <v>0</v>
      </c>
      <c r="Z949" s="628"/>
      <c r="AA949" s="587"/>
      <c r="AB949" s="147"/>
    </row>
    <row r="950" spans="3:28" hidden="1" x14ac:dyDescent="0.25">
      <c r="C950" s="626"/>
      <c r="D950" s="626"/>
      <c r="E950" s="627"/>
      <c r="F950" s="627"/>
      <c r="G950" s="627"/>
      <c r="H950" s="627"/>
      <c r="I950" s="627"/>
      <c r="J950" s="627"/>
      <c r="K950" s="627"/>
      <c r="L950" s="627"/>
      <c r="M950" s="627"/>
      <c r="N950" s="627"/>
      <c r="O950" s="627"/>
      <c r="P950" s="627"/>
      <c r="Q950" s="627"/>
      <c r="R950" s="627"/>
      <c r="S950" s="627"/>
      <c r="T950" s="627"/>
      <c r="U950" s="627"/>
      <c r="V950" s="627"/>
      <c r="W950" s="358">
        <f t="shared" si="61"/>
        <v>0</v>
      </c>
      <c r="X950" s="358">
        <f t="shared" si="63"/>
        <v>0</v>
      </c>
      <c r="Y950" s="358">
        <f t="shared" si="62"/>
        <v>0</v>
      </c>
      <c r="Z950" s="628"/>
      <c r="AA950" s="587"/>
      <c r="AB950" s="147"/>
    </row>
    <row r="951" spans="3:28" hidden="1" x14ac:dyDescent="0.25">
      <c r="C951" s="626"/>
      <c r="D951" s="626"/>
      <c r="E951" s="627"/>
      <c r="F951" s="627"/>
      <c r="G951" s="627"/>
      <c r="H951" s="627"/>
      <c r="I951" s="627"/>
      <c r="J951" s="627"/>
      <c r="K951" s="627"/>
      <c r="L951" s="627"/>
      <c r="M951" s="627"/>
      <c r="N951" s="627"/>
      <c r="O951" s="627"/>
      <c r="P951" s="627"/>
      <c r="Q951" s="627"/>
      <c r="R951" s="627"/>
      <c r="S951" s="627"/>
      <c r="T951" s="627"/>
      <c r="U951" s="627"/>
      <c r="V951" s="627"/>
      <c r="W951" s="358">
        <f t="shared" si="61"/>
        <v>0</v>
      </c>
      <c r="X951" s="358">
        <f t="shared" si="63"/>
        <v>0</v>
      </c>
      <c r="Y951" s="358">
        <f t="shared" si="62"/>
        <v>0</v>
      </c>
      <c r="Z951" s="628"/>
      <c r="AA951" s="587"/>
      <c r="AB951" s="147"/>
    </row>
    <row r="952" spans="3:28" hidden="1" x14ac:dyDescent="0.25">
      <c r="C952" s="626"/>
      <c r="D952" s="626"/>
      <c r="E952" s="627"/>
      <c r="F952" s="627"/>
      <c r="G952" s="627"/>
      <c r="H952" s="627"/>
      <c r="I952" s="627"/>
      <c r="J952" s="627"/>
      <c r="K952" s="627"/>
      <c r="L952" s="627"/>
      <c r="M952" s="627"/>
      <c r="N952" s="627"/>
      <c r="O952" s="627"/>
      <c r="P952" s="627"/>
      <c r="Q952" s="627"/>
      <c r="R952" s="627"/>
      <c r="S952" s="627"/>
      <c r="T952" s="627"/>
      <c r="U952" s="627"/>
      <c r="V952" s="627"/>
      <c r="W952" s="358">
        <f t="shared" si="61"/>
        <v>0</v>
      </c>
      <c r="X952" s="358">
        <f t="shared" si="63"/>
        <v>0</v>
      </c>
      <c r="Y952" s="358">
        <f t="shared" si="62"/>
        <v>0</v>
      </c>
      <c r="Z952" s="628"/>
      <c r="AA952" s="587"/>
      <c r="AB952" s="147"/>
    </row>
    <row r="953" spans="3:28" hidden="1" x14ac:dyDescent="0.25">
      <c r="C953" s="626"/>
      <c r="D953" s="626"/>
      <c r="E953" s="627"/>
      <c r="F953" s="627"/>
      <c r="G953" s="627"/>
      <c r="H953" s="627"/>
      <c r="I953" s="627"/>
      <c r="J953" s="627"/>
      <c r="K953" s="627"/>
      <c r="L953" s="627"/>
      <c r="M953" s="627"/>
      <c r="N953" s="627"/>
      <c r="O953" s="627"/>
      <c r="P953" s="627"/>
      <c r="Q953" s="627"/>
      <c r="R953" s="627"/>
      <c r="S953" s="627"/>
      <c r="T953" s="627"/>
      <c r="U953" s="627"/>
      <c r="V953" s="627"/>
      <c r="W953" s="358">
        <f t="shared" si="61"/>
        <v>0</v>
      </c>
      <c r="X953" s="358">
        <f t="shared" si="63"/>
        <v>0</v>
      </c>
      <c r="Y953" s="358">
        <f t="shared" si="62"/>
        <v>0</v>
      </c>
      <c r="Z953" s="628"/>
      <c r="AA953" s="587"/>
      <c r="AB953" s="147"/>
    </row>
    <row r="954" spans="3:28" hidden="1" x14ac:dyDescent="0.25">
      <c r="C954" s="626"/>
      <c r="D954" s="626"/>
      <c r="E954" s="627"/>
      <c r="F954" s="627"/>
      <c r="G954" s="627"/>
      <c r="H954" s="627"/>
      <c r="I954" s="627"/>
      <c r="J954" s="627"/>
      <c r="K954" s="627"/>
      <c r="L954" s="627"/>
      <c r="M954" s="627"/>
      <c r="N954" s="627"/>
      <c r="O954" s="627"/>
      <c r="P954" s="627"/>
      <c r="Q954" s="627"/>
      <c r="R954" s="627"/>
      <c r="S954" s="627"/>
      <c r="T954" s="627"/>
      <c r="U954" s="627"/>
      <c r="V954" s="627"/>
      <c r="W954" s="358">
        <f t="shared" si="61"/>
        <v>0</v>
      </c>
      <c r="X954" s="358">
        <f t="shared" si="63"/>
        <v>0</v>
      </c>
      <c r="Y954" s="358">
        <f t="shared" si="62"/>
        <v>0</v>
      </c>
      <c r="Z954" s="628"/>
      <c r="AA954" s="587"/>
      <c r="AB954" s="147"/>
    </row>
    <row r="955" spans="3:28" hidden="1" x14ac:dyDescent="0.25">
      <c r="C955" s="626"/>
      <c r="D955" s="626"/>
      <c r="E955" s="627"/>
      <c r="F955" s="627"/>
      <c r="G955" s="627"/>
      <c r="H955" s="627"/>
      <c r="I955" s="627"/>
      <c r="J955" s="627"/>
      <c r="K955" s="627"/>
      <c r="L955" s="627"/>
      <c r="M955" s="627"/>
      <c r="N955" s="627"/>
      <c r="O955" s="627"/>
      <c r="P955" s="627"/>
      <c r="Q955" s="627"/>
      <c r="R955" s="627"/>
      <c r="S955" s="627"/>
      <c r="T955" s="627"/>
      <c r="U955" s="627"/>
      <c r="V955" s="627"/>
      <c r="W955" s="358">
        <f t="shared" si="61"/>
        <v>0</v>
      </c>
      <c r="X955" s="358">
        <f t="shared" si="63"/>
        <v>0</v>
      </c>
      <c r="Y955" s="358">
        <f t="shared" si="62"/>
        <v>0</v>
      </c>
      <c r="Z955" s="628"/>
      <c r="AA955" s="587"/>
      <c r="AB955" s="147"/>
    </row>
    <row r="956" spans="3:28" hidden="1" x14ac:dyDescent="0.25">
      <c r="C956" s="626"/>
      <c r="D956" s="626"/>
      <c r="E956" s="627"/>
      <c r="F956" s="627"/>
      <c r="G956" s="627"/>
      <c r="H956" s="627"/>
      <c r="I956" s="627"/>
      <c r="J956" s="627"/>
      <c r="K956" s="627"/>
      <c r="L956" s="627"/>
      <c r="M956" s="627"/>
      <c r="N956" s="627"/>
      <c r="O956" s="627"/>
      <c r="P956" s="627"/>
      <c r="Q956" s="627"/>
      <c r="R956" s="627"/>
      <c r="S956" s="627"/>
      <c r="T956" s="627"/>
      <c r="U956" s="627"/>
      <c r="V956" s="627"/>
      <c r="W956" s="358">
        <f t="shared" si="61"/>
        <v>0</v>
      </c>
      <c r="X956" s="358">
        <f t="shared" si="63"/>
        <v>0</v>
      </c>
      <c r="Y956" s="358">
        <f t="shared" si="62"/>
        <v>0</v>
      </c>
      <c r="Z956" s="628"/>
      <c r="AA956" s="587"/>
      <c r="AB956" s="147"/>
    </row>
    <row r="957" spans="3:28" hidden="1" x14ac:dyDescent="0.25">
      <c r="C957" s="626"/>
      <c r="D957" s="626"/>
      <c r="E957" s="627"/>
      <c r="F957" s="627"/>
      <c r="G957" s="627"/>
      <c r="H957" s="627"/>
      <c r="I957" s="627"/>
      <c r="J957" s="627"/>
      <c r="K957" s="627"/>
      <c r="L957" s="627"/>
      <c r="M957" s="627"/>
      <c r="N957" s="627"/>
      <c r="O957" s="627"/>
      <c r="P957" s="627"/>
      <c r="Q957" s="627"/>
      <c r="R957" s="627"/>
      <c r="S957" s="627"/>
      <c r="T957" s="627"/>
      <c r="U957" s="627"/>
      <c r="V957" s="627"/>
      <c r="W957" s="358">
        <f t="shared" si="61"/>
        <v>0</v>
      </c>
      <c r="X957" s="358">
        <f t="shared" si="63"/>
        <v>0</v>
      </c>
      <c r="Y957" s="358">
        <f t="shared" si="62"/>
        <v>0</v>
      </c>
      <c r="Z957" s="628"/>
      <c r="AA957" s="587"/>
      <c r="AB957" s="147"/>
    </row>
    <row r="958" spans="3:28" hidden="1" x14ac:dyDescent="0.25">
      <c r="C958" s="626"/>
      <c r="D958" s="626"/>
      <c r="E958" s="627"/>
      <c r="F958" s="627"/>
      <c r="G958" s="627"/>
      <c r="H958" s="627"/>
      <c r="I958" s="627"/>
      <c r="J958" s="627"/>
      <c r="K958" s="627"/>
      <c r="L958" s="627"/>
      <c r="M958" s="627"/>
      <c r="N958" s="627"/>
      <c r="O958" s="627"/>
      <c r="P958" s="627"/>
      <c r="Q958" s="627"/>
      <c r="R958" s="627"/>
      <c r="S958" s="627"/>
      <c r="T958" s="627"/>
      <c r="U958" s="627"/>
      <c r="V958" s="627"/>
      <c r="W958" s="358">
        <f t="shared" si="61"/>
        <v>0</v>
      </c>
      <c r="X958" s="358">
        <f t="shared" si="63"/>
        <v>0</v>
      </c>
      <c r="Y958" s="358">
        <f t="shared" si="62"/>
        <v>0</v>
      </c>
      <c r="Z958" s="628"/>
      <c r="AA958" s="587"/>
      <c r="AB958" s="147"/>
    </row>
    <row r="959" spans="3:28" hidden="1" x14ac:dyDescent="0.25">
      <c r="C959" s="626"/>
      <c r="D959" s="626"/>
      <c r="E959" s="627"/>
      <c r="F959" s="627"/>
      <c r="G959" s="627"/>
      <c r="H959" s="627"/>
      <c r="I959" s="627"/>
      <c r="J959" s="627"/>
      <c r="K959" s="627"/>
      <c r="L959" s="627"/>
      <c r="M959" s="627"/>
      <c r="N959" s="627"/>
      <c r="O959" s="627"/>
      <c r="P959" s="627"/>
      <c r="Q959" s="627"/>
      <c r="R959" s="627"/>
      <c r="S959" s="627"/>
      <c r="T959" s="627"/>
      <c r="U959" s="627"/>
      <c r="V959" s="627"/>
      <c r="W959" s="358">
        <f t="shared" si="61"/>
        <v>0</v>
      </c>
      <c r="X959" s="358">
        <f t="shared" si="63"/>
        <v>0</v>
      </c>
      <c r="Y959" s="358">
        <f t="shared" si="62"/>
        <v>0</v>
      </c>
      <c r="Z959" s="628"/>
      <c r="AA959" s="587"/>
      <c r="AB959" s="147"/>
    </row>
    <row r="960" spans="3:28" hidden="1" x14ac:dyDescent="0.25">
      <c r="C960" s="626"/>
      <c r="D960" s="626"/>
      <c r="E960" s="627"/>
      <c r="F960" s="627"/>
      <c r="G960" s="627"/>
      <c r="H960" s="627"/>
      <c r="I960" s="627"/>
      <c r="J960" s="627"/>
      <c r="K960" s="627"/>
      <c r="L960" s="627"/>
      <c r="M960" s="627"/>
      <c r="N960" s="627"/>
      <c r="O960" s="627"/>
      <c r="P960" s="627"/>
      <c r="Q960" s="627"/>
      <c r="R960" s="627"/>
      <c r="S960" s="627"/>
      <c r="T960" s="627"/>
      <c r="U960" s="627"/>
      <c r="V960" s="627"/>
      <c r="W960" s="358">
        <f t="shared" si="61"/>
        <v>0</v>
      </c>
      <c r="X960" s="358">
        <f t="shared" si="63"/>
        <v>0</v>
      </c>
      <c r="Y960" s="358">
        <f t="shared" si="62"/>
        <v>0</v>
      </c>
      <c r="Z960" s="628"/>
      <c r="AA960" s="587"/>
      <c r="AB960" s="147"/>
    </row>
    <row r="961" spans="3:28" hidden="1" x14ac:dyDescent="0.25">
      <c r="C961" s="626"/>
      <c r="D961" s="626"/>
      <c r="E961" s="627"/>
      <c r="F961" s="627"/>
      <c r="G961" s="627"/>
      <c r="H961" s="627"/>
      <c r="I961" s="627"/>
      <c r="J961" s="627"/>
      <c r="K961" s="627"/>
      <c r="L961" s="627"/>
      <c r="M961" s="627"/>
      <c r="N961" s="627"/>
      <c r="O961" s="627"/>
      <c r="P961" s="627"/>
      <c r="Q961" s="627"/>
      <c r="R961" s="627"/>
      <c r="S961" s="627"/>
      <c r="T961" s="627"/>
      <c r="U961" s="627"/>
      <c r="V961" s="627"/>
      <c r="W961" s="358">
        <f t="shared" ref="W961:W995" si="64">SUMPRODUCT(E961:V961,$E$1102:$V$1102)</f>
        <v>0</v>
      </c>
      <c r="X961" s="358">
        <f t="shared" si="63"/>
        <v>0</v>
      </c>
      <c r="Y961" s="358">
        <f t="shared" ref="Y961:Y995" si="65">SUMPRODUCT(E961:V961,$E$1101:$V$1101)</f>
        <v>0</v>
      </c>
      <c r="Z961" s="628"/>
      <c r="AA961" s="587"/>
      <c r="AB961" s="147"/>
    </row>
    <row r="962" spans="3:28" hidden="1" x14ac:dyDescent="0.25">
      <c r="C962" s="626"/>
      <c r="D962" s="626"/>
      <c r="E962" s="627"/>
      <c r="F962" s="627"/>
      <c r="G962" s="627"/>
      <c r="H962" s="627"/>
      <c r="I962" s="627"/>
      <c r="J962" s="627"/>
      <c r="K962" s="627"/>
      <c r="L962" s="627"/>
      <c r="M962" s="627"/>
      <c r="N962" s="627"/>
      <c r="O962" s="627"/>
      <c r="P962" s="627"/>
      <c r="Q962" s="627"/>
      <c r="R962" s="627"/>
      <c r="S962" s="627"/>
      <c r="T962" s="627"/>
      <c r="U962" s="627"/>
      <c r="V962" s="627"/>
      <c r="W962" s="358">
        <f t="shared" si="64"/>
        <v>0</v>
      </c>
      <c r="X962" s="358">
        <f t="shared" si="63"/>
        <v>0</v>
      </c>
      <c r="Y962" s="358">
        <f t="shared" si="65"/>
        <v>0</v>
      </c>
      <c r="Z962" s="628"/>
      <c r="AA962" s="587"/>
      <c r="AB962" s="147"/>
    </row>
    <row r="963" spans="3:28" hidden="1" x14ac:dyDescent="0.25">
      <c r="C963" s="626"/>
      <c r="D963" s="626"/>
      <c r="E963" s="627"/>
      <c r="F963" s="627"/>
      <c r="G963" s="627"/>
      <c r="H963" s="627"/>
      <c r="I963" s="627"/>
      <c r="J963" s="627"/>
      <c r="K963" s="627"/>
      <c r="L963" s="627"/>
      <c r="M963" s="627"/>
      <c r="N963" s="627"/>
      <c r="O963" s="627"/>
      <c r="P963" s="627"/>
      <c r="Q963" s="627"/>
      <c r="R963" s="627"/>
      <c r="S963" s="627"/>
      <c r="T963" s="627"/>
      <c r="U963" s="627"/>
      <c r="V963" s="627"/>
      <c r="W963" s="358">
        <f t="shared" si="64"/>
        <v>0</v>
      </c>
      <c r="X963" s="358">
        <f t="shared" si="63"/>
        <v>0</v>
      </c>
      <c r="Y963" s="358">
        <f t="shared" si="65"/>
        <v>0</v>
      </c>
      <c r="Z963" s="628"/>
      <c r="AA963" s="587"/>
      <c r="AB963" s="147"/>
    </row>
    <row r="964" spans="3:28" hidden="1" x14ac:dyDescent="0.25">
      <c r="C964" s="626"/>
      <c r="D964" s="626"/>
      <c r="E964" s="627"/>
      <c r="F964" s="627"/>
      <c r="G964" s="627"/>
      <c r="H964" s="627"/>
      <c r="I964" s="627"/>
      <c r="J964" s="627"/>
      <c r="K964" s="627"/>
      <c r="L964" s="627"/>
      <c r="M964" s="627"/>
      <c r="N964" s="627"/>
      <c r="O964" s="627"/>
      <c r="P964" s="627"/>
      <c r="Q964" s="627"/>
      <c r="R964" s="627"/>
      <c r="S964" s="627"/>
      <c r="T964" s="627"/>
      <c r="U964" s="627"/>
      <c r="V964" s="627"/>
      <c r="W964" s="358">
        <f t="shared" si="64"/>
        <v>0</v>
      </c>
      <c r="X964" s="358">
        <f t="shared" si="63"/>
        <v>0</v>
      </c>
      <c r="Y964" s="358">
        <f t="shared" si="65"/>
        <v>0</v>
      </c>
      <c r="Z964" s="628"/>
      <c r="AA964" s="587"/>
      <c r="AB964" s="147"/>
    </row>
    <row r="965" spans="3:28" hidden="1" x14ac:dyDescent="0.25">
      <c r="C965" s="626"/>
      <c r="D965" s="626"/>
      <c r="E965" s="627"/>
      <c r="F965" s="627"/>
      <c r="G965" s="627"/>
      <c r="H965" s="627"/>
      <c r="I965" s="627"/>
      <c r="J965" s="627"/>
      <c r="K965" s="627"/>
      <c r="L965" s="627"/>
      <c r="M965" s="627"/>
      <c r="N965" s="627"/>
      <c r="O965" s="627"/>
      <c r="P965" s="627"/>
      <c r="Q965" s="627"/>
      <c r="R965" s="627"/>
      <c r="S965" s="627"/>
      <c r="T965" s="627"/>
      <c r="U965" s="627"/>
      <c r="V965" s="627"/>
      <c r="W965" s="358">
        <f t="shared" si="64"/>
        <v>0</v>
      </c>
      <c r="X965" s="358">
        <f t="shared" si="63"/>
        <v>0</v>
      </c>
      <c r="Y965" s="358">
        <f t="shared" si="65"/>
        <v>0</v>
      </c>
      <c r="Z965" s="628"/>
      <c r="AA965" s="587"/>
      <c r="AB965" s="147"/>
    </row>
    <row r="966" spans="3:28" hidden="1" x14ac:dyDescent="0.25">
      <c r="C966" s="626"/>
      <c r="D966" s="626"/>
      <c r="E966" s="627"/>
      <c r="F966" s="627"/>
      <c r="G966" s="627"/>
      <c r="H966" s="627"/>
      <c r="I966" s="627"/>
      <c r="J966" s="627"/>
      <c r="K966" s="627"/>
      <c r="L966" s="627"/>
      <c r="M966" s="627"/>
      <c r="N966" s="627"/>
      <c r="O966" s="627"/>
      <c r="P966" s="627"/>
      <c r="Q966" s="627"/>
      <c r="R966" s="627"/>
      <c r="S966" s="627"/>
      <c r="T966" s="627"/>
      <c r="U966" s="627"/>
      <c r="V966" s="627"/>
      <c r="W966" s="358">
        <f t="shared" si="64"/>
        <v>0</v>
      </c>
      <c r="X966" s="358">
        <f t="shared" si="63"/>
        <v>0</v>
      </c>
      <c r="Y966" s="358">
        <f t="shared" si="65"/>
        <v>0</v>
      </c>
      <c r="Z966" s="628"/>
      <c r="AA966" s="587"/>
      <c r="AB966" s="147"/>
    </row>
    <row r="967" spans="3:28" hidden="1" x14ac:dyDescent="0.25">
      <c r="C967" s="626"/>
      <c r="D967" s="626"/>
      <c r="E967" s="627"/>
      <c r="F967" s="627"/>
      <c r="G967" s="627"/>
      <c r="H967" s="627"/>
      <c r="I967" s="627"/>
      <c r="J967" s="627"/>
      <c r="K967" s="627"/>
      <c r="L967" s="627"/>
      <c r="M967" s="627"/>
      <c r="N967" s="627"/>
      <c r="O967" s="627"/>
      <c r="P967" s="627"/>
      <c r="Q967" s="627"/>
      <c r="R967" s="627"/>
      <c r="S967" s="627"/>
      <c r="T967" s="627"/>
      <c r="U967" s="627"/>
      <c r="V967" s="627"/>
      <c r="W967" s="358">
        <f t="shared" si="64"/>
        <v>0</v>
      </c>
      <c r="X967" s="358">
        <f t="shared" si="63"/>
        <v>0</v>
      </c>
      <c r="Y967" s="358">
        <f t="shared" si="65"/>
        <v>0</v>
      </c>
      <c r="Z967" s="628"/>
      <c r="AA967" s="587"/>
      <c r="AB967" s="147"/>
    </row>
    <row r="968" spans="3:28" hidden="1" x14ac:dyDescent="0.25">
      <c r="C968" s="626"/>
      <c r="D968" s="626"/>
      <c r="E968" s="627"/>
      <c r="F968" s="627"/>
      <c r="G968" s="627"/>
      <c r="H968" s="627"/>
      <c r="I968" s="627"/>
      <c r="J968" s="627"/>
      <c r="K968" s="627"/>
      <c r="L968" s="627"/>
      <c r="M968" s="627"/>
      <c r="N968" s="627"/>
      <c r="O968" s="627"/>
      <c r="P968" s="627"/>
      <c r="Q968" s="627"/>
      <c r="R968" s="627"/>
      <c r="S968" s="627"/>
      <c r="T968" s="627"/>
      <c r="U968" s="627"/>
      <c r="V968" s="627"/>
      <c r="W968" s="358">
        <f t="shared" si="64"/>
        <v>0</v>
      </c>
      <c r="X968" s="358">
        <f t="shared" si="63"/>
        <v>0</v>
      </c>
      <c r="Y968" s="358">
        <f t="shared" si="65"/>
        <v>0</v>
      </c>
      <c r="Z968" s="628"/>
      <c r="AA968" s="587"/>
      <c r="AB968" s="147"/>
    </row>
    <row r="969" spans="3:28" hidden="1" x14ac:dyDescent="0.25">
      <c r="C969" s="626"/>
      <c r="D969" s="626"/>
      <c r="E969" s="627"/>
      <c r="F969" s="627"/>
      <c r="G969" s="627"/>
      <c r="H969" s="627"/>
      <c r="I969" s="627"/>
      <c r="J969" s="627"/>
      <c r="K969" s="627"/>
      <c r="L969" s="627"/>
      <c r="M969" s="627"/>
      <c r="N969" s="627"/>
      <c r="O969" s="627"/>
      <c r="P969" s="627"/>
      <c r="Q969" s="627"/>
      <c r="R969" s="627"/>
      <c r="S969" s="627"/>
      <c r="T969" s="627"/>
      <c r="U969" s="627"/>
      <c r="V969" s="627"/>
      <c r="W969" s="358">
        <f t="shared" si="64"/>
        <v>0</v>
      </c>
      <c r="X969" s="358">
        <f t="shared" si="63"/>
        <v>0</v>
      </c>
      <c r="Y969" s="358">
        <f t="shared" si="65"/>
        <v>0</v>
      </c>
      <c r="Z969" s="628"/>
      <c r="AA969" s="587"/>
      <c r="AB969" s="147"/>
    </row>
    <row r="970" spans="3:28" hidden="1" x14ac:dyDescent="0.25">
      <c r="C970" s="626"/>
      <c r="D970" s="626"/>
      <c r="E970" s="627"/>
      <c r="F970" s="627"/>
      <c r="G970" s="627"/>
      <c r="H970" s="627"/>
      <c r="I970" s="627"/>
      <c r="J970" s="627"/>
      <c r="K970" s="627"/>
      <c r="L970" s="627"/>
      <c r="M970" s="627"/>
      <c r="N970" s="627"/>
      <c r="O970" s="627"/>
      <c r="P970" s="627"/>
      <c r="Q970" s="627"/>
      <c r="R970" s="627"/>
      <c r="S970" s="627"/>
      <c r="T970" s="627"/>
      <c r="U970" s="627"/>
      <c r="V970" s="627"/>
      <c r="W970" s="358">
        <f t="shared" si="64"/>
        <v>0</v>
      </c>
      <c r="X970" s="358">
        <f t="shared" si="63"/>
        <v>0</v>
      </c>
      <c r="Y970" s="358">
        <f t="shared" si="65"/>
        <v>0</v>
      </c>
      <c r="Z970" s="628"/>
      <c r="AA970" s="587"/>
      <c r="AB970" s="147"/>
    </row>
    <row r="971" spans="3:28" hidden="1" x14ac:dyDescent="0.25">
      <c r="C971" s="626"/>
      <c r="D971" s="626"/>
      <c r="E971" s="627"/>
      <c r="F971" s="627"/>
      <c r="G971" s="627"/>
      <c r="H971" s="627"/>
      <c r="I971" s="627"/>
      <c r="J971" s="627"/>
      <c r="K971" s="627"/>
      <c r="L971" s="627"/>
      <c r="M971" s="627"/>
      <c r="N971" s="627"/>
      <c r="O971" s="627"/>
      <c r="P971" s="627"/>
      <c r="Q971" s="627"/>
      <c r="R971" s="627"/>
      <c r="S971" s="627"/>
      <c r="T971" s="627"/>
      <c r="U971" s="627"/>
      <c r="V971" s="627"/>
      <c r="W971" s="358">
        <f t="shared" si="64"/>
        <v>0</v>
      </c>
      <c r="X971" s="358">
        <f t="shared" si="63"/>
        <v>0</v>
      </c>
      <c r="Y971" s="358">
        <f t="shared" si="65"/>
        <v>0</v>
      </c>
      <c r="Z971" s="628"/>
      <c r="AA971" s="587"/>
      <c r="AB971" s="147"/>
    </row>
    <row r="972" spans="3:28" hidden="1" x14ac:dyDescent="0.25">
      <c r="C972" s="626"/>
      <c r="D972" s="626"/>
      <c r="E972" s="627"/>
      <c r="F972" s="627"/>
      <c r="G972" s="627"/>
      <c r="H972" s="627"/>
      <c r="I972" s="627"/>
      <c r="J972" s="627"/>
      <c r="K972" s="627"/>
      <c r="L972" s="627"/>
      <c r="M972" s="627"/>
      <c r="N972" s="627"/>
      <c r="O972" s="627"/>
      <c r="P972" s="627"/>
      <c r="Q972" s="627"/>
      <c r="R972" s="627"/>
      <c r="S972" s="627"/>
      <c r="T972" s="627"/>
      <c r="U972" s="627"/>
      <c r="V972" s="627"/>
      <c r="W972" s="358">
        <f t="shared" si="64"/>
        <v>0</v>
      </c>
      <c r="X972" s="358">
        <f t="shared" si="63"/>
        <v>0</v>
      </c>
      <c r="Y972" s="358">
        <f t="shared" si="65"/>
        <v>0</v>
      </c>
      <c r="Z972" s="628"/>
      <c r="AA972" s="587"/>
      <c r="AB972" s="147"/>
    </row>
    <row r="973" spans="3:28" hidden="1" x14ac:dyDescent="0.25">
      <c r="C973" s="626"/>
      <c r="D973" s="626"/>
      <c r="E973" s="627"/>
      <c r="F973" s="627"/>
      <c r="G973" s="627"/>
      <c r="H973" s="627"/>
      <c r="I973" s="627"/>
      <c r="J973" s="627"/>
      <c r="K973" s="627"/>
      <c r="L973" s="627"/>
      <c r="M973" s="627"/>
      <c r="N973" s="627"/>
      <c r="O973" s="627"/>
      <c r="P973" s="627"/>
      <c r="Q973" s="627"/>
      <c r="R973" s="627"/>
      <c r="S973" s="627"/>
      <c r="T973" s="627"/>
      <c r="U973" s="627"/>
      <c r="V973" s="627"/>
      <c r="W973" s="358">
        <f t="shared" si="64"/>
        <v>0</v>
      </c>
      <c r="X973" s="358">
        <f t="shared" si="63"/>
        <v>0</v>
      </c>
      <c r="Y973" s="358">
        <f t="shared" si="65"/>
        <v>0</v>
      </c>
      <c r="Z973" s="628"/>
      <c r="AA973" s="587"/>
      <c r="AB973" s="147"/>
    </row>
    <row r="974" spans="3:28" hidden="1" x14ac:dyDescent="0.25">
      <c r="C974" s="626"/>
      <c r="D974" s="626"/>
      <c r="E974" s="627"/>
      <c r="F974" s="627"/>
      <c r="G974" s="627"/>
      <c r="H974" s="627"/>
      <c r="I974" s="627"/>
      <c r="J974" s="627"/>
      <c r="K974" s="627"/>
      <c r="L974" s="627"/>
      <c r="M974" s="627"/>
      <c r="N974" s="627"/>
      <c r="O974" s="627"/>
      <c r="P974" s="627"/>
      <c r="Q974" s="627"/>
      <c r="R974" s="627"/>
      <c r="S974" s="627"/>
      <c r="T974" s="627"/>
      <c r="U974" s="627"/>
      <c r="V974" s="627"/>
      <c r="W974" s="358">
        <f t="shared" si="64"/>
        <v>0</v>
      </c>
      <c r="X974" s="358">
        <f t="shared" si="63"/>
        <v>0</v>
      </c>
      <c r="Y974" s="358">
        <f t="shared" si="65"/>
        <v>0</v>
      </c>
      <c r="Z974" s="628"/>
      <c r="AA974" s="587"/>
      <c r="AB974" s="147"/>
    </row>
    <row r="975" spans="3:28" hidden="1" x14ac:dyDescent="0.25">
      <c r="C975" s="626"/>
      <c r="D975" s="626"/>
      <c r="E975" s="627"/>
      <c r="F975" s="627"/>
      <c r="G975" s="627"/>
      <c r="H975" s="627"/>
      <c r="I975" s="627"/>
      <c r="J975" s="627"/>
      <c r="K975" s="627"/>
      <c r="L975" s="627"/>
      <c r="M975" s="627"/>
      <c r="N975" s="627"/>
      <c r="O975" s="627"/>
      <c r="P975" s="627"/>
      <c r="Q975" s="627"/>
      <c r="R975" s="627"/>
      <c r="S975" s="627"/>
      <c r="T975" s="627"/>
      <c r="U975" s="627"/>
      <c r="V975" s="627"/>
      <c r="W975" s="358">
        <f t="shared" si="64"/>
        <v>0</v>
      </c>
      <c r="X975" s="358">
        <f t="shared" si="63"/>
        <v>0</v>
      </c>
      <c r="Y975" s="358">
        <f t="shared" si="65"/>
        <v>0</v>
      </c>
      <c r="Z975" s="628"/>
      <c r="AA975" s="587"/>
      <c r="AB975" s="147"/>
    </row>
    <row r="976" spans="3:28" hidden="1" x14ac:dyDescent="0.25">
      <c r="C976" s="626"/>
      <c r="D976" s="626"/>
      <c r="E976" s="627"/>
      <c r="F976" s="627"/>
      <c r="G976" s="627"/>
      <c r="H976" s="627"/>
      <c r="I976" s="627"/>
      <c r="J976" s="627"/>
      <c r="K976" s="627"/>
      <c r="L976" s="627"/>
      <c r="M976" s="627"/>
      <c r="N976" s="627"/>
      <c r="O976" s="627"/>
      <c r="P976" s="627"/>
      <c r="Q976" s="627"/>
      <c r="R976" s="627"/>
      <c r="S976" s="627"/>
      <c r="T976" s="627"/>
      <c r="U976" s="627"/>
      <c r="V976" s="627"/>
      <c r="W976" s="358">
        <f t="shared" si="64"/>
        <v>0</v>
      </c>
      <c r="X976" s="358">
        <f t="shared" si="63"/>
        <v>0</v>
      </c>
      <c r="Y976" s="358">
        <f t="shared" si="65"/>
        <v>0</v>
      </c>
      <c r="Z976" s="628"/>
      <c r="AA976" s="587"/>
      <c r="AB976" s="147"/>
    </row>
    <row r="977" spans="3:28" hidden="1" x14ac:dyDescent="0.25">
      <c r="C977" s="626"/>
      <c r="D977" s="626"/>
      <c r="E977" s="627"/>
      <c r="F977" s="627"/>
      <c r="G977" s="627"/>
      <c r="H977" s="627"/>
      <c r="I977" s="627"/>
      <c r="J977" s="627"/>
      <c r="K977" s="627"/>
      <c r="L977" s="627"/>
      <c r="M977" s="627"/>
      <c r="N977" s="627"/>
      <c r="O977" s="627"/>
      <c r="P977" s="627"/>
      <c r="Q977" s="627"/>
      <c r="R977" s="627"/>
      <c r="S977" s="627"/>
      <c r="T977" s="627"/>
      <c r="U977" s="627"/>
      <c r="V977" s="627"/>
      <c r="W977" s="358">
        <f t="shared" si="64"/>
        <v>0</v>
      </c>
      <c r="X977" s="358">
        <f t="shared" si="63"/>
        <v>0</v>
      </c>
      <c r="Y977" s="358">
        <f t="shared" si="65"/>
        <v>0</v>
      </c>
      <c r="Z977" s="628"/>
      <c r="AA977" s="587"/>
      <c r="AB977" s="147"/>
    </row>
    <row r="978" spans="3:28" hidden="1" x14ac:dyDescent="0.25">
      <c r="C978" s="626"/>
      <c r="D978" s="626"/>
      <c r="E978" s="627"/>
      <c r="F978" s="627"/>
      <c r="G978" s="627"/>
      <c r="H978" s="627"/>
      <c r="I978" s="627"/>
      <c r="J978" s="627"/>
      <c r="K978" s="627"/>
      <c r="L978" s="627"/>
      <c r="M978" s="627"/>
      <c r="N978" s="627"/>
      <c r="O978" s="627"/>
      <c r="P978" s="627"/>
      <c r="Q978" s="627"/>
      <c r="R978" s="627"/>
      <c r="S978" s="627"/>
      <c r="T978" s="627"/>
      <c r="U978" s="627"/>
      <c r="V978" s="627"/>
      <c r="W978" s="358">
        <f t="shared" si="64"/>
        <v>0</v>
      </c>
      <c r="X978" s="358">
        <f t="shared" si="63"/>
        <v>0</v>
      </c>
      <c r="Y978" s="358">
        <f t="shared" si="65"/>
        <v>0</v>
      </c>
      <c r="Z978" s="628"/>
      <c r="AA978" s="587"/>
      <c r="AB978" s="147"/>
    </row>
    <row r="979" spans="3:28" hidden="1" x14ac:dyDescent="0.25">
      <c r="C979" s="626"/>
      <c r="D979" s="626"/>
      <c r="E979" s="627"/>
      <c r="F979" s="627"/>
      <c r="G979" s="627"/>
      <c r="H979" s="627"/>
      <c r="I979" s="627"/>
      <c r="J979" s="627"/>
      <c r="K979" s="627"/>
      <c r="L979" s="627"/>
      <c r="M979" s="627"/>
      <c r="N979" s="627"/>
      <c r="O979" s="627"/>
      <c r="P979" s="627"/>
      <c r="Q979" s="627"/>
      <c r="R979" s="627"/>
      <c r="S979" s="627"/>
      <c r="T979" s="627"/>
      <c r="U979" s="627"/>
      <c r="V979" s="627"/>
      <c r="W979" s="358">
        <f t="shared" si="64"/>
        <v>0</v>
      </c>
      <c r="X979" s="358">
        <f t="shared" si="63"/>
        <v>0</v>
      </c>
      <c r="Y979" s="358">
        <f t="shared" si="65"/>
        <v>0</v>
      </c>
      <c r="Z979" s="628"/>
      <c r="AA979" s="587"/>
      <c r="AB979" s="147"/>
    </row>
    <row r="980" spans="3:28" hidden="1" x14ac:dyDescent="0.25">
      <c r="C980" s="626"/>
      <c r="D980" s="626"/>
      <c r="E980" s="627"/>
      <c r="F980" s="627"/>
      <c r="G980" s="627"/>
      <c r="H980" s="627"/>
      <c r="I980" s="627"/>
      <c r="J980" s="627"/>
      <c r="K980" s="627"/>
      <c r="L980" s="627"/>
      <c r="M980" s="627"/>
      <c r="N980" s="627"/>
      <c r="O980" s="627"/>
      <c r="P980" s="627"/>
      <c r="Q980" s="627"/>
      <c r="R980" s="627"/>
      <c r="S980" s="627"/>
      <c r="T980" s="627"/>
      <c r="U980" s="627"/>
      <c r="V980" s="627"/>
      <c r="W980" s="358">
        <f t="shared" si="64"/>
        <v>0</v>
      </c>
      <c r="X980" s="358">
        <f t="shared" si="63"/>
        <v>0</v>
      </c>
      <c r="Y980" s="358">
        <f t="shared" si="65"/>
        <v>0</v>
      </c>
      <c r="Z980" s="628"/>
      <c r="AA980" s="587"/>
      <c r="AB980" s="147"/>
    </row>
    <row r="981" spans="3:28" hidden="1" x14ac:dyDescent="0.25">
      <c r="C981" s="626"/>
      <c r="D981" s="626"/>
      <c r="E981" s="627"/>
      <c r="F981" s="627"/>
      <c r="G981" s="627"/>
      <c r="H981" s="627"/>
      <c r="I981" s="627"/>
      <c r="J981" s="627"/>
      <c r="K981" s="627"/>
      <c r="L981" s="627"/>
      <c r="M981" s="627"/>
      <c r="N981" s="627"/>
      <c r="O981" s="627"/>
      <c r="P981" s="627"/>
      <c r="Q981" s="627"/>
      <c r="R981" s="627"/>
      <c r="S981" s="627"/>
      <c r="T981" s="627"/>
      <c r="U981" s="627"/>
      <c r="V981" s="627"/>
      <c r="W981" s="358">
        <f t="shared" si="64"/>
        <v>0</v>
      </c>
      <c r="X981" s="358">
        <f t="shared" si="63"/>
        <v>0</v>
      </c>
      <c r="Y981" s="358">
        <f t="shared" si="65"/>
        <v>0</v>
      </c>
      <c r="Z981" s="628"/>
      <c r="AA981" s="587"/>
      <c r="AB981" s="147"/>
    </row>
    <row r="982" spans="3:28" hidden="1" x14ac:dyDescent="0.25">
      <c r="C982" s="626"/>
      <c r="D982" s="626"/>
      <c r="E982" s="627"/>
      <c r="F982" s="627"/>
      <c r="G982" s="627"/>
      <c r="H982" s="627"/>
      <c r="I982" s="627"/>
      <c r="J982" s="627"/>
      <c r="K982" s="627"/>
      <c r="L982" s="627"/>
      <c r="M982" s="627"/>
      <c r="N982" s="627"/>
      <c r="O982" s="627"/>
      <c r="P982" s="627"/>
      <c r="Q982" s="627"/>
      <c r="R982" s="627"/>
      <c r="S982" s="627"/>
      <c r="T982" s="627"/>
      <c r="U982" s="627"/>
      <c r="V982" s="627"/>
      <c r="W982" s="358">
        <f t="shared" si="64"/>
        <v>0</v>
      </c>
      <c r="X982" s="358">
        <f t="shared" si="63"/>
        <v>0</v>
      </c>
      <c r="Y982" s="358">
        <f t="shared" si="65"/>
        <v>0</v>
      </c>
      <c r="Z982" s="628"/>
      <c r="AA982" s="587"/>
      <c r="AB982" s="147"/>
    </row>
    <row r="983" spans="3:28" hidden="1" x14ac:dyDescent="0.25">
      <c r="C983" s="626"/>
      <c r="D983" s="626"/>
      <c r="E983" s="627"/>
      <c r="F983" s="627"/>
      <c r="G983" s="627"/>
      <c r="H983" s="627"/>
      <c r="I983" s="627"/>
      <c r="J983" s="627"/>
      <c r="K983" s="627"/>
      <c r="L983" s="627"/>
      <c r="M983" s="627"/>
      <c r="N983" s="627"/>
      <c r="O983" s="627"/>
      <c r="P983" s="627"/>
      <c r="Q983" s="627"/>
      <c r="R983" s="627"/>
      <c r="S983" s="627"/>
      <c r="T983" s="627"/>
      <c r="U983" s="627"/>
      <c r="V983" s="627"/>
      <c r="W983" s="358">
        <f t="shared" si="64"/>
        <v>0</v>
      </c>
      <c r="X983" s="358">
        <f t="shared" si="63"/>
        <v>0</v>
      </c>
      <c r="Y983" s="358">
        <f t="shared" si="65"/>
        <v>0</v>
      </c>
      <c r="Z983" s="628"/>
      <c r="AA983" s="587"/>
      <c r="AB983" s="147"/>
    </row>
    <row r="984" spans="3:28" hidden="1" x14ac:dyDescent="0.25">
      <c r="C984" s="626"/>
      <c r="D984" s="626"/>
      <c r="E984" s="627"/>
      <c r="F984" s="627"/>
      <c r="G984" s="627"/>
      <c r="H984" s="627"/>
      <c r="I984" s="627"/>
      <c r="J984" s="627"/>
      <c r="K984" s="627"/>
      <c r="L984" s="627"/>
      <c r="M984" s="627"/>
      <c r="N984" s="627"/>
      <c r="O984" s="627"/>
      <c r="P984" s="627"/>
      <c r="Q984" s="627"/>
      <c r="R984" s="627"/>
      <c r="S984" s="627"/>
      <c r="T984" s="627"/>
      <c r="U984" s="627"/>
      <c r="V984" s="627"/>
      <c r="W984" s="358">
        <f t="shared" si="64"/>
        <v>0</v>
      </c>
      <c r="X984" s="358">
        <f t="shared" si="63"/>
        <v>0</v>
      </c>
      <c r="Y984" s="358">
        <f t="shared" si="65"/>
        <v>0</v>
      </c>
      <c r="Z984" s="628"/>
      <c r="AA984" s="587"/>
      <c r="AB984" s="147"/>
    </row>
    <row r="985" spans="3:28" hidden="1" x14ac:dyDescent="0.25">
      <c r="C985" s="626"/>
      <c r="D985" s="626"/>
      <c r="E985" s="627"/>
      <c r="F985" s="627"/>
      <c r="G985" s="627"/>
      <c r="H985" s="627"/>
      <c r="I985" s="627"/>
      <c r="J985" s="627"/>
      <c r="K985" s="627"/>
      <c r="L985" s="627"/>
      <c r="M985" s="627"/>
      <c r="N985" s="627"/>
      <c r="O985" s="627"/>
      <c r="P985" s="627"/>
      <c r="Q985" s="627"/>
      <c r="R985" s="627"/>
      <c r="S985" s="627"/>
      <c r="T985" s="627"/>
      <c r="U985" s="627"/>
      <c r="V985" s="627"/>
      <c r="W985" s="358">
        <f t="shared" si="64"/>
        <v>0</v>
      </c>
      <c r="X985" s="358">
        <f t="shared" si="63"/>
        <v>0</v>
      </c>
      <c r="Y985" s="358">
        <f t="shared" si="65"/>
        <v>0</v>
      </c>
      <c r="Z985" s="628"/>
      <c r="AA985" s="587"/>
      <c r="AB985" s="147"/>
    </row>
    <row r="986" spans="3:28" hidden="1" x14ac:dyDescent="0.25">
      <c r="C986" s="626"/>
      <c r="D986" s="626"/>
      <c r="E986" s="627"/>
      <c r="F986" s="627"/>
      <c r="G986" s="627"/>
      <c r="H986" s="627"/>
      <c r="I986" s="627"/>
      <c r="J986" s="627"/>
      <c r="K986" s="627"/>
      <c r="L986" s="627"/>
      <c r="M986" s="627"/>
      <c r="N986" s="627"/>
      <c r="O986" s="627"/>
      <c r="P986" s="627"/>
      <c r="Q986" s="627"/>
      <c r="R986" s="627"/>
      <c r="S986" s="627"/>
      <c r="T986" s="627"/>
      <c r="U986" s="627"/>
      <c r="V986" s="627"/>
      <c r="W986" s="358">
        <f t="shared" si="64"/>
        <v>0</v>
      </c>
      <c r="X986" s="358">
        <f t="shared" si="63"/>
        <v>0</v>
      </c>
      <c r="Y986" s="358">
        <f t="shared" si="65"/>
        <v>0</v>
      </c>
      <c r="Z986" s="628"/>
      <c r="AA986" s="587"/>
      <c r="AB986" s="147"/>
    </row>
    <row r="987" spans="3:28" hidden="1" x14ac:dyDescent="0.25">
      <c r="C987" s="626"/>
      <c r="D987" s="626"/>
      <c r="E987" s="627"/>
      <c r="F987" s="627"/>
      <c r="G987" s="627"/>
      <c r="H987" s="627"/>
      <c r="I987" s="627"/>
      <c r="J987" s="627"/>
      <c r="K987" s="627"/>
      <c r="L987" s="627"/>
      <c r="M987" s="627"/>
      <c r="N987" s="627"/>
      <c r="O987" s="627"/>
      <c r="P987" s="627"/>
      <c r="Q987" s="627"/>
      <c r="R987" s="627"/>
      <c r="S987" s="627"/>
      <c r="T987" s="627"/>
      <c r="U987" s="627"/>
      <c r="V987" s="627"/>
      <c r="W987" s="358">
        <f t="shared" si="64"/>
        <v>0</v>
      </c>
      <c r="X987" s="358">
        <f t="shared" si="63"/>
        <v>0</v>
      </c>
      <c r="Y987" s="358">
        <f t="shared" si="65"/>
        <v>0</v>
      </c>
      <c r="Z987" s="628"/>
      <c r="AA987" s="587"/>
      <c r="AB987" s="147"/>
    </row>
    <row r="988" spans="3:28" hidden="1" x14ac:dyDescent="0.25">
      <c r="C988" s="626"/>
      <c r="D988" s="626"/>
      <c r="E988" s="627"/>
      <c r="F988" s="627"/>
      <c r="G988" s="627"/>
      <c r="H988" s="627"/>
      <c r="I988" s="627"/>
      <c r="J988" s="627"/>
      <c r="K988" s="627"/>
      <c r="L988" s="627"/>
      <c r="M988" s="627"/>
      <c r="N988" s="627"/>
      <c r="O988" s="627"/>
      <c r="P988" s="627"/>
      <c r="Q988" s="627"/>
      <c r="R988" s="627"/>
      <c r="S988" s="627"/>
      <c r="T988" s="627"/>
      <c r="U988" s="627"/>
      <c r="V988" s="627"/>
      <c r="W988" s="358">
        <f t="shared" si="64"/>
        <v>0</v>
      </c>
      <c r="X988" s="358">
        <f t="shared" si="63"/>
        <v>0</v>
      </c>
      <c r="Y988" s="358">
        <f t="shared" si="65"/>
        <v>0</v>
      </c>
      <c r="Z988" s="628"/>
      <c r="AA988" s="587"/>
      <c r="AB988" s="147"/>
    </row>
    <row r="989" spans="3:28" hidden="1" x14ac:dyDescent="0.25">
      <c r="C989" s="626"/>
      <c r="D989" s="626"/>
      <c r="E989" s="627"/>
      <c r="F989" s="627"/>
      <c r="G989" s="627"/>
      <c r="H989" s="627"/>
      <c r="I989" s="627"/>
      <c r="J989" s="627"/>
      <c r="K989" s="627"/>
      <c r="L989" s="627"/>
      <c r="M989" s="627"/>
      <c r="N989" s="627"/>
      <c r="O989" s="627"/>
      <c r="P989" s="627"/>
      <c r="Q989" s="627"/>
      <c r="R989" s="627"/>
      <c r="S989" s="627"/>
      <c r="T989" s="627"/>
      <c r="U989" s="627"/>
      <c r="V989" s="627"/>
      <c r="W989" s="358">
        <f t="shared" si="64"/>
        <v>0</v>
      </c>
      <c r="X989" s="358">
        <f t="shared" si="63"/>
        <v>0</v>
      </c>
      <c r="Y989" s="358">
        <f t="shared" si="65"/>
        <v>0</v>
      </c>
      <c r="Z989" s="628"/>
      <c r="AA989" s="587"/>
      <c r="AB989" s="147"/>
    </row>
    <row r="990" spans="3:28" hidden="1" x14ac:dyDescent="0.25">
      <c r="C990" s="626"/>
      <c r="D990" s="626"/>
      <c r="E990" s="627"/>
      <c r="F990" s="627"/>
      <c r="G990" s="627"/>
      <c r="H990" s="627"/>
      <c r="I990" s="627"/>
      <c r="J990" s="627"/>
      <c r="K990" s="627"/>
      <c r="L990" s="627"/>
      <c r="M990" s="627"/>
      <c r="N990" s="627"/>
      <c r="O990" s="627"/>
      <c r="P990" s="627"/>
      <c r="Q990" s="627"/>
      <c r="R990" s="627"/>
      <c r="S990" s="627"/>
      <c r="T990" s="627"/>
      <c r="U990" s="627"/>
      <c r="V990" s="627"/>
      <c r="W990" s="358">
        <f t="shared" si="64"/>
        <v>0</v>
      </c>
      <c r="X990" s="358">
        <f t="shared" si="63"/>
        <v>0</v>
      </c>
      <c r="Y990" s="358">
        <f t="shared" si="65"/>
        <v>0</v>
      </c>
      <c r="Z990" s="628"/>
      <c r="AA990" s="587"/>
      <c r="AB990" s="147"/>
    </row>
    <row r="991" spans="3:28" hidden="1" x14ac:dyDescent="0.25">
      <c r="C991" s="626"/>
      <c r="D991" s="626"/>
      <c r="E991" s="627"/>
      <c r="F991" s="627"/>
      <c r="G991" s="627"/>
      <c r="H991" s="627"/>
      <c r="I991" s="627"/>
      <c r="J991" s="627"/>
      <c r="K991" s="627"/>
      <c r="L991" s="627"/>
      <c r="M991" s="627"/>
      <c r="N991" s="627"/>
      <c r="O991" s="627"/>
      <c r="P991" s="627"/>
      <c r="Q991" s="627"/>
      <c r="R991" s="627"/>
      <c r="S991" s="627"/>
      <c r="T991" s="627"/>
      <c r="U991" s="627"/>
      <c r="V991" s="627"/>
      <c r="W991" s="358">
        <f t="shared" si="64"/>
        <v>0</v>
      </c>
      <c r="X991" s="358">
        <f t="shared" si="63"/>
        <v>0</v>
      </c>
      <c r="Y991" s="358">
        <f t="shared" si="65"/>
        <v>0</v>
      </c>
      <c r="Z991" s="628"/>
      <c r="AA991" s="587"/>
      <c r="AB991" s="147"/>
    </row>
    <row r="992" spans="3:28" hidden="1" x14ac:dyDescent="0.25">
      <c r="C992" s="626"/>
      <c r="D992" s="626"/>
      <c r="E992" s="627"/>
      <c r="F992" s="627"/>
      <c r="G992" s="627"/>
      <c r="H992" s="627"/>
      <c r="I992" s="627"/>
      <c r="J992" s="627"/>
      <c r="K992" s="627"/>
      <c r="L992" s="627"/>
      <c r="M992" s="627"/>
      <c r="N992" s="627"/>
      <c r="O992" s="627"/>
      <c r="P992" s="627"/>
      <c r="Q992" s="627"/>
      <c r="R992" s="627"/>
      <c r="S992" s="627"/>
      <c r="T992" s="627"/>
      <c r="U992" s="627"/>
      <c r="V992" s="627"/>
      <c r="W992" s="358">
        <f t="shared" si="64"/>
        <v>0</v>
      </c>
      <c r="X992" s="358">
        <f t="shared" si="63"/>
        <v>0</v>
      </c>
      <c r="Y992" s="358">
        <f t="shared" si="65"/>
        <v>0</v>
      </c>
      <c r="Z992" s="628"/>
      <c r="AA992" s="587"/>
      <c r="AB992" s="147"/>
    </row>
    <row r="993" spans="1:29" hidden="1" x14ac:dyDescent="0.25">
      <c r="C993" s="626"/>
      <c r="D993" s="626"/>
      <c r="E993" s="627"/>
      <c r="F993" s="627"/>
      <c r="G993" s="627"/>
      <c r="H993" s="627"/>
      <c r="I993" s="627"/>
      <c r="J993" s="627"/>
      <c r="K993" s="627"/>
      <c r="L993" s="627"/>
      <c r="M993" s="627"/>
      <c r="N993" s="627"/>
      <c r="O993" s="627"/>
      <c r="P993" s="627"/>
      <c r="Q993" s="627"/>
      <c r="R993" s="627"/>
      <c r="S993" s="627"/>
      <c r="T993" s="627"/>
      <c r="U993" s="627"/>
      <c r="V993" s="627"/>
      <c r="W993" s="358">
        <f t="shared" si="64"/>
        <v>0</v>
      </c>
      <c r="X993" s="358">
        <f t="shared" si="63"/>
        <v>0</v>
      </c>
      <c r="Y993" s="358">
        <f t="shared" si="65"/>
        <v>0</v>
      </c>
      <c r="Z993" s="628"/>
      <c r="AA993" s="587"/>
      <c r="AB993" s="147"/>
    </row>
    <row r="994" spans="1:29" hidden="1" x14ac:dyDescent="0.25">
      <c r="C994" s="626"/>
      <c r="D994" s="626"/>
      <c r="E994" s="627"/>
      <c r="F994" s="627"/>
      <c r="G994" s="627"/>
      <c r="H994" s="627"/>
      <c r="I994" s="627"/>
      <c r="J994" s="627"/>
      <c r="K994" s="627"/>
      <c r="L994" s="627"/>
      <c r="M994" s="627"/>
      <c r="N994" s="627"/>
      <c r="O994" s="627"/>
      <c r="P994" s="627"/>
      <c r="Q994" s="627"/>
      <c r="R994" s="627"/>
      <c r="S994" s="627"/>
      <c r="T994" s="627"/>
      <c r="U994" s="627"/>
      <c r="V994" s="627"/>
      <c r="W994" s="358">
        <f t="shared" si="64"/>
        <v>0</v>
      </c>
      <c r="X994" s="358">
        <f t="shared" si="63"/>
        <v>0</v>
      </c>
      <c r="Y994" s="358">
        <f t="shared" si="65"/>
        <v>0</v>
      </c>
      <c r="Z994" s="628"/>
      <c r="AA994" s="587"/>
      <c r="AB994" s="147"/>
    </row>
    <row r="995" spans="1:29" hidden="1" x14ac:dyDescent="0.25">
      <c r="C995" s="626"/>
      <c r="D995" s="626"/>
      <c r="E995" s="627"/>
      <c r="F995" s="627"/>
      <c r="G995" s="627"/>
      <c r="H995" s="627"/>
      <c r="I995" s="627"/>
      <c r="J995" s="627"/>
      <c r="K995" s="627"/>
      <c r="L995" s="627"/>
      <c r="M995" s="627"/>
      <c r="N995" s="627"/>
      <c r="O995" s="627"/>
      <c r="P995" s="627"/>
      <c r="Q995" s="627"/>
      <c r="R995" s="627"/>
      <c r="S995" s="627"/>
      <c r="T995" s="627"/>
      <c r="U995" s="627"/>
      <c r="V995" s="627"/>
      <c r="W995" s="358">
        <f t="shared" si="64"/>
        <v>0</v>
      </c>
      <c r="X995" s="358">
        <f t="shared" si="24"/>
        <v>0</v>
      </c>
      <c r="Y995" s="358">
        <f t="shared" si="65"/>
        <v>0</v>
      </c>
      <c r="Z995" s="628"/>
      <c r="AA995" s="587"/>
      <c r="AB995" s="147"/>
    </row>
    <row r="996" spans="1:29" hidden="1" x14ac:dyDescent="0.25">
      <c r="C996" s="142" t="str">
        <f>Translations!$B$1554</f>
        <v>Please continue by adding further rows above as needed. This must be done by copying an empty row and inserting it thereafter. A simple "insert row" command will NOT be sufficent.</v>
      </c>
      <c r="D996" s="139"/>
      <c r="E996" s="155"/>
      <c r="F996" s="155"/>
      <c r="G996" s="155"/>
      <c r="H996" s="155"/>
      <c r="I996" s="156"/>
      <c r="J996" s="156"/>
      <c r="K996" s="156"/>
      <c r="L996" s="156"/>
      <c r="M996" s="156"/>
      <c r="N996" s="156"/>
      <c r="O996" s="156"/>
      <c r="P996" s="156"/>
      <c r="Q996" s="156"/>
      <c r="R996" s="156"/>
      <c r="S996" s="156"/>
      <c r="T996" s="156"/>
      <c r="U996" s="156"/>
      <c r="V996" s="156"/>
      <c r="W996" s="361"/>
      <c r="X996" s="361"/>
      <c r="Y996" s="361"/>
      <c r="Z996" s="362"/>
      <c r="AA996" s="587"/>
      <c r="AB996" s="147"/>
      <c r="AC996" s="805"/>
    </row>
    <row r="997" spans="1:29" ht="51" customHeight="1" thickBot="1" x14ac:dyDescent="0.3">
      <c r="C997" s="1210" t="str">
        <f>Translations!$B$1316</f>
        <v>Aggregated CO2 emissions from all flights departing from each Member State to another Member State, to Switzerland, or to the UK</v>
      </c>
      <c r="D997" s="1219"/>
      <c r="E997" s="171">
        <f t="shared" ref="E997:Z997" si="66">SUM(E65:E996)</f>
        <v>1266.6689999999999</v>
      </c>
      <c r="F997" s="171">
        <f t="shared" si="66"/>
        <v>0</v>
      </c>
      <c r="G997" s="171">
        <f t="shared" si="66"/>
        <v>0</v>
      </c>
      <c r="H997" s="171">
        <f t="shared" si="66"/>
        <v>0</v>
      </c>
      <c r="I997" s="171">
        <f t="shared" si="66"/>
        <v>0</v>
      </c>
      <c r="J997" s="171">
        <f t="shared" si="66"/>
        <v>0</v>
      </c>
      <c r="K997" s="171">
        <f t="shared" si="66"/>
        <v>0</v>
      </c>
      <c r="L997" s="171">
        <f t="shared" si="66"/>
        <v>0</v>
      </c>
      <c r="M997" s="171">
        <f t="shared" si="66"/>
        <v>0</v>
      </c>
      <c r="N997" s="171">
        <f t="shared" si="66"/>
        <v>0</v>
      </c>
      <c r="O997" s="171">
        <f t="shared" si="66"/>
        <v>0</v>
      </c>
      <c r="P997" s="171">
        <f t="shared" si="66"/>
        <v>0</v>
      </c>
      <c r="Q997" s="171">
        <f t="shared" si="66"/>
        <v>0</v>
      </c>
      <c r="R997" s="171">
        <f t="shared" si="66"/>
        <v>0</v>
      </c>
      <c r="S997" s="171">
        <f t="shared" si="66"/>
        <v>0</v>
      </c>
      <c r="T997" s="171">
        <f t="shared" si="66"/>
        <v>0</v>
      </c>
      <c r="U997" s="171">
        <f t="shared" si="66"/>
        <v>0</v>
      </c>
      <c r="V997" s="171">
        <f t="shared" si="66"/>
        <v>0</v>
      </c>
      <c r="W997" s="358">
        <f t="shared" si="66"/>
        <v>4002.6740400000012</v>
      </c>
      <c r="X997" s="358">
        <f t="shared" si="66"/>
        <v>0</v>
      </c>
      <c r="Y997" s="358">
        <f t="shared" si="66"/>
        <v>4002.6740400000012</v>
      </c>
      <c r="Z997" s="360">
        <f t="shared" si="66"/>
        <v>526</v>
      </c>
      <c r="AA997" s="587"/>
    </row>
    <row r="998" spans="1:29" x14ac:dyDescent="0.25">
      <c r="C998" s="157"/>
      <c r="D998" s="157"/>
      <c r="E998" s="157"/>
      <c r="F998" s="157"/>
      <c r="G998" s="157"/>
      <c r="H998" s="157"/>
      <c r="I998" s="157"/>
      <c r="J998" s="157"/>
      <c r="K998" s="157"/>
      <c r="L998" s="157"/>
      <c r="M998" s="157"/>
      <c r="N998" s="157"/>
      <c r="O998" s="157"/>
      <c r="P998" s="157"/>
      <c r="Q998" s="157"/>
      <c r="R998" s="157"/>
      <c r="S998" s="157"/>
      <c r="T998" s="157"/>
      <c r="U998" s="157"/>
      <c r="V998" s="157"/>
      <c r="W998" s="158"/>
      <c r="X998" s="158"/>
      <c r="Y998" s="158"/>
      <c r="AA998" s="587"/>
    </row>
    <row r="999" spans="1:29" ht="12.75" hidden="1" customHeight="1" x14ac:dyDescent="0.25">
      <c r="A999" s="324"/>
      <c r="B999" s="60" t="s">
        <v>28</v>
      </c>
      <c r="C999" s="1163" t="str">
        <f>Translations!$B$999</f>
        <v>Aggregated CO2 emissions from all flights arriving at each Member State from a third country:</v>
      </c>
      <c r="D999" s="1146"/>
      <c r="E999" s="1146"/>
      <c r="F999" s="1146"/>
      <c r="G999" s="1146"/>
      <c r="H999" s="1146"/>
      <c r="I999" s="1146"/>
      <c r="J999" s="1146"/>
      <c r="K999" s="1146"/>
      <c r="L999" s="1146"/>
      <c r="M999" s="1146"/>
      <c r="N999" s="1146"/>
      <c r="O999" s="1146"/>
      <c r="P999" s="1146"/>
      <c r="Q999" s="1146"/>
      <c r="R999" s="1146"/>
      <c r="S999" s="1146"/>
      <c r="T999" s="1146"/>
      <c r="U999" s="1146"/>
      <c r="V999" s="1146"/>
      <c r="W999" s="1146"/>
      <c r="X999" s="1146"/>
      <c r="Y999" s="1146"/>
      <c r="AA999" s="587"/>
      <c r="AC999" s="124" t="str">
        <f>Translations!$B$1278</f>
        <v>Hide row for reduced scope</v>
      </c>
    </row>
    <row r="1000" spans="1:29" ht="25.5" hidden="1" customHeight="1" thickBot="1" x14ac:dyDescent="0.3">
      <c r="A1000" s="324"/>
      <c r="C1000" s="1091" t="s">
        <v>200</v>
      </c>
      <c r="D1000" s="972"/>
      <c r="E1000" s="972"/>
      <c r="F1000" s="972"/>
      <c r="G1000" s="972"/>
      <c r="H1000" s="972"/>
      <c r="I1000" s="972"/>
      <c r="J1000" s="972"/>
      <c r="K1000" s="972"/>
      <c r="L1000" s="972"/>
      <c r="M1000" s="972"/>
      <c r="N1000" s="972"/>
      <c r="O1000" s="972"/>
      <c r="P1000" s="972"/>
      <c r="Q1000" s="972"/>
      <c r="R1000" s="972"/>
      <c r="S1000" s="972"/>
      <c r="T1000" s="972"/>
      <c r="U1000" s="972"/>
      <c r="V1000" s="972"/>
      <c r="W1000" s="972"/>
      <c r="X1000" s="972"/>
      <c r="Y1000" s="972"/>
      <c r="Z1000" s="972"/>
      <c r="AA1000" s="313"/>
      <c r="AC1000" s="124" t="str">
        <f>Translations!$B$1278</f>
        <v>Hide row for reduced scope</v>
      </c>
    </row>
    <row r="1001" spans="1:29" hidden="1" x14ac:dyDescent="0.25">
      <c r="A1001" s="324"/>
      <c r="C1001" s="138"/>
      <c r="D1001" s="151"/>
      <c r="E1001" s="1202" t="s">
        <v>190</v>
      </c>
      <c r="F1001" s="1203"/>
      <c r="G1001" s="1203"/>
      <c r="H1001" s="1203"/>
      <c r="I1001" s="1203"/>
      <c r="J1001" s="1203"/>
      <c r="K1001" s="1203"/>
      <c r="L1001" s="1203"/>
      <c r="M1001" s="1203"/>
      <c r="N1001" s="1203"/>
      <c r="O1001" s="1203"/>
      <c r="P1001" s="1203"/>
      <c r="Q1001" s="1203"/>
      <c r="R1001" s="1203"/>
      <c r="S1001" s="1203"/>
      <c r="T1001" s="1203"/>
      <c r="U1001" s="1203"/>
      <c r="V1001" s="1203"/>
      <c r="W1001" s="1200" t="s">
        <v>191</v>
      </c>
      <c r="X1001" s="1200" t="s">
        <v>192</v>
      </c>
      <c r="Y1001" s="1200" t="s">
        <v>193</v>
      </c>
      <c r="Z1001" s="1198" t="str">
        <f>Translations!$B$1026</f>
        <v>Total number of flights</v>
      </c>
      <c r="AA1001" s="587"/>
      <c r="AB1001" s="147"/>
      <c r="AC1001" s="124" t="str">
        <f>Translations!$B$1278</f>
        <v>Hide row for reduced scope</v>
      </c>
    </row>
    <row r="1002" spans="1:29" ht="30.6" hidden="1" x14ac:dyDescent="0.25">
      <c r="A1002" s="324"/>
      <c r="C1002" s="52" t="str">
        <f>Translations!$B$1000</f>
        <v>State of departure</v>
      </c>
      <c r="D1002" s="52" t="str">
        <f>Translations!$B$1001</f>
        <v>Member State of arrival</v>
      </c>
      <c r="E1002" s="52" t="str">
        <f>Translations!$B$981</f>
        <v>Jet kerosene (jet A1 or 
jet A)</v>
      </c>
      <c r="F1002" s="52" t="str">
        <f>Translations!$B$274</f>
        <v>Jet gasoline (Jet B)</v>
      </c>
      <c r="G1002" s="52" t="str">
        <f>Translations!$B$275</f>
        <v>Aviation gasoline (AvGas)</v>
      </c>
      <c r="H1002" s="150" t="str">
        <f t="shared" ref="H1002:V1002" si="67">H$1099</f>
        <v>Fuel 4</v>
      </c>
      <c r="I1002" s="150" t="str">
        <f t="shared" si="67"/>
        <v>Fuel 5</v>
      </c>
      <c r="J1002" s="150" t="str">
        <f t="shared" si="67"/>
        <v>Fuel 6</v>
      </c>
      <c r="K1002" s="150" t="str">
        <f t="shared" si="67"/>
        <v>Fuel 7</v>
      </c>
      <c r="L1002" s="150" t="str">
        <f t="shared" si="67"/>
        <v>Fuel 8</v>
      </c>
      <c r="M1002" s="150" t="str">
        <f t="shared" si="67"/>
        <v>Fuel 9</v>
      </c>
      <c r="N1002" s="150" t="str">
        <f t="shared" si="67"/>
        <v>Fuel 10</v>
      </c>
      <c r="O1002" s="150" t="str">
        <f t="shared" si="67"/>
        <v>Fuel 11</v>
      </c>
      <c r="P1002" s="150" t="str">
        <f t="shared" si="67"/>
        <v>Fuel 12</v>
      </c>
      <c r="Q1002" s="150" t="str">
        <f t="shared" si="67"/>
        <v>Fuel 13</v>
      </c>
      <c r="R1002" s="150" t="str">
        <f t="shared" si="67"/>
        <v>Fuel 14</v>
      </c>
      <c r="S1002" s="150" t="str">
        <f t="shared" si="67"/>
        <v>Fuel 15</v>
      </c>
      <c r="T1002" s="150" t="str">
        <f t="shared" si="67"/>
        <v>Fuel 16</v>
      </c>
      <c r="U1002" s="150" t="str">
        <f t="shared" si="67"/>
        <v>Fuel 17</v>
      </c>
      <c r="V1002" s="150" t="str">
        <f t="shared" si="67"/>
        <v>Fuel 18</v>
      </c>
      <c r="W1002" s="1201"/>
      <c r="X1002" s="1201"/>
      <c r="Y1002" s="1201"/>
      <c r="Z1002" s="1199"/>
      <c r="AA1002" s="587"/>
      <c r="AB1002" s="147"/>
      <c r="AC1002" s="124" t="str">
        <f>Translations!$B$1278</f>
        <v>Hide row for reduced scope</v>
      </c>
    </row>
    <row r="1003" spans="1:29" hidden="1" x14ac:dyDescent="0.25">
      <c r="A1003" s="324"/>
      <c r="C1003" s="762"/>
      <c r="D1003" s="762"/>
      <c r="E1003" s="763"/>
      <c r="F1003" s="763"/>
      <c r="G1003" s="763"/>
      <c r="H1003" s="763"/>
      <c r="I1003" s="763"/>
      <c r="J1003" s="763"/>
      <c r="K1003" s="763"/>
      <c r="L1003" s="763"/>
      <c r="M1003" s="763"/>
      <c r="N1003" s="763"/>
      <c r="O1003" s="763"/>
      <c r="P1003" s="763"/>
      <c r="Q1003" s="763"/>
      <c r="R1003" s="763"/>
      <c r="S1003" s="763"/>
      <c r="T1003" s="763"/>
      <c r="U1003" s="763"/>
      <c r="V1003" s="763"/>
      <c r="W1003" s="358">
        <f t="shared" ref="W1003:W1027" si="68">SUMPRODUCT(E1003:V1003,$E$1102:$V$1102)</f>
        <v>0</v>
      </c>
      <c r="X1003" s="358">
        <f t="shared" ref="X1003:X1027" si="69">Y1003-W1003</f>
        <v>0</v>
      </c>
      <c r="Y1003" s="358">
        <f t="shared" ref="Y1003:Y1027" si="70">SUMPRODUCT(E1003:V1003,$E$1101:$V$1101)</f>
        <v>0</v>
      </c>
      <c r="Z1003" s="764"/>
      <c r="AA1003" s="587"/>
      <c r="AB1003" s="147"/>
      <c r="AC1003" s="124" t="str">
        <f>Translations!$B$1278</f>
        <v>Hide row for reduced scope</v>
      </c>
    </row>
    <row r="1004" spans="1:29" hidden="1" x14ac:dyDescent="0.25">
      <c r="A1004" s="324"/>
      <c r="C1004" s="762"/>
      <c r="D1004" s="762"/>
      <c r="E1004" s="763"/>
      <c r="F1004" s="763"/>
      <c r="G1004" s="763"/>
      <c r="H1004" s="763"/>
      <c r="I1004" s="763"/>
      <c r="J1004" s="763"/>
      <c r="K1004" s="763"/>
      <c r="L1004" s="763"/>
      <c r="M1004" s="763"/>
      <c r="N1004" s="763"/>
      <c r="O1004" s="763"/>
      <c r="P1004" s="763"/>
      <c r="Q1004" s="763"/>
      <c r="R1004" s="763"/>
      <c r="S1004" s="763"/>
      <c r="T1004" s="763"/>
      <c r="U1004" s="763"/>
      <c r="V1004" s="763"/>
      <c r="W1004" s="358">
        <f t="shared" si="68"/>
        <v>0</v>
      </c>
      <c r="X1004" s="358">
        <f t="shared" si="69"/>
        <v>0</v>
      </c>
      <c r="Y1004" s="358">
        <f t="shared" si="70"/>
        <v>0</v>
      </c>
      <c r="Z1004" s="764"/>
      <c r="AA1004" s="587"/>
      <c r="AB1004" s="147"/>
      <c r="AC1004" s="124" t="str">
        <f>Translations!$B$1278</f>
        <v>Hide row for reduced scope</v>
      </c>
    </row>
    <row r="1005" spans="1:29" hidden="1" x14ac:dyDescent="0.25">
      <c r="A1005" s="324"/>
      <c r="C1005" s="762"/>
      <c r="D1005" s="762"/>
      <c r="E1005" s="763"/>
      <c r="F1005" s="763"/>
      <c r="G1005" s="763"/>
      <c r="H1005" s="763"/>
      <c r="I1005" s="763"/>
      <c r="J1005" s="763"/>
      <c r="K1005" s="763"/>
      <c r="L1005" s="763"/>
      <c r="M1005" s="763"/>
      <c r="N1005" s="763"/>
      <c r="O1005" s="763"/>
      <c r="P1005" s="763"/>
      <c r="Q1005" s="763"/>
      <c r="R1005" s="763"/>
      <c r="S1005" s="763"/>
      <c r="T1005" s="763"/>
      <c r="U1005" s="763"/>
      <c r="V1005" s="763"/>
      <c r="W1005" s="358">
        <f t="shared" si="68"/>
        <v>0</v>
      </c>
      <c r="X1005" s="358">
        <f t="shared" si="69"/>
        <v>0</v>
      </c>
      <c r="Y1005" s="358">
        <f t="shared" si="70"/>
        <v>0</v>
      </c>
      <c r="Z1005" s="764"/>
      <c r="AA1005" s="587"/>
      <c r="AB1005" s="147"/>
      <c r="AC1005" s="124" t="str">
        <f>Translations!$B$1278</f>
        <v>Hide row for reduced scope</v>
      </c>
    </row>
    <row r="1006" spans="1:29" hidden="1" x14ac:dyDescent="0.25">
      <c r="A1006" s="324"/>
      <c r="C1006" s="762"/>
      <c r="D1006" s="762"/>
      <c r="E1006" s="763"/>
      <c r="F1006" s="763"/>
      <c r="G1006" s="763"/>
      <c r="H1006" s="763"/>
      <c r="I1006" s="763"/>
      <c r="J1006" s="763"/>
      <c r="K1006" s="763"/>
      <c r="L1006" s="763"/>
      <c r="M1006" s="763"/>
      <c r="N1006" s="763"/>
      <c r="O1006" s="763"/>
      <c r="P1006" s="763"/>
      <c r="Q1006" s="763"/>
      <c r="R1006" s="763"/>
      <c r="S1006" s="763"/>
      <c r="T1006" s="763"/>
      <c r="U1006" s="763"/>
      <c r="V1006" s="763"/>
      <c r="W1006" s="358">
        <f t="shared" si="68"/>
        <v>0</v>
      </c>
      <c r="X1006" s="358">
        <f t="shared" si="69"/>
        <v>0</v>
      </c>
      <c r="Y1006" s="358">
        <f t="shared" si="70"/>
        <v>0</v>
      </c>
      <c r="Z1006" s="764"/>
      <c r="AA1006" s="587"/>
      <c r="AB1006" s="147"/>
      <c r="AC1006" s="124" t="str">
        <f>Translations!$B$1278</f>
        <v>Hide row for reduced scope</v>
      </c>
    </row>
    <row r="1007" spans="1:29" hidden="1" x14ac:dyDescent="0.25">
      <c r="A1007" s="324"/>
      <c r="C1007" s="762"/>
      <c r="D1007" s="762"/>
      <c r="E1007" s="763"/>
      <c r="F1007" s="763"/>
      <c r="G1007" s="763"/>
      <c r="H1007" s="763"/>
      <c r="I1007" s="763"/>
      <c r="J1007" s="763"/>
      <c r="K1007" s="763"/>
      <c r="L1007" s="763"/>
      <c r="M1007" s="763"/>
      <c r="N1007" s="763"/>
      <c r="O1007" s="763"/>
      <c r="P1007" s="763"/>
      <c r="Q1007" s="763"/>
      <c r="R1007" s="763"/>
      <c r="S1007" s="763"/>
      <c r="T1007" s="763"/>
      <c r="U1007" s="763"/>
      <c r="V1007" s="763"/>
      <c r="W1007" s="358">
        <f t="shared" si="68"/>
        <v>0</v>
      </c>
      <c r="X1007" s="358">
        <f t="shared" si="69"/>
        <v>0</v>
      </c>
      <c r="Y1007" s="358">
        <f t="shared" si="70"/>
        <v>0</v>
      </c>
      <c r="Z1007" s="764"/>
      <c r="AA1007" s="587"/>
      <c r="AB1007" s="147"/>
      <c r="AC1007" s="124" t="str">
        <f>Translations!$B$1278</f>
        <v>Hide row for reduced scope</v>
      </c>
    </row>
    <row r="1008" spans="1:29" hidden="1" x14ac:dyDescent="0.25">
      <c r="A1008" s="324"/>
      <c r="C1008" s="762"/>
      <c r="D1008" s="762"/>
      <c r="E1008" s="763"/>
      <c r="F1008" s="763"/>
      <c r="G1008" s="763"/>
      <c r="H1008" s="763"/>
      <c r="I1008" s="763"/>
      <c r="J1008" s="763"/>
      <c r="K1008" s="763"/>
      <c r="L1008" s="763"/>
      <c r="M1008" s="763"/>
      <c r="N1008" s="763"/>
      <c r="O1008" s="763"/>
      <c r="P1008" s="763"/>
      <c r="Q1008" s="763"/>
      <c r="R1008" s="763"/>
      <c r="S1008" s="763"/>
      <c r="T1008" s="763"/>
      <c r="U1008" s="763"/>
      <c r="V1008" s="763"/>
      <c r="W1008" s="358">
        <f t="shared" si="68"/>
        <v>0</v>
      </c>
      <c r="X1008" s="358">
        <f t="shared" si="69"/>
        <v>0</v>
      </c>
      <c r="Y1008" s="358">
        <f t="shared" si="70"/>
        <v>0</v>
      </c>
      <c r="Z1008" s="764"/>
      <c r="AA1008" s="587"/>
      <c r="AB1008" s="147"/>
      <c r="AC1008" s="124" t="str">
        <f>Translations!$B$1278</f>
        <v>Hide row for reduced scope</v>
      </c>
    </row>
    <row r="1009" spans="1:29" hidden="1" x14ac:dyDescent="0.25">
      <c r="A1009" s="324"/>
      <c r="C1009" s="762"/>
      <c r="D1009" s="762"/>
      <c r="E1009" s="763"/>
      <c r="F1009" s="763"/>
      <c r="G1009" s="763"/>
      <c r="H1009" s="763"/>
      <c r="I1009" s="763"/>
      <c r="J1009" s="763"/>
      <c r="K1009" s="763"/>
      <c r="L1009" s="763"/>
      <c r="M1009" s="763"/>
      <c r="N1009" s="763"/>
      <c r="O1009" s="763"/>
      <c r="P1009" s="763"/>
      <c r="Q1009" s="763"/>
      <c r="R1009" s="763"/>
      <c r="S1009" s="763"/>
      <c r="T1009" s="763"/>
      <c r="U1009" s="763"/>
      <c r="V1009" s="763"/>
      <c r="W1009" s="358">
        <f t="shared" si="68"/>
        <v>0</v>
      </c>
      <c r="X1009" s="358">
        <f t="shared" si="69"/>
        <v>0</v>
      </c>
      <c r="Y1009" s="358">
        <f t="shared" si="70"/>
        <v>0</v>
      </c>
      <c r="Z1009" s="764"/>
      <c r="AA1009" s="587"/>
      <c r="AB1009" s="147"/>
      <c r="AC1009" s="124" t="str">
        <f>Translations!$B$1278</f>
        <v>Hide row for reduced scope</v>
      </c>
    </row>
    <row r="1010" spans="1:29" hidden="1" x14ac:dyDescent="0.25">
      <c r="A1010" s="324"/>
      <c r="C1010" s="762"/>
      <c r="D1010" s="762"/>
      <c r="E1010" s="763"/>
      <c r="F1010" s="763"/>
      <c r="G1010" s="763"/>
      <c r="H1010" s="763"/>
      <c r="I1010" s="763"/>
      <c r="J1010" s="763"/>
      <c r="K1010" s="763"/>
      <c r="L1010" s="763"/>
      <c r="M1010" s="763"/>
      <c r="N1010" s="763"/>
      <c r="O1010" s="763"/>
      <c r="P1010" s="763"/>
      <c r="Q1010" s="763"/>
      <c r="R1010" s="763"/>
      <c r="S1010" s="763"/>
      <c r="T1010" s="763"/>
      <c r="U1010" s="763"/>
      <c r="V1010" s="763"/>
      <c r="W1010" s="358">
        <f t="shared" si="68"/>
        <v>0</v>
      </c>
      <c r="X1010" s="358">
        <f t="shared" si="69"/>
        <v>0</v>
      </c>
      <c r="Y1010" s="358">
        <f t="shared" si="70"/>
        <v>0</v>
      </c>
      <c r="Z1010" s="764"/>
      <c r="AA1010" s="587"/>
      <c r="AB1010" s="147"/>
      <c r="AC1010" s="124" t="str">
        <f>Translations!$B$1278</f>
        <v>Hide row for reduced scope</v>
      </c>
    </row>
    <row r="1011" spans="1:29" hidden="1" x14ac:dyDescent="0.25">
      <c r="A1011" s="324"/>
      <c r="C1011" s="762"/>
      <c r="D1011" s="762"/>
      <c r="E1011" s="763"/>
      <c r="F1011" s="763"/>
      <c r="G1011" s="763"/>
      <c r="H1011" s="763"/>
      <c r="I1011" s="763"/>
      <c r="J1011" s="763"/>
      <c r="K1011" s="763"/>
      <c r="L1011" s="763"/>
      <c r="M1011" s="763"/>
      <c r="N1011" s="763"/>
      <c r="O1011" s="763"/>
      <c r="P1011" s="763"/>
      <c r="Q1011" s="763"/>
      <c r="R1011" s="763"/>
      <c r="S1011" s="763"/>
      <c r="T1011" s="763"/>
      <c r="U1011" s="763"/>
      <c r="V1011" s="763"/>
      <c r="W1011" s="358">
        <f t="shared" si="68"/>
        <v>0</v>
      </c>
      <c r="X1011" s="358">
        <f t="shared" si="69"/>
        <v>0</v>
      </c>
      <c r="Y1011" s="358">
        <f t="shared" si="70"/>
        <v>0</v>
      </c>
      <c r="Z1011" s="764"/>
      <c r="AA1011" s="587"/>
      <c r="AB1011" s="147"/>
      <c r="AC1011" s="124" t="str">
        <f>Translations!$B$1278</f>
        <v>Hide row for reduced scope</v>
      </c>
    </row>
    <row r="1012" spans="1:29" hidden="1" x14ac:dyDescent="0.25">
      <c r="A1012" s="324"/>
      <c r="C1012" s="762"/>
      <c r="D1012" s="762"/>
      <c r="E1012" s="763"/>
      <c r="F1012" s="763"/>
      <c r="G1012" s="763"/>
      <c r="H1012" s="763"/>
      <c r="I1012" s="763"/>
      <c r="J1012" s="763"/>
      <c r="K1012" s="763"/>
      <c r="L1012" s="763"/>
      <c r="M1012" s="763"/>
      <c r="N1012" s="763"/>
      <c r="O1012" s="763"/>
      <c r="P1012" s="763"/>
      <c r="Q1012" s="763"/>
      <c r="R1012" s="763"/>
      <c r="S1012" s="763"/>
      <c r="T1012" s="763"/>
      <c r="U1012" s="763"/>
      <c r="V1012" s="763"/>
      <c r="W1012" s="358">
        <f t="shared" si="68"/>
        <v>0</v>
      </c>
      <c r="X1012" s="358">
        <f t="shared" si="69"/>
        <v>0</v>
      </c>
      <c r="Y1012" s="358">
        <f t="shared" si="70"/>
        <v>0</v>
      </c>
      <c r="Z1012" s="764"/>
      <c r="AA1012" s="587"/>
      <c r="AB1012" s="147"/>
      <c r="AC1012" s="124" t="str">
        <f>Translations!$B$1278</f>
        <v>Hide row for reduced scope</v>
      </c>
    </row>
    <row r="1013" spans="1:29" hidden="1" x14ac:dyDescent="0.25">
      <c r="A1013" s="324"/>
      <c r="C1013" s="762"/>
      <c r="D1013" s="762"/>
      <c r="E1013" s="763"/>
      <c r="F1013" s="763"/>
      <c r="G1013" s="763"/>
      <c r="H1013" s="763"/>
      <c r="I1013" s="763"/>
      <c r="J1013" s="763"/>
      <c r="K1013" s="763"/>
      <c r="L1013" s="763"/>
      <c r="M1013" s="763"/>
      <c r="N1013" s="763"/>
      <c r="O1013" s="763"/>
      <c r="P1013" s="763"/>
      <c r="Q1013" s="763"/>
      <c r="R1013" s="763"/>
      <c r="S1013" s="763"/>
      <c r="T1013" s="763"/>
      <c r="U1013" s="763"/>
      <c r="V1013" s="763"/>
      <c r="W1013" s="358">
        <f t="shared" si="68"/>
        <v>0</v>
      </c>
      <c r="X1013" s="358">
        <f t="shared" si="69"/>
        <v>0</v>
      </c>
      <c r="Y1013" s="358">
        <f t="shared" si="70"/>
        <v>0</v>
      </c>
      <c r="Z1013" s="764"/>
      <c r="AA1013" s="587"/>
      <c r="AB1013" s="147"/>
      <c r="AC1013" s="124" t="str">
        <f>Translations!$B$1278</f>
        <v>Hide row for reduced scope</v>
      </c>
    </row>
    <row r="1014" spans="1:29" hidden="1" x14ac:dyDescent="0.25">
      <c r="A1014" s="324"/>
      <c r="C1014" s="762"/>
      <c r="D1014" s="762"/>
      <c r="E1014" s="763"/>
      <c r="F1014" s="763"/>
      <c r="G1014" s="763"/>
      <c r="H1014" s="763"/>
      <c r="I1014" s="763"/>
      <c r="J1014" s="763"/>
      <c r="K1014" s="763"/>
      <c r="L1014" s="763"/>
      <c r="M1014" s="763"/>
      <c r="N1014" s="763"/>
      <c r="O1014" s="763"/>
      <c r="P1014" s="763"/>
      <c r="Q1014" s="763"/>
      <c r="R1014" s="763"/>
      <c r="S1014" s="763"/>
      <c r="T1014" s="763"/>
      <c r="U1014" s="763"/>
      <c r="V1014" s="763"/>
      <c r="W1014" s="358">
        <f t="shared" si="68"/>
        <v>0</v>
      </c>
      <c r="X1014" s="358">
        <f t="shared" si="69"/>
        <v>0</v>
      </c>
      <c r="Y1014" s="358">
        <f t="shared" si="70"/>
        <v>0</v>
      </c>
      <c r="Z1014" s="764"/>
      <c r="AA1014" s="587"/>
      <c r="AB1014" s="147"/>
      <c r="AC1014" s="124" t="str">
        <f>Translations!$B$1278</f>
        <v>Hide row for reduced scope</v>
      </c>
    </row>
    <row r="1015" spans="1:29" hidden="1" x14ac:dyDescent="0.25">
      <c r="A1015" s="324"/>
      <c r="C1015" s="762"/>
      <c r="D1015" s="762"/>
      <c r="E1015" s="763"/>
      <c r="F1015" s="763"/>
      <c r="G1015" s="763"/>
      <c r="H1015" s="763"/>
      <c r="I1015" s="763"/>
      <c r="J1015" s="763"/>
      <c r="K1015" s="763"/>
      <c r="L1015" s="763"/>
      <c r="M1015" s="763"/>
      <c r="N1015" s="763"/>
      <c r="O1015" s="763"/>
      <c r="P1015" s="763"/>
      <c r="Q1015" s="763"/>
      <c r="R1015" s="763"/>
      <c r="S1015" s="763"/>
      <c r="T1015" s="763"/>
      <c r="U1015" s="763"/>
      <c r="V1015" s="763"/>
      <c r="W1015" s="358">
        <f t="shared" si="68"/>
        <v>0</v>
      </c>
      <c r="X1015" s="358">
        <f t="shared" si="69"/>
        <v>0</v>
      </c>
      <c r="Y1015" s="358">
        <f t="shared" si="70"/>
        <v>0</v>
      </c>
      <c r="Z1015" s="764"/>
      <c r="AA1015" s="587"/>
      <c r="AB1015" s="147"/>
      <c r="AC1015" s="124" t="str">
        <f>Translations!$B$1278</f>
        <v>Hide row for reduced scope</v>
      </c>
    </row>
    <row r="1016" spans="1:29" hidden="1" x14ac:dyDescent="0.25">
      <c r="A1016" s="324"/>
      <c r="C1016" s="762"/>
      <c r="D1016" s="762"/>
      <c r="E1016" s="763"/>
      <c r="F1016" s="763"/>
      <c r="G1016" s="763"/>
      <c r="H1016" s="763"/>
      <c r="I1016" s="763"/>
      <c r="J1016" s="763"/>
      <c r="K1016" s="763"/>
      <c r="L1016" s="763"/>
      <c r="M1016" s="763"/>
      <c r="N1016" s="763"/>
      <c r="O1016" s="763"/>
      <c r="P1016" s="763"/>
      <c r="Q1016" s="763"/>
      <c r="R1016" s="763"/>
      <c r="S1016" s="763"/>
      <c r="T1016" s="763"/>
      <c r="U1016" s="763"/>
      <c r="V1016" s="763"/>
      <c r="W1016" s="358">
        <f t="shared" si="68"/>
        <v>0</v>
      </c>
      <c r="X1016" s="358">
        <f t="shared" si="69"/>
        <v>0</v>
      </c>
      <c r="Y1016" s="358">
        <f t="shared" si="70"/>
        <v>0</v>
      </c>
      <c r="Z1016" s="764"/>
      <c r="AA1016" s="587"/>
      <c r="AB1016" s="147"/>
      <c r="AC1016" s="124" t="str">
        <f>Translations!$B$1278</f>
        <v>Hide row for reduced scope</v>
      </c>
    </row>
    <row r="1017" spans="1:29" hidden="1" x14ac:dyDescent="0.25">
      <c r="A1017" s="324"/>
      <c r="C1017" s="762"/>
      <c r="D1017" s="762"/>
      <c r="E1017" s="763"/>
      <c r="F1017" s="763"/>
      <c r="G1017" s="763"/>
      <c r="H1017" s="763"/>
      <c r="I1017" s="763"/>
      <c r="J1017" s="763"/>
      <c r="K1017" s="763"/>
      <c r="L1017" s="763"/>
      <c r="M1017" s="763"/>
      <c r="N1017" s="763"/>
      <c r="O1017" s="763"/>
      <c r="P1017" s="763"/>
      <c r="Q1017" s="763"/>
      <c r="R1017" s="763"/>
      <c r="S1017" s="763"/>
      <c r="T1017" s="763"/>
      <c r="U1017" s="763"/>
      <c r="V1017" s="763"/>
      <c r="W1017" s="358">
        <f t="shared" si="68"/>
        <v>0</v>
      </c>
      <c r="X1017" s="358">
        <f t="shared" si="69"/>
        <v>0</v>
      </c>
      <c r="Y1017" s="358">
        <f t="shared" si="70"/>
        <v>0</v>
      </c>
      <c r="Z1017" s="764"/>
      <c r="AA1017" s="587"/>
      <c r="AB1017" s="147"/>
      <c r="AC1017" s="124" t="str">
        <f>Translations!$B$1278</f>
        <v>Hide row for reduced scope</v>
      </c>
    </row>
    <row r="1018" spans="1:29" hidden="1" x14ac:dyDescent="0.25">
      <c r="A1018" s="324"/>
      <c r="C1018" s="762"/>
      <c r="D1018" s="762"/>
      <c r="E1018" s="763"/>
      <c r="F1018" s="763"/>
      <c r="G1018" s="763"/>
      <c r="H1018" s="763"/>
      <c r="I1018" s="763"/>
      <c r="J1018" s="763"/>
      <c r="K1018" s="763"/>
      <c r="L1018" s="763"/>
      <c r="M1018" s="763"/>
      <c r="N1018" s="763"/>
      <c r="O1018" s="763"/>
      <c r="P1018" s="763"/>
      <c r="Q1018" s="763"/>
      <c r="R1018" s="763"/>
      <c r="S1018" s="763"/>
      <c r="T1018" s="763"/>
      <c r="U1018" s="763"/>
      <c r="V1018" s="763"/>
      <c r="W1018" s="358">
        <f t="shared" si="68"/>
        <v>0</v>
      </c>
      <c r="X1018" s="358">
        <f t="shared" si="69"/>
        <v>0</v>
      </c>
      <c r="Y1018" s="358">
        <f t="shared" si="70"/>
        <v>0</v>
      </c>
      <c r="Z1018" s="764"/>
      <c r="AA1018" s="587"/>
      <c r="AB1018" s="147"/>
      <c r="AC1018" s="124" t="str">
        <f>Translations!$B$1278</f>
        <v>Hide row for reduced scope</v>
      </c>
    </row>
    <row r="1019" spans="1:29" hidden="1" x14ac:dyDescent="0.25">
      <c r="A1019" s="324"/>
      <c r="C1019" s="762"/>
      <c r="D1019" s="762"/>
      <c r="E1019" s="763"/>
      <c r="F1019" s="763"/>
      <c r="G1019" s="763"/>
      <c r="H1019" s="763"/>
      <c r="I1019" s="763"/>
      <c r="J1019" s="763"/>
      <c r="K1019" s="763"/>
      <c r="L1019" s="763"/>
      <c r="M1019" s="763"/>
      <c r="N1019" s="763"/>
      <c r="O1019" s="763"/>
      <c r="P1019" s="763"/>
      <c r="Q1019" s="763"/>
      <c r="R1019" s="763"/>
      <c r="S1019" s="763"/>
      <c r="T1019" s="763"/>
      <c r="U1019" s="763"/>
      <c r="V1019" s="763"/>
      <c r="W1019" s="358">
        <f t="shared" si="68"/>
        <v>0</v>
      </c>
      <c r="X1019" s="358">
        <f t="shared" si="69"/>
        <v>0</v>
      </c>
      <c r="Y1019" s="358">
        <f t="shared" si="70"/>
        <v>0</v>
      </c>
      <c r="Z1019" s="764"/>
      <c r="AA1019" s="587"/>
      <c r="AB1019" s="147"/>
      <c r="AC1019" s="124" t="str">
        <f>Translations!$B$1278</f>
        <v>Hide row for reduced scope</v>
      </c>
    </row>
    <row r="1020" spans="1:29" hidden="1" x14ac:dyDescent="0.25">
      <c r="A1020" s="324"/>
      <c r="C1020" s="762"/>
      <c r="D1020" s="762"/>
      <c r="E1020" s="763"/>
      <c r="F1020" s="763"/>
      <c r="G1020" s="763"/>
      <c r="H1020" s="763"/>
      <c r="I1020" s="763"/>
      <c r="J1020" s="763"/>
      <c r="K1020" s="763"/>
      <c r="L1020" s="763"/>
      <c r="M1020" s="763"/>
      <c r="N1020" s="763"/>
      <c r="O1020" s="763"/>
      <c r="P1020" s="763"/>
      <c r="Q1020" s="763"/>
      <c r="R1020" s="763"/>
      <c r="S1020" s="763"/>
      <c r="T1020" s="763"/>
      <c r="U1020" s="763"/>
      <c r="V1020" s="763"/>
      <c r="W1020" s="358">
        <f t="shared" si="68"/>
        <v>0</v>
      </c>
      <c r="X1020" s="358">
        <f t="shared" si="69"/>
        <v>0</v>
      </c>
      <c r="Y1020" s="358">
        <f t="shared" si="70"/>
        <v>0</v>
      </c>
      <c r="Z1020" s="764"/>
      <c r="AA1020" s="587"/>
      <c r="AB1020" s="147"/>
      <c r="AC1020" s="124" t="str">
        <f>Translations!$B$1278</f>
        <v>Hide row for reduced scope</v>
      </c>
    </row>
    <row r="1021" spans="1:29" hidden="1" x14ac:dyDescent="0.25">
      <c r="A1021" s="324"/>
      <c r="C1021" s="762"/>
      <c r="D1021" s="762"/>
      <c r="E1021" s="763"/>
      <c r="F1021" s="763"/>
      <c r="G1021" s="763"/>
      <c r="H1021" s="763"/>
      <c r="I1021" s="763"/>
      <c r="J1021" s="763"/>
      <c r="K1021" s="763"/>
      <c r="L1021" s="763"/>
      <c r="M1021" s="763"/>
      <c r="N1021" s="763"/>
      <c r="O1021" s="763"/>
      <c r="P1021" s="763"/>
      <c r="Q1021" s="763"/>
      <c r="R1021" s="763"/>
      <c r="S1021" s="763"/>
      <c r="T1021" s="763"/>
      <c r="U1021" s="763"/>
      <c r="V1021" s="763"/>
      <c r="W1021" s="358">
        <f t="shared" si="68"/>
        <v>0</v>
      </c>
      <c r="X1021" s="358">
        <f t="shared" si="69"/>
        <v>0</v>
      </c>
      <c r="Y1021" s="358">
        <f t="shared" si="70"/>
        <v>0</v>
      </c>
      <c r="Z1021" s="764"/>
      <c r="AA1021" s="587"/>
      <c r="AB1021" s="147"/>
      <c r="AC1021" s="124" t="str">
        <f>Translations!$B$1278</f>
        <v>Hide row for reduced scope</v>
      </c>
    </row>
    <row r="1022" spans="1:29" hidden="1" x14ac:dyDescent="0.25">
      <c r="A1022" s="324"/>
      <c r="C1022" s="762"/>
      <c r="D1022" s="762"/>
      <c r="E1022" s="763"/>
      <c r="F1022" s="763"/>
      <c r="G1022" s="763"/>
      <c r="H1022" s="763"/>
      <c r="I1022" s="763"/>
      <c r="J1022" s="763"/>
      <c r="K1022" s="763"/>
      <c r="L1022" s="763"/>
      <c r="M1022" s="763"/>
      <c r="N1022" s="763"/>
      <c r="O1022" s="763"/>
      <c r="P1022" s="763"/>
      <c r="Q1022" s="763"/>
      <c r="R1022" s="763"/>
      <c r="S1022" s="763"/>
      <c r="T1022" s="763"/>
      <c r="U1022" s="763"/>
      <c r="V1022" s="763"/>
      <c r="W1022" s="358">
        <f t="shared" si="68"/>
        <v>0</v>
      </c>
      <c r="X1022" s="358">
        <f t="shared" si="69"/>
        <v>0</v>
      </c>
      <c r="Y1022" s="358">
        <f t="shared" si="70"/>
        <v>0</v>
      </c>
      <c r="Z1022" s="764"/>
      <c r="AA1022" s="587"/>
      <c r="AB1022" s="147"/>
      <c r="AC1022" s="124" t="str">
        <f>Translations!$B$1278</f>
        <v>Hide row for reduced scope</v>
      </c>
    </row>
    <row r="1023" spans="1:29" hidden="1" x14ac:dyDescent="0.25">
      <c r="A1023" s="324"/>
      <c r="C1023" s="762"/>
      <c r="D1023" s="762"/>
      <c r="E1023" s="763"/>
      <c r="F1023" s="763"/>
      <c r="G1023" s="763"/>
      <c r="H1023" s="763"/>
      <c r="I1023" s="763"/>
      <c r="J1023" s="763"/>
      <c r="K1023" s="763"/>
      <c r="L1023" s="763"/>
      <c r="M1023" s="763"/>
      <c r="N1023" s="763"/>
      <c r="O1023" s="763"/>
      <c r="P1023" s="763"/>
      <c r="Q1023" s="763"/>
      <c r="R1023" s="763"/>
      <c r="S1023" s="763"/>
      <c r="T1023" s="763"/>
      <c r="U1023" s="763"/>
      <c r="V1023" s="763"/>
      <c r="W1023" s="358">
        <f t="shared" si="68"/>
        <v>0</v>
      </c>
      <c r="X1023" s="358">
        <f t="shared" si="69"/>
        <v>0</v>
      </c>
      <c r="Y1023" s="358">
        <f t="shared" si="70"/>
        <v>0</v>
      </c>
      <c r="Z1023" s="764"/>
      <c r="AA1023" s="587"/>
      <c r="AB1023" s="147"/>
      <c r="AC1023" s="124" t="str">
        <f>Translations!$B$1278</f>
        <v>Hide row for reduced scope</v>
      </c>
    </row>
    <row r="1024" spans="1:29" hidden="1" x14ac:dyDescent="0.25">
      <c r="A1024" s="324"/>
      <c r="C1024" s="762"/>
      <c r="D1024" s="762"/>
      <c r="E1024" s="763"/>
      <c r="F1024" s="763"/>
      <c r="G1024" s="763"/>
      <c r="H1024" s="763"/>
      <c r="I1024" s="763"/>
      <c r="J1024" s="763"/>
      <c r="K1024" s="763"/>
      <c r="L1024" s="763"/>
      <c r="M1024" s="763"/>
      <c r="N1024" s="763"/>
      <c r="O1024" s="763"/>
      <c r="P1024" s="763"/>
      <c r="Q1024" s="763"/>
      <c r="R1024" s="763"/>
      <c r="S1024" s="763"/>
      <c r="T1024" s="763"/>
      <c r="U1024" s="763"/>
      <c r="V1024" s="763"/>
      <c r="W1024" s="358">
        <f t="shared" si="68"/>
        <v>0</v>
      </c>
      <c r="X1024" s="358">
        <f t="shared" si="69"/>
        <v>0</v>
      </c>
      <c r="Y1024" s="358">
        <f t="shared" si="70"/>
        <v>0</v>
      </c>
      <c r="Z1024" s="764"/>
      <c r="AA1024" s="587"/>
      <c r="AB1024" s="147"/>
      <c r="AC1024" s="124" t="str">
        <f>Translations!$B$1278</f>
        <v>Hide row for reduced scope</v>
      </c>
    </row>
    <row r="1025" spans="1:29" hidden="1" x14ac:dyDescent="0.25">
      <c r="A1025" s="324"/>
      <c r="C1025" s="762"/>
      <c r="D1025" s="762"/>
      <c r="E1025" s="763"/>
      <c r="F1025" s="763"/>
      <c r="G1025" s="763"/>
      <c r="H1025" s="763"/>
      <c r="I1025" s="763"/>
      <c r="J1025" s="763"/>
      <c r="K1025" s="763"/>
      <c r="L1025" s="763"/>
      <c r="M1025" s="763"/>
      <c r="N1025" s="763"/>
      <c r="O1025" s="763"/>
      <c r="P1025" s="763"/>
      <c r="Q1025" s="763"/>
      <c r="R1025" s="763"/>
      <c r="S1025" s="763"/>
      <c r="T1025" s="763"/>
      <c r="U1025" s="763"/>
      <c r="V1025" s="763"/>
      <c r="W1025" s="358">
        <f t="shared" si="68"/>
        <v>0</v>
      </c>
      <c r="X1025" s="358">
        <f t="shared" si="69"/>
        <v>0</v>
      </c>
      <c r="Y1025" s="358">
        <f t="shared" si="70"/>
        <v>0</v>
      </c>
      <c r="Z1025" s="764"/>
      <c r="AA1025" s="587"/>
      <c r="AB1025" s="147"/>
      <c r="AC1025" s="124" t="str">
        <f>Translations!$B$1278</f>
        <v>Hide row for reduced scope</v>
      </c>
    </row>
    <row r="1026" spans="1:29" hidden="1" x14ac:dyDescent="0.25">
      <c r="A1026" s="324"/>
      <c r="C1026" s="762"/>
      <c r="D1026" s="762"/>
      <c r="E1026" s="763"/>
      <c r="F1026" s="763"/>
      <c r="G1026" s="763"/>
      <c r="H1026" s="763"/>
      <c r="I1026" s="763"/>
      <c r="J1026" s="763"/>
      <c r="K1026" s="763"/>
      <c r="L1026" s="763"/>
      <c r="M1026" s="763"/>
      <c r="N1026" s="763"/>
      <c r="O1026" s="763"/>
      <c r="P1026" s="763"/>
      <c r="Q1026" s="763"/>
      <c r="R1026" s="763"/>
      <c r="S1026" s="763"/>
      <c r="T1026" s="763"/>
      <c r="U1026" s="763"/>
      <c r="V1026" s="763"/>
      <c r="W1026" s="358">
        <f t="shared" si="68"/>
        <v>0</v>
      </c>
      <c r="X1026" s="358">
        <f t="shared" si="69"/>
        <v>0</v>
      </c>
      <c r="Y1026" s="358">
        <f t="shared" si="70"/>
        <v>0</v>
      </c>
      <c r="Z1026" s="764"/>
      <c r="AA1026" s="587"/>
      <c r="AB1026" s="147"/>
      <c r="AC1026" s="124" t="str">
        <f>Translations!$B$1278</f>
        <v>Hide row for reduced scope</v>
      </c>
    </row>
    <row r="1027" spans="1:29" hidden="1" x14ac:dyDescent="0.25">
      <c r="A1027" s="324"/>
      <c r="C1027" s="762"/>
      <c r="D1027" s="762"/>
      <c r="E1027" s="763"/>
      <c r="F1027" s="763"/>
      <c r="G1027" s="763"/>
      <c r="H1027" s="763"/>
      <c r="I1027" s="763"/>
      <c r="J1027" s="763"/>
      <c r="K1027" s="763"/>
      <c r="L1027" s="763"/>
      <c r="M1027" s="763"/>
      <c r="N1027" s="763"/>
      <c r="O1027" s="763"/>
      <c r="P1027" s="763"/>
      <c r="Q1027" s="763"/>
      <c r="R1027" s="763"/>
      <c r="S1027" s="763"/>
      <c r="T1027" s="763"/>
      <c r="U1027" s="763"/>
      <c r="V1027" s="763"/>
      <c r="W1027" s="358">
        <f t="shared" si="68"/>
        <v>0</v>
      </c>
      <c r="X1027" s="358">
        <f t="shared" si="69"/>
        <v>0</v>
      </c>
      <c r="Y1027" s="358">
        <f t="shared" si="70"/>
        <v>0</v>
      </c>
      <c r="Z1027" s="764"/>
      <c r="AA1027" s="587"/>
      <c r="AB1027" s="147"/>
      <c r="AC1027" s="124" t="str">
        <f>Translations!$B$1278</f>
        <v>Hide row for reduced scope</v>
      </c>
    </row>
    <row r="1028" spans="1:29" hidden="1" x14ac:dyDescent="0.25">
      <c r="A1028" s="324"/>
      <c r="C1028" s="142" t="str">
        <f>Translations!$B$998</f>
        <v>&lt; Please add additional rows above this row, if needed &gt;</v>
      </c>
      <c r="D1028" s="139"/>
      <c r="E1028" s="155"/>
      <c r="F1028" s="155"/>
      <c r="G1028" s="155"/>
      <c r="H1028" s="155"/>
      <c r="I1028" s="156"/>
      <c r="J1028" s="156"/>
      <c r="K1028" s="156"/>
      <c r="L1028" s="156"/>
      <c r="M1028" s="156"/>
      <c r="N1028" s="156"/>
      <c r="O1028" s="156"/>
      <c r="P1028" s="156"/>
      <c r="Q1028" s="156"/>
      <c r="R1028" s="156"/>
      <c r="S1028" s="156"/>
      <c r="T1028" s="156"/>
      <c r="U1028" s="156"/>
      <c r="V1028" s="156"/>
      <c r="W1028" s="361"/>
      <c r="X1028" s="361"/>
      <c r="Y1028" s="361"/>
      <c r="Z1028" s="362"/>
      <c r="AA1028" s="587"/>
      <c r="AB1028" s="147"/>
      <c r="AC1028" s="124" t="str">
        <f>Translations!$B$1278</f>
        <v>Hide row for reduced scope</v>
      </c>
    </row>
    <row r="1029" spans="1:29" ht="38.25" hidden="1" customHeight="1" thickBot="1" x14ac:dyDescent="0.3">
      <c r="A1029" s="324"/>
      <c r="C1029" s="1210" t="str">
        <f>Translations!$B$1002</f>
        <v>Aggregated CO2 emissions from all flights arriving at each MS from third countries:</v>
      </c>
      <c r="D1029" s="1219"/>
      <c r="E1029" s="171">
        <f t="shared" ref="E1029:V1029" si="71">SUM(E1003:E1028)</f>
        <v>0</v>
      </c>
      <c r="F1029" s="171">
        <f t="shared" si="71"/>
        <v>0</v>
      </c>
      <c r="G1029" s="171">
        <f t="shared" si="71"/>
        <v>0</v>
      </c>
      <c r="H1029" s="171">
        <f t="shared" si="71"/>
        <v>0</v>
      </c>
      <c r="I1029" s="171">
        <f t="shared" si="71"/>
        <v>0</v>
      </c>
      <c r="J1029" s="171">
        <f t="shared" si="71"/>
        <v>0</v>
      </c>
      <c r="K1029" s="171">
        <f t="shared" si="71"/>
        <v>0</v>
      </c>
      <c r="L1029" s="171">
        <f t="shared" si="71"/>
        <v>0</v>
      </c>
      <c r="M1029" s="171">
        <f t="shared" si="71"/>
        <v>0</v>
      </c>
      <c r="N1029" s="171">
        <f t="shared" si="71"/>
        <v>0</v>
      </c>
      <c r="O1029" s="171">
        <f t="shared" si="71"/>
        <v>0</v>
      </c>
      <c r="P1029" s="171">
        <f t="shared" si="71"/>
        <v>0</v>
      </c>
      <c r="Q1029" s="171">
        <f t="shared" si="71"/>
        <v>0</v>
      </c>
      <c r="R1029" s="171">
        <f t="shared" si="71"/>
        <v>0</v>
      </c>
      <c r="S1029" s="171">
        <f t="shared" si="71"/>
        <v>0</v>
      </c>
      <c r="T1029" s="171">
        <f t="shared" si="71"/>
        <v>0</v>
      </c>
      <c r="U1029" s="171">
        <f t="shared" si="71"/>
        <v>0</v>
      </c>
      <c r="V1029" s="171">
        <f t="shared" si="71"/>
        <v>0</v>
      </c>
      <c r="W1029" s="358">
        <f>SUM(W1003:W1028)</f>
        <v>0</v>
      </c>
      <c r="X1029" s="358">
        <f>SUM(X1003:X1028)</f>
        <v>0</v>
      </c>
      <c r="Y1029" s="358">
        <f>SUM(Y1003:Y1028)</f>
        <v>0</v>
      </c>
      <c r="Z1029" s="360">
        <f>SUM(Z1003:Z1028)</f>
        <v>0</v>
      </c>
      <c r="AA1029" s="587"/>
      <c r="AC1029" s="124" t="str">
        <f>Translations!$B$1278</f>
        <v>Hide row for reduced scope</v>
      </c>
    </row>
    <row r="1030" spans="1:29" x14ac:dyDescent="0.25">
      <c r="C1030" s="128"/>
      <c r="D1030" s="128"/>
      <c r="E1030" s="128"/>
      <c r="F1030" s="128"/>
      <c r="G1030" s="128"/>
      <c r="H1030" s="128"/>
      <c r="I1030" s="128"/>
      <c r="J1030" s="128"/>
      <c r="K1030" s="128"/>
      <c r="L1030" s="128"/>
      <c r="M1030" s="128"/>
      <c r="N1030" s="128"/>
      <c r="O1030" s="128"/>
      <c r="P1030" s="128"/>
      <c r="Q1030" s="128"/>
      <c r="R1030" s="128"/>
      <c r="S1030" s="128"/>
      <c r="T1030" s="128"/>
      <c r="U1030" s="128"/>
      <c r="V1030" s="128"/>
    </row>
    <row r="1031" spans="1:29" x14ac:dyDescent="0.25">
      <c r="A1031" s="482"/>
      <c r="B1031" s="482"/>
      <c r="C1031" s="488"/>
      <c r="D1031" s="488"/>
      <c r="E1031" s="488"/>
      <c r="F1031" s="488"/>
      <c r="G1031" s="488"/>
      <c r="H1031" s="488"/>
      <c r="I1031" s="488"/>
      <c r="J1031" s="488"/>
      <c r="K1031" s="488"/>
      <c r="L1031" s="488"/>
      <c r="M1031" s="488"/>
      <c r="N1031" s="488"/>
      <c r="O1031" s="488"/>
      <c r="P1031" s="488"/>
      <c r="Q1031" s="488"/>
      <c r="R1031" s="488"/>
      <c r="S1031" s="488"/>
      <c r="T1031" s="488"/>
      <c r="U1031" s="488"/>
      <c r="V1031" s="488"/>
      <c r="W1031" s="482"/>
      <c r="X1031" s="482"/>
      <c r="Y1031" s="482"/>
      <c r="Z1031" s="482"/>
      <c r="AA1031" s="482"/>
    </row>
    <row r="1032" spans="1:29" ht="15.6" x14ac:dyDescent="0.25">
      <c r="A1032" s="482"/>
      <c r="B1032" s="167" t="s">
        <v>1</v>
      </c>
      <c r="C1032" s="79" t="str">
        <f>Translations!$B$1245</f>
        <v>Detailed emissions data – CH ETS</v>
      </c>
      <c r="D1032" s="79"/>
      <c r="E1032" s="79"/>
      <c r="F1032" s="79"/>
      <c r="G1032" s="79"/>
      <c r="H1032" s="79"/>
      <c r="I1032" s="79"/>
      <c r="J1032" s="79"/>
      <c r="K1032" s="79"/>
      <c r="L1032" s="79"/>
      <c r="M1032" s="79"/>
      <c r="N1032" s="79"/>
      <c r="O1032" s="79"/>
      <c r="P1032" s="79"/>
      <c r="Q1032" s="79"/>
      <c r="R1032" s="79"/>
      <c r="S1032" s="79"/>
      <c r="T1032" s="79"/>
      <c r="U1032" s="79"/>
      <c r="V1032" s="79"/>
      <c r="W1032" s="79"/>
      <c r="X1032" s="79"/>
      <c r="Y1032" s="79"/>
      <c r="Z1032" s="79"/>
      <c r="AA1032" s="482"/>
    </row>
    <row r="1033" spans="1:29" ht="5.0999999999999996" customHeight="1" x14ac:dyDescent="0.25">
      <c r="A1033" s="482"/>
      <c r="C1033" s="128"/>
      <c r="D1033" s="128"/>
      <c r="E1033" s="128"/>
      <c r="F1033" s="128"/>
      <c r="G1033" s="128"/>
      <c r="H1033" s="128"/>
      <c r="I1033" s="128"/>
      <c r="J1033" s="128"/>
      <c r="K1033" s="128"/>
      <c r="L1033" s="128"/>
      <c r="M1033" s="128"/>
      <c r="N1033" s="128"/>
      <c r="O1033" s="128"/>
      <c r="P1033" s="128"/>
      <c r="Q1033" s="128"/>
      <c r="R1033" s="128"/>
      <c r="S1033" s="128"/>
      <c r="T1033" s="128"/>
      <c r="U1033" s="128"/>
      <c r="V1033" s="128"/>
      <c r="AA1033" s="482"/>
    </row>
    <row r="1034" spans="1:29" ht="26.4" customHeight="1" x14ac:dyDescent="0.25">
      <c r="A1034" s="482"/>
      <c r="B1034" s="60" t="s">
        <v>25</v>
      </c>
      <c r="C1034" s="1095" t="str">
        <f>Translations!$B$1280</f>
        <v>The following table is used for control purposes only. Please make sure that the totals are consistent with the result of section 5(d). The following sections (b) and (c) should be filled without any double counting of emissions.</v>
      </c>
      <c r="D1034" s="1074"/>
      <c r="E1034" s="1074"/>
      <c r="F1034" s="1074"/>
      <c r="G1034" s="1074"/>
      <c r="H1034" s="1074"/>
      <c r="I1034" s="1074"/>
      <c r="J1034" s="1074"/>
      <c r="K1034" s="1074"/>
      <c r="L1034" s="1074"/>
      <c r="M1034" s="1074"/>
      <c r="N1034" s="1074"/>
      <c r="O1034" s="1074"/>
      <c r="P1034" s="1074"/>
      <c r="Q1034" s="1074"/>
      <c r="R1034" s="1074"/>
      <c r="S1034" s="1074"/>
      <c r="T1034" s="1074"/>
      <c r="U1034" s="1074"/>
      <c r="V1034" s="1074"/>
      <c r="W1034" s="1074"/>
      <c r="X1034" s="1074"/>
      <c r="Y1034" s="1074"/>
      <c r="Z1034" s="972"/>
      <c r="AA1034" s="482"/>
    </row>
    <row r="1035" spans="1:29" ht="52.95" customHeight="1" x14ac:dyDescent="0.25">
      <c r="A1035" s="482"/>
      <c r="B1035" s="60"/>
      <c r="C1035" s="1095"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1035" s="1074"/>
      <c r="E1035" s="1074"/>
      <c r="F1035" s="1074"/>
      <c r="G1035" s="1074"/>
      <c r="H1035" s="1074"/>
      <c r="I1035" s="1074"/>
      <c r="J1035" s="1074"/>
      <c r="K1035" s="1074"/>
      <c r="L1035" s="1074"/>
      <c r="M1035" s="1074"/>
      <c r="N1035" s="1074"/>
      <c r="O1035" s="1074"/>
      <c r="P1035" s="1074"/>
      <c r="Q1035" s="1074"/>
      <c r="R1035" s="1074"/>
      <c r="S1035" s="1074"/>
      <c r="T1035" s="1074"/>
      <c r="U1035" s="1074"/>
      <c r="V1035" s="1074"/>
      <c r="W1035" s="1074"/>
      <c r="X1035" s="1074"/>
      <c r="Y1035" s="1074"/>
      <c r="Z1035" s="972"/>
      <c r="AA1035" s="482"/>
      <c r="AC1035" s="805"/>
    </row>
    <row r="1036" spans="1:29" ht="13.2" customHeight="1" x14ac:dyDescent="0.25">
      <c r="A1036" s="482"/>
      <c r="B1036" s="60"/>
      <c r="C1036" s="1212" t="str">
        <f>Translations!$B$1546</f>
        <v>Note: Unlike in earler versions of this template, you have to enter tonnes of neat fuel consumed in this sheet, not emissions!</v>
      </c>
      <c r="D1036" s="1213"/>
      <c r="E1036" s="1213"/>
      <c r="F1036" s="1213"/>
      <c r="G1036" s="1213"/>
      <c r="H1036" s="1213"/>
      <c r="I1036" s="1213"/>
      <c r="J1036" s="1213"/>
      <c r="K1036" s="1213"/>
      <c r="L1036" s="1213"/>
      <c r="M1036" s="1213"/>
      <c r="N1036" s="1213"/>
      <c r="O1036" s="1213"/>
      <c r="P1036" s="1213"/>
      <c r="Q1036" s="1213"/>
      <c r="R1036" s="1213"/>
      <c r="S1036" s="1213"/>
      <c r="T1036" s="1213"/>
      <c r="U1036" s="1213"/>
      <c r="V1036" s="1213"/>
      <c r="W1036" s="1213"/>
      <c r="X1036" s="1213"/>
      <c r="Y1036" s="1213"/>
      <c r="Z1036" s="1214"/>
      <c r="AA1036" s="482"/>
      <c r="AC1036" s="805"/>
    </row>
    <row r="1037" spans="1:29" ht="13.2" customHeight="1" x14ac:dyDescent="0.25">
      <c r="A1037" s="482"/>
      <c r="B1037" s="60"/>
      <c r="C1037" s="1217" t="str">
        <f>Translations!$B$1547</f>
        <v>For convenient use of this sheet, if you use fewer fuels than can be defined in section 5, you may hide (not delete!) columns of undefined fuels accordingly.</v>
      </c>
      <c r="D1037" s="1217"/>
      <c r="E1037" s="1217"/>
      <c r="F1037" s="1217"/>
      <c r="G1037" s="1217"/>
      <c r="H1037" s="1217"/>
      <c r="I1037" s="1217"/>
      <c r="J1037" s="1217"/>
      <c r="K1037" s="1217"/>
      <c r="L1037" s="1217"/>
      <c r="M1037" s="1217"/>
      <c r="N1037" s="1217"/>
      <c r="O1037" s="1217"/>
      <c r="P1037" s="1217"/>
      <c r="Q1037" s="1217"/>
      <c r="R1037" s="1217"/>
      <c r="S1037" s="1217"/>
      <c r="T1037" s="1217"/>
      <c r="U1037" s="1217"/>
      <c r="V1037" s="1217"/>
      <c r="W1037" s="1217"/>
      <c r="X1037" s="1217"/>
      <c r="Y1037" s="1217"/>
      <c r="Z1037" s="1218"/>
      <c r="AA1037" s="482"/>
      <c r="AC1037" s="805"/>
    </row>
    <row r="1038" spans="1:29" ht="13.8" thickBot="1" x14ac:dyDescent="0.3">
      <c r="A1038" s="482"/>
      <c r="AA1038" s="482"/>
      <c r="AC1038" s="805"/>
    </row>
    <row r="1039" spans="1:29" x14ac:dyDescent="0.25">
      <c r="A1039" s="482"/>
      <c r="C1039" s="145"/>
      <c r="D1039" s="146"/>
      <c r="E1039" s="1202" t="str">
        <f>Translations!$B$1548</f>
        <v>Used quantity of each neat fuel [tonnes]</v>
      </c>
      <c r="F1039" s="1203"/>
      <c r="G1039" s="1203"/>
      <c r="H1039" s="1203"/>
      <c r="I1039" s="1203"/>
      <c r="J1039" s="1203"/>
      <c r="K1039" s="1203"/>
      <c r="L1039" s="1203"/>
      <c r="M1039" s="1203"/>
      <c r="N1039" s="1203"/>
      <c r="O1039" s="1203"/>
      <c r="P1039" s="1203"/>
      <c r="Q1039" s="1203"/>
      <c r="R1039" s="1203"/>
      <c r="S1039" s="1203"/>
      <c r="T1039" s="1203"/>
      <c r="U1039" s="1203"/>
      <c r="V1039" s="1203"/>
      <c r="W1039" s="1200" t="str">
        <f>Translations!$B$1549</f>
        <v>NON ZERO-RATED EMISSIONS [t CO2]</v>
      </c>
      <c r="X1039" s="1200" t="str">
        <f>Translations!$B$1550</f>
        <v>ZERO RATED EMISSIONS [t CO2]</v>
      </c>
      <c r="Y1039" s="1200" t="str">
        <f>Translations!$B$1551</f>
        <v>TOTAL EMISSIONS [t CO2]</v>
      </c>
      <c r="Z1039" s="1198" t="str">
        <f>Translations!$B$1026</f>
        <v>Total number of flights</v>
      </c>
      <c r="AA1039" s="482"/>
      <c r="AC1039" s="805"/>
    </row>
    <row r="1040" spans="1:29" ht="30.6" x14ac:dyDescent="0.25">
      <c r="A1040" s="482"/>
      <c r="C1040" s="148"/>
      <c r="D1040" s="149"/>
      <c r="E1040" s="52" t="str">
        <f>Translations!$B$981</f>
        <v>Jet kerosene (jet A1 or 
jet A)</v>
      </c>
      <c r="F1040" s="52" t="str">
        <f>Translations!$B$274</f>
        <v>Jet gasoline (Jet B)</v>
      </c>
      <c r="G1040" s="52" t="str">
        <f>Translations!$B$275</f>
        <v>Aviation gasoline (AvGas)</v>
      </c>
      <c r="H1040" s="150" t="str">
        <f t="shared" ref="H1040:V1040" si="72">H$1099</f>
        <v>Fuel 4</v>
      </c>
      <c r="I1040" s="150" t="str">
        <f t="shared" si="72"/>
        <v>Fuel 5</v>
      </c>
      <c r="J1040" s="150" t="str">
        <f t="shared" si="72"/>
        <v>Fuel 6</v>
      </c>
      <c r="K1040" s="150" t="str">
        <f t="shared" si="72"/>
        <v>Fuel 7</v>
      </c>
      <c r="L1040" s="150" t="str">
        <f t="shared" si="72"/>
        <v>Fuel 8</v>
      </c>
      <c r="M1040" s="150" t="str">
        <f t="shared" si="72"/>
        <v>Fuel 9</v>
      </c>
      <c r="N1040" s="150" t="str">
        <f t="shared" si="72"/>
        <v>Fuel 10</v>
      </c>
      <c r="O1040" s="150" t="str">
        <f t="shared" si="72"/>
        <v>Fuel 11</v>
      </c>
      <c r="P1040" s="150" t="str">
        <f t="shared" si="72"/>
        <v>Fuel 12</v>
      </c>
      <c r="Q1040" s="150" t="str">
        <f t="shared" si="72"/>
        <v>Fuel 13</v>
      </c>
      <c r="R1040" s="150" t="str">
        <f t="shared" si="72"/>
        <v>Fuel 14</v>
      </c>
      <c r="S1040" s="150" t="str">
        <f t="shared" si="72"/>
        <v>Fuel 15</v>
      </c>
      <c r="T1040" s="150" t="str">
        <f t="shared" si="72"/>
        <v>Fuel 16</v>
      </c>
      <c r="U1040" s="150" t="str">
        <f t="shared" si="72"/>
        <v>Fuel 17</v>
      </c>
      <c r="V1040" s="150" t="str">
        <f t="shared" si="72"/>
        <v>Fuel 18</v>
      </c>
      <c r="W1040" s="1201"/>
      <c r="X1040" s="1201"/>
      <c r="Y1040" s="1201"/>
      <c r="Z1040" s="1199"/>
      <c r="AA1040" s="482"/>
      <c r="AC1040" s="805"/>
    </row>
    <row r="1041" spans="1:29" ht="39.9" customHeight="1" x14ac:dyDescent="0.25">
      <c r="A1041" s="482"/>
      <c r="B1041" s="125" t="s">
        <v>194</v>
      </c>
      <c r="C1041" s="1165" t="str">
        <f>Translations!$B$1282</f>
        <v>Total aggregated CO2 emissions from all flights relating to the scope of the CH ETS 
(= B + C)</v>
      </c>
      <c r="D1041" s="1167"/>
      <c r="E1041" s="629">
        <f>SUM(E1042,E1043)</f>
        <v>70.977000000000004</v>
      </c>
      <c r="F1041" s="629">
        <f t="shared" ref="F1041:Z1041" si="73">SUM(F1042,F1043)</f>
        <v>0</v>
      </c>
      <c r="G1041" s="629">
        <f t="shared" si="73"/>
        <v>0</v>
      </c>
      <c r="H1041" s="629">
        <f t="shared" si="73"/>
        <v>0</v>
      </c>
      <c r="I1041" s="629">
        <f t="shared" si="73"/>
        <v>0</v>
      </c>
      <c r="J1041" s="629">
        <f t="shared" si="73"/>
        <v>0</v>
      </c>
      <c r="K1041" s="629">
        <f t="shared" si="73"/>
        <v>0</v>
      </c>
      <c r="L1041" s="629">
        <f t="shared" si="73"/>
        <v>0</v>
      </c>
      <c r="M1041" s="629">
        <f t="shared" si="73"/>
        <v>0</v>
      </c>
      <c r="N1041" s="629">
        <f t="shared" si="73"/>
        <v>0</v>
      </c>
      <c r="O1041" s="629">
        <f t="shared" si="73"/>
        <v>0</v>
      </c>
      <c r="P1041" s="629">
        <f t="shared" si="73"/>
        <v>0</v>
      </c>
      <c r="Q1041" s="629">
        <f t="shared" si="73"/>
        <v>0</v>
      </c>
      <c r="R1041" s="629">
        <f t="shared" si="73"/>
        <v>0</v>
      </c>
      <c r="S1041" s="629">
        <f t="shared" si="73"/>
        <v>0</v>
      </c>
      <c r="T1041" s="629">
        <f t="shared" si="73"/>
        <v>0</v>
      </c>
      <c r="U1041" s="629">
        <f t="shared" si="73"/>
        <v>0</v>
      </c>
      <c r="V1041" s="629">
        <f t="shared" si="73"/>
        <v>0</v>
      </c>
      <c r="W1041" s="629">
        <f t="shared" si="73"/>
        <v>224.28732000000005</v>
      </c>
      <c r="X1041" s="629">
        <f t="shared" si="73"/>
        <v>0</v>
      </c>
      <c r="Y1041" s="629">
        <f t="shared" si="73"/>
        <v>224.28732000000005</v>
      </c>
      <c r="Z1041" s="620">
        <f t="shared" si="73"/>
        <v>35</v>
      </c>
      <c r="AA1041" s="482"/>
      <c r="AC1041" s="805"/>
    </row>
    <row r="1042" spans="1:29" ht="39.9" customHeight="1" x14ac:dyDescent="0.25">
      <c r="A1042" s="482"/>
      <c r="B1042" s="125" t="s">
        <v>195</v>
      </c>
      <c r="C1042" s="1220" t="str">
        <f>Translations!$B$1283</f>
        <v>Swiss domestic flights</v>
      </c>
      <c r="D1042" s="1205"/>
      <c r="E1042" s="617">
        <f>SUM(E1052)</f>
        <v>1.5620000000000001</v>
      </c>
      <c r="F1042" s="617">
        <f t="shared" ref="F1042:Z1042" si="74">SUM(F1052)</f>
        <v>0</v>
      </c>
      <c r="G1042" s="617">
        <f t="shared" si="74"/>
        <v>0</v>
      </c>
      <c r="H1042" s="617">
        <f t="shared" si="74"/>
        <v>0</v>
      </c>
      <c r="I1042" s="617">
        <f t="shared" si="74"/>
        <v>0</v>
      </c>
      <c r="J1042" s="617">
        <f t="shared" si="74"/>
        <v>0</v>
      </c>
      <c r="K1042" s="617">
        <f t="shared" si="74"/>
        <v>0</v>
      </c>
      <c r="L1042" s="617">
        <f t="shared" si="74"/>
        <v>0</v>
      </c>
      <c r="M1042" s="617">
        <f t="shared" si="74"/>
        <v>0</v>
      </c>
      <c r="N1042" s="617">
        <f t="shared" si="74"/>
        <v>0</v>
      </c>
      <c r="O1042" s="617">
        <f t="shared" si="74"/>
        <v>0</v>
      </c>
      <c r="P1042" s="617">
        <f t="shared" si="74"/>
        <v>0</v>
      </c>
      <c r="Q1042" s="617">
        <f t="shared" si="74"/>
        <v>0</v>
      </c>
      <c r="R1042" s="617">
        <f t="shared" si="74"/>
        <v>0</v>
      </c>
      <c r="S1042" s="617">
        <f t="shared" si="74"/>
        <v>0</v>
      </c>
      <c r="T1042" s="617">
        <f t="shared" si="74"/>
        <v>0</v>
      </c>
      <c r="U1042" s="617">
        <f t="shared" si="74"/>
        <v>0</v>
      </c>
      <c r="V1042" s="617">
        <f t="shared" si="74"/>
        <v>0</v>
      </c>
      <c r="W1042" s="617">
        <f t="shared" si="74"/>
        <v>4.9359200000000003</v>
      </c>
      <c r="X1042" s="617">
        <f t="shared" si="74"/>
        <v>0</v>
      </c>
      <c r="Y1042" s="617">
        <f t="shared" si="74"/>
        <v>4.9359200000000003</v>
      </c>
      <c r="Z1042" s="630">
        <f t="shared" si="74"/>
        <v>2</v>
      </c>
      <c r="AA1042" s="482"/>
      <c r="AC1042" s="805"/>
    </row>
    <row r="1043" spans="1:29" ht="39.9" customHeight="1" thickBot="1" x14ac:dyDescent="0.3">
      <c r="A1043" s="482"/>
      <c r="B1043" s="125" t="s">
        <v>196</v>
      </c>
      <c r="C1043" s="1220" t="str">
        <f>Translations!$B$1355</f>
        <v>Flights from Switzerland to EEA countries or to the UK</v>
      </c>
      <c r="D1043" s="1205"/>
      <c r="E1043" s="169">
        <f>SUM(E1089)</f>
        <v>69.415000000000006</v>
      </c>
      <c r="F1043" s="169">
        <f t="shared" ref="F1043:Z1043" si="75">SUM(F1089)</f>
        <v>0</v>
      </c>
      <c r="G1043" s="169">
        <f t="shared" si="75"/>
        <v>0</v>
      </c>
      <c r="H1043" s="169">
        <f t="shared" si="75"/>
        <v>0</v>
      </c>
      <c r="I1043" s="169">
        <f t="shared" si="75"/>
        <v>0</v>
      </c>
      <c r="J1043" s="169">
        <f t="shared" si="75"/>
        <v>0</v>
      </c>
      <c r="K1043" s="169">
        <f t="shared" si="75"/>
        <v>0</v>
      </c>
      <c r="L1043" s="169">
        <f t="shared" si="75"/>
        <v>0</v>
      </c>
      <c r="M1043" s="169">
        <f t="shared" si="75"/>
        <v>0</v>
      </c>
      <c r="N1043" s="169">
        <f t="shared" si="75"/>
        <v>0</v>
      </c>
      <c r="O1043" s="169">
        <f t="shared" si="75"/>
        <v>0</v>
      </c>
      <c r="P1043" s="169">
        <f t="shared" si="75"/>
        <v>0</v>
      </c>
      <c r="Q1043" s="169">
        <f t="shared" si="75"/>
        <v>0</v>
      </c>
      <c r="R1043" s="169">
        <f t="shared" si="75"/>
        <v>0</v>
      </c>
      <c r="S1043" s="169">
        <f t="shared" si="75"/>
        <v>0</v>
      </c>
      <c r="T1043" s="169">
        <f t="shared" si="75"/>
        <v>0</v>
      </c>
      <c r="U1043" s="169">
        <f t="shared" si="75"/>
        <v>0</v>
      </c>
      <c r="V1043" s="169">
        <f t="shared" si="75"/>
        <v>0</v>
      </c>
      <c r="W1043" s="169">
        <f t="shared" si="75"/>
        <v>219.35140000000004</v>
      </c>
      <c r="X1043" s="169">
        <f t="shared" si="75"/>
        <v>0</v>
      </c>
      <c r="Y1043" s="169">
        <f t="shared" si="75"/>
        <v>219.35140000000004</v>
      </c>
      <c r="Z1043" s="631">
        <f t="shared" si="75"/>
        <v>33</v>
      </c>
      <c r="AA1043" s="482"/>
      <c r="AC1043" s="805"/>
    </row>
    <row r="1044" spans="1:29" x14ac:dyDescent="0.25">
      <c r="A1044" s="482"/>
      <c r="C1044" s="113"/>
      <c r="D1044" s="113"/>
      <c r="E1044" s="113"/>
      <c r="F1044" s="113"/>
      <c r="G1044" s="113"/>
      <c r="H1044" s="113"/>
      <c r="I1044" s="113"/>
      <c r="J1044" s="113"/>
      <c r="K1044" s="113"/>
      <c r="L1044" s="113"/>
      <c r="M1044" s="113"/>
      <c r="N1044" s="113"/>
      <c r="O1044" s="113"/>
      <c r="P1044" s="113"/>
      <c r="Q1044" s="113"/>
      <c r="R1044" s="113"/>
      <c r="S1044" s="113"/>
      <c r="T1044" s="113"/>
      <c r="U1044" s="113"/>
      <c r="V1044" s="113"/>
      <c r="W1044" s="113"/>
      <c r="X1044" s="113"/>
      <c r="Y1044" s="113"/>
      <c r="Z1044" s="363"/>
      <c r="AA1044" s="482"/>
      <c r="AC1044" s="805"/>
    </row>
    <row r="1045" spans="1:29" x14ac:dyDescent="0.25">
      <c r="A1045" s="482"/>
      <c r="C1045" s="68" t="str">
        <f>Translations!$B$1285</f>
        <v>Total emissions entered in section 5(d):</v>
      </c>
      <c r="F1045" s="168">
        <f>INDICATOR_CHETS_TotalEmissions</f>
        <v>224</v>
      </c>
      <c r="G1045" s="170" t="s">
        <v>188</v>
      </c>
      <c r="AA1045" s="482"/>
      <c r="AC1045" s="805"/>
    </row>
    <row r="1046" spans="1:29" x14ac:dyDescent="0.25">
      <c r="A1046" s="482"/>
      <c r="C1046" s="68" t="str">
        <f>Translations!$B$990</f>
        <v>Difference to data given in this sheet:</v>
      </c>
      <c r="F1046" s="169">
        <f>F1045-ROUND(Y1041,0)</f>
        <v>0</v>
      </c>
      <c r="G1046" s="170" t="s">
        <v>188</v>
      </c>
      <c r="AA1046" s="482"/>
      <c r="AC1046" s="805"/>
    </row>
    <row r="1047" spans="1:29" x14ac:dyDescent="0.25">
      <c r="A1047" s="482"/>
      <c r="AA1047" s="482"/>
      <c r="AC1047" s="805"/>
    </row>
    <row r="1048" spans="1:29" x14ac:dyDescent="0.25">
      <c r="A1048" s="482"/>
      <c r="B1048" s="60" t="s">
        <v>26</v>
      </c>
      <c r="C1048" s="128" t="str">
        <f>Translations!$B$1286</f>
        <v>Domestic flights:</v>
      </c>
      <c r="D1048" s="128"/>
      <c r="E1048" s="128"/>
      <c r="F1048" s="128"/>
      <c r="G1048" s="128"/>
      <c r="H1048" s="128"/>
      <c r="I1048" s="128"/>
      <c r="J1048" s="128"/>
      <c r="K1048" s="128"/>
      <c r="L1048" s="128"/>
      <c r="M1048" s="128"/>
      <c r="N1048" s="128"/>
      <c r="O1048" s="128"/>
      <c r="P1048" s="128"/>
      <c r="Q1048" s="128"/>
      <c r="R1048" s="128"/>
      <c r="S1048" s="128"/>
      <c r="T1048" s="128"/>
      <c r="U1048" s="128"/>
      <c r="V1048" s="128"/>
      <c r="AA1048" s="482"/>
      <c r="AC1048" s="805"/>
    </row>
    <row r="1049" spans="1:29" ht="25.5" customHeight="1" thickBot="1" x14ac:dyDescent="0.3">
      <c r="A1049" s="482"/>
      <c r="C1049" s="1091" t="str">
        <f>Translations!$B$1553</f>
        <v>Please complete the following table with the appropriate data for the reporting year. Note that the emission factors presented in section 5(b) are automatically used for calculating these emissions.</v>
      </c>
      <c r="D1049" s="972"/>
      <c r="E1049" s="972"/>
      <c r="F1049" s="972"/>
      <c r="G1049" s="972"/>
      <c r="H1049" s="972"/>
      <c r="I1049" s="972"/>
      <c r="J1049" s="972"/>
      <c r="K1049" s="972"/>
      <c r="L1049" s="972"/>
      <c r="M1049" s="972"/>
      <c r="N1049" s="972"/>
      <c r="O1049" s="972"/>
      <c r="P1049" s="972"/>
      <c r="Q1049" s="972"/>
      <c r="R1049" s="972"/>
      <c r="S1049" s="972"/>
      <c r="T1049" s="972"/>
      <c r="U1049" s="972"/>
      <c r="V1049" s="972"/>
      <c r="W1049" s="972"/>
      <c r="X1049" s="972"/>
      <c r="Y1049" s="972"/>
      <c r="Z1049" s="972"/>
      <c r="AA1049" s="482"/>
      <c r="AC1049" s="805"/>
    </row>
    <row r="1050" spans="1:29" ht="12.75" customHeight="1" x14ac:dyDescent="0.25">
      <c r="A1050" s="482"/>
      <c r="C1050" s="138"/>
      <c r="D1050" s="151"/>
      <c r="E1050" s="1202" t="str">
        <f>Translations!$B$1548</f>
        <v>Used quantity of each neat fuel [tonnes]</v>
      </c>
      <c r="F1050" s="1203"/>
      <c r="G1050" s="1203"/>
      <c r="H1050" s="1203"/>
      <c r="I1050" s="1203"/>
      <c r="J1050" s="1203"/>
      <c r="K1050" s="1203"/>
      <c r="L1050" s="1203"/>
      <c r="M1050" s="1203"/>
      <c r="N1050" s="1203"/>
      <c r="O1050" s="1203"/>
      <c r="P1050" s="1203"/>
      <c r="Q1050" s="1203"/>
      <c r="R1050" s="1203"/>
      <c r="S1050" s="1203"/>
      <c r="T1050" s="1203"/>
      <c r="U1050" s="1203"/>
      <c r="V1050" s="1203"/>
      <c r="W1050" s="1200" t="str">
        <f>Translations!$B$1549</f>
        <v>NON ZERO-RATED EMISSIONS [t CO2]</v>
      </c>
      <c r="X1050" s="1200" t="str">
        <f>Translations!$B$1550</f>
        <v>ZERO RATED EMISSIONS [t CO2]</v>
      </c>
      <c r="Y1050" s="1200" t="str">
        <f>Translations!$B$1551</f>
        <v>TOTAL EMISSIONS [t CO2]</v>
      </c>
      <c r="Z1050" s="1198" t="str">
        <f>Translations!$B$1026</f>
        <v>Total number of flights</v>
      </c>
      <c r="AA1050" s="482"/>
      <c r="AC1050" s="805"/>
    </row>
    <row r="1051" spans="1:29" ht="30.6" x14ac:dyDescent="0.25">
      <c r="A1051" s="482"/>
      <c r="C1051" s="1210" t="str">
        <f>Translations!$B$1287</f>
        <v>State of departure and arrival</v>
      </c>
      <c r="D1051" s="1211"/>
      <c r="E1051" s="52" t="str">
        <f>Translations!$B$981</f>
        <v>Jet kerosene (jet A1 or 
jet A)</v>
      </c>
      <c r="F1051" s="52" t="str">
        <f>Translations!$B$274</f>
        <v>Jet gasoline (Jet B)</v>
      </c>
      <c r="G1051" s="52" t="str">
        <f>Translations!$B$275</f>
        <v>Aviation gasoline (AvGas)</v>
      </c>
      <c r="H1051" s="150" t="str">
        <f t="shared" ref="H1051:V1051" si="76">H$1099</f>
        <v>Fuel 4</v>
      </c>
      <c r="I1051" s="150" t="str">
        <f t="shared" si="76"/>
        <v>Fuel 5</v>
      </c>
      <c r="J1051" s="150" t="str">
        <f t="shared" si="76"/>
        <v>Fuel 6</v>
      </c>
      <c r="K1051" s="150" t="str">
        <f t="shared" si="76"/>
        <v>Fuel 7</v>
      </c>
      <c r="L1051" s="150" t="str">
        <f t="shared" si="76"/>
        <v>Fuel 8</v>
      </c>
      <c r="M1051" s="150" t="str">
        <f t="shared" si="76"/>
        <v>Fuel 9</v>
      </c>
      <c r="N1051" s="150" t="str">
        <f t="shared" si="76"/>
        <v>Fuel 10</v>
      </c>
      <c r="O1051" s="150" t="str">
        <f t="shared" si="76"/>
        <v>Fuel 11</v>
      </c>
      <c r="P1051" s="150" t="str">
        <f t="shared" si="76"/>
        <v>Fuel 12</v>
      </c>
      <c r="Q1051" s="150" t="str">
        <f t="shared" si="76"/>
        <v>Fuel 13</v>
      </c>
      <c r="R1051" s="150" t="str">
        <f t="shared" si="76"/>
        <v>Fuel 14</v>
      </c>
      <c r="S1051" s="150" t="str">
        <f t="shared" si="76"/>
        <v>Fuel 15</v>
      </c>
      <c r="T1051" s="150" t="str">
        <f t="shared" si="76"/>
        <v>Fuel 16</v>
      </c>
      <c r="U1051" s="150" t="str">
        <f t="shared" si="76"/>
        <v>Fuel 17</v>
      </c>
      <c r="V1051" s="150" t="str">
        <f t="shared" si="76"/>
        <v>Fuel 18</v>
      </c>
      <c r="W1051" s="1201"/>
      <c r="X1051" s="1201"/>
      <c r="Y1051" s="1201"/>
      <c r="Z1051" s="1199"/>
      <c r="AA1051" s="482"/>
      <c r="AC1051" s="805"/>
    </row>
    <row r="1052" spans="1:29" x14ac:dyDescent="0.25">
      <c r="A1052" s="482"/>
      <c r="C1052" s="152" t="str">
        <f>Translations!$B$574</f>
        <v>Switzerland</v>
      </c>
      <c r="D1052" s="153"/>
      <c r="E1052" s="87">
        <v>1.5620000000000001</v>
      </c>
      <c r="F1052" s="87"/>
      <c r="G1052" s="87"/>
      <c r="H1052" s="87"/>
      <c r="I1052" s="87"/>
      <c r="J1052" s="87"/>
      <c r="K1052" s="87"/>
      <c r="L1052" s="87"/>
      <c r="M1052" s="87"/>
      <c r="N1052" s="87"/>
      <c r="O1052" s="87"/>
      <c r="P1052" s="87"/>
      <c r="Q1052" s="87"/>
      <c r="R1052" s="87"/>
      <c r="S1052" s="87"/>
      <c r="T1052" s="87"/>
      <c r="U1052" s="87"/>
      <c r="V1052" s="87"/>
      <c r="W1052" s="358">
        <f t="shared" ref="W1052" si="77">SUMPRODUCT(E1052:V1052,$E$1102:$V$1102)</f>
        <v>4.9359200000000003</v>
      </c>
      <c r="X1052" s="358">
        <f t="shared" ref="X1052" si="78">Y1052-W1052</f>
        <v>0</v>
      </c>
      <c r="Y1052" s="358">
        <f t="shared" ref="Y1052" si="79">SUMPRODUCT(E1052:V1052,$E$1101:$V$1101)</f>
        <v>4.9359200000000003</v>
      </c>
      <c r="Z1052" s="359">
        <v>2</v>
      </c>
      <c r="AA1052" s="482"/>
      <c r="AC1052" s="805"/>
    </row>
    <row r="1053" spans="1:29" x14ac:dyDescent="0.25">
      <c r="A1053" s="482"/>
      <c r="C1053" s="128"/>
      <c r="D1053" s="128"/>
      <c r="E1053" s="128"/>
      <c r="F1053" s="128"/>
      <c r="G1053" s="128"/>
      <c r="H1053" s="128"/>
      <c r="I1053" s="128"/>
      <c r="J1053" s="128"/>
      <c r="K1053" s="128"/>
      <c r="L1053" s="128"/>
      <c r="M1053" s="128"/>
      <c r="N1053" s="128"/>
      <c r="O1053" s="128"/>
      <c r="P1053" s="128"/>
      <c r="Q1053" s="128"/>
      <c r="R1053" s="128"/>
      <c r="S1053" s="128"/>
      <c r="T1053" s="128"/>
      <c r="U1053" s="128"/>
      <c r="V1053" s="128"/>
      <c r="AA1053" s="482"/>
      <c r="AC1053" s="805"/>
    </row>
    <row r="1054" spans="1:29" x14ac:dyDescent="0.25">
      <c r="A1054" s="482"/>
      <c r="B1054" s="60" t="s">
        <v>27</v>
      </c>
      <c r="C1054" s="1163" t="str">
        <f>Translations!$B$1288</f>
        <v>Aggregated CO2 emissions from all flights departing from Switzerland to an EEA Member State:</v>
      </c>
      <c r="D1054" s="1146"/>
      <c r="E1054" s="1146"/>
      <c r="F1054" s="1146"/>
      <c r="G1054" s="1146"/>
      <c r="H1054" s="1146"/>
      <c r="I1054" s="1146"/>
      <c r="J1054" s="1146"/>
      <c r="K1054" s="1146"/>
      <c r="L1054" s="1146"/>
      <c r="M1054" s="1146"/>
      <c r="N1054" s="1146"/>
      <c r="O1054" s="1146"/>
      <c r="P1054" s="1146"/>
      <c r="Q1054" s="1146"/>
      <c r="R1054" s="1146"/>
      <c r="S1054" s="1146"/>
      <c r="T1054" s="1146"/>
      <c r="U1054" s="1146"/>
      <c r="V1054" s="1146"/>
      <c r="W1054" s="1146"/>
      <c r="X1054" s="1146"/>
      <c r="Y1054" s="1146"/>
      <c r="AA1054" s="482"/>
      <c r="AC1054" s="805"/>
    </row>
    <row r="1055" spans="1:29" ht="25.5" customHeight="1" thickBot="1" x14ac:dyDescent="0.3">
      <c r="A1055" s="482"/>
      <c r="C1055" s="1091" t="str">
        <f>Translations!$B$1553</f>
        <v>Please complete the following table with the appropriate data for the reporting year. Note that the emission factors presented in section 5(b) are automatically used for calculating these emissions.</v>
      </c>
      <c r="D1055" s="972"/>
      <c r="E1055" s="972"/>
      <c r="F1055" s="972"/>
      <c r="G1055" s="972"/>
      <c r="H1055" s="972"/>
      <c r="I1055" s="972"/>
      <c r="J1055" s="972"/>
      <c r="K1055" s="972"/>
      <c r="L1055" s="972"/>
      <c r="M1055" s="972"/>
      <c r="N1055" s="972"/>
      <c r="O1055" s="972"/>
      <c r="P1055" s="972"/>
      <c r="Q1055" s="972"/>
      <c r="R1055" s="972"/>
      <c r="S1055" s="972"/>
      <c r="T1055" s="972"/>
      <c r="U1055" s="972"/>
      <c r="V1055" s="972"/>
      <c r="W1055" s="972"/>
      <c r="X1055" s="972"/>
      <c r="Y1055" s="972"/>
      <c r="Z1055" s="972"/>
      <c r="AA1055" s="482"/>
      <c r="AC1055" s="805"/>
    </row>
    <row r="1056" spans="1:29" ht="12.75" customHeight="1" x14ac:dyDescent="0.25">
      <c r="A1056" s="482"/>
      <c r="C1056" s="138"/>
      <c r="D1056" s="151"/>
      <c r="E1056" s="1202" t="str">
        <f>Translations!$B$1548</f>
        <v>Used quantity of each neat fuel [tonnes]</v>
      </c>
      <c r="F1056" s="1203"/>
      <c r="G1056" s="1203"/>
      <c r="H1056" s="1203"/>
      <c r="I1056" s="1203"/>
      <c r="J1056" s="1203"/>
      <c r="K1056" s="1203"/>
      <c r="L1056" s="1203"/>
      <c r="M1056" s="1203"/>
      <c r="N1056" s="1203"/>
      <c r="O1056" s="1203"/>
      <c r="P1056" s="1203"/>
      <c r="Q1056" s="1203"/>
      <c r="R1056" s="1203"/>
      <c r="S1056" s="1203"/>
      <c r="T1056" s="1203"/>
      <c r="U1056" s="1203"/>
      <c r="V1056" s="1203"/>
      <c r="W1056" s="1200" t="str">
        <f>Translations!$B$1549</f>
        <v>NON ZERO-RATED EMISSIONS [t CO2]</v>
      </c>
      <c r="X1056" s="1200" t="str">
        <f>Translations!$B$1550</f>
        <v>ZERO RATED EMISSIONS [t CO2]</v>
      </c>
      <c r="Y1056" s="1200" t="str">
        <f>Translations!$B$1551</f>
        <v>TOTAL EMISSIONS [t CO2]</v>
      </c>
      <c r="Z1056" s="1198" t="str">
        <f>Translations!$B$1026</f>
        <v>Total number of flights</v>
      </c>
      <c r="AA1056" s="482"/>
    </row>
    <row r="1057" spans="1:27" ht="30.6" x14ac:dyDescent="0.25">
      <c r="A1057" s="482"/>
      <c r="C1057" s="52" t="str">
        <f>Translations!$B$996</f>
        <v>Member State of departure</v>
      </c>
      <c r="D1057" s="52" t="str">
        <f>Translations!$B$997</f>
        <v>State of arrival</v>
      </c>
      <c r="E1057" s="52" t="str">
        <f>Translations!$B$981</f>
        <v>Jet kerosene (jet A1 or 
jet A)</v>
      </c>
      <c r="F1057" s="52" t="str">
        <f>Translations!$B$274</f>
        <v>Jet gasoline (Jet B)</v>
      </c>
      <c r="G1057" s="52" t="str">
        <f>Translations!$B$275</f>
        <v>Aviation gasoline (AvGas)</v>
      </c>
      <c r="H1057" s="150" t="str">
        <f t="shared" ref="H1057:V1057" si="80">H$1099</f>
        <v>Fuel 4</v>
      </c>
      <c r="I1057" s="150" t="str">
        <f t="shared" si="80"/>
        <v>Fuel 5</v>
      </c>
      <c r="J1057" s="150" t="str">
        <f t="shared" si="80"/>
        <v>Fuel 6</v>
      </c>
      <c r="K1057" s="150" t="str">
        <f t="shared" si="80"/>
        <v>Fuel 7</v>
      </c>
      <c r="L1057" s="150" t="str">
        <f t="shared" si="80"/>
        <v>Fuel 8</v>
      </c>
      <c r="M1057" s="150" t="str">
        <f t="shared" si="80"/>
        <v>Fuel 9</v>
      </c>
      <c r="N1057" s="150" t="str">
        <f t="shared" si="80"/>
        <v>Fuel 10</v>
      </c>
      <c r="O1057" s="150" t="str">
        <f t="shared" si="80"/>
        <v>Fuel 11</v>
      </c>
      <c r="P1057" s="150" t="str">
        <f t="shared" si="80"/>
        <v>Fuel 12</v>
      </c>
      <c r="Q1057" s="150" t="str">
        <f t="shared" si="80"/>
        <v>Fuel 13</v>
      </c>
      <c r="R1057" s="150" t="str">
        <f t="shared" si="80"/>
        <v>Fuel 14</v>
      </c>
      <c r="S1057" s="150" t="str">
        <f t="shared" si="80"/>
        <v>Fuel 15</v>
      </c>
      <c r="T1057" s="150" t="str">
        <f t="shared" si="80"/>
        <v>Fuel 16</v>
      </c>
      <c r="U1057" s="150" t="str">
        <f t="shared" si="80"/>
        <v>Fuel 17</v>
      </c>
      <c r="V1057" s="150" t="str">
        <f t="shared" si="80"/>
        <v>Fuel 18</v>
      </c>
      <c r="W1057" s="1201"/>
      <c r="X1057" s="1201"/>
      <c r="Y1057" s="1201"/>
      <c r="Z1057" s="1199"/>
      <c r="AA1057" s="482"/>
    </row>
    <row r="1058" spans="1:27" x14ac:dyDescent="0.25">
      <c r="A1058" s="482"/>
      <c r="C1058" s="152" t="str">
        <f>Translations!$B$574</f>
        <v>Switzerland</v>
      </c>
      <c r="D1058" s="152" t="str">
        <f>Translations!$B$369</f>
        <v>Austria</v>
      </c>
      <c r="E1058" s="627">
        <v>3.218</v>
      </c>
      <c r="F1058" s="627"/>
      <c r="G1058" s="627"/>
      <c r="H1058" s="627"/>
      <c r="I1058" s="627"/>
      <c r="J1058" s="627"/>
      <c r="K1058" s="627"/>
      <c r="L1058" s="627"/>
      <c r="M1058" s="627"/>
      <c r="N1058" s="627"/>
      <c r="O1058" s="627"/>
      <c r="P1058" s="627"/>
      <c r="Q1058" s="627"/>
      <c r="R1058" s="627"/>
      <c r="S1058" s="627"/>
      <c r="T1058" s="627"/>
      <c r="U1058" s="627"/>
      <c r="V1058" s="627"/>
      <c r="W1058" s="358">
        <f t="shared" ref="W1058:W1088" si="81">SUMPRODUCT(E1058:V1058,$E$1102:$V$1102)</f>
        <v>10.16888</v>
      </c>
      <c r="X1058" s="358">
        <f t="shared" ref="X1058:X1088" si="82">Y1058-W1058</f>
        <v>0</v>
      </c>
      <c r="Y1058" s="358">
        <f t="shared" ref="Y1058:Y1088" si="83">SUMPRODUCT(E1058:V1058,$E$1101:$V$1101)</f>
        <v>10.16888</v>
      </c>
      <c r="Z1058" s="628">
        <v>2</v>
      </c>
      <c r="AA1058" s="482"/>
    </row>
    <row r="1059" spans="1:27" x14ac:dyDescent="0.25">
      <c r="A1059" s="482"/>
      <c r="C1059" s="152" t="str">
        <f>Translations!$B$574</f>
        <v>Switzerland</v>
      </c>
      <c r="D1059" s="152" t="str">
        <f>Translations!$B$370</f>
        <v>Belgium</v>
      </c>
      <c r="E1059" s="627">
        <v>1.1919999999999999</v>
      </c>
      <c r="F1059" s="627"/>
      <c r="G1059" s="627"/>
      <c r="H1059" s="627"/>
      <c r="I1059" s="627"/>
      <c r="J1059" s="627"/>
      <c r="K1059" s="627"/>
      <c r="L1059" s="627"/>
      <c r="M1059" s="627"/>
      <c r="N1059" s="627"/>
      <c r="O1059" s="627"/>
      <c r="P1059" s="627"/>
      <c r="Q1059" s="627"/>
      <c r="R1059" s="627"/>
      <c r="S1059" s="627"/>
      <c r="T1059" s="627"/>
      <c r="U1059" s="627"/>
      <c r="V1059" s="627"/>
      <c r="W1059" s="358">
        <f t="shared" si="81"/>
        <v>3.7667199999999998</v>
      </c>
      <c r="X1059" s="358">
        <f t="shared" si="82"/>
        <v>0</v>
      </c>
      <c r="Y1059" s="358">
        <f t="shared" si="83"/>
        <v>3.7667199999999998</v>
      </c>
      <c r="Z1059" s="628">
        <v>1</v>
      </c>
      <c r="AA1059" s="482"/>
    </row>
    <row r="1060" spans="1:27" x14ac:dyDescent="0.25">
      <c r="A1060" s="482"/>
      <c r="C1060" s="152" t="str">
        <f>Translations!$B$574</f>
        <v>Switzerland</v>
      </c>
      <c r="D1060" s="152" t="str">
        <f>Translations!$B$371</f>
        <v>Bulgaria</v>
      </c>
      <c r="E1060" s="627"/>
      <c r="F1060" s="627"/>
      <c r="G1060" s="627"/>
      <c r="H1060" s="627"/>
      <c r="I1060" s="627"/>
      <c r="J1060" s="627"/>
      <c r="K1060" s="627"/>
      <c r="L1060" s="627"/>
      <c r="M1060" s="627"/>
      <c r="N1060" s="627"/>
      <c r="O1060" s="627"/>
      <c r="P1060" s="627"/>
      <c r="Q1060" s="627"/>
      <c r="R1060" s="627"/>
      <c r="S1060" s="627"/>
      <c r="T1060" s="627"/>
      <c r="U1060" s="627"/>
      <c r="V1060" s="627"/>
      <c r="W1060" s="358">
        <f t="shared" si="81"/>
        <v>0</v>
      </c>
      <c r="X1060" s="358">
        <f t="shared" si="82"/>
        <v>0</v>
      </c>
      <c r="Y1060" s="358">
        <f t="shared" si="83"/>
        <v>0</v>
      </c>
      <c r="Z1060" s="628"/>
      <c r="AA1060" s="482"/>
    </row>
    <row r="1061" spans="1:27" x14ac:dyDescent="0.25">
      <c r="A1061" s="482"/>
      <c r="C1061" s="152" t="str">
        <f>Translations!$B$574</f>
        <v>Switzerland</v>
      </c>
      <c r="D1061" s="152" t="str">
        <f>Translations!$B$372</f>
        <v>Croatia</v>
      </c>
      <c r="E1061" s="627">
        <v>1.605</v>
      </c>
      <c r="F1061" s="627"/>
      <c r="G1061" s="627"/>
      <c r="H1061" s="627"/>
      <c r="I1061" s="627"/>
      <c r="J1061" s="627"/>
      <c r="K1061" s="627"/>
      <c r="L1061" s="627"/>
      <c r="M1061" s="627"/>
      <c r="N1061" s="627"/>
      <c r="O1061" s="627"/>
      <c r="P1061" s="627"/>
      <c r="Q1061" s="627"/>
      <c r="R1061" s="627"/>
      <c r="S1061" s="627"/>
      <c r="T1061" s="627"/>
      <c r="U1061" s="627"/>
      <c r="V1061" s="627"/>
      <c r="W1061" s="358">
        <f t="shared" si="81"/>
        <v>5.0718000000000005</v>
      </c>
      <c r="X1061" s="358">
        <f t="shared" si="82"/>
        <v>0</v>
      </c>
      <c r="Y1061" s="358">
        <f t="shared" si="83"/>
        <v>5.0718000000000005</v>
      </c>
      <c r="Z1061" s="628">
        <v>1</v>
      </c>
      <c r="AA1061" s="482"/>
    </row>
    <row r="1062" spans="1:27" x14ac:dyDescent="0.25">
      <c r="A1062" s="482"/>
      <c r="C1062" s="152" t="str">
        <f>Translations!$B$574</f>
        <v>Switzerland</v>
      </c>
      <c r="D1062" s="152" t="str">
        <f>Translations!$B$373</f>
        <v>Cyprus</v>
      </c>
      <c r="E1062" s="627">
        <v>7.8810000000000002</v>
      </c>
      <c r="F1062" s="627"/>
      <c r="G1062" s="627"/>
      <c r="H1062" s="627"/>
      <c r="I1062" s="627"/>
      <c r="J1062" s="627"/>
      <c r="K1062" s="627"/>
      <c r="L1062" s="627"/>
      <c r="M1062" s="627"/>
      <c r="N1062" s="627"/>
      <c r="O1062" s="627"/>
      <c r="P1062" s="627"/>
      <c r="Q1062" s="627"/>
      <c r="R1062" s="627"/>
      <c r="S1062" s="627"/>
      <c r="T1062" s="627"/>
      <c r="U1062" s="627"/>
      <c r="V1062" s="627"/>
      <c r="W1062" s="358">
        <f t="shared" si="81"/>
        <v>24.903960000000001</v>
      </c>
      <c r="X1062" s="358">
        <f t="shared" si="82"/>
        <v>0</v>
      </c>
      <c r="Y1062" s="358">
        <f t="shared" si="83"/>
        <v>24.903960000000001</v>
      </c>
      <c r="Z1062" s="628">
        <v>2</v>
      </c>
      <c r="AA1062" s="482"/>
    </row>
    <row r="1063" spans="1:27" x14ac:dyDescent="0.25">
      <c r="A1063" s="482"/>
      <c r="C1063" s="152" t="str">
        <f>Translations!$B$574</f>
        <v>Switzerland</v>
      </c>
      <c r="D1063" s="152" t="str">
        <f>Translations!$B$374</f>
        <v>Czechia</v>
      </c>
      <c r="E1063" s="627"/>
      <c r="F1063" s="627"/>
      <c r="G1063" s="627"/>
      <c r="H1063" s="627"/>
      <c r="I1063" s="627"/>
      <c r="J1063" s="627"/>
      <c r="K1063" s="627"/>
      <c r="L1063" s="627"/>
      <c r="M1063" s="627"/>
      <c r="N1063" s="627"/>
      <c r="O1063" s="627"/>
      <c r="P1063" s="627"/>
      <c r="Q1063" s="627"/>
      <c r="R1063" s="627"/>
      <c r="S1063" s="627"/>
      <c r="T1063" s="627"/>
      <c r="U1063" s="627"/>
      <c r="V1063" s="627"/>
      <c r="W1063" s="358">
        <f t="shared" si="81"/>
        <v>0</v>
      </c>
      <c r="X1063" s="358">
        <f t="shared" si="82"/>
        <v>0</v>
      </c>
      <c r="Y1063" s="358">
        <f t="shared" si="83"/>
        <v>0</v>
      </c>
      <c r="Z1063" s="628"/>
      <c r="AA1063" s="482"/>
    </row>
    <row r="1064" spans="1:27" x14ac:dyDescent="0.25">
      <c r="A1064" s="482"/>
      <c r="C1064" s="152" t="str">
        <f>Translations!$B$574</f>
        <v>Switzerland</v>
      </c>
      <c r="D1064" s="152" t="str">
        <f>Translations!$B$375</f>
        <v>Denmark</v>
      </c>
      <c r="E1064" s="627"/>
      <c r="F1064" s="627"/>
      <c r="G1064" s="627"/>
      <c r="H1064" s="627"/>
      <c r="I1064" s="627"/>
      <c r="J1064" s="627"/>
      <c r="K1064" s="627"/>
      <c r="L1064" s="627"/>
      <c r="M1064" s="627"/>
      <c r="N1064" s="627"/>
      <c r="O1064" s="627"/>
      <c r="P1064" s="627"/>
      <c r="Q1064" s="627"/>
      <c r="R1064" s="627"/>
      <c r="S1064" s="627"/>
      <c r="T1064" s="627"/>
      <c r="U1064" s="627"/>
      <c r="V1064" s="627"/>
      <c r="W1064" s="358">
        <f t="shared" si="81"/>
        <v>0</v>
      </c>
      <c r="X1064" s="358">
        <f t="shared" si="82"/>
        <v>0</v>
      </c>
      <c r="Y1064" s="358">
        <f t="shared" si="83"/>
        <v>0</v>
      </c>
      <c r="Z1064" s="628"/>
      <c r="AA1064" s="482"/>
    </row>
    <row r="1065" spans="1:27" x14ac:dyDescent="0.25">
      <c r="A1065" s="482"/>
      <c r="C1065" s="152" t="str">
        <f>Translations!$B$574</f>
        <v>Switzerland</v>
      </c>
      <c r="D1065" s="152" t="str">
        <f>Translations!$B$376</f>
        <v>Estonia</v>
      </c>
      <c r="E1065" s="627"/>
      <c r="F1065" s="627"/>
      <c r="G1065" s="627"/>
      <c r="H1065" s="627"/>
      <c r="I1065" s="627"/>
      <c r="J1065" s="627"/>
      <c r="K1065" s="627"/>
      <c r="L1065" s="627"/>
      <c r="M1065" s="627"/>
      <c r="N1065" s="627"/>
      <c r="O1065" s="627"/>
      <c r="P1065" s="627"/>
      <c r="Q1065" s="627"/>
      <c r="R1065" s="627"/>
      <c r="S1065" s="627"/>
      <c r="T1065" s="627"/>
      <c r="U1065" s="627"/>
      <c r="V1065" s="627"/>
      <c r="W1065" s="358">
        <f t="shared" si="81"/>
        <v>0</v>
      </c>
      <c r="X1065" s="358">
        <f t="shared" si="82"/>
        <v>0</v>
      </c>
      <c r="Y1065" s="358">
        <f t="shared" si="83"/>
        <v>0</v>
      </c>
      <c r="Z1065" s="628"/>
      <c r="AA1065" s="482"/>
    </row>
    <row r="1066" spans="1:27" x14ac:dyDescent="0.25">
      <c r="A1066" s="482"/>
      <c r="C1066" s="152" t="str">
        <f>Translations!$B$574</f>
        <v>Switzerland</v>
      </c>
      <c r="D1066" s="152" t="str">
        <f>Translations!$B$377</f>
        <v>Finland</v>
      </c>
      <c r="E1066" s="627">
        <v>3.7109999999999999</v>
      </c>
      <c r="F1066" s="627"/>
      <c r="G1066" s="627"/>
      <c r="H1066" s="627"/>
      <c r="I1066" s="627"/>
      <c r="J1066" s="627"/>
      <c r="K1066" s="627"/>
      <c r="L1066" s="627"/>
      <c r="M1066" s="627"/>
      <c r="N1066" s="627"/>
      <c r="O1066" s="627"/>
      <c r="P1066" s="627"/>
      <c r="Q1066" s="627"/>
      <c r="R1066" s="627"/>
      <c r="S1066" s="627"/>
      <c r="T1066" s="627"/>
      <c r="U1066" s="627"/>
      <c r="V1066" s="627"/>
      <c r="W1066" s="358">
        <f t="shared" si="81"/>
        <v>11.726760000000001</v>
      </c>
      <c r="X1066" s="358">
        <f t="shared" si="82"/>
        <v>0</v>
      </c>
      <c r="Y1066" s="358">
        <f t="shared" si="83"/>
        <v>11.726760000000001</v>
      </c>
      <c r="Z1066" s="628">
        <v>1</v>
      </c>
      <c r="AA1066" s="482"/>
    </row>
    <row r="1067" spans="1:27" x14ac:dyDescent="0.25">
      <c r="A1067" s="482"/>
      <c r="C1067" s="152" t="str">
        <f>Translations!$B$574</f>
        <v>Switzerland</v>
      </c>
      <c r="D1067" s="152" t="str">
        <f>Translations!$B$378</f>
        <v>France</v>
      </c>
      <c r="E1067" s="627">
        <v>2.6059999999999999</v>
      </c>
      <c r="F1067" s="627"/>
      <c r="G1067" s="627"/>
      <c r="H1067" s="627"/>
      <c r="I1067" s="627"/>
      <c r="J1067" s="627"/>
      <c r="K1067" s="627"/>
      <c r="L1067" s="627"/>
      <c r="M1067" s="627"/>
      <c r="N1067" s="627"/>
      <c r="O1067" s="627"/>
      <c r="P1067" s="627"/>
      <c r="Q1067" s="627"/>
      <c r="R1067" s="627"/>
      <c r="S1067" s="627"/>
      <c r="T1067" s="627"/>
      <c r="U1067" s="627"/>
      <c r="V1067" s="627"/>
      <c r="W1067" s="358">
        <f t="shared" si="81"/>
        <v>8.2349599999999992</v>
      </c>
      <c r="X1067" s="358">
        <f t="shared" si="82"/>
        <v>0</v>
      </c>
      <c r="Y1067" s="358">
        <f t="shared" si="83"/>
        <v>8.2349599999999992</v>
      </c>
      <c r="Z1067" s="628">
        <v>3</v>
      </c>
      <c r="AA1067" s="482"/>
    </row>
    <row r="1068" spans="1:27" x14ac:dyDescent="0.25">
      <c r="A1068" s="482"/>
      <c r="C1068" s="152" t="str">
        <f>Translations!$B$574</f>
        <v>Switzerland</v>
      </c>
      <c r="D1068" s="152" t="str">
        <f>Translations!$B$379</f>
        <v>Germany</v>
      </c>
      <c r="E1068" s="627">
        <v>13.741</v>
      </c>
      <c r="F1068" s="627"/>
      <c r="G1068" s="627"/>
      <c r="H1068" s="627"/>
      <c r="I1068" s="627"/>
      <c r="J1068" s="627"/>
      <c r="K1068" s="627"/>
      <c r="L1068" s="627"/>
      <c r="M1068" s="627"/>
      <c r="N1068" s="627"/>
      <c r="O1068" s="627"/>
      <c r="P1068" s="627"/>
      <c r="Q1068" s="627"/>
      <c r="R1068" s="627"/>
      <c r="S1068" s="627"/>
      <c r="T1068" s="627"/>
      <c r="U1068" s="627"/>
      <c r="V1068" s="627"/>
      <c r="W1068" s="358">
        <f t="shared" si="81"/>
        <v>43.421559999999999</v>
      </c>
      <c r="X1068" s="358">
        <f t="shared" si="82"/>
        <v>0</v>
      </c>
      <c r="Y1068" s="358">
        <f t="shared" si="83"/>
        <v>43.421559999999999</v>
      </c>
      <c r="Z1068" s="628">
        <v>6</v>
      </c>
      <c r="AA1068" s="482"/>
    </row>
    <row r="1069" spans="1:27" x14ac:dyDescent="0.25">
      <c r="A1069" s="482"/>
      <c r="C1069" s="152" t="str">
        <f>Translations!$B$574</f>
        <v>Switzerland</v>
      </c>
      <c r="D1069" s="152" t="str">
        <f>Translations!$B$380</f>
        <v>Greece</v>
      </c>
      <c r="E1069" s="627">
        <v>2.3220000000000001</v>
      </c>
      <c r="F1069" s="627"/>
      <c r="G1069" s="627"/>
      <c r="H1069" s="627"/>
      <c r="I1069" s="627"/>
      <c r="J1069" s="627"/>
      <c r="K1069" s="627"/>
      <c r="L1069" s="627"/>
      <c r="M1069" s="627"/>
      <c r="N1069" s="627"/>
      <c r="O1069" s="627"/>
      <c r="P1069" s="627"/>
      <c r="Q1069" s="627"/>
      <c r="R1069" s="627"/>
      <c r="S1069" s="627"/>
      <c r="T1069" s="627"/>
      <c r="U1069" s="627"/>
      <c r="V1069" s="627"/>
      <c r="W1069" s="358">
        <f t="shared" si="81"/>
        <v>7.3375200000000005</v>
      </c>
      <c r="X1069" s="358">
        <f t="shared" si="82"/>
        <v>0</v>
      </c>
      <c r="Y1069" s="358">
        <f t="shared" si="83"/>
        <v>7.3375200000000005</v>
      </c>
      <c r="Z1069" s="628">
        <v>1</v>
      </c>
      <c r="AA1069" s="482"/>
    </row>
    <row r="1070" spans="1:27" x14ac:dyDescent="0.25">
      <c r="A1070" s="482"/>
      <c r="C1070" s="152" t="str">
        <f>Translations!$B$574</f>
        <v>Switzerland</v>
      </c>
      <c r="D1070" s="152" t="str">
        <f>Translations!$B$381</f>
        <v>Hungary</v>
      </c>
      <c r="E1070" s="627"/>
      <c r="F1070" s="627"/>
      <c r="G1070" s="627"/>
      <c r="H1070" s="627"/>
      <c r="I1070" s="627"/>
      <c r="J1070" s="627"/>
      <c r="K1070" s="627"/>
      <c r="L1070" s="627"/>
      <c r="M1070" s="627"/>
      <c r="N1070" s="627"/>
      <c r="O1070" s="627"/>
      <c r="P1070" s="627"/>
      <c r="Q1070" s="627"/>
      <c r="R1070" s="627"/>
      <c r="S1070" s="627"/>
      <c r="T1070" s="627"/>
      <c r="U1070" s="627"/>
      <c r="V1070" s="627"/>
      <c r="W1070" s="358">
        <f t="shared" si="81"/>
        <v>0</v>
      </c>
      <c r="X1070" s="358">
        <f t="shared" si="82"/>
        <v>0</v>
      </c>
      <c r="Y1070" s="358">
        <f t="shared" si="83"/>
        <v>0</v>
      </c>
      <c r="Z1070" s="628"/>
      <c r="AA1070" s="482"/>
    </row>
    <row r="1071" spans="1:27" x14ac:dyDescent="0.25">
      <c r="A1071" s="482"/>
      <c r="C1071" s="152" t="str">
        <f>Translations!$B$574</f>
        <v>Switzerland</v>
      </c>
      <c r="D1071" s="152" t="str">
        <f>Translations!$B$382</f>
        <v>Iceland</v>
      </c>
      <c r="E1071" s="627"/>
      <c r="F1071" s="627"/>
      <c r="G1071" s="627"/>
      <c r="H1071" s="627"/>
      <c r="I1071" s="627"/>
      <c r="J1071" s="627"/>
      <c r="K1071" s="627"/>
      <c r="L1071" s="627"/>
      <c r="M1071" s="627"/>
      <c r="N1071" s="627"/>
      <c r="O1071" s="627"/>
      <c r="P1071" s="627"/>
      <c r="Q1071" s="627"/>
      <c r="R1071" s="627"/>
      <c r="S1071" s="627"/>
      <c r="T1071" s="627"/>
      <c r="U1071" s="627"/>
      <c r="V1071" s="627"/>
      <c r="W1071" s="358">
        <f t="shared" si="81"/>
        <v>0</v>
      </c>
      <c r="X1071" s="358">
        <f t="shared" si="82"/>
        <v>0</v>
      </c>
      <c r="Y1071" s="358">
        <f t="shared" si="83"/>
        <v>0</v>
      </c>
      <c r="Z1071" s="628"/>
      <c r="AA1071" s="482"/>
    </row>
    <row r="1072" spans="1:27" x14ac:dyDescent="0.25">
      <c r="A1072" s="482"/>
      <c r="C1072" s="152" t="str">
        <f>Translations!$B$574</f>
        <v>Switzerland</v>
      </c>
      <c r="D1072" s="152" t="str">
        <f>Translations!$B$383</f>
        <v>Ireland</v>
      </c>
      <c r="E1072" s="627"/>
      <c r="F1072" s="627"/>
      <c r="G1072" s="627"/>
      <c r="H1072" s="627"/>
      <c r="I1072" s="627"/>
      <c r="J1072" s="627"/>
      <c r="K1072" s="627"/>
      <c r="L1072" s="627"/>
      <c r="M1072" s="627"/>
      <c r="N1072" s="627"/>
      <c r="O1072" s="627"/>
      <c r="P1072" s="627"/>
      <c r="Q1072" s="627"/>
      <c r="R1072" s="627"/>
      <c r="S1072" s="627"/>
      <c r="T1072" s="627"/>
      <c r="U1072" s="627"/>
      <c r="V1072" s="627"/>
      <c r="W1072" s="358">
        <f t="shared" si="81"/>
        <v>0</v>
      </c>
      <c r="X1072" s="358">
        <f t="shared" si="82"/>
        <v>0</v>
      </c>
      <c r="Y1072" s="358">
        <f t="shared" si="83"/>
        <v>0</v>
      </c>
      <c r="Z1072" s="628"/>
      <c r="AA1072" s="482"/>
    </row>
    <row r="1073" spans="1:27" x14ac:dyDescent="0.25">
      <c r="A1073" s="482"/>
      <c r="C1073" s="152" t="str">
        <f>Translations!$B$574</f>
        <v>Switzerland</v>
      </c>
      <c r="D1073" s="152" t="str">
        <f>Translations!$B$384</f>
        <v>Italy</v>
      </c>
      <c r="E1073" s="627">
        <v>5.9390000000000001</v>
      </c>
      <c r="F1073" s="627"/>
      <c r="G1073" s="627"/>
      <c r="H1073" s="627"/>
      <c r="I1073" s="627"/>
      <c r="J1073" s="627"/>
      <c r="K1073" s="627"/>
      <c r="L1073" s="627"/>
      <c r="M1073" s="627"/>
      <c r="N1073" s="627"/>
      <c r="O1073" s="627"/>
      <c r="P1073" s="627"/>
      <c r="Q1073" s="627"/>
      <c r="R1073" s="627"/>
      <c r="S1073" s="627"/>
      <c r="T1073" s="627"/>
      <c r="U1073" s="627"/>
      <c r="V1073" s="627"/>
      <c r="W1073" s="358">
        <f t="shared" si="81"/>
        <v>18.767240000000001</v>
      </c>
      <c r="X1073" s="358">
        <f t="shared" si="82"/>
        <v>0</v>
      </c>
      <c r="Y1073" s="358">
        <f t="shared" si="83"/>
        <v>18.767240000000001</v>
      </c>
      <c r="Z1073" s="628">
        <v>5</v>
      </c>
      <c r="AA1073" s="482"/>
    </row>
    <row r="1074" spans="1:27" x14ac:dyDescent="0.25">
      <c r="A1074" s="482"/>
      <c r="C1074" s="152" t="str">
        <f>Translations!$B$574</f>
        <v>Switzerland</v>
      </c>
      <c r="D1074" s="152" t="str">
        <f>Translations!$B$385</f>
        <v>Latvia</v>
      </c>
      <c r="E1074" s="627">
        <v>16.100999999999999</v>
      </c>
      <c r="F1074" s="627"/>
      <c r="G1074" s="627"/>
      <c r="H1074" s="627"/>
      <c r="I1074" s="627"/>
      <c r="J1074" s="627"/>
      <c r="K1074" s="627"/>
      <c r="L1074" s="627"/>
      <c r="M1074" s="627"/>
      <c r="N1074" s="627"/>
      <c r="O1074" s="627"/>
      <c r="P1074" s="627"/>
      <c r="Q1074" s="627"/>
      <c r="R1074" s="627"/>
      <c r="S1074" s="627"/>
      <c r="T1074" s="627"/>
      <c r="U1074" s="627"/>
      <c r="V1074" s="627"/>
      <c r="W1074" s="358">
        <f t="shared" si="81"/>
        <v>50.879159999999999</v>
      </c>
      <c r="X1074" s="358">
        <f t="shared" si="82"/>
        <v>0</v>
      </c>
      <c r="Y1074" s="358">
        <f t="shared" si="83"/>
        <v>50.879159999999999</v>
      </c>
      <c r="Z1074" s="628">
        <v>5</v>
      </c>
      <c r="AA1074" s="482"/>
    </row>
    <row r="1075" spans="1:27" x14ac:dyDescent="0.25">
      <c r="A1075" s="482"/>
      <c r="C1075" s="152" t="str">
        <f>Translations!$B$574</f>
        <v>Switzerland</v>
      </c>
      <c r="D1075" s="152" t="str">
        <f>Translations!$B$386</f>
        <v>Liechtenstein</v>
      </c>
      <c r="E1075" s="627"/>
      <c r="F1075" s="627"/>
      <c r="G1075" s="627"/>
      <c r="H1075" s="627"/>
      <c r="I1075" s="627"/>
      <c r="J1075" s="627"/>
      <c r="K1075" s="627"/>
      <c r="L1075" s="627"/>
      <c r="M1075" s="627"/>
      <c r="N1075" s="627"/>
      <c r="O1075" s="627"/>
      <c r="P1075" s="627"/>
      <c r="Q1075" s="627"/>
      <c r="R1075" s="627"/>
      <c r="S1075" s="627"/>
      <c r="T1075" s="627"/>
      <c r="U1075" s="627"/>
      <c r="V1075" s="627"/>
      <c r="W1075" s="358">
        <f t="shared" si="81"/>
        <v>0</v>
      </c>
      <c r="X1075" s="358">
        <f t="shared" si="82"/>
        <v>0</v>
      </c>
      <c r="Y1075" s="358">
        <f t="shared" si="83"/>
        <v>0</v>
      </c>
      <c r="Z1075" s="628"/>
      <c r="AA1075" s="482"/>
    </row>
    <row r="1076" spans="1:27" x14ac:dyDescent="0.25">
      <c r="A1076" s="482"/>
      <c r="C1076" s="152" t="str">
        <f>Translations!$B$574</f>
        <v>Switzerland</v>
      </c>
      <c r="D1076" s="152" t="str">
        <f>Translations!$B$387</f>
        <v>Lithuania</v>
      </c>
      <c r="E1076" s="627">
        <v>4.867</v>
      </c>
      <c r="F1076" s="627"/>
      <c r="G1076" s="627"/>
      <c r="H1076" s="627"/>
      <c r="I1076" s="627"/>
      <c r="J1076" s="627"/>
      <c r="K1076" s="627"/>
      <c r="L1076" s="627"/>
      <c r="M1076" s="627"/>
      <c r="N1076" s="627"/>
      <c r="O1076" s="627"/>
      <c r="P1076" s="627"/>
      <c r="Q1076" s="627"/>
      <c r="R1076" s="627"/>
      <c r="S1076" s="627"/>
      <c r="T1076" s="627"/>
      <c r="U1076" s="627"/>
      <c r="V1076" s="627"/>
      <c r="W1076" s="358">
        <f t="shared" si="81"/>
        <v>15.379720000000001</v>
      </c>
      <c r="X1076" s="358">
        <f t="shared" si="82"/>
        <v>0</v>
      </c>
      <c r="Y1076" s="358">
        <f t="shared" si="83"/>
        <v>15.379720000000001</v>
      </c>
      <c r="Z1076" s="628">
        <v>2</v>
      </c>
      <c r="AA1076" s="482"/>
    </row>
    <row r="1077" spans="1:27" x14ac:dyDescent="0.25">
      <c r="A1077" s="482"/>
      <c r="C1077" s="152" t="str">
        <f>Translations!$B$574</f>
        <v>Switzerland</v>
      </c>
      <c r="D1077" s="152" t="str">
        <f>Translations!$B$388</f>
        <v>Luxembourg</v>
      </c>
      <c r="E1077" s="627"/>
      <c r="F1077" s="627"/>
      <c r="G1077" s="627"/>
      <c r="H1077" s="627"/>
      <c r="I1077" s="627"/>
      <c r="J1077" s="627"/>
      <c r="K1077" s="627"/>
      <c r="L1077" s="627"/>
      <c r="M1077" s="627"/>
      <c r="N1077" s="627"/>
      <c r="O1077" s="627"/>
      <c r="P1077" s="627"/>
      <c r="Q1077" s="627"/>
      <c r="R1077" s="627"/>
      <c r="S1077" s="627"/>
      <c r="T1077" s="627"/>
      <c r="U1077" s="627"/>
      <c r="V1077" s="627"/>
      <c r="W1077" s="358">
        <f t="shared" si="81"/>
        <v>0</v>
      </c>
      <c r="X1077" s="358">
        <f t="shared" si="82"/>
        <v>0</v>
      </c>
      <c r="Y1077" s="358">
        <f t="shared" si="83"/>
        <v>0</v>
      </c>
      <c r="Z1077" s="628"/>
      <c r="AA1077" s="482"/>
    </row>
    <row r="1078" spans="1:27" x14ac:dyDescent="0.25">
      <c r="A1078" s="482"/>
      <c r="C1078" s="152" t="str">
        <f>Translations!$B$574</f>
        <v>Switzerland</v>
      </c>
      <c r="D1078" s="152" t="str">
        <f>Translations!$B$389</f>
        <v>Malta</v>
      </c>
      <c r="E1078" s="627"/>
      <c r="F1078" s="627"/>
      <c r="G1078" s="627"/>
      <c r="H1078" s="627"/>
      <c r="I1078" s="627"/>
      <c r="J1078" s="627"/>
      <c r="K1078" s="627"/>
      <c r="L1078" s="627"/>
      <c r="M1078" s="627"/>
      <c r="N1078" s="627"/>
      <c r="O1078" s="627"/>
      <c r="P1078" s="627"/>
      <c r="Q1078" s="627"/>
      <c r="R1078" s="627"/>
      <c r="S1078" s="627"/>
      <c r="T1078" s="627"/>
      <c r="U1078" s="627"/>
      <c r="V1078" s="627"/>
      <c r="W1078" s="358">
        <f t="shared" si="81"/>
        <v>0</v>
      </c>
      <c r="X1078" s="358">
        <f t="shared" si="82"/>
        <v>0</v>
      </c>
      <c r="Y1078" s="358">
        <f t="shared" si="83"/>
        <v>0</v>
      </c>
      <c r="Z1078" s="628"/>
      <c r="AA1078" s="482"/>
    </row>
    <row r="1079" spans="1:27" x14ac:dyDescent="0.25">
      <c r="A1079" s="482"/>
      <c r="C1079" s="152" t="str">
        <f>Translations!$B$574</f>
        <v>Switzerland</v>
      </c>
      <c r="D1079" s="152" t="str">
        <f>Translations!$B$390</f>
        <v>Netherlands</v>
      </c>
      <c r="E1079" s="627"/>
      <c r="F1079" s="627"/>
      <c r="G1079" s="627"/>
      <c r="H1079" s="627"/>
      <c r="I1079" s="627"/>
      <c r="J1079" s="627"/>
      <c r="K1079" s="627"/>
      <c r="L1079" s="627"/>
      <c r="M1079" s="627"/>
      <c r="N1079" s="627"/>
      <c r="O1079" s="627"/>
      <c r="P1079" s="627"/>
      <c r="Q1079" s="627"/>
      <c r="R1079" s="627"/>
      <c r="S1079" s="627"/>
      <c r="T1079" s="627"/>
      <c r="U1079" s="627"/>
      <c r="V1079" s="627"/>
      <c r="W1079" s="358">
        <f t="shared" si="81"/>
        <v>0</v>
      </c>
      <c r="X1079" s="358">
        <f t="shared" si="82"/>
        <v>0</v>
      </c>
      <c r="Y1079" s="358">
        <f t="shared" si="83"/>
        <v>0</v>
      </c>
      <c r="Z1079" s="628"/>
      <c r="AA1079" s="482"/>
    </row>
    <row r="1080" spans="1:27" x14ac:dyDescent="0.25">
      <c r="A1080" s="482"/>
      <c r="C1080" s="152" t="str">
        <f>Translations!$B$574</f>
        <v>Switzerland</v>
      </c>
      <c r="D1080" s="152" t="str">
        <f>Translations!$B$391</f>
        <v>Norway</v>
      </c>
      <c r="E1080" s="627"/>
      <c r="F1080" s="627"/>
      <c r="G1080" s="627"/>
      <c r="H1080" s="627"/>
      <c r="I1080" s="627"/>
      <c r="J1080" s="627"/>
      <c r="K1080" s="627"/>
      <c r="L1080" s="627"/>
      <c r="M1080" s="627"/>
      <c r="N1080" s="627"/>
      <c r="O1080" s="627"/>
      <c r="P1080" s="627"/>
      <c r="Q1080" s="627"/>
      <c r="R1080" s="627"/>
      <c r="S1080" s="627"/>
      <c r="T1080" s="627"/>
      <c r="U1080" s="627"/>
      <c r="V1080" s="627"/>
      <c r="W1080" s="358">
        <f t="shared" si="81"/>
        <v>0</v>
      </c>
      <c r="X1080" s="358">
        <f t="shared" si="82"/>
        <v>0</v>
      </c>
      <c r="Y1080" s="358">
        <f t="shared" si="83"/>
        <v>0</v>
      </c>
      <c r="Z1080" s="628"/>
      <c r="AA1080" s="482"/>
    </row>
    <row r="1081" spans="1:27" x14ac:dyDescent="0.25">
      <c r="A1081" s="482"/>
      <c r="C1081" s="152" t="str">
        <f>Translations!$B$574</f>
        <v>Switzerland</v>
      </c>
      <c r="D1081" s="152" t="str">
        <f>Translations!$B$392</f>
        <v>Poland</v>
      </c>
      <c r="E1081" s="627"/>
      <c r="F1081" s="627"/>
      <c r="G1081" s="627"/>
      <c r="H1081" s="627"/>
      <c r="I1081" s="627"/>
      <c r="J1081" s="627"/>
      <c r="K1081" s="627"/>
      <c r="L1081" s="627"/>
      <c r="M1081" s="627"/>
      <c r="N1081" s="627"/>
      <c r="O1081" s="627"/>
      <c r="P1081" s="627"/>
      <c r="Q1081" s="627"/>
      <c r="R1081" s="627"/>
      <c r="S1081" s="627"/>
      <c r="T1081" s="627"/>
      <c r="U1081" s="627"/>
      <c r="V1081" s="627"/>
      <c r="W1081" s="358">
        <f t="shared" si="81"/>
        <v>0</v>
      </c>
      <c r="X1081" s="358">
        <f t="shared" si="82"/>
        <v>0</v>
      </c>
      <c r="Y1081" s="358">
        <f t="shared" si="83"/>
        <v>0</v>
      </c>
      <c r="Z1081" s="628"/>
      <c r="AA1081" s="482"/>
    </row>
    <row r="1082" spans="1:27" x14ac:dyDescent="0.25">
      <c r="A1082" s="482"/>
      <c r="C1082" s="152" t="str">
        <f>Translations!$B$574</f>
        <v>Switzerland</v>
      </c>
      <c r="D1082" s="152" t="str">
        <f>Translations!$B$393</f>
        <v>Portugal</v>
      </c>
      <c r="E1082" s="627"/>
      <c r="F1082" s="627"/>
      <c r="G1082" s="627"/>
      <c r="H1082" s="627"/>
      <c r="I1082" s="627"/>
      <c r="J1082" s="627"/>
      <c r="K1082" s="627"/>
      <c r="L1082" s="627"/>
      <c r="M1082" s="627"/>
      <c r="N1082" s="627"/>
      <c r="O1082" s="627"/>
      <c r="P1082" s="627"/>
      <c r="Q1082" s="627"/>
      <c r="R1082" s="627"/>
      <c r="S1082" s="627"/>
      <c r="T1082" s="627"/>
      <c r="U1082" s="627"/>
      <c r="V1082" s="627"/>
      <c r="W1082" s="358">
        <f t="shared" si="81"/>
        <v>0</v>
      </c>
      <c r="X1082" s="358">
        <f t="shared" si="82"/>
        <v>0</v>
      </c>
      <c r="Y1082" s="358">
        <f t="shared" si="83"/>
        <v>0</v>
      </c>
      <c r="Z1082" s="628"/>
      <c r="AA1082" s="482"/>
    </row>
    <row r="1083" spans="1:27" x14ac:dyDescent="0.25">
      <c r="A1083" s="482"/>
      <c r="C1083" s="152" t="str">
        <f>Translations!$B$574</f>
        <v>Switzerland</v>
      </c>
      <c r="D1083" s="152" t="str">
        <f>Translations!$B$394</f>
        <v>Romania</v>
      </c>
      <c r="E1083" s="627"/>
      <c r="F1083" s="627"/>
      <c r="G1083" s="627"/>
      <c r="H1083" s="627"/>
      <c r="I1083" s="627"/>
      <c r="J1083" s="627"/>
      <c r="K1083" s="627"/>
      <c r="L1083" s="627"/>
      <c r="M1083" s="627"/>
      <c r="N1083" s="627"/>
      <c r="O1083" s="627"/>
      <c r="P1083" s="627"/>
      <c r="Q1083" s="627"/>
      <c r="R1083" s="627"/>
      <c r="S1083" s="627"/>
      <c r="T1083" s="627"/>
      <c r="U1083" s="627"/>
      <c r="V1083" s="627"/>
      <c r="W1083" s="358">
        <f t="shared" si="81"/>
        <v>0</v>
      </c>
      <c r="X1083" s="358">
        <f t="shared" si="82"/>
        <v>0</v>
      </c>
      <c r="Y1083" s="358">
        <f t="shared" si="83"/>
        <v>0</v>
      </c>
      <c r="Z1083" s="628"/>
      <c r="AA1083" s="482"/>
    </row>
    <row r="1084" spans="1:27" x14ac:dyDescent="0.25">
      <c r="A1084" s="482"/>
      <c r="C1084" s="152" t="str">
        <f>Translations!$B$574</f>
        <v>Switzerland</v>
      </c>
      <c r="D1084" s="152" t="str">
        <f>Translations!$B$395</f>
        <v>Slovakia</v>
      </c>
      <c r="E1084" s="627"/>
      <c r="F1084" s="627"/>
      <c r="G1084" s="627"/>
      <c r="H1084" s="627"/>
      <c r="I1084" s="627"/>
      <c r="J1084" s="627"/>
      <c r="K1084" s="627"/>
      <c r="L1084" s="627"/>
      <c r="M1084" s="627"/>
      <c r="N1084" s="627"/>
      <c r="O1084" s="627"/>
      <c r="P1084" s="627"/>
      <c r="Q1084" s="627"/>
      <c r="R1084" s="627"/>
      <c r="S1084" s="627"/>
      <c r="T1084" s="627"/>
      <c r="U1084" s="627"/>
      <c r="V1084" s="627"/>
      <c r="W1084" s="358">
        <f t="shared" si="81"/>
        <v>0</v>
      </c>
      <c r="X1084" s="358">
        <f t="shared" si="82"/>
        <v>0</v>
      </c>
      <c r="Y1084" s="358">
        <f t="shared" si="83"/>
        <v>0</v>
      </c>
      <c r="Z1084" s="628"/>
      <c r="AA1084" s="482"/>
    </row>
    <row r="1085" spans="1:27" x14ac:dyDescent="0.25">
      <c r="A1085" s="482"/>
      <c r="C1085" s="152" t="str">
        <f>Translations!$B$574</f>
        <v>Switzerland</v>
      </c>
      <c r="D1085" s="152" t="str">
        <f>Translations!$B$396</f>
        <v>Slovenia</v>
      </c>
      <c r="E1085" s="627"/>
      <c r="F1085" s="627"/>
      <c r="G1085" s="627"/>
      <c r="H1085" s="627"/>
      <c r="I1085" s="627"/>
      <c r="J1085" s="627"/>
      <c r="K1085" s="627"/>
      <c r="L1085" s="627"/>
      <c r="M1085" s="627"/>
      <c r="N1085" s="627"/>
      <c r="O1085" s="627"/>
      <c r="P1085" s="627"/>
      <c r="Q1085" s="627"/>
      <c r="R1085" s="627"/>
      <c r="S1085" s="627"/>
      <c r="T1085" s="627"/>
      <c r="U1085" s="627"/>
      <c r="V1085" s="627"/>
      <c r="W1085" s="358">
        <f t="shared" si="81"/>
        <v>0</v>
      </c>
      <c r="X1085" s="358">
        <f t="shared" si="82"/>
        <v>0</v>
      </c>
      <c r="Y1085" s="358">
        <f t="shared" si="83"/>
        <v>0</v>
      </c>
      <c r="Z1085" s="628"/>
      <c r="AA1085" s="482"/>
    </row>
    <row r="1086" spans="1:27" x14ac:dyDescent="0.25">
      <c r="A1086" s="482"/>
      <c r="C1086" s="152" t="str">
        <f>Translations!$B$574</f>
        <v>Switzerland</v>
      </c>
      <c r="D1086" s="152" t="str">
        <f>Translations!$B$397</f>
        <v>Spain</v>
      </c>
      <c r="E1086" s="627">
        <v>2.738</v>
      </c>
      <c r="F1086" s="627"/>
      <c r="G1086" s="627"/>
      <c r="H1086" s="627"/>
      <c r="I1086" s="627"/>
      <c r="J1086" s="627"/>
      <c r="K1086" s="627"/>
      <c r="L1086" s="627"/>
      <c r="M1086" s="627"/>
      <c r="N1086" s="627"/>
      <c r="O1086" s="627"/>
      <c r="P1086" s="627"/>
      <c r="Q1086" s="627"/>
      <c r="R1086" s="627"/>
      <c r="S1086" s="627"/>
      <c r="T1086" s="627"/>
      <c r="U1086" s="627"/>
      <c r="V1086" s="627"/>
      <c r="W1086" s="358">
        <f t="shared" si="81"/>
        <v>8.6520799999999998</v>
      </c>
      <c r="X1086" s="358">
        <f t="shared" si="82"/>
        <v>0</v>
      </c>
      <c r="Y1086" s="358">
        <f t="shared" si="83"/>
        <v>8.6520799999999998</v>
      </c>
      <c r="Z1086" s="628">
        <v>1</v>
      </c>
      <c r="AA1086" s="482"/>
    </row>
    <row r="1087" spans="1:27" x14ac:dyDescent="0.25">
      <c r="A1087" s="482"/>
      <c r="C1087" s="152" t="str">
        <f>Translations!$B$574</f>
        <v>Switzerland</v>
      </c>
      <c r="D1087" s="152" t="str">
        <f>Translations!$B$398</f>
        <v>Sweden</v>
      </c>
      <c r="E1087" s="627"/>
      <c r="F1087" s="627"/>
      <c r="G1087" s="627"/>
      <c r="H1087" s="627"/>
      <c r="I1087" s="627"/>
      <c r="J1087" s="627"/>
      <c r="K1087" s="627"/>
      <c r="L1087" s="627"/>
      <c r="M1087" s="627"/>
      <c r="N1087" s="627"/>
      <c r="O1087" s="627"/>
      <c r="P1087" s="627"/>
      <c r="Q1087" s="627"/>
      <c r="R1087" s="627"/>
      <c r="S1087" s="627"/>
      <c r="T1087" s="627"/>
      <c r="U1087" s="627"/>
      <c r="V1087" s="627"/>
      <c r="W1087" s="358">
        <f t="shared" si="81"/>
        <v>0</v>
      </c>
      <c r="X1087" s="358">
        <f t="shared" si="82"/>
        <v>0</v>
      </c>
      <c r="Y1087" s="358">
        <f t="shared" si="83"/>
        <v>0</v>
      </c>
      <c r="Z1087" s="628"/>
      <c r="AA1087" s="482"/>
    </row>
    <row r="1088" spans="1:27" x14ac:dyDescent="0.25">
      <c r="A1088" s="482"/>
      <c r="C1088" s="152" t="str">
        <f>Translations!$B$574</f>
        <v>Switzerland</v>
      </c>
      <c r="D1088" s="152" t="str">
        <f>Translations!$B$399</f>
        <v>United Kingdom</v>
      </c>
      <c r="E1088" s="627">
        <v>3.4940000000000002</v>
      </c>
      <c r="F1088" s="627"/>
      <c r="G1088" s="627"/>
      <c r="H1088" s="627"/>
      <c r="I1088" s="627"/>
      <c r="J1088" s="627"/>
      <c r="K1088" s="627"/>
      <c r="L1088" s="627"/>
      <c r="M1088" s="627"/>
      <c r="N1088" s="627"/>
      <c r="O1088" s="627"/>
      <c r="P1088" s="627"/>
      <c r="Q1088" s="627"/>
      <c r="R1088" s="627"/>
      <c r="S1088" s="627"/>
      <c r="T1088" s="627"/>
      <c r="U1088" s="627"/>
      <c r="V1088" s="627"/>
      <c r="W1088" s="358">
        <f t="shared" si="81"/>
        <v>11.041040000000001</v>
      </c>
      <c r="X1088" s="358">
        <f t="shared" si="82"/>
        <v>0</v>
      </c>
      <c r="Y1088" s="358">
        <f t="shared" si="83"/>
        <v>11.041040000000001</v>
      </c>
      <c r="Z1088" s="628">
        <v>3</v>
      </c>
      <c r="AA1088" s="482"/>
    </row>
    <row r="1089" spans="1:29" ht="39.6" customHeight="1" thickBot="1" x14ac:dyDescent="0.3">
      <c r="A1089" s="482"/>
      <c r="C1089" s="1210" t="str">
        <f>Translations!$B$1356</f>
        <v>Aggregated CO2 emissions from all flights departing from Switzerland to an EEA Member State or to the UK:</v>
      </c>
      <c r="D1089" s="1219" t="s">
        <v>2057</v>
      </c>
      <c r="E1089" s="171">
        <f>SUM(E1058:E1088)</f>
        <v>69.415000000000006</v>
      </c>
      <c r="F1089" s="171">
        <f t="shared" ref="F1089:Z1089" si="84">SUM(F1058:F1088)</f>
        <v>0</v>
      </c>
      <c r="G1089" s="171">
        <f t="shared" si="84"/>
        <v>0</v>
      </c>
      <c r="H1089" s="171">
        <f t="shared" si="84"/>
        <v>0</v>
      </c>
      <c r="I1089" s="171">
        <f t="shared" si="84"/>
        <v>0</v>
      </c>
      <c r="J1089" s="171">
        <f t="shared" si="84"/>
        <v>0</v>
      </c>
      <c r="K1089" s="171">
        <f t="shared" si="84"/>
        <v>0</v>
      </c>
      <c r="L1089" s="171">
        <f t="shared" si="84"/>
        <v>0</v>
      </c>
      <c r="M1089" s="171">
        <f t="shared" si="84"/>
        <v>0</v>
      </c>
      <c r="N1089" s="171">
        <f t="shared" si="84"/>
        <v>0</v>
      </c>
      <c r="O1089" s="171">
        <f t="shared" si="84"/>
        <v>0</v>
      </c>
      <c r="P1089" s="171">
        <f t="shared" si="84"/>
        <v>0</v>
      </c>
      <c r="Q1089" s="171">
        <f t="shared" si="84"/>
        <v>0</v>
      </c>
      <c r="R1089" s="171">
        <f t="shared" si="84"/>
        <v>0</v>
      </c>
      <c r="S1089" s="171">
        <f t="shared" si="84"/>
        <v>0</v>
      </c>
      <c r="T1089" s="171">
        <f t="shared" si="84"/>
        <v>0</v>
      </c>
      <c r="U1089" s="171">
        <f t="shared" si="84"/>
        <v>0</v>
      </c>
      <c r="V1089" s="171">
        <f t="shared" si="84"/>
        <v>0</v>
      </c>
      <c r="W1089" s="358">
        <f t="shared" si="84"/>
        <v>219.35140000000004</v>
      </c>
      <c r="X1089" s="358">
        <f t="shared" si="84"/>
        <v>0</v>
      </c>
      <c r="Y1089" s="358">
        <f t="shared" si="84"/>
        <v>219.35140000000004</v>
      </c>
      <c r="Z1089" s="360">
        <f t="shared" si="84"/>
        <v>33</v>
      </c>
      <c r="AA1089" s="482"/>
    </row>
    <row r="1090" spans="1:29" x14ac:dyDescent="0.25">
      <c r="A1090" s="482"/>
      <c r="B1090" s="482"/>
      <c r="C1090" s="488"/>
      <c r="D1090" s="488"/>
      <c r="E1090" s="488"/>
      <c r="F1090" s="488"/>
      <c r="G1090" s="488"/>
      <c r="H1090" s="488"/>
      <c r="I1090" s="488"/>
      <c r="J1090" s="488"/>
      <c r="K1090" s="488"/>
      <c r="L1090" s="488"/>
      <c r="M1090" s="488"/>
      <c r="N1090" s="488"/>
      <c r="O1090" s="488"/>
      <c r="P1090" s="488"/>
      <c r="Q1090" s="488"/>
      <c r="R1090" s="488"/>
      <c r="S1090" s="488"/>
      <c r="T1090" s="488"/>
      <c r="U1090" s="488"/>
      <c r="V1090" s="488"/>
      <c r="W1090" s="482"/>
      <c r="X1090" s="482"/>
      <c r="Y1090" s="482"/>
      <c r="Z1090" s="482"/>
      <c r="AA1090" s="482"/>
    </row>
    <row r="1091" spans="1:29" x14ac:dyDescent="0.25">
      <c r="C1091" s="128"/>
      <c r="D1091" s="128"/>
      <c r="E1091" s="128"/>
      <c r="F1091" s="128"/>
      <c r="G1091" s="128"/>
      <c r="H1091" s="128"/>
      <c r="I1091" s="128"/>
      <c r="J1091" s="128"/>
      <c r="K1091" s="128"/>
      <c r="L1091" s="128"/>
      <c r="M1091" s="128"/>
      <c r="N1091" s="128"/>
      <c r="O1091" s="128"/>
      <c r="P1091" s="128"/>
      <c r="Q1091" s="128"/>
      <c r="R1091" s="128"/>
      <c r="S1091" s="128"/>
      <c r="T1091" s="128"/>
      <c r="U1091" s="128"/>
      <c r="V1091" s="128"/>
    </row>
    <row r="1092" spans="1:29" x14ac:dyDescent="0.25">
      <c r="C1092" s="1181" t="str">
        <f>Translations!$B$1555</f>
        <v>&lt;&lt;&lt; Click here to proceed to section 9 "Aircraft data" &gt;&gt;&gt;</v>
      </c>
      <c r="D1092" s="1181"/>
      <c r="E1092" s="1181"/>
      <c r="F1092" s="1181"/>
      <c r="G1092" s="1181"/>
      <c r="H1092" s="128"/>
      <c r="I1092" s="128"/>
      <c r="J1092" s="128"/>
      <c r="K1092" s="128"/>
      <c r="L1092" s="128"/>
      <c r="M1092" s="128"/>
      <c r="N1092" s="128"/>
      <c r="O1092" s="128"/>
      <c r="P1092" s="128"/>
      <c r="Q1092" s="128"/>
      <c r="R1092" s="128"/>
      <c r="S1092" s="128"/>
      <c r="T1092" s="128"/>
      <c r="U1092" s="128"/>
      <c r="V1092" s="128"/>
    </row>
    <row r="1095" spans="1:29" s="124" customFormat="1" hidden="1" x14ac:dyDescent="0.25">
      <c r="B1095" s="610" t="s">
        <v>203</v>
      </c>
      <c r="AC1095" s="124" t="s">
        <v>204</v>
      </c>
    </row>
    <row r="1096" spans="1:29" s="124" customFormat="1" ht="25.5" hidden="1" customHeight="1" x14ac:dyDescent="0.3">
      <c r="C1096" s="732" t="s">
        <v>205</v>
      </c>
      <c r="D1096" s="733"/>
      <c r="E1096" s="733">
        <v>1</v>
      </c>
      <c r="F1096" s="733">
        <v>2</v>
      </c>
      <c r="G1096" s="733">
        <v>3</v>
      </c>
      <c r="H1096" s="733">
        <v>4</v>
      </c>
      <c r="I1096" s="733">
        <v>5</v>
      </c>
      <c r="J1096" s="733">
        <v>6</v>
      </c>
      <c r="K1096" s="733">
        <v>7</v>
      </c>
      <c r="L1096" s="733">
        <v>8</v>
      </c>
      <c r="M1096" s="733">
        <v>9</v>
      </c>
      <c r="N1096" s="733">
        <v>10</v>
      </c>
      <c r="O1096" s="733">
        <v>11</v>
      </c>
      <c r="P1096" s="733">
        <v>12</v>
      </c>
      <c r="Q1096" s="733">
        <v>13</v>
      </c>
      <c r="R1096" s="733">
        <v>14</v>
      </c>
      <c r="S1096" s="733">
        <v>15</v>
      </c>
      <c r="T1096" s="733">
        <v>16</v>
      </c>
      <c r="U1096" s="733">
        <v>17</v>
      </c>
      <c r="V1096" s="734">
        <v>18</v>
      </c>
      <c r="W1096" s="586"/>
      <c r="X1096" s="586"/>
      <c r="Y1096" s="586"/>
      <c r="Z1096" s="586"/>
      <c r="AA1096" s="586"/>
      <c r="AC1096" s="124" t="s">
        <v>204</v>
      </c>
    </row>
    <row r="1097" spans="1:29" s="124" customFormat="1" ht="25.5" hidden="1" customHeight="1" x14ac:dyDescent="0.3">
      <c r="C1097" s="606" t="s">
        <v>206</v>
      </c>
      <c r="D1097" s="607"/>
      <c r="E1097" s="609"/>
      <c r="F1097" s="609"/>
      <c r="G1097" s="609"/>
      <c r="H1097" s="607" t="b">
        <f t="shared" ref="H1097:V1097" si="85">INDEX(CNTR_FuelListCompleteData,H$1096-3)</f>
        <v>0</v>
      </c>
      <c r="I1097" s="607" t="b">
        <f t="shared" si="85"/>
        <v>0</v>
      </c>
      <c r="J1097" s="607" t="b">
        <f t="shared" si="85"/>
        <v>0</v>
      </c>
      <c r="K1097" s="607" t="b">
        <f t="shared" si="85"/>
        <v>0</v>
      </c>
      <c r="L1097" s="607" t="b">
        <f t="shared" si="85"/>
        <v>0</v>
      </c>
      <c r="M1097" s="607" t="b">
        <f t="shared" si="85"/>
        <v>0</v>
      </c>
      <c r="N1097" s="607" t="b">
        <f t="shared" si="85"/>
        <v>0</v>
      </c>
      <c r="O1097" s="607" t="b">
        <f t="shared" si="85"/>
        <v>0</v>
      </c>
      <c r="P1097" s="607" t="b">
        <f t="shared" si="85"/>
        <v>0</v>
      </c>
      <c r="Q1097" s="607" t="b">
        <f t="shared" si="85"/>
        <v>0</v>
      </c>
      <c r="R1097" s="607" t="b">
        <f t="shared" si="85"/>
        <v>0</v>
      </c>
      <c r="S1097" s="607" t="b">
        <f t="shared" si="85"/>
        <v>0</v>
      </c>
      <c r="T1097" s="607" t="b">
        <f t="shared" si="85"/>
        <v>0</v>
      </c>
      <c r="U1097" s="607" t="b">
        <f t="shared" si="85"/>
        <v>0</v>
      </c>
      <c r="V1097" s="608" t="b">
        <f t="shared" si="85"/>
        <v>0</v>
      </c>
      <c r="W1097" s="586"/>
      <c r="X1097" s="586"/>
      <c r="Y1097" s="586"/>
      <c r="Z1097" s="586"/>
      <c r="AA1097" s="586"/>
      <c r="AC1097" s="124" t="s">
        <v>204</v>
      </c>
    </row>
    <row r="1098" spans="1:29" s="124" customFormat="1" ht="25.5" hidden="1" customHeight="1" x14ac:dyDescent="0.3">
      <c r="C1098" s="765" t="s">
        <v>41</v>
      </c>
      <c r="D1098" s="607"/>
      <c r="E1098" s="609"/>
      <c r="F1098" s="609"/>
      <c r="G1098" s="609"/>
      <c r="H1098" s="607" t="b">
        <f t="shared" ref="H1098:V1098" si="86">AND(SUM($W$27:$Y$27,INDICATOR_ETS_TotalEmissions,$W$1041:$Y$1041,INDICATOR_CHETS_TotalEmissions)&gt;0,H$1097&lt;&gt;TRUE)</f>
        <v>1</v>
      </c>
      <c r="I1098" s="607" t="b">
        <f t="shared" si="86"/>
        <v>1</v>
      </c>
      <c r="J1098" s="607" t="b">
        <f t="shared" si="86"/>
        <v>1</v>
      </c>
      <c r="K1098" s="607" t="b">
        <f t="shared" si="86"/>
        <v>1</v>
      </c>
      <c r="L1098" s="607" t="b">
        <f t="shared" si="86"/>
        <v>1</v>
      </c>
      <c r="M1098" s="607" t="b">
        <f t="shared" si="86"/>
        <v>1</v>
      </c>
      <c r="N1098" s="607" t="b">
        <f t="shared" si="86"/>
        <v>1</v>
      </c>
      <c r="O1098" s="607" t="b">
        <f t="shared" si="86"/>
        <v>1</v>
      </c>
      <c r="P1098" s="607" t="b">
        <f t="shared" si="86"/>
        <v>1</v>
      </c>
      <c r="Q1098" s="607" t="b">
        <f t="shared" si="86"/>
        <v>1</v>
      </c>
      <c r="R1098" s="607" t="b">
        <f t="shared" si="86"/>
        <v>1</v>
      </c>
      <c r="S1098" s="607" t="b">
        <f t="shared" si="86"/>
        <v>1</v>
      </c>
      <c r="T1098" s="607" t="b">
        <f t="shared" si="86"/>
        <v>1</v>
      </c>
      <c r="U1098" s="607" t="b">
        <f t="shared" si="86"/>
        <v>1</v>
      </c>
      <c r="V1098" s="608" t="b">
        <f t="shared" si="86"/>
        <v>1</v>
      </c>
      <c r="W1098" s="586"/>
      <c r="X1098" s="586"/>
      <c r="Y1098" s="586"/>
      <c r="Z1098" s="586"/>
      <c r="AA1098" s="586"/>
      <c r="AC1098" s="124" t="s">
        <v>204</v>
      </c>
    </row>
    <row r="1099" spans="1:29" s="124" customFormat="1" ht="25.5" hidden="1" customHeight="1" x14ac:dyDescent="0.3">
      <c r="C1099" s="606" t="s">
        <v>207</v>
      </c>
      <c r="D1099" s="607"/>
      <c r="E1099" s="609"/>
      <c r="F1099" s="609"/>
      <c r="G1099" s="609"/>
      <c r="H1099" s="607" t="str">
        <f t="shared" ref="H1099:V1099" si="87">IF(INDEX(CNTR_FuelListNames,H$1096-3)="", Text_Fuel &amp; " " &amp;H1096, INDEX(CNTR_FuelListNames,H$1096-3))</f>
        <v>Fuel 4</v>
      </c>
      <c r="I1099" s="607" t="str">
        <f t="shared" si="87"/>
        <v>Fuel 5</v>
      </c>
      <c r="J1099" s="607" t="str">
        <f t="shared" si="87"/>
        <v>Fuel 6</v>
      </c>
      <c r="K1099" s="607" t="str">
        <f t="shared" si="87"/>
        <v>Fuel 7</v>
      </c>
      <c r="L1099" s="607" t="str">
        <f t="shared" si="87"/>
        <v>Fuel 8</v>
      </c>
      <c r="M1099" s="607" t="str">
        <f t="shared" si="87"/>
        <v>Fuel 9</v>
      </c>
      <c r="N1099" s="607" t="str">
        <f t="shared" si="87"/>
        <v>Fuel 10</v>
      </c>
      <c r="O1099" s="607" t="str">
        <f t="shared" si="87"/>
        <v>Fuel 11</v>
      </c>
      <c r="P1099" s="607" t="str">
        <f t="shared" si="87"/>
        <v>Fuel 12</v>
      </c>
      <c r="Q1099" s="607" t="str">
        <f t="shared" si="87"/>
        <v>Fuel 13</v>
      </c>
      <c r="R1099" s="607" t="str">
        <f t="shared" si="87"/>
        <v>Fuel 14</v>
      </c>
      <c r="S1099" s="607" t="str">
        <f t="shared" si="87"/>
        <v>Fuel 15</v>
      </c>
      <c r="T1099" s="607" t="str">
        <f t="shared" si="87"/>
        <v>Fuel 16</v>
      </c>
      <c r="U1099" s="607" t="str">
        <f t="shared" si="87"/>
        <v>Fuel 17</v>
      </c>
      <c r="V1099" s="608" t="str">
        <f t="shared" si="87"/>
        <v>Fuel 18</v>
      </c>
      <c r="W1099" s="586"/>
      <c r="X1099" s="586"/>
      <c r="Y1099" s="586"/>
      <c r="Z1099" s="586"/>
      <c r="AA1099" s="586"/>
      <c r="AC1099" s="124" t="s">
        <v>204</v>
      </c>
    </row>
    <row r="1100" spans="1:29" s="603" customFormat="1" ht="25.5" hidden="1" customHeight="1" x14ac:dyDescent="0.3">
      <c r="C1100" s="606" t="s">
        <v>208</v>
      </c>
      <c r="D1100" s="607"/>
      <c r="E1100" s="609" t="b">
        <v>0</v>
      </c>
      <c r="F1100" s="609" t="b">
        <v>0</v>
      </c>
      <c r="G1100" s="609" t="b">
        <v>0</v>
      </c>
      <c r="H1100" s="607" t="b">
        <f t="shared" ref="H1100:V1100" si="88">INDEX(CNTR_FuelListIsZero,H$1096-3)=TRUE</f>
        <v>0</v>
      </c>
      <c r="I1100" s="607" t="b">
        <f t="shared" si="88"/>
        <v>0</v>
      </c>
      <c r="J1100" s="607" t="b">
        <f t="shared" si="88"/>
        <v>0</v>
      </c>
      <c r="K1100" s="607" t="b">
        <f t="shared" si="88"/>
        <v>0</v>
      </c>
      <c r="L1100" s="607" t="b">
        <f t="shared" si="88"/>
        <v>0</v>
      </c>
      <c r="M1100" s="607" t="b">
        <f t="shared" si="88"/>
        <v>0</v>
      </c>
      <c r="N1100" s="607" t="b">
        <f t="shared" si="88"/>
        <v>0</v>
      </c>
      <c r="O1100" s="607" t="b">
        <f t="shared" si="88"/>
        <v>0</v>
      </c>
      <c r="P1100" s="607" t="b">
        <f t="shared" si="88"/>
        <v>0</v>
      </c>
      <c r="Q1100" s="607" t="b">
        <f t="shared" si="88"/>
        <v>0</v>
      </c>
      <c r="R1100" s="607" t="b">
        <f t="shared" si="88"/>
        <v>0</v>
      </c>
      <c r="S1100" s="607" t="b">
        <f t="shared" si="88"/>
        <v>0</v>
      </c>
      <c r="T1100" s="607" t="b">
        <f t="shared" si="88"/>
        <v>0</v>
      </c>
      <c r="U1100" s="607" t="b">
        <f t="shared" si="88"/>
        <v>0</v>
      </c>
      <c r="V1100" s="608" t="b">
        <f t="shared" si="88"/>
        <v>0</v>
      </c>
      <c r="W1100" s="604"/>
      <c r="X1100" s="604"/>
      <c r="Y1100" s="604"/>
      <c r="Z1100" s="604"/>
      <c r="AA1100" s="604"/>
      <c r="AC1100" s="124" t="s">
        <v>204</v>
      </c>
    </row>
    <row r="1101" spans="1:29" s="124" customFormat="1" ht="25.5" hidden="1" customHeight="1" x14ac:dyDescent="0.3">
      <c r="C1101" s="606" t="s">
        <v>209</v>
      </c>
      <c r="D1101" s="607"/>
      <c r="E1101" s="607">
        <f>IF(ISNUMBER(INDEX('Emissions overview'!$L$57:$L$74,E$1096)),INDEX('Emissions overview'!$L$57:$L$74,E$1096),"")</f>
        <v>3.16</v>
      </c>
      <c r="F1101" s="607">
        <f>IF(ISNUMBER(INDEX('Emissions overview'!$L$57:$L$74,F$1096)),INDEX('Emissions overview'!$L$57:$L$74,F$1096),"")</f>
        <v>3.1</v>
      </c>
      <c r="G1101" s="607">
        <f>IF(ISNUMBER(INDEX('Emissions overview'!$L$57:$L$74,G$1096)),INDEX('Emissions overview'!$L$57:$L$74,G$1096),"")</f>
        <v>3.1</v>
      </c>
      <c r="H1101" s="607" t="str">
        <f>IF(ISNUMBER(INDEX('Emissions overview'!$L$57:$L$74,H$1096)),INDEX('Emissions overview'!$L$57:$L$74,H$1096),"")</f>
        <v/>
      </c>
      <c r="I1101" s="607" t="str">
        <f>IF(ISNUMBER(INDEX('Emissions overview'!$L$57:$L$74,I$1096)),INDEX('Emissions overview'!$L$57:$L$74,I$1096),"")</f>
        <v/>
      </c>
      <c r="J1101" s="607" t="str">
        <f>IF(ISNUMBER(INDEX('Emissions overview'!$L$57:$L$74,J$1096)),INDEX('Emissions overview'!$L$57:$L$74,J$1096),"")</f>
        <v/>
      </c>
      <c r="K1101" s="607" t="str">
        <f>IF(ISNUMBER(INDEX('Emissions overview'!$L$57:$L$74,K$1096)),INDEX('Emissions overview'!$L$57:$L$74,K$1096),"")</f>
        <v/>
      </c>
      <c r="L1101" s="607" t="str">
        <f>IF(ISNUMBER(INDEX('Emissions overview'!$L$57:$L$74,L$1096)),INDEX('Emissions overview'!$L$57:$L$74,L$1096),"")</f>
        <v/>
      </c>
      <c r="M1101" s="607" t="str">
        <f>IF(ISNUMBER(INDEX('Emissions overview'!$L$57:$L$74,M$1096)),INDEX('Emissions overview'!$L$57:$L$74,M$1096),"")</f>
        <v/>
      </c>
      <c r="N1101" s="607" t="str">
        <f>IF(ISNUMBER(INDEX('Emissions overview'!$L$57:$L$74,N$1096)),INDEX('Emissions overview'!$L$57:$L$74,N$1096),"")</f>
        <v/>
      </c>
      <c r="O1101" s="607" t="str">
        <f>IF(ISNUMBER(INDEX('Emissions overview'!$L$57:$L$74,O$1096)),INDEX('Emissions overview'!$L$57:$L$74,O$1096),"")</f>
        <v/>
      </c>
      <c r="P1101" s="607" t="str">
        <f>IF(ISNUMBER(INDEX('Emissions overview'!$L$57:$L$74,P$1096)),INDEX('Emissions overview'!$L$57:$L$74,P$1096),"")</f>
        <v/>
      </c>
      <c r="Q1101" s="607" t="str">
        <f>IF(ISNUMBER(INDEX('Emissions overview'!$L$57:$L$74,Q$1096)),INDEX('Emissions overview'!$L$57:$L$74,Q$1096),"")</f>
        <v/>
      </c>
      <c r="R1101" s="607" t="str">
        <f>IF(ISNUMBER(INDEX('Emissions overview'!$L$57:$L$74,R$1096)),INDEX('Emissions overview'!$L$57:$L$74,R$1096),"")</f>
        <v/>
      </c>
      <c r="S1101" s="607" t="str">
        <f>IF(ISNUMBER(INDEX('Emissions overview'!$L$57:$L$74,S$1096)),INDEX('Emissions overview'!$L$57:$L$74,S$1096),"")</f>
        <v/>
      </c>
      <c r="T1101" s="607" t="str">
        <f>IF(ISNUMBER(INDEX('Emissions overview'!$L$57:$L$74,T$1096)),INDEX('Emissions overview'!$L$57:$L$74,T$1096),"")</f>
        <v/>
      </c>
      <c r="U1101" s="607" t="str">
        <f>IF(ISNUMBER(INDEX('Emissions overview'!$L$57:$L$74,U$1096)),INDEX('Emissions overview'!$L$57:$L$74,U$1096),"")</f>
        <v/>
      </c>
      <c r="V1101" s="608" t="str">
        <f>IF(ISNUMBER(INDEX('Emissions overview'!$L$57:$L$74,V$1096)),INDEX('Emissions overview'!$L$57:$L$74,V$1096),"")</f>
        <v/>
      </c>
      <c r="W1101" s="586"/>
      <c r="X1101" s="586"/>
      <c r="Y1101" s="586"/>
      <c r="Z1101" s="586"/>
      <c r="AA1101" s="586"/>
      <c r="AC1101" s="124" t="s">
        <v>204</v>
      </c>
    </row>
    <row r="1102" spans="1:29" s="124" customFormat="1" ht="25.5" hidden="1" customHeight="1" x14ac:dyDescent="0.3">
      <c r="C1102" s="735" t="s">
        <v>210</v>
      </c>
      <c r="D1102" s="736"/>
      <c r="E1102" s="736">
        <f t="shared" ref="E1102:G1102" si="89">IF(E1100=TRUE,0,E1101)</f>
        <v>3.16</v>
      </c>
      <c r="F1102" s="736">
        <f t="shared" si="89"/>
        <v>3.1</v>
      </c>
      <c r="G1102" s="736">
        <f t="shared" si="89"/>
        <v>3.1</v>
      </c>
      <c r="H1102" s="736" t="str">
        <f>IF(H1100=TRUE,0,H1101)</f>
        <v/>
      </c>
      <c r="I1102" s="736" t="str">
        <f t="shared" ref="I1102:V1102" si="90">IF(I1100=TRUE,0,I1101)</f>
        <v/>
      </c>
      <c r="J1102" s="736" t="str">
        <f t="shared" si="90"/>
        <v/>
      </c>
      <c r="K1102" s="736" t="str">
        <f t="shared" si="90"/>
        <v/>
      </c>
      <c r="L1102" s="736" t="str">
        <f t="shared" si="90"/>
        <v/>
      </c>
      <c r="M1102" s="736" t="str">
        <f t="shared" si="90"/>
        <v/>
      </c>
      <c r="N1102" s="736" t="str">
        <f t="shared" si="90"/>
        <v/>
      </c>
      <c r="O1102" s="736" t="str">
        <f t="shared" si="90"/>
        <v/>
      </c>
      <c r="P1102" s="736" t="str">
        <f t="shared" si="90"/>
        <v/>
      </c>
      <c r="Q1102" s="736" t="str">
        <f t="shared" si="90"/>
        <v/>
      </c>
      <c r="R1102" s="736" t="str">
        <f t="shared" si="90"/>
        <v/>
      </c>
      <c r="S1102" s="736" t="str">
        <f t="shared" si="90"/>
        <v/>
      </c>
      <c r="T1102" s="736" t="str">
        <f t="shared" si="90"/>
        <v/>
      </c>
      <c r="U1102" s="736" t="str">
        <f t="shared" si="90"/>
        <v/>
      </c>
      <c r="V1102" s="737" t="str">
        <f t="shared" si="90"/>
        <v/>
      </c>
      <c r="W1102" s="586"/>
      <c r="X1102" s="586"/>
      <c r="Y1102" s="586"/>
      <c r="Z1102" s="586"/>
      <c r="AA1102" s="586"/>
      <c r="AC1102" s="124" t="s">
        <v>204</v>
      </c>
    </row>
    <row r="1103" spans="1:29" s="124" customFormat="1" hidden="1" x14ac:dyDescent="0.25">
      <c r="AC1103" s="124" t="s">
        <v>204</v>
      </c>
    </row>
  </sheetData>
  <sheetProtection formatCells="0" formatColumns="0" formatRows="0" insertColumns="0" insertRows="0"/>
  <mergeCells count="66">
    <mergeCell ref="C1029:D1029"/>
    <mergeCell ref="C997:D997"/>
    <mergeCell ref="E1001:V1001"/>
    <mergeCell ref="Z1001:Z1002"/>
    <mergeCell ref="C1041:D1041"/>
    <mergeCell ref="C1037:Z1037"/>
    <mergeCell ref="C1042:D1042"/>
    <mergeCell ref="C1043:D1043"/>
    <mergeCell ref="C1034:Z1034"/>
    <mergeCell ref="C1035:Z1035"/>
    <mergeCell ref="C1036:Z1036"/>
    <mergeCell ref="E1039:V1039"/>
    <mergeCell ref="Y1039:Y1040"/>
    <mergeCell ref="Z1039:Z1040"/>
    <mergeCell ref="W1039:W1040"/>
    <mergeCell ref="X1039:X1040"/>
    <mergeCell ref="E1056:V1056"/>
    <mergeCell ref="Y1056:Y1057"/>
    <mergeCell ref="Z1056:Z1057"/>
    <mergeCell ref="C1089:D1089"/>
    <mergeCell ref="C1049:Z1049"/>
    <mergeCell ref="Y1050:Y1051"/>
    <mergeCell ref="Z1050:Z1051"/>
    <mergeCell ref="C1051:D1051"/>
    <mergeCell ref="C1054:Y1054"/>
    <mergeCell ref="C1055:Z1055"/>
    <mergeCell ref="W1050:W1051"/>
    <mergeCell ref="W1056:W1057"/>
    <mergeCell ref="X1050:X1051"/>
    <mergeCell ref="X1056:X1057"/>
    <mergeCell ref="C6:Z6"/>
    <mergeCell ref="C7:Z7"/>
    <mergeCell ref="C8:Z8"/>
    <mergeCell ref="Y11:Y12"/>
    <mergeCell ref="Z11:Z12"/>
    <mergeCell ref="W11:W12"/>
    <mergeCell ref="X11:X12"/>
    <mergeCell ref="C9:Z9"/>
    <mergeCell ref="C1092:G1092"/>
    <mergeCell ref="E11:V11"/>
    <mergeCell ref="C15:D15"/>
    <mergeCell ref="C16:D16"/>
    <mergeCell ref="C17:D17"/>
    <mergeCell ref="C13:D13"/>
    <mergeCell ref="E63:V63"/>
    <mergeCell ref="C999:Y999"/>
    <mergeCell ref="E25:V25"/>
    <mergeCell ref="C26:D26"/>
    <mergeCell ref="C14:D14"/>
    <mergeCell ref="Y1001:Y1002"/>
    <mergeCell ref="E1050:V1050"/>
    <mergeCell ref="C1000:Z1000"/>
    <mergeCell ref="W1001:W1002"/>
    <mergeCell ref="X1001:X1002"/>
    <mergeCell ref="Z25:Z26"/>
    <mergeCell ref="C22:Z22"/>
    <mergeCell ref="Y63:Y64"/>
    <mergeCell ref="Z63:Z64"/>
    <mergeCell ref="C23:Z23"/>
    <mergeCell ref="C62:Z62"/>
    <mergeCell ref="C61:Z61"/>
    <mergeCell ref="Y25:Y26"/>
    <mergeCell ref="W63:W64"/>
    <mergeCell ref="X25:X26"/>
    <mergeCell ref="X63:X64"/>
    <mergeCell ref="W25:W26"/>
  </mergeCells>
  <conditionalFormatting sqref="H12:V17 H26:V58 H64:V997 H1002:V1029 H1040:V1043 H1051:V1052 H1057:V1089">
    <cfRule type="expression" dxfId="13" priority="1">
      <formula>H$1098=TRUE</formula>
    </cfRule>
  </conditionalFormatting>
  <dataValidations count="3">
    <dataValidation type="list" allowBlank="1" showInputMessage="1" showErrorMessage="1" sqref="C1003:C1027" xr:uid="{00000000-0002-0000-0400-000000000000}">
      <formula1>worldcountries</formula1>
    </dataValidation>
    <dataValidation type="list" allowBlank="1" showInputMessage="1" showErrorMessage="1" sqref="D1003:D1027 C65:C995" xr:uid="{00000000-0002-0000-0400-000001000000}">
      <formula1>memberstates</formula1>
    </dataValidation>
    <dataValidation type="list" allowBlank="1" showInputMessage="1" showErrorMessage="1" sqref="D65:D995" xr:uid="{00000000-0002-0000-0400-000002000000}">
      <formula1>MemberStatesWithSwiss</formula1>
    </dataValidation>
  </dataValidations>
  <hyperlinks>
    <hyperlink ref="C1092:G1092" location="'Aircraft Data'!A1" display="&lt;&lt;&lt; Click here to proceed to section 10 &quot;Aircraft data&quot; &gt;&gt;&gt;" xr:uid="{00000000-0004-0000-0400-000000000000}"/>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6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2:K33"/>
  <sheetViews>
    <sheetView showGridLines="0" topLeftCell="A13" zoomScale="115" zoomScaleNormal="115" workbookViewId="0">
      <selection activeCell="N26" sqref="N26"/>
    </sheetView>
  </sheetViews>
  <sheetFormatPr defaultColWidth="10.5546875" defaultRowHeight="13.2" x14ac:dyDescent="0.25"/>
  <cols>
    <col min="1" max="1" width="3.109375" style="388" customWidth="1"/>
    <col min="2" max="2" width="3.44140625" style="125" bestFit="1" customWidth="1"/>
    <col min="3" max="6" width="20.5546875" style="68" customWidth="1"/>
    <col min="7" max="8" width="10.6640625" style="68" customWidth="1"/>
    <col min="9" max="11" width="8.6640625" style="68" customWidth="1"/>
    <col min="12" max="12" width="3.109375" style="68" customWidth="1"/>
    <col min="13" max="16384" width="10.5546875" style="68"/>
  </cols>
  <sheetData>
    <row r="2" spans="1:11" ht="15.6" x14ac:dyDescent="0.25">
      <c r="B2" s="382">
        <v>9</v>
      </c>
      <c r="C2" s="1222" t="str">
        <f>Translations!$B$848</f>
        <v>Aircraft data</v>
      </c>
      <c r="D2" s="1222"/>
      <c r="E2" s="1222"/>
      <c r="F2" s="1222"/>
      <c r="G2" s="1222"/>
      <c r="H2" s="1222"/>
      <c r="I2" s="364"/>
      <c r="J2" s="364"/>
      <c r="K2" s="364"/>
    </row>
    <row r="4" spans="1:11" ht="12.75" customHeight="1" x14ac:dyDescent="0.25">
      <c r="B4" s="383" t="s">
        <v>25</v>
      </c>
      <c r="C4" s="1095" t="str">
        <f>Translations!$B$1145</f>
        <v>Provide details for each aircraft used during the year covered by this report for which you are the aircraft operator.</v>
      </c>
      <c r="D4" s="1095"/>
      <c r="E4" s="1095"/>
      <c r="F4" s="1095"/>
      <c r="G4" s="1095"/>
      <c r="H4" s="1095"/>
      <c r="I4" s="972"/>
      <c r="J4" s="972"/>
      <c r="K4" s="972"/>
    </row>
    <row r="5" spans="1:11" ht="39.75" customHeight="1" thickBot="1" x14ac:dyDescent="0.3">
      <c r="C5" s="1051" t="str">
        <f>Translations!$B$1289</f>
        <v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v>
      </c>
      <c r="D5" s="1074"/>
      <c r="E5" s="1074"/>
      <c r="F5" s="1074"/>
      <c r="G5" s="1074"/>
      <c r="H5" s="1074"/>
      <c r="I5" s="972"/>
      <c r="J5" s="972"/>
      <c r="K5" s="972"/>
    </row>
    <row r="6" spans="1:11" s="60" customFormat="1" ht="39.6" customHeight="1" x14ac:dyDescent="0.25">
      <c r="A6" s="389"/>
      <c r="B6" s="384"/>
      <c r="C6" s="1225" t="str">
        <f>Translations!$B$1005</f>
        <v>Aircraft type (ICAO aircraft type designator)</v>
      </c>
      <c r="D6" s="1225" t="str">
        <f>Translations!$B$1006</f>
        <v>Aircraft subtype (as specified in the monitoring plan, if applicable)</v>
      </c>
      <c r="E6" s="1225" t="str">
        <f>Translations!$B$1007</f>
        <v>Aircraft registration number</v>
      </c>
      <c r="F6" s="1225" t="str">
        <f>Translations!$B$1008</f>
        <v>Owner of the aircraft (if known)
 In the case of leased-in aircraft, the lessor</v>
      </c>
      <c r="G6" s="1223" t="str">
        <f>Translations!$B$1009</f>
        <v>If the aircraft has not belonged to your fleet for the whole reporting year:</v>
      </c>
      <c r="H6" s="1224"/>
      <c r="I6" s="1227" t="str">
        <f>Translations!$B$1149</f>
        <v>used for EU ETS</v>
      </c>
      <c r="J6" s="1231" t="str">
        <f>Translations!$B$1290</f>
        <v>used for CH ETS</v>
      </c>
      <c r="K6" s="1229" t="str">
        <f>Translations!$B$1150</f>
        <v>used for CORSIA (if applicable)</v>
      </c>
    </row>
    <row r="7" spans="1:11" s="60" customFormat="1" ht="13.2" customHeight="1" x14ac:dyDescent="0.25">
      <c r="A7" s="389"/>
      <c r="B7" s="384"/>
      <c r="C7" s="1226"/>
      <c r="D7" s="1226"/>
      <c r="E7" s="1226"/>
      <c r="F7" s="1226"/>
      <c r="G7" s="52" t="str">
        <f>Translations!$B$1010</f>
        <v>Starting date</v>
      </c>
      <c r="H7" s="52" t="str">
        <f>Translations!$B$1011</f>
        <v>End date</v>
      </c>
      <c r="I7" s="1228"/>
      <c r="J7" s="1232"/>
      <c r="K7" s="1230"/>
    </row>
    <row r="8" spans="1:11" x14ac:dyDescent="0.25">
      <c r="B8" s="385"/>
      <c r="C8" s="89" t="s">
        <v>2076</v>
      </c>
      <c r="D8" s="89"/>
      <c r="E8" s="89" t="s">
        <v>2077</v>
      </c>
      <c r="F8" s="89"/>
      <c r="G8" s="88">
        <v>45300.041666666664</v>
      </c>
      <c r="H8" s="88">
        <v>45531.083333333336</v>
      </c>
      <c r="I8" s="632" t="b">
        <v>1</v>
      </c>
      <c r="J8" s="88" t="b">
        <v>1</v>
      </c>
      <c r="K8" s="633" t="b">
        <v>1</v>
      </c>
    </row>
    <row r="9" spans="1:11" x14ac:dyDescent="0.25">
      <c r="B9" s="385"/>
      <c r="C9" s="89" t="s">
        <v>2078</v>
      </c>
      <c r="D9" s="89"/>
      <c r="E9" s="89" t="s">
        <v>2079</v>
      </c>
      <c r="F9" s="89"/>
      <c r="G9" s="88">
        <v>45398.083333333336</v>
      </c>
      <c r="H9" s="88">
        <v>45400.083333333336</v>
      </c>
      <c r="I9" s="632" t="b">
        <v>0</v>
      </c>
      <c r="J9" s="88" t="b">
        <v>0</v>
      </c>
      <c r="K9" s="633" t="b">
        <v>1</v>
      </c>
    </row>
    <row r="10" spans="1:11" x14ac:dyDescent="0.25">
      <c r="B10" s="385"/>
      <c r="C10" s="89" t="s">
        <v>2080</v>
      </c>
      <c r="D10" s="89"/>
      <c r="E10" s="89" t="s">
        <v>2081</v>
      </c>
      <c r="F10" s="89"/>
      <c r="G10" s="88">
        <v>45313.041666666664</v>
      </c>
      <c r="H10" s="88">
        <v>45654.041666666664</v>
      </c>
      <c r="I10" s="632" t="b">
        <v>1</v>
      </c>
      <c r="J10" s="88" t="b">
        <v>1</v>
      </c>
      <c r="K10" s="633" t="b">
        <v>1</v>
      </c>
    </row>
    <row r="11" spans="1:11" x14ac:dyDescent="0.25">
      <c r="B11" s="385"/>
      <c r="C11" s="89" t="s">
        <v>2078</v>
      </c>
      <c r="D11" s="89"/>
      <c r="E11" s="89" t="s">
        <v>2082</v>
      </c>
      <c r="F11" s="89"/>
      <c r="G11" s="88">
        <v>45337.041666666664</v>
      </c>
      <c r="H11" s="88">
        <v>45645.041666666664</v>
      </c>
      <c r="I11" s="632" t="b">
        <v>1</v>
      </c>
      <c r="J11" s="88" t="b">
        <v>0</v>
      </c>
      <c r="K11" s="633" t="b">
        <v>1</v>
      </c>
    </row>
    <row r="12" spans="1:11" x14ac:dyDescent="0.25">
      <c r="B12" s="385"/>
      <c r="C12" s="89" t="s">
        <v>2083</v>
      </c>
      <c r="D12" s="89"/>
      <c r="E12" s="89" t="s">
        <v>2079</v>
      </c>
      <c r="F12" s="89"/>
      <c r="G12" s="88">
        <v>45371.041666666664</v>
      </c>
      <c r="H12" s="88">
        <v>45378.041666666664</v>
      </c>
      <c r="I12" s="632" t="b">
        <v>1</v>
      </c>
      <c r="J12" s="88" t="b">
        <v>0</v>
      </c>
      <c r="K12" s="633" t="b">
        <v>1</v>
      </c>
    </row>
    <row r="13" spans="1:11" x14ac:dyDescent="0.25">
      <c r="B13" s="385"/>
      <c r="C13" s="89" t="s">
        <v>2084</v>
      </c>
      <c r="D13" s="89"/>
      <c r="E13" s="89" t="s">
        <v>2085</v>
      </c>
      <c r="F13" s="89"/>
      <c r="G13" s="88">
        <v>45295.041666666664</v>
      </c>
      <c r="H13" s="88">
        <v>45656.041666666664</v>
      </c>
      <c r="I13" s="632" t="b">
        <v>1</v>
      </c>
      <c r="J13" s="88" t="b">
        <v>1</v>
      </c>
      <c r="K13" s="633" t="b">
        <v>1</v>
      </c>
    </row>
    <row r="14" spans="1:11" x14ac:dyDescent="0.25">
      <c r="B14" s="385"/>
      <c r="C14" s="89" t="s">
        <v>2084</v>
      </c>
      <c r="D14" s="89"/>
      <c r="E14" s="89" t="s">
        <v>2086</v>
      </c>
      <c r="F14" s="89"/>
      <c r="G14" s="88">
        <v>45292.041666666664</v>
      </c>
      <c r="H14" s="88">
        <v>45550.083333333336</v>
      </c>
      <c r="I14" s="632" t="b">
        <v>1</v>
      </c>
      <c r="J14" s="88" t="b">
        <v>1</v>
      </c>
      <c r="K14" s="633" t="b">
        <v>1</v>
      </c>
    </row>
    <row r="15" spans="1:11" x14ac:dyDescent="0.25">
      <c r="B15" s="385"/>
      <c r="C15" s="89" t="s">
        <v>2084</v>
      </c>
      <c r="D15" s="89"/>
      <c r="E15" s="89" t="s">
        <v>2087</v>
      </c>
      <c r="F15" s="89"/>
      <c r="G15" s="88">
        <v>45537.083333333336</v>
      </c>
      <c r="H15" s="88">
        <v>45627.041666666664</v>
      </c>
      <c r="I15" s="632" t="b">
        <v>1</v>
      </c>
      <c r="J15" s="88" t="b">
        <v>0</v>
      </c>
      <c r="K15" s="633" t="b">
        <v>1</v>
      </c>
    </row>
    <row r="16" spans="1:11" x14ac:dyDescent="0.25">
      <c r="B16" s="385"/>
      <c r="C16" s="89" t="s">
        <v>2088</v>
      </c>
      <c r="D16" s="89"/>
      <c r="E16" s="89" t="s">
        <v>2079</v>
      </c>
      <c r="F16" s="89"/>
      <c r="G16" s="88">
        <v>45389.083333333336</v>
      </c>
      <c r="H16" s="88">
        <v>45578.083333333336</v>
      </c>
      <c r="I16" s="632" t="b">
        <v>1</v>
      </c>
      <c r="J16" s="88" t="b">
        <v>0</v>
      </c>
      <c r="K16" s="633" t="b">
        <v>1</v>
      </c>
    </row>
    <row r="17" spans="2:11" x14ac:dyDescent="0.25">
      <c r="B17" s="385"/>
      <c r="C17" s="89" t="s">
        <v>2084</v>
      </c>
      <c r="D17" s="89"/>
      <c r="E17" s="89" t="s">
        <v>2089</v>
      </c>
      <c r="F17" s="89"/>
      <c r="G17" s="88">
        <v>45297.041666666664</v>
      </c>
      <c r="H17" s="88">
        <v>45654.041666666664</v>
      </c>
      <c r="I17" s="632" t="b">
        <v>1</v>
      </c>
      <c r="J17" s="88" t="b">
        <v>1</v>
      </c>
      <c r="K17" s="633" t="b">
        <v>1</v>
      </c>
    </row>
    <row r="18" spans="2:11" x14ac:dyDescent="0.25">
      <c r="B18" s="385"/>
      <c r="C18" s="89" t="s">
        <v>2090</v>
      </c>
      <c r="D18" s="89"/>
      <c r="E18" s="89" t="s">
        <v>2091</v>
      </c>
      <c r="F18" s="89"/>
      <c r="G18" s="88">
        <v>45356.041666666664</v>
      </c>
      <c r="H18" s="88">
        <v>45357.041666666664</v>
      </c>
      <c r="I18" s="632" t="b">
        <v>0</v>
      </c>
      <c r="J18" s="88" t="b">
        <v>0</v>
      </c>
      <c r="K18" s="633" t="b">
        <v>1</v>
      </c>
    </row>
    <row r="19" spans="2:11" x14ac:dyDescent="0.25">
      <c r="B19" s="385"/>
      <c r="C19" s="89" t="s">
        <v>2076</v>
      </c>
      <c r="D19" s="89"/>
      <c r="E19" s="89" t="s">
        <v>2079</v>
      </c>
      <c r="F19" s="89"/>
      <c r="G19" s="88">
        <v>45504.083333333336</v>
      </c>
      <c r="H19" s="88">
        <v>45504.083333333336</v>
      </c>
      <c r="I19" s="632" t="b">
        <v>0</v>
      </c>
      <c r="J19" s="88" t="b">
        <v>0</v>
      </c>
      <c r="K19" s="633" t="b">
        <v>1</v>
      </c>
    </row>
    <row r="20" spans="2:11" x14ac:dyDescent="0.25">
      <c r="B20" s="385"/>
      <c r="C20" s="89" t="s">
        <v>2088</v>
      </c>
      <c r="D20" s="89"/>
      <c r="E20" s="89" t="s">
        <v>2092</v>
      </c>
      <c r="F20" s="89"/>
      <c r="G20" s="88">
        <v>45590.083333333336</v>
      </c>
      <c r="H20" s="88">
        <v>45647.041666666664</v>
      </c>
      <c r="I20" s="632" t="b">
        <v>1</v>
      </c>
      <c r="J20" s="88" t="b">
        <v>1</v>
      </c>
      <c r="K20" s="633" t="b">
        <v>1</v>
      </c>
    </row>
    <row r="21" spans="2:11" x14ac:dyDescent="0.25">
      <c r="B21" s="385"/>
      <c r="C21" s="89" t="s">
        <v>2088</v>
      </c>
      <c r="D21" s="89"/>
      <c r="E21" s="89" t="s">
        <v>2093</v>
      </c>
      <c r="F21" s="89"/>
      <c r="G21" s="88">
        <v>45295.041666666664</v>
      </c>
      <c r="H21" s="88">
        <v>45551.083333333336</v>
      </c>
      <c r="I21" s="632" t="b">
        <v>1</v>
      </c>
      <c r="J21" s="88" t="b">
        <v>1</v>
      </c>
      <c r="K21" s="633" t="b">
        <v>1</v>
      </c>
    </row>
    <row r="22" spans="2:11" x14ac:dyDescent="0.25">
      <c r="B22" s="385"/>
      <c r="C22" s="89" t="s">
        <v>2084</v>
      </c>
      <c r="D22" s="89"/>
      <c r="E22" s="89" t="s">
        <v>2094</v>
      </c>
      <c r="F22" s="89"/>
      <c r="G22" s="88">
        <v>45298.041666666664</v>
      </c>
      <c r="H22" s="88">
        <v>45585.083333333336</v>
      </c>
      <c r="I22" s="632" t="b">
        <v>1</v>
      </c>
      <c r="J22" s="88" t="b">
        <v>1</v>
      </c>
      <c r="K22" s="633" t="b">
        <v>1</v>
      </c>
    </row>
    <row r="23" spans="2:11" x14ac:dyDescent="0.25">
      <c r="B23" s="385"/>
      <c r="C23" s="89" t="s">
        <v>2084</v>
      </c>
      <c r="D23" s="89"/>
      <c r="E23" s="89" t="s">
        <v>2095</v>
      </c>
      <c r="F23" s="89"/>
      <c r="G23" s="88">
        <v>45293.041666666664</v>
      </c>
      <c r="H23" s="88">
        <v>45652.041666666664</v>
      </c>
      <c r="I23" s="632" t="b">
        <v>1</v>
      </c>
      <c r="J23" s="88" t="b">
        <v>1</v>
      </c>
      <c r="K23" s="633" t="b">
        <v>1</v>
      </c>
    </row>
    <row r="24" spans="2:11" x14ac:dyDescent="0.25">
      <c r="B24" s="385"/>
      <c r="C24" s="89" t="s">
        <v>2083</v>
      </c>
      <c r="D24" s="89"/>
      <c r="E24" s="89" t="s">
        <v>2096</v>
      </c>
      <c r="F24" s="89"/>
      <c r="G24" s="88">
        <v>45297.041666666664</v>
      </c>
      <c r="H24" s="88">
        <v>45357.041666666664</v>
      </c>
      <c r="I24" s="632" t="b">
        <v>1</v>
      </c>
      <c r="J24" s="88" t="b">
        <v>0</v>
      </c>
      <c r="K24" s="633" t="b">
        <v>1</v>
      </c>
    </row>
    <row r="25" spans="2:11" x14ac:dyDescent="0.25">
      <c r="B25" s="385"/>
      <c r="C25" s="89" t="s">
        <v>2084</v>
      </c>
      <c r="D25" s="89"/>
      <c r="E25" s="89" t="s">
        <v>2079</v>
      </c>
      <c r="F25" s="89"/>
      <c r="G25" s="88">
        <v>45413.083333333336</v>
      </c>
      <c r="H25" s="88">
        <v>45413.083333333336</v>
      </c>
      <c r="I25" s="632" t="b">
        <v>0</v>
      </c>
      <c r="J25" s="88" t="b">
        <v>0</v>
      </c>
      <c r="K25" s="633" t="b">
        <v>1</v>
      </c>
    </row>
    <row r="26" spans="2:11" x14ac:dyDescent="0.25">
      <c r="B26" s="385"/>
      <c r="C26" s="89" t="s">
        <v>2083</v>
      </c>
      <c r="D26" s="89"/>
      <c r="E26" s="89" t="s">
        <v>2097</v>
      </c>
      <c r="F26" s="89"/>
      <c r="G26" s="88">
        <v>45300.041666666664</v>
      </c>
      <c r="H26" s="88">
        <v>45378.041666666664</v>
      </c>
      <c r="I26" s="632" t="b">
        <v>1</v>
      </c>
      <c r="J26" s="88" t="b">
        <v>1</v>
      </c>
      <c r="K26" s="633" t="b">
        <v>1</v>
      </c>
    </row>
    <row r="27" spans="2:11" x14ac:dyDescent="0.25">
      <c r="B27" s="385"/>
      <c r="C27" s="89" t="s">
        <v>2080</v>
      </c>
      <c r="D27" s="89"/>
      <c r="E27" s="89" t="s">
        <v>2098</v>
      </c>
      <c r="F27" s="89"/>
      <c r="G27" s="88">
        <v>45296.041666666664</v>
      </c>
      <c r="H27" s="88">
        <v>45654.041666666664</v>
      </c>
      <c r="I27" s="632" t="b">
        <v>1</v>
      </c>
      <c r="J27" s="88" t="b">
        <v>1</v>
      </c>
      <c r="K27" s="633" t="b">
        <v>1</v>
      </c>
    </row>
    <row r="28" spans="2:11" x14ac:dyDescent="0.25">
      <c r="B28" s="385"/>
      <c r="C28" s="89" t="s">
        <v>2084</v>
      </c>
      <c r="D28" s="89"/>
      <c r="E28" s="89" t="s">
        <v>2099</v>
      </c>
      <c r="F28" s="89"/>
      <c r="G28" s="88">
        <v>45639.041666666664</v>
      </c>
      <c r="H28" s="88">
        <v>45655.041666666664</v>
      </c>
      <c r="I28" s="632" t="b">
        <v>1</v>
      </c>
      <c r="J28" s="88" t="b">
        <v>1</v>
      </c>
      <c r="K28" s="633" t="b">
        <v>1</v>
      </c>
    </row>
    <row r="29" spans="2:11" ht="13.5" customHeight="1" x14ac:dyDescent="0.25">
      <c r="B29" s="385"/>
      <c r="C29" s="386" t="s">
        <v>73</v>
      </c>
      <c r="D29" s="386" t="s">
        <v>73</v>
      </c>
      <c r="E29" s="386" t="s">
        <v>73</v>
      </c>
      <c r="F29" s="386" t="s">
        <v>73</v>
      </c>
      <c r="G29" s="387" t="s">
        <v>73</v>
      </c>
      <c r="H29" s="387" t="s">
        <v>73</v>
      </c>
      <c r="I29" s="634" t="s">
        <v>73</v>
      </c>
      <c r="J29" s="635" t="s">
        <v>73</v>
      </c>
      <c r="K29" s="636" t="s">
        <v>73</v>
      </c>
    </row>
    <row r="30" spans="2:11" ht="15" customHeight="1" x14ac:dyDescent="0.25"/>
    <row r="31" spans="2:11" ht="26.4" customHeight="1" x14ac:dyDescent="0.25">
      <c r="C31" s="1221" t="str">
        <f>Translations!$B$1156</f>
        <v>Please continue by adding further rows as needed (above the "end" markers). This must be done by copying an empty row and inserting it thereafter. A simple "insert row" command will NOT be sufficent.</v>
      </c>
      <c r="D31" s="972"/>
      <c r="E31" s="972"/>
      <c r="F31" s="972"/>
      <c r="G31" s="972"/>
      <c r="H31" s="972"/>
      <c r="I31" s="972"/>
      <c r="J31" s="972"/>
      <c r="K31" s="972"/>
    </row>
    <row r="32" spans="2:11" ht="15" customHeight="1" x14ac:dyDescent="0.25"/>
    <row r="33" spans="3:7" ht="12.75" customHeight="1" x14ac:dyDescent="0.25">
      <c r="C33" s="1181" t="s">
        <v>211</v>
      </c>
      <c r="D33" s="1181"/>
      <c r="E33" s="1181"/>
      <c r="F33" s="1181"/>
      <c r="G33" s="1181"/>
    </row>
  </sheetData>
  <sheetProtection sheet="1" objects="1" scenarios="1" formatCells="0" formatColumns="0" formatRows="0" insertColumns="0" insertRows="0"/>
  <mergeCells count="13">
    <mergeCell ref="C31:K31"/>
    <mergeCell ref="C33:G33"/>
    <mergeCell ref="C2:H2"/>
    <mergeCell ref="G6:H6"/>
    <mergeCell ref="C6:C7"/>
    <mergeCell ref="D6:D7"/>
    <mergeCell ref="E6:E7"/>
    <mergeCell ref="F6:F7"/>
    <mergeCell ref="C4:K4"/>
    <mergeCell ref="C5:K5"/>
    <mergeCell ref="I6:I7"/>
    <mergeCell ref="K6:K7"/>
    <mergeCell ref="J6:J7"/>
  </mergeCells>
  <conditionalFormatting sqref="I8:J62">
    <cfRule type="expression" dxfId="12" priority="3">
      <formula>CONTR_onlyCORSIA=TRUE</formula>
    </cfRule>
  </conditionalFormatting>
  <conditionalFormatting sqref="K8:K62">
    <cfRule type="expression" dxfId="11" priority="2">
      <formula>CONTR_CORSIAapplied=FALSE</formula>
    </cfRule>
  </conditionalFormatting>
  <dataValidations count="1">
    <dataValidation type="list" allowBlank="1" showInputMessage="1" showErrorMessage="1" sqref="I8:I28 J8:J28 K8:K28" xr:uid="{00000000-0002-0000-0500-000000000000}">
      <formula1>TrueFalse</formula1>
    </dataValidation>
  </dataValidations>
  <hyperlinks>
    <hyperlink ref="C33" location="'MS specific content'!A1" display="&lt;&lt;&lt; Click here to proceed to section 11 &quot;Member State specific Content&quot; &gt;&gt;&gt;" xr:uid="{00000000-0004-0000-0500-000000000000}"/>
    <hyperlink ref="C33" location="'MS specific content'!A1" display="&lt;&lt;&lt; Click here to proceed to section 11 &quot;Member State specific Content&quot; &gt;&gt;&gt;" xr:uid="{00000000-0004-0000-0500-000000000000}"/>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J35"/>
  <sheetViews>
    <sheetView showGridLines="0" zoomScale="115" zoomScaleNormal="115" zoomScaleSheetLayoutView="140" workbookViewId="0"/>
  </sheetViews>
  <sheetFormatPr defaultColWidth="11.44140625" defaultRowHeight="13.2" x14ac:dyDescent="0.25"/>
  <cols>
    <col min="1" max="1" width="3.109375" style="56" customWidth="1"/>
    <col min="2" max="2" width="4.109375" style="56" customWidth="1"/>
    <col min="3" max="3" width="11.44140625" style="56" customWidth="1"/>
    <col min="4" max="4" width="10.88671875" style="56" customWidth="1"/>
    <col min="5" max="6" width="13.5546875" style="56" customWidth="1"/>
    <col min="7" max="7" width="10.44140625" style="56" customWidth="1"/>
    <col min="8" max="8" width="11.109375" style="56" customWidth="1"/>
    <col min="9" max="10" width="13.5546875" style="56" customWidth="1"/>
    <col min="11" max="16384" width="11.44140625" style="56"/>
  </cols>
  <sheetData>
    <row r="1" spans="1:10" x14ac:dyDescent="0.25">
      <c r="B1" s="106"/>
      <c r="E1" s="115"/>
      <c r="F1" s="115"/>
    </row>
    <row r="2" spans="1:10" ht="17.399999999999999" x14ac:dyDescent="0.25">
      <c r="B2" s="1047" t="str">
        <f>Translations!$B$20</f>
        <v>Member State specific further information</v>
      </c>
      <c r="C2" s="1047"/>
      <c r="D2" s="1047"/>
      <c r="E2" s="1047"/>
      <c r="F2" s="1047"/>
      <c r="G2" s="1047"/>
      <c r="H2" s="1047"/>
      <c r="I2" s="1047"/>
      <c r="J2" s="1047"/>
    </row>
    <row r="3" spans="1:10" x14ac:dyDescent="0.25">
      <c r="B3" s="106"/>
      <c r="E3" s="115"/>
      <c r="F3" s="115"/>
    </row>
    <row r="4" spans="1:10" ht="15.6" x14ac:dyDescent="0.3">
      <c r="B4" s="85">
        <v>10</v>
      </c>
      <c r="C4" s="58" t="str">
        <f>Translations!$B$366</f>
        <v>Comments</v>
      </c>
      <c r="D4" s="58"/>
      <c r="E4" s="58"/>
      <c r="F4" s="58"/>
      <c r="G4" s="58"/>
      <c r="H4" s="58"/>
      <c r="I4" s="58"/>
      <c r="J4" s="58"/>
    </row>
    <row r="6" spans="1:10" x14ac:dyDescent="0.25">
      <c r="B6" s="78" t="str">
        <f>Translations!$B$367</f>
        <v>Space for further Comments:</v>
      </c>
    </row>
    <row r="7" spans="1:10" x14ac:dyDescent="0.25">
      <c r="B7" s="98"/>
      <c r="C7" s="97"/>
      <c r="D7" s="97"/>
      <c r="E7" s="97"/>
      <c r="F7" s="97"/>
      <c r="G7" s="97"/>
      <c r="H7" s="97"/>
      <c r="I7" s="97"/>
      <c r="J7" s="96"/>
    </row>
    <row r="8" spans="1:10" ht="15.6" x14ac:dyDescent="0.3">
      <c r="A8" s="76"/>
      <c r="B8" s="95"/>
      <c r="C8" s="94"/>
      <c r="D8" s="94"/>
      <c r="E8" s="94"/>
      <c r="F8" s="94"/>
      <c r="G8" s="94"/>
      <c r="H8" s="94"/>
      <c r="I8" s="94"/>
      <c r="J8" s="93"/>
    </row>
    <row r="9" spans="1:10" x14ac:dyDescent="0.25">
      <c r="B9" s="95"/>
      <c r="C9" s="94"/>
      <c r="D9" s="94"/>
      <c r="E9" s="94"/>
      <c r="F9" s="94"/>
      <c r="G9" s="94"/>
      <c r="H9" s="94"/>
      <c r="I9" s="94"/>
      <c r="J9" s="93"/>
    </row>
    <row r="10" spans="1:10" x14ac:dyDescent="0.25">
      <c r="B10" s="95"/>
      <c r="C10" s="94"/>
      <c r="D10" s="94"/>
      <c r="E10" s="94"/>
      <c r="F10" s="94"/>
      <c r="G10" s="94"/>
      <c r="H10" s="94"/>
      <c r="I10" s="94"/>
      <c r="J10" s="93"/>
    </row>
    <row r="11" spans="1:10" x14ac:dyDescent="0.25">
      <c r="B11" s="95"/>
      <c r="C11" s="94"/>
      <c r="D11" s="94"/>
      <c r="E11" s="94"/>
      <c r="F11" s="94"/>
      <c r="G11" s="94"/>
      <c r="H11" s="94"/>
      <c r="I11" s="94"/>
      <c r="J11" s="93"/>
    </row>
    <row r="12" spans="1:10" x14ac:dyDescent="0.25">
      <c r="B12" s="95"/>
      <c r="C12" s="94"/>
      <c r="D12" s="94"/>
      <c r="E12" s="94"/>
      <c r="F12" s="94"/>
      <c r="G12" s="94"/>
      <c r="H12" s="94"/>
      <c r="I12" s="94"/>
      <c r="J12" s="93"/>
    </row>
    <row r="13" spans="1:10" x14ac:dyDescent="0.25">
      <c r="B13" s="95"/>
      <c r="C13" s="94"/>
      <c r="D13" s="94"/>
      <c r="E13" s="94"/>
      <c r="F13" s="94"/>
      <c r="G13" s="94"/>
      <c r="H13" s="94"/>
      <c r="I13" s="94"/>
      <c r="J13" s="93"/>
    </row>
    <row r="14" spans="1:10" x14ac:dyDescent="0.25">
      <c r="B14" s="95"/>
      <c r="C14" s="94"/>
      <c r="D14" s="94"/>
      <c r="E14" s="94"/>
      <c r="F14" s="94"/>
      <c r="G14" s="94"/>
      <c r="H14" s="94"/>
      <c r="I14" s="94"/>
      <c r="J14" s="93"/>
    </row>
    <row r="15" spans="1:10" x14ac:dyDescent="0.25">
      <c r="B15" s="95"/>
      <c r="C15" s="94"/>
      <c r="D15" s="94"/>
      <c r="E15" s="94"/>
      <c r="F15" s="94"/>
      <c r="G15" s="94"/>
      <c r="H15" s="94"/>
      <c r="I15" s="94"/>
      <c r="J15" s="93"/>
    </row>
    <row r="16" spans="1:10" x14ac:dyDescent="0.25">
      <c r="B16" s="95"/>
      <c r="C16" s="94"/>
      <c r="D16" s="94"/>
      <c r="E16" s="94"/>
      <c r="F16" s="94"/>
      <c r="G16" s="94"/>
      <c r="H16" s="94"/>
      <c r="I16" s="94"/>
      <c r="J16" s="93"/>
    </row>
    <row r="17" spans="2:10" x14ac:dyDescent="0.25">
      <c r="B17" s="95"/>
      <c r="C17" s="94"/>
      <c r="D17" s="94"/>
      <c r="E17" s="94"/>
      <c r="F17" s="94"/>
      <c r="G17" s="94"/>
      <c r="H17" s="94"/>
      <c r="I17" s="94"/>
      <c r="J17" s="93"/>
    </row>
    <row r="18" spans="2:10" x14ac:dyDescent="0.25">
      <c r="B18" s="95"/>
      <c r="C18" s="94"/>
      <c r="D18" s="94"/>
      <c r="E18" s="94"/>
      <c r="F18" s="94"/>
      <c r="G18" s="94"/>
      <c r="H18" s="94"/>
      <c r="I18" s="94"/>
      <c r="J18" s="93"/>
    </row>
    <row r="19" spans="2:10" x14ac:dyDescent="0.25">
      <c r="B19" s="95"/>
      <c r="C19" s="94"/>
      <c r="D19" s="94"/>
      <c r="E19" s="94"/>
      <c r="F19" s="94"/>
      <c r="G19" s="94"/>
      <c r="H19" s="94"/>
      <c r="I19" s="94"/>
      <c r="J19" s="93"/>
    </row>
    <row r="20" spans="2:10" x14ac:dyDescent="0.25">
      <c r="B20" s="95"/>
      <c r="C20" s="94"/>
      <c r="D20" s="94"/>
      <c r="E20" s="94"/>
      <c r="F20" s="94"/>
      <c r="G20" s="94"/>
      <c r="H20" s="94"/>
      <c r="I20" s="94"/>
      <c r="J20" s="93"/>
    </row>
    <row r="21" spans="2:10" x14ac:dyDescent="0.25">
      <c r="B21" s="95"/>
      <c r="C21" s="94"/>
      <c r="D21" s="94"/>
      <c r="E21" s="94"/>
      <c r="F21" s="94"/>
      <c r="G21" s="94"/>
      <c r="H21" s="94"/>
      <c r="I21" s="94"/>
      <c r="J21" s="93"/>
    </row>
    <row r="22" spans="2:10" x14ac:dyDescent="0.25">
      <c r="B22" s="95"/>
      <c r="C22" s="94"/>
      <c r="D22" s="94"/>
      <c r="E22" s="94"/>
      <c r="F22" s="94"/>
      <c r="G22" s="94"/>
      <c r="H22" s="94"/>
      <c r="I22" s="94"/>
      <c r="J22" s="93"/>
    </row>
    <row r="23" spans="2:10" x14ac:dyDescent="0.25">
      <c r="B23" s="95"/>
      <c r="C23" s="94"/>
      <c r="D23" s="94"/>
      <c r="E23" s="94"/>
      <c r="F23" s="94"/>
      <c r="G23" s="94"/>
      <c r="H23" s="94"/>
      <c r="I23" s="94"/>
      <c r="J23" s="93"/>
    </row>
    <row r="24" spans="2:10" x14ac:dyDescent="0.25">
      <c r="B24" s="95"/>
      <c r="C24" s="94"/>
      <c r="D24" s="94"/>
      <c r="E24" s="94"/>
      <c r="F24" s="94"/>
      <c r="G24" s="94"/>
      <c r="H24" s="326"/>
      <c r="I24" s="94"/>
      <c r="J24" s="93"/>
    </row>
    <row r="25" spans="2:10" x14ac:dyDescent="0.25">
      <c r="B25" s="95"/>
      <c r="C25" s="94"/>
      <c r="D25" s="94"/>
      <c r="E25" s="94"/>
      <c r="F25" s="94"/>
      <c r="G25" s="94"/>
      <c r="H25" s="94"/>
      <c r="I25" s="94"/>
      <c r="J25" s="93"/>
    </row>
    <row r="26" spans="2:10" x14ac:dyDescent="0.25">
      <c r="B26" s="95"/>
      <c r="C26" s="94"/>
      <c r="D26" s="94"/>
      <c r="E26" s="94"/>
      <c r="F26" s="94"/>
      <c r="G26" s="94"/>
      <c r="H26" s="94"/>
      <c r="I26" s="94"/>
      <c r="J26" s="93"/>
    </row>
    <row r="27" spans="2:10" x14ac:dyDescent="0.25">
      <c r="B27" s="95"/>
      <c r="C27" s="94"/>
      <c r="D27" s="94"/>
      <c r="E27" s="94"/>
      <c r="F27" s="94"/>
      <c r="G27" s="94"/>
      <c r="H27" s="94"/>
      <c r="I27" s="94"/>
      <c r="J27" s="93"/>
    </row>
    <row r="28" spans="2:10" x14ac:dyDescent="0.25">
      <c r="B28" s="95"/>
      <c r="C28" s="94"/>
      <c r="D28" s="94"/>
      <c r="E28" s="94"/>
      <c r="F28" s="94"/>
      <c r="G28" s="94"/>
      <c r="H28" s="94"/>
      <c r="I28" s="94"/>
      <c r="J28" s="93"/>
    </row>
    <row r="29" spans="2:10" x14ac:dyDescent="0.25">
      <c r="B29" s="95"/>
      <c r="C29" s="94"/>
      <c r="D29" s="94"/>
      <c r="E29" s="94"/>
      <c r="F29" s="94"/>
      <c r="G29" s="94"/>
      <c r="H29" s="94"/>
      <c r="I29" s="94"/>
      <c r="J29" s="93"/>
    </row>
    <row r="30" spans="2:10" x14ac:dyDescent="0.25">
      <c r="B30" s="95"/>
      <c r="C30" s="94"/>
      <c r="D30" s="94"/>
      <c r="E30" s="94"/>
      <c r="F30" s="94"/>
      <c r="G30" s="94"/>
      <c r="H30" s="94"/>
      <c r="I30" s="94"/>
      <c r="J30" s="93"/>
    </row>
    <row r="31" spans="2:10" x14ac:dyDescent="0.25">
      <c r="B31" s="95"/>
      <c r="C31" s="94"/>
      <c r="D31" s="94"/>
      <c r="E31" s="94"/>
      <c r="F31" s="94"/>
      <c r="G31" s="94"/>
      <c r="H31" s="94"/>
      <c r="I31" s="94"/>
      <c r="J31" s="93"/>
    </row>
    <row r="32" spans="2:10" x14ac:dyDescent="0.25">
      <c r="B32" s="92"/>
      <c r="C32" s="91"/>
      <c r="D32" s="91"/>
      <c r="E32" s="91"/>
      <c r="F32" s="91"/>
      <c r="G32" s="91"/>
      <c r="H32" s="91"/>
      <c r="I32" s="91"/>
      <c r="J32" s="90"/>
    </row>
    <row r="35" spans="2:10" x14ac:dyDescent="0.25">
      <c r="B35" s="1072" t="str">
        <f>Translations!$B$1013</f>
        <v>&lt;&lt;&lt; Click here to proceed to section 11 "Emissions per aerodrome pair" &gt;&gt;&gt;</v>
      </c>
      <c r="C35" s="1072"/>
      <c r="D35" s="1072"/>
      <c r="E35" s="1072"/>
      <c r="F35" s="1072"/>
      <c r="G35" s="1073"/>
      <c r="H35" s="1073"/>
      <c r="I35" s="1073"/>
      <c r="J35" s="1073"/>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xr:uid="{00000000-0004-0000-0600-000000000000}"/>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rgb="FF7030A0"/>
  </sheetPr>
  <dimension ref="A1:S261"/>
  <sheetViews>
    <sheetView topLeftCell="B20" zoomScale="115" zoomScaleNormal="115" workbookViewId="0">
      <selection activeCell="K259" sqref="K259"/>
    </sheetView>
  </sheetViews>
  <sheetFormatPr defaultColWidth="9.109375" defaultRowHeight="14.4" x14ac:dyDescent="0.25"/>
  <cols>
    <col min="1" max="1" width="3.44140625" style="641" hidden="1" customWidth="1"/>
    <col min="2" max="2" width="4.5546875" style="644" customWidth="1"/>
    <col min="3" max="3" width="12.44140625" style="644" customWidth="1"/>
    <col min="4" max="4" width="14.109375" style="644" customWidth="1"/>
    <col min="5" max="5" width="30.6640625" style="644" customWidth="1"/>
    <col min="6" max="11" width="14.109375" style="644" customWidth="1"/>
    <col min="12" max="12" width="4.5546875" style="644" customWidth="1"/>
    <col min="13" max="18" width="14.109375" style="642" hidden="1" customWidth="1"/>
    <col min="19" max="19" width="3.6640625" style="642" hidden="1" customWidth="1"/>
    <col min="20" max="16384" width="9.109375" style="644"/>
  </cols>
  <sheetData>
    <row r="1" spans="1:19" s="641" customFormat="1" hidden="1" x14ac:dyDescent="0.25">
      <c r="A1" s="640" t="s">
        <v>30</v>
      </c>
      <c r="M1" s="640" t="s">
        <v>30</v>
      </c>
      <c r="N1" s="640" t="s">
        <v>30</v>
      </c>
      <c r="O1" s="640" t="s">
        <v>30</v>
      </c>
      <c r="P1" s="640" t="s">
        <v>30</v>
      </c>
      <c r="Q1" s="640" t="s">
        <v>30</v>
      </c>
      <c r="R1" s="640" t="s">
        <v>30</v>
      </c>
      <c r="S1" s="640" t="s">
        <v>30</v>
      </c>
    </row>
    <row r="3" spans="1:19" ht="17.399999999999999" x14ac:dyDescent="0.25">
      <c r="C3" s="664" t="str">
        <f>Translations!$B$1556</f>
        <v>Fuel attribution by Aerodromes</v>
      </c>
    </row>
    <row r="5" spans="1:19" ht="15.6" x14ac:dyDescent="0.25">
      <c r="C5" s="103" t="s">
        <v>2</v>
      </c>
      <c r="D5" s="79" t="str">
        <f>Translations!$B$1557</f>
        <v>Proportional fuel attribution at aerodromes</v>
      </c>
      <c r="E5" s="79"/>
      <c r="F5" s="79"/>
      <c r="G5" s="79"/>
      <c r="H5" s="79"/>
      <c r="I5" s="79"/>
      <c r="J5" s="79"/>
      <c r="K5" s="79"/>
      <c r="M5" s="643"/>
      <c r="N5" s="643"/>
      <c r="O5" s="643"/>
      <c r="P5" s="643"/>
      <c r="Q5" s="643"/>
      <c r="R5" s="643"/>
      <c r="S5" s="643"/>
    </row>
    <row r="6" spans="1:19" s="637" customFormat="1" ht="5.0999999999999996" customHeight="1" x14ac:dyDescent="0.25">
      <c r="A6" s="641"/>
      <c r="M6" s="638"/>
      <c r="N6" s="638"/>
      <c r="O6" s="638"/>
      <c r="P6" s="638"/>
      <c r="Q6" s="638"/>
      <c r="R6" s="638"/>
      <c r="S6" s="638"/>
    </row>
    <row r="7" spans="1:19" ht="39.6" customHeight="1" x14ac:dyDescent="0.25">
      <c r="C7" s="1242" t="str">
        <f>Translations!$B$1558</f>
        <v>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v>
      </c>
      <c r="D7" s="1242"/>
      <c r="E7" s="1242"/>
      <c r="F7" s="1242"/>
      <c r="G7" s="1242"/>
      <c r="H7" s="1242"/>
      <c r="I7" s="1242"/>
      <c r="J7" s="1242"/>
      <c r="K7" s="1242"/>
      <c r="L7" s="639"/>
    </row>
    <row r="8" spans="1:19" ht="13.2" customHeight="1" x14ac:dyDescent="0.25">
      <c r="C8" s="1242" t="str">
        <f>Translations!$B$1559</f>
        <v>This section shall be used solely for the purpose of EU ETS, alternative fuels used under CH ETS shall not be reported under this section.</v>
      </c>
      <c r="D8" s="1242"/>
      <c r="E8" s="1242"/>
      <c r="F8" s="1242"/>
      <c r="G8" s="1242"/>
      <c r="H8" s="1242"/>
      <c r="I8" s="1242"/>
      <c r="J8" s="1242"/>
      <c r="K8" s="1242"/>
      <c r="L8" s="639"/>
    </row>
    <row r="9" spans="1:19" ht="13.2" customHeight="1" x14ac:dyDescent="0.25">
      <c r="C9" s="1242" t="str">
        <f>Translations!$B$1560</f>
        <v>The following rules apply:</v>
      </c>
      <c r="D9" s="1242"/>
      <c r="E9" s="1242"/>
      <c r="F9" s="1242"/>
      <c r="G9" s="1242"/>
      <c r="H9" s="1242"/>
      <c r="I9" s="1242"/>
      <c r="J9" s="1242"/>
      <c r="K9" s="1242"/>
      <c r="L9" s="639"/>
    </row>
    <row r="10" spans="1:19" ht="13.2" customHeight="1" x14ac:dyDescent="0.25">
      <c r="C10" s="1240" t="str">
        <f>Translations!$B$1561</f>
        <v>A. The fuel is delivered directly to the aircraft in physically identifiable batches</v>
      </c>
      <c r="D10" s="1240"/>
      <c r="E10" s="1240"/>
      <c r="F10" s="1240"/>
      <c r="G10" s="1240"/>
      <c r="H10" s="1240"/>
      <c r="I10" s="1240"/>
      <c r="J10" s="1240"/>
      <c r="K10" s="1240"/>
      <c r="L10" s="639"/>
    </row>
    <row r="11" spans="1:19" ht="27.6" customHeight="1" x14ac:dyDescent="0.25">
      <c r="C11" s="1242" t="str">
        <f>Translations!$B$1562</f>
        <v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v>
      </c>
      <c r="D11" s="1242"/>
      <c r="E11" s="1242"/>
      <c r="F11" s="1242"/>
      <c r="G11" s="1242"/>
      <c r="H11" s="1242"/>
      <c r="I11" s="1242"/>
      <c r="J11" s="1242"/>
      <c r="K11" s="1242"/>
      <c r="L11" s="639"/>
    </row>
    <row r="12" spans="1:19" ht="13.2" customHeight="1" x14ac:dyDescent="0.25">
      <c r="C12" s="1240" t="str">
        <f>Translations!$B$1563</f>
        <v>B. The fuel delivered cannot be physically attributed to a specific flight,e.g. because it is physically delivered only to a tank/pipeline system at the aerodrome</v>
      </c>
      <c r="D12" s="1240"/>
      <c r="E12" s="1240"/>
      <c r="F12" s="1240"/>
      <c r="G12" s="1240"/>
      <c r="H12" s="1240"/>
      <c r="I12" s="1240"/>
      <c r="J12" s="1240"/>
      <c r="K12" s="1240"/>
      <c r="L12" s="639"/>
    </row>
    <row r="13" spans="1:19" ht="13.2" customHeight="1" x14ac:dyDescent="0.25">
      <c r="C13" s="1242" t="str">
        <f>Translations!$B$1564</f>
        <v>In this case, the alternative fuel is attributed proportionally using the following formulae:</v>
      </c>
      <c r="D13" s="1242"/>
      <c r="E13" s="1242"/>
      <c r="F13" s="1242"/>
      <c r="G13" s="1242"/>
      <c r="H13" s="1242"/>
      <c r="I13" s="1242"/>
      <c r="J13" s="1242"/>
      <c r="K13" s="1242"/>
      <c r="L13" s="639"/>
    </row>
    <row r="14" spans="1:19" ht="27.6" customHeight="1" x14ac:dyDescent="0.25">
      <c r="C14" s="1242"/>
      <c r="D14" s="1242"/>
      <c r="E14" s="1242"/>
      <c r="F14" s="1242"/>
      <c r="G14" s="1242"/>
      <c r="H14" s="1242"/>
      <c r="I14" s="1242"/>
      <c r="J14" s="1242"/>
      <c r="K14" s="1242"/>
      <c r="L14" s="639"/>
    </row>
    <row r="15" spans="1:19" ht="13.2" customHeight="1" x14ac:dyDescent="0.25">
      <c r="C15" s="1242" t="str">
        <f>Translations!$B$1565</f>
        <v>Where the variables have the following meaning:</v>
      </c>
      <c r="D15" s="972"/>
      <c r="E15" s="972"/>
      <c r="F15" s="972"/>
      <c r="G15" s="972"/>
      <c r="H15" s="972"/>
      <c r="I15" s="972"/>
      <c r="J15" s="972"/>
      <c r="K15" s="972"/>
      <c r="L15" s="639"/>
    </row>
    <row r="16" spans="1:19" ht="27.6" customHeight="1" x14ac:dyDescent="0.25">
      <c r="C16" s="794"/>
      <c r="D16" s="1245" t="str">
        <f>Translations!$B$1566</f>
        <v>Attributed fuel quantity of Fuel N at the specified aerodrome in tonnes (the amount of fuel to be reported for calculating its emissions).</v>
      </c>
      <c r="E16" s="1246"/>
      <c r="F16" s="1246"/>
      <c r="G16" s="1246"/>
      <c r="H16" s="1246"/>
      <c r="I16" s="1246"/>
      <c r="J16" s="1247"/>
      <c r="K16" s="1247"/>
      <c r="L16" s="639"/>
    </row>
    <row r="17" spans="3:12" ht="27.6" customHeight="1" x14ac:dyDescent="0.25">
      <c r="C17" s="794"/>
      <c r="D17" s="1245" t="str">
        <f>Translations!$B$1567</f>
        <v>Total quantity (in tonnes) of the Fuel N used by the aircaft operator at the specified aerodrome</v>
      </c>
      <c r="E17" s="1246"/>
      <c r="F17" s="1246"/>
      <c r="G17" s="1246"/>
      <c r="H17" s="1246"/>
      <c r="I17" s="1246"/>
      <c r="J17" s="1247"/>
      <c r="K17" s="1247"/>
      <c r="L17" s="639"/>
    </row>
    <row r="18" spans="3:12" ht="26.4" customHeight="1" x14ac:dyDescent="0.25">
      <c r="C18" s="794"/>
      <c r="D18" s="1245" t="str">
        <f>Translations!$B$1568</f>
        <v>Proportionality factor to be applied for all fuels uplifted at the same aerodrome (with exception of batches physically delivered to the aircraft).</v>
      </c>
      <c r="E18" s="1246"/>
      <c r="F18" s="1246"/>
      <c r="G18" s="1246"/>
      <c r="H18" s="1246"/>
      <c r="I18" s="1246"/>
      <c r="J18" s="1247"/>
      <c r="K18" s="1247"/>
      <c r="L18" s="639"/>
    </row>
    <row r="19" spans="3:12" ht="27.6" customHeight="1" x14ac:dyDescent="0.25">
      <c r="C19" s="794"/>
      <c r="D19" s="1245" t="str">
        <f>Translations!$B$1569</f>
        <v>Total emissions of all flights by the aircraft operator starting from this aerodrome using all fuels (including standard fuels) and which are "relevant" (see explanation below), calculated using the preliminary emission factor (i.e. without zero-rating).</v>
      </c>
      <c r="E19" s="1246"/>
      <c r="F19" s="1246"/>
      <c r="G19" s="1246"/>
      <c r="H19" s="1246"/>
      <c r="I19" s="1246"/>
      <c r="J19" s="1247"/>
      <c r="K19" s="1247"/>
      <c r="L19" s="639"/>
    </row>
    <row r="20" spans="3:12" ht="27.6" customHeight="1" x14ac:dyDescent="0.25">
      <c r="C20" s="794"/>
      <c r="D20" s="1245" t="str">
        <f>Translations!$B$1570</f>
        <v>Total emissions of all flights by the aircraft operator starting from this aerodrome using all fuels (including standard fuels), calculated using the preliminary emission factor (i.e. without zero-rating), including non-ETS flights.</v>
      </c>
      <c r="E20" s="1246"/>
      <c r="F20" s="1246"/>
      <c r="G20" s="1246"/>
      <c r="H20" s="1246"/>
      <c r="I20" s="1246"/>
      <c r="J20" s="1247"/>
      <c r="K20" s="1247"/>
      <c r="L20" s="639"/>
    </row>
    <row r="21" spans="3:12" ht="26.4" customHeight="1" x14ac:dyDescent="0.25">
      <c r="C21" s="1249" t="str">
        <f>Translations!$B$1571</f>
        <v>Which flights are relevant for the calculation of the proportionality factor depends on the reporting purpose:</v>
      </c>
      <c r="D21" s="1250"/>
      <c r="E21" s="1250"/>
      <c r="F21" s="1250"/>
      <c r="G21" s="1250"/>
      <c r="H21" s="1250"/>
      <c r="I21" s="1250"/>
      <c r="J21" s="1250"/>
      <c r="K21" s="1250"/>
      <c r="L21" s="639"/>
    </row>
    <row r="22" spans="3:12" ht="27.6" customHeight="1" x14ac:dyDescent="0.25">
      <c r="C22" s="1248" t="str">
        <f>Translations!$B$1572</f>
        <v>Reporting of alternative fuels in general (Article 53a of the MRR)</v>
      </c>
      <c r="D22" s="1114"/>
      <c r="E22" s="1251" t="str">
        <f>Translations!$B$1573</f>
        <v>All flights starting from this aerodrome for which allowances have to be surrendered pursuant to Article 12(3) of the EU ETS Directive, i.e. the flights under the "reduced scope" of the EU ETS.</v>
      </c>
      <c r="F22" s="1252"/>
      <c r="G22" s="1252"/>
      <c r="H22" s="1252"/>
      <c r="I22" s="1252"/>
      <c r="J22" s="1252"/>
      <c r="K22" s="1252"/>
      <c r="L22" s="639"/>
    </row>
    <row r="23" spans="3:12" ht="26.4" customHeight="1" x14ac:dyDescent="0.25">
      <c r="C23" s="1255" t="str">
        <f>Translations!$B$1574</f>
        <v>Reporting of eligible aviation fuels for applying for support under Art. 3c(6) of the EU ETS Directive (Article 54a of the MRR)</v>
      </c>
      <c r="D23" s="1256"/>
      <c r="E23" s="1253" t="str">
        <f>Translations!$B$1575</f>
        <v>All flights starting from this aerodrome for which allowances have to be surrendered pursuant to Article 12(3) of the EU ETS Directive, i.e. all flights under the "reduced scope" of the EU ETS</v>
      </c>
      <c r="F23" s="1254"/>
      <c r="G23" s="1254"/>
      <c r="H23" s="1254"/>
      <c r="I23" s="1254"/>
      <c r="J23" s="1254"/>
      <c r="K23" s="1254"/>
      <c r="L23" s="639"/>
    </row>
    <row r="24" spans="3:12" ht="13.2" customHeight="1" x14ac:dyDescent="0.25">
      <c r="C24" s="1242"/>
      <c r="D24" s="1257"/>
      <c r="E24" s="1259" t="str">
        <f>Translations!$B$1576</f>
        <v>AND</v>
      </c>
      <c r="F24" s="998"/>
      <c r="G24" s="998"/>
      <c r="H24" s="998"/>
      <c r="I24" s="998"/>
      <c r="J24" s="998"/>
      <c r="K24" s="998"/>
      <c r="L24" s="639"/>
    </row>
    <row r="25" spans="3:12" ht="39.6" customHeight="1" x14ac:dyDescent="0.25">
      <c r="C25" s="1236"/>
      <c r="D25" s="1258"/>
      <c r="E25" s="1260" t="str">
        <f>Translations!$B$1577</f>
        <v>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v>
      </c>
      <c r="F25" s="1261"/>
      <c r="G25" s="1261"/>
      <c r="H25" s="1261"/>
      <c r="I25" s="1261"/>
      <c r="J25" s="1261"/>
      <c r="K25" s="1261"/>
      <c r="L25" s="639"/>
    </row>
    <row r="26" spans="3:12" ht="4.95" customHeight="1" x14ac:dyDescent="0.25">
      <c r="C26" s="594"/>
      <c r="D26" s="594"/>
      <c r="E26" s="564"/>
      <c r="F26" s="564"/>
      <c r="G26" s="564"/>
      <c r="H26" s="564"/>
      <c r="I26" s="564"/>
      <c r="J26" s="564"/>
      <c r="K26" s="564"/>
      <c r="L26" s="639"/>
    </row>
    <row r="27" spans="3:12" ht="13.2" customHeight="1" x14ac:dyDescent="0.25">
      <c r="C27" s="1240" t="str">
        <f>Translations!$B$1578</f>
        <v>Therefore, for filling the table below, you should perform the following steps:</v>
      </c>
      <c r="D27" s="1240"/>
      <c r="E27" s="1240"/>
      <c r="F27" s="1240"/>
      <c r="G27" s="1240"/>
      <c r="H27" s="1240"/>
      <c r="I27" s="1240"/>
      <c r="J27" s="1240"/>
      <c r="K27" s="1240"/>
      <c r="L27" s="639"/>
    </row>
    <row r="28" spans="3:12" ht="27.6" customHeight="1" x14ac:dyDescent="0.25">
      <c r="C28" s="1242" t="str">
        <f>Translations!$B$1579</f>
        <v>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v>
      </c>
      <c r="D28" s="1242"/>
      <c r="E28" s="1242"/>
      <c r="F28" s="1242"/>
      <c r="G28" s="1242"/>
      <c r="H28" s="1242"/>
      <c r="I28" s="1242"/>
      <c r="J28" s="1242"/>
      <c r="K28" s="1242"/>
      <c r="L28" s="639"/>
    </row>
    <row r="29" spans="3:12" ht="40.950000000000003" customHeight="1" x14ac:dyDescent="0.25">
      <c r="C29" s="1242" t="str">
        <f>Translations!$B$1580</f>
        <v>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v>
      </c>
      <c r="D29" s="1242"/>
      <c r="E29" s="1242"/>
      <c r="F29" s="1242"/>
      <c r="G29" s="1242"/>
      <c r="H29" s="1242"/>
      <c r="I29" s="1242"/>
      <c r="J29" s="1242"/>
      <c r="K29" s="1242"/>
      <c r="L29" s="639"/>
    </row>
    <row r="30" spans="3:12" ht="13.2" customHeight="1" x14ac:dyDescent="0.25">
      <c r="C30" s="1242" t="str">
        <f>Translations!$B$1581</f>
        <v>Step 3: For each identified fuel and aerodrome, determine the total quantity of this (neat) fuel used at this aerodrome.</v>
      </c>
      <c r="D30" s="1242"/>
      <c r="E30" s="1242"/>
      <c r="F30" s="1242"/>
      <c r="G30" s="1242"/>
      <c r="H30" s="1242"/>
      <c r="I30" s="1242"/>
      <c r="J30" s="1242"/>
      <c r="K30" s="1242"/>
      <c r="L30" s="639"/>
    </row>
    <row r="31" spans="3:12" ht="13.2" customHeight="1" x14ac:dyDescent="0.25">
      <c r="C31" s="1242" t="str">
        <f>Translations!$B$1582</f>
        <v>Step 4: For each identified aerodrome, determine the proportionality factor which applies to alternative aviation fuels in general, in particular for zero-rating, pursuant to Article 53a of the MRR .</v>
      </c>
      <c r="D31" s="1242"/>
      <c r="E31" s="1242"/>
      <c r="F31" s="1242"/>
      <c r="G31" s="1242"/>
      <c r="H31" s="1242"/>
      <c r="I31" s="1242"/>
      <c r="J31" s="1242"/>
      <c r="K31" s="1242"/>
      <c r="L31" s="639"/>
    </row>
    <row r="32" spans="3:12" ht="27.6" customHeight="1" x14ac:dyDescent="0.25">
      <c r="C32" s="1242" t="str">
        <f>Translations!$B$1583</f>
        <v>Step 5 (only if you want to apply for support under Article 3c(6) of the EU ETS Directive and the fuel is eligible for such support): For each identified aerodrome, determine the proportionality factor which applies to eligible aviation fuels pursuant to Article 54a of the MRR.</v>
      </c>
      <c r="D32" s="1242"/>
      <c r="E32" s="1242"/>
      <c r="F32" s="1242"/>
      <c r="G32" s="1242"/>
      <c r="H32" s="1242"/>
      <c r="I32" s="1242"/>
      <c r="J32" s="1242"/>
      <c r="K32" s="1242"/>
      <c r="L32" s="639"/>
    </row>
    <row r="33" spans="3:12" ht="13.2" customHeight="1" x14ac:dyDescent="0.25">
      <c r="C33" s="1240" t="str">
        <f>Translations!$B$1584</f>
        <v>The results of the above steps are to be entered in the table below, with specific guidance for each column as follows:</v>
      </c>
      <c r="D33" s="1240"/>
      <c r="E33" s="1240"/>
      <c r="F33" s="1240"/>
      <c r="G33" s="1240"/>
      <c r="H33" s="1240"/>
      <c r="I33" s="1240"/>
      <c r="J33" s="1240"/>
      <c r="K33" s="1240"/>
      <c r="L33" s="639"/>
    </row>
    <row r="34" spans="3:12" ht="13.2" customHeight="1" x14ac:dyDescent="0.25">
      <c r="C34" s="1248" t="str">
        <f>Translations!$B$1585</f>
        <v>Aerodrome</v>
      </c>
      <c r="D34" s="1114"/>
      <c r="E34" s="1251" t="str">
        <f>Translations!$B$1586</f>
        <v>Please use the 4-letter ICAO designator (same as in sections 11 and 12 of this template)</v>
      </c>
      <c r="F34" s="1252"/>
      <c r="G34" s="1252"/>
      <c r="H34" s="1252"/>
      <c r="I34" s="1252"/>
      <c r="J34" s="1252"/>
      <c r="K34" s="1252"/>
      <c r="L34" s="639"/>
    </row>
    <row r="35" spans="3:12" ht="27.6" customHeight="1" x14ac:dyDescent="0.25">
      <c r="C35" s="1248" t="str">
        <f>Translations!$B$1587</f>
        <v>Eligibility for 100% support (Art. 3c(6) EU ETS Directive)</v>
      </c>
      <c r="D35" s="1114"/>
      <c r="E35" s="1251" t="str">
        <f>Translations!$B$1588</f>
        <v>Enter "TRUE" or "FALSE" in accordance with step 2 explained above. If left empty, "FALSE" is assumed. Note that this information is used for the automatic calculation in section 10b of this template, in the sheet "FEETS Application".</v>
      </c>
      <c r="F35" s="1252"/>
      <c r="G35" s="1252"/>
      <c r="H35" s="1252"/>
      <c r="I35" s="1252"/>
      <c r="J35" s="1252"/>
      <c r="K35" s="1252"/>
      <c r="L35" s="639"/>
    </row>
    <row r="36" spans="3:12" ht="13.2" customHeight="1" x14ac:dyDescent="0.25">
      <c r="C36" s="1248" t="str">
        <f>Translations!$B$1589</f>
        <v>Alternative aviation fuel name</v>
      </c>
      <c r="D36" s="1114"/>
      <c r="E36" s="1251" t="str">
        <f>Translations!$B$1590</f>
        <v>Pick the fuel name from the drop-down list, which is automatically generated from all fuels for which complete information has been entered in section 5.</v>
      </c>
      <c r="F36" s="1252"/>
      <c r="G36" s="1252"/>
      <c r="H36" s="1252"/>
      <c r="I36" s="1252"/>
      <c r="J36" s="1252"/>
      <c r="K36" s="1252"/>
      <c r="L36" s="639"/>
    </row>
    <row r="37" spans="3:12" ht="26.4" customHeight="1" x14ac:dyDescent="0.25">
      <c r="C37" s="1248" t="str">
        <f>Translations!$B$1591</f>
        <v>Total alternative aviation fuel used [tonnes]</v>
      </c>
      <c r="D37" s="1114"/>
      <c r="E37" s="1251" t="str">
        <f>Translations!$B$1592</f>
        <v>Enter here the total amount of this neat fuel in tonnes used at this aerodrome for ALL your flights departing from this aerodrome in accordance with step 3.</v>
      </c>
      <c r="F37" s="1252"/>
      <c r="G37" s="1252"/>
      <c r="H37" s="1252"/>
      <c r="I37" s="1252"/>
      <c r="J37" s="1252"/>
      <c r="K37" s="1252"/>
      <c r="L37" s="639"/>
    </row>
    <row r="38" spans="3:12" ht="27.6" customHeight="1" x14ac:dyDescent="0.25">
      <c r="C38" s="1248" t="str">
        <f>Translations!$B$1593</f>
        <v>Proportionality factor (Art. 53a) [%]</v>
      </c>
      <c r="D38" s="1114"/>
      <c r="E38" s="1251" t="str">
        <f>Translations!$B$1594</f>
        <v>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v>
      </c>
      <c r="F38" s="1252"/>
      <c r="G38" s="1252"/>
      <c r="H38" s="1252"/>
      <c r="I38" s="1252"/>
      <c r="J38" s="1252"/>
      <c r="K38" s="1252"/>
      <c r="L38" s="639"/>
    </row>
    <row r="39" spans="3:12" ht="27.6" customHeight="1" x14ac:dyDescent="0.25">
      <c r="C39" s="1248" t="str">
        <f>Translations!$B$1595</f>
        <v>Proportionality factor for eligible fuels (Art. 54a) [%]</v>
      </c>
      <c r="D39" s="1114"/>
      <c r="E39" s="1251" t="str">
        <f>Translations!$B$1596</f>
        <v>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v>
      </c>
      <c r="F39" s="1252"/>
      <c r="G39" s="1252"/>
      <c r="H39" s="1252"/>
      <c r="I39" s="1252"/>
      <c r="J39" s="1252"/>
      <c r="K39" s="1252"/>
      <c r="L39" s="639"/>
    </row>
    <row r="40" spans="3:12" ht="13.2" customHeight="1" x14ac:dyDescent="0.25">
      <c r="C40" s="1255" t="str">
        <f>Translations!$B$1597</f>
        <v>Attributed fuel (tonnes)</v>
      </c>
      <c r="D40" s="1262"/>
      <c r="E40" s="1253" t="str">
        <f>Translations!$B$1598</f>
        <v>The template calculates here automatically the amount of neat fuel atributed in line with the proportionality factor pursuant to Art. 53a.</v>
      </c>
      <c r="F40" s="1254"/>
      <c r="G40" s="1254"/>
      <c r="H40" s="1254"/>
      <c r="I40" s="1254"/>
      <c r="J40" s="1254"/>
      <c r="K40" s="1254"/>
      <c r="L40" s="639"/>
    </row>
    <row r="41" spans="3:12" ht="13.2" customHeight="1" x14ac:dyDescent="0.25">
      <c r="C41" s="1236"/>
      <c r="D41" s="1178"/>
      <c r="E41" s="1237" t="str">
        <f>Translations!$B$1599</f>
        <v xml:space="preserve">Please note that the result here is the quantity of fuel used to be reported in sections 5c and 5d. </v>
      </c>
      <c r="F41" s="1238"/>
      <c r="G41" s="1238"/>
      <c r="H41" s="1238"/>
      <c r="I41" s="1238"/>
      <c r="J41" s="1238"/>
      <c r="K41" s="1238"/>
      <c r="L41" s="639"/>
    </row>
    <row r="42" spans="3:12" ht="27.6" customHeight="1" x14ac:dyDescent="0.25">
      <c r="C42" s="1248" t="str">
        <f>Translations!$B$1600</f>
        <v>Attributed zero-rated fuel (tonnes)</v>
      </c>
      <c r="D42" s="1114"/>
      <c r="E42" s="1251" t="str">
        <f>Translations!$B$1601</f>
        <v>If the fuel selected is declared as being zero-rated (section 5), here the same quantity as in the previous column is displayed. Otherwise the cell is made grey.</v>
      </c>
      <c r="F42" s="1252"/>
      <c r="G42" s="1252"/>
      <c r="H42" s="1252"/>
      <c r="I42" s="1252"/>
      <c r="J42" s="1252"/>
      <c r="K42" s="1252"/>
      <c r="L42" s="639"/>
    </row>
    <row r="43" spans="3:12" ht="27.6" customHeight="1" x14ac:dyDescent="0.25">
      <c r="C43" s="1248" t="str">
        <f>Translations!$B$1602</f>
        <v>Fuel eligible for support (tonnes)</v>
      </c>
      <c r="D43" s="1114"/>
      <c r="E43" s="1251" t="str">
        <f>Translations!$B$1603</f>
        <v>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v>
      </c>
      <c r="F43" s="1252"/>
      <c r="G43" s="1252"/>
      <c r="H43" s="1252"/>
      <c r="I43" s="1252"/>
      <c r="J43" s="1252"/>
      <c r="K43" s="1252"/>
      <c r="L43" s="639"/>
    </row>
    <row r="44" spans="3:12" ht="4.95" customHeight="1" x14ac:dyDescent="0.25">
      <c r="C44" s="594"/>
      <c r="D44" s="313"/>
      <c r="E44" s="564"/>
      <c r="F44" s="564"/>
      <c r="G44" s="564"/>
      <c r="H44" s="564"/>
      <c r="I44" s="564"/>
      <c r="J44" s="564"/>
      <c r="K44" s="564"/>
      <c r="L44" s="639"/>
    </row>
    <row r="45" spans="3:12" ht="13.2" customHeight="1" x14ac:dyDescent="0.25">
      <c r="C45" s="1240" t="str">
        <f>Translations!$B$1604</f>
        <v>Further notes on filling this table:</v>
      </c>
      <c r="D45" s="1240"/>
      <c r="E45" s="1240"/>
      <c r="F45" s="1240"/>
      <c r="G45" s="1240"/>
      <c r="H45" s="1240"/>
      <c r="I45" s="1240"/>
      <c r="J45" s="1240"/>
      <c r="K45" s="1240"/>
      <c r="L45" s="639"/>
    </row>
    <row r="46" spans="3:12" ht="27.6" customHeight="1" x14ac:dyDescent="0.25">
      <c r="C46" s="1244" t="str">
        <f>Translations!$B$1605</f>
        <v>Please, list all aearodromes where an alternative aviation fuel was used and the corresponding proportionality that applies at that aerodrome. Please, ensure that the resulting amount of neat alternative fuels claimed is correct.</v>
      </c>
      <c r="D46" s="1244"/>
      <c r="E46" s="1244"/>
      <c r="F46" s="1244"/>
      <c r="G46" s="1244"/>
      <c r="H46" s="1244"/>
      <c r="I46" s="1244"/>
      <c r="J46" s="1244"/>
      <c r="K46" s="1244"/>
      <c r="L46" s="639"/>
    </row>
    <row r="47" spans="3:12" x14ac:dyDescent="0.25">
      <c r="C47" s="1242" t="str">
        <f>Translations!$B$1606</f>
        <v xml:space="preserve">In case of situation A (direct physical delivery to aircraft), please use the following approach for filling the table: </v>
      </c>
      <c r="D47" s="1242"/>
      <c r="E47" s="1242"/>
      <c r="F47" s="1242"/>
      <c r="G47" s="1242"/>
      <c r="H47" s="1242"/>
      <c r="I47" s="1242"/>
      <c r="J47" s="1242"/>
      <c r="K47" s="1242"/>
    </row>
    <row r="48" spans="3:12" x14ac:dyDescent="0.25">
      <c r="C48" s="802" t="s">
        <v>1898</v>
      </c>
      <c r="D48" s="1241" t="str">
        <f>Translations!$B$1607</f>
        <v>Enter a proportionality factor of 100% for the quantity physically delivered.</v>
      </c>
      <c r="E48" s="998"/>
      <c r="F48" s="998"/>
      <c r="G48" s="998"/>
      <c r="H48" s="998"/>
      <c r="I48" s="998"/>
      <c r="J48" s="998"/>
      <c r="K48" s="998"/>
    </row>
    <row r="49" spans="1:19" ht="27.6" customHeight="1" x14ac:dyDescent="0.25">
      <c r="C49" s="802" t="s">
        <v>1898</v>
      </c>
      <c r="D49" s="1241" t="str">
        <f>Translations!$B$1608</f>
        <v>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v>
      </c>
      <c r="E49" s="998"/>
      <c r="F49" s="998"/>
      <c r="G49" s="998"/>
      <c r="H49" s="998"/>
      <c r="I49" s="998"/>
      <c r="J49" s="998"/>
      <c r="K49" s="998"/>
    </row>
    <row r="50" spans="1:19" ht="13.2" customHeight="1" x14ac:dyDescent="0.25">
      <c r="C50" s="802" t="s">
        <v>1898</v>
      </c>
      <c r="D50" s="1241" t="str">
        <f>Translations!$B$1609</f>
        <v>If at an aerodrome both situations A and B apply, the respective fuel quantities have to be reported in separate rows, even if the same fuel at the same aerodrome is involved.</v>
      </c>
      <c r="E50" s="998"/>
      <c r="F50" s="998"/>
      <c r="G50" s="998"/>
      <c r="H50" s="998"/>
      <c r="I50" s="998"/>
      <c r="J50" s="998"/>
      <c r="K50" s="998"/>
    </row>
    <row r="51" spans="1:19" ht="13.2" customHeight="1" x14ac:dyDescent="0.25">
      <c r="C51" s="1240" t="str">
        <f>Translations!$B$1610</f>
        <v>Note on CH ETS:</v>
      </c>
      <c r="D51" s="1240"/>
      <c r="E51" s="1240"/>
      <c r="F51" s="1240"/>
      <c r="G51" s="1240"/>
      <c r="H51" s="1240"/>
      <c r="I51" s="1240"/>
      <c r="J51" s="1240"/>
      <c r="K51" s="1240"/>
      <c r="L51" s="639"/>
    </row>
    <row r="52" spans="1:19" ht="13.2" customHeight="1" x14ac:dyDescent="0.25">
      <c r="C52" s="1244" t="str">
        <f>Translations!$B$1611</f>
        <v>The rules for attributing alternative fuels proportionally to ETS flights do NOT apply to CH ETS. Therefore, no Swiss aerodromes should be listed in this table.</v>
      </c>
      <c r="D52" s="1244"/>
      <c r="E52" s="1244"/>
      <c r="F52" s="1244"/>
      <c r="G52" s="1244"/>
      <c r="H52" s="1244"/>
      <c r="I52" s="1244"/>
      <c r="J52" s="1244"/>
      <c r="K52" s="1244"/>
      <c r="L52" s="639"/>
    </row>
    <row r="53" spans="1:19" ht="4.95" customHeight="1" x14ac:dyDescent="0.25">
      <c r="C53" s="1243"/>
      <c r="D53" s="1032"/>
      <c r="E53" s="539"/>
      <c r="F53" s="539"/>
      <c r="G53" s="539"/>
      <c r="H53" s="539"/>
      <c r="I53" s="539"/>
      <c r="J53" s="539"/>
      <c r="K53" s="539"/>
      <c r="M53" s="586"/>
      <c r="N53" s="586"/>
      <c r="O53" s="586"/>
      <c r="P53" s="586"/>
      <c r="Q53" s="586"/>
      <c r="R53" s="586"/>
      <c r="S53" s="586"/>
    </row>
    <row r="54" spans="1:19" ht="13.2" customHeight="1" x14ac:dyDescent="0.25">
      <c r="C54" s="389" t="str">
        <f>Translations!$B$1612</f>
        <v>Table for Attribution of alternative aviation fuels</v>
      </c>
    </row>
    <row r="55" spans="1:19" x14ac:dyDescent="0.25">
      <c r="C55" s="1239" t="str">
        <f>Translations!$B$1613</f>
        <v>Note: Due to the complexity of the formulae connected to the fuel types, it is not possible to add further rows!</v>
      </c>
      <c r="D55" s="1239"/>
      <c r="E55" s="1239"/>
      <c r="F55" s="1239"/>
      <c r="G55" s="1239"/>
      <c r="H55" s="1239"/>
      <c r="I55" s="1239"/>
      <c r="J55" s="1239"/>
      <c r="K55" s="1239"/>
    </row>
    <row r="56" spans="1:19" ht="13.2" customHeight="1" x14ac:dyDescent="0.25">
      <c r="C56" s="1233" t="str">
        <f>Translations!$B$1614</f>
        <v>When ready with entries in this sheet, please click here for returning to entering data in section 5c (fuel quantities used in sheet "Emissions overview").</v>
      </c>
      <c r="D56" s="1234"/>
      <c r="E56" s="1234"/>
      <c r="F56" s="1234"/>
      <c r="G56" s="1234"/>
      <c r="H56" s="1234"/>
      <c r="I56" s="1234"/>
      <c r="J56" s="1234"/>
      <c r="K56" s="1235"/>
    </row>
    <row r="57" spans="1:19" ht="5.0999999999999996" customHeight="1" x14ac:dyDescent="0.25">
      <c r="C57" s="738"/>
    </row>
    <row r="58" spans="1:19" s="695" customFormat="1" ht="57.6" x14ac:dyDescent="0.25">
      <c r="A58" s="641"/>
      <c r="C58" s="696" t="str">
        <f>Translations!$B$1585</f>
        <v>Aerodrome</v>
      </c>
      <c r="D58" s="697" t="str">
        <f>Translations!$B$1587</f>
        <v>Eligibility for 100% support (Art. 3c(6) EU ETS Directive)</v>
      </c>
      <c r="E58" s="698" t="str">
        <f>Translations!$B$1589</f>
        <v>Alternative aviation fuel name</v>
      </c>
      <c r="F58" s="699" t="str">
        <f>Translations!$B$1591</f>
        <v>Total alternative aviation fuel used [tonnes]</v>
      </c>
      <c r="G58" s="699" t="str">
        <f>Translations!$B$1593</f>
        <v>Proportionality factor (Art. 53a) [%]</v>
      </c>
      <c r="H58" s="699" t="str">
        <f>Translations!$B$1595</f>
        <v>Proportionality factor for eligible fuels (Art. 54a) [%]</v>
      </c>
      <c r="I58" s="700" t="str">
        <f>Translations!$B$1597</f>
        <v>Attributed fuel (tonnes)</v>
      </c>
      <c r="J58" s="700" t="str">
        <f>Translations!$B$1600</f>
        <v>Attributed zero-rated fuel (tonnes)</v>
      </c>
      <c r="K58" s="701" t="str">
        <f>Translations!$B$1602</f>
        <v>Fuel eligible for support (tonnes)</v>
      </c>
      <c r="M58" s="645" t="s">
        <v>217</v>
      </c>
      <c r="N58" s="646" t="s">
        <v>1969</v>
      </c>
      <c r="O58" s="646" t="s">
        <v>218</v>
      </c>
      <c r="P58" s="646" t="s">
        <v>219</v>
      </c>
      <c r="Q58" s="646" t="s">
        <v>220</v>
      </c>
      <c r="R58" s="646" t="s">
        <v>221</v>
      </c>
      <c r="S58" s="799"/>
    </row>
    <row r="59" spans="1:19" x14ac:dyDescent="0.25">
      <c r="C59" s="647"/>
      <c r="D59" s="648"/>
      <c r="E59" s="649"/>
      <c r="F59" s="650"/>
      <c r="G59" s="766"/>
      <c r="H59" s="766"/>
      <c r="I59" s="769" t="str">
        <f>IF(ISNUMBER($F59), IFERROR($F59*G59,"--"),"")</f>
        <v/>
      </c>
      <c r="J59" s="769" t="str">
        <f>IF(AND(ISNUMBER($F59),N59=TRUE), IFERROR($F59*G59,"--"),"")</f>
        <v/>
      </c>
      <c r="K59" s="769" t="str">
        <f>IF(ISNUMBER($F59), IFERROR($F59*H59,"--"),"")</f>
        <v/>
      </c>
      <c r="M59" s="651" t="str">
        <f>IF(E59="","", IFERROR(IF(N59 = FALSE,  TRUE,  FALSE),  ""))</f>
        <v/>
      </c>
      <c r="N59" s="652" t="str">
        <f t="shared" ref="N59:N90" si="0">IFERROR(INDEX(CNTR_FuelListIsZero, MATCH(E59, CNTR_FuelListNames, 0)),"")</f>
        <v/>
      </c>
      <c r="O59" s="652" t="str">
        <f t="shared" ref="O59:O90" si="1">IF(E59="","",IFERROR(NOT(ISNUMBER(INDEX(CNTR_FuelListSupportRate, MATCH(E59, CNTR_FuelListNames, 0)))),  ""))</f>
        <v/>
      </c>
      <c r="P59" s="798" t="str">
        <f t="shared" ref="P59:P90" si="2">IFERROR( OR( INDEX(CNTR_FuelListCompleteData, MATCH(E59, CNTR_FuelListNames, 0)) = FALSE,   INDEX(CNTR_FuelListIsFossil, MATCH(E59, CNTR_FuelListNames, 0)) = TRUE),  "")</f>
        <v/>
      </c>
      <c r="Q59" s="652" t="str">
        <f t="shared" ref="Q59:Q90" si="3">IFERROR(IF(INDEX(CNTR_FuelListSubType, MATCH(E59, CNTR_FuelListNames, 0)) = "",  "",  INDEX(CNTR_FuelListSubType, MATCH(E59, CNTR_FuelListNames, 0))),  "")</f>
        <v/>
      </c>
      <c r="R59" s="739" t="str">
        <f t="shared" ref="R59:R90" si="4">IFERROR(IF( AND(D59=TRUE, ISNUMBER(INDEX(CNTR_FuelListSupportRate, MATCH( E59, CNTR_FuelListNames, 0)))),   1,   INDEX(CNTR_FuelListSupportRate, MATCH(E59, CNTR_FuelListNames, 0))),  "")</f>
        <v/>
      </c>
      <c r="S59" s="800"/>
    </row>
    <row r="60" spans="1:19" x14ac:dyDescent="0.25">
      <c r="C60" s="653"/>
      <c r="D60" s="654"/>
      <c r="E60" s="649"/>
      <c r="F60" s="655"/>
      <c r="G60" s="767"/>
      <c r="H60" s="767"/>
      <c r="I60" s="769" t="str">
        <f t="shared" ref="I60:I123" si="5">IF(ISNUMBER($F60), IFERROR($F60*G60,"--"),"")</f>
        <v/>
      </c>
      <c r="J60" s="769" t="str">
        <f t="shared" ref="J60:J123" si="6">IF(AND(ISNUMBER($F60),N60=TRUE), IFERROR($F60*G60,"--"),"")</f>
        <v/>
      </c>
      <c r="K60" s="769" t="str">
        <f t="shared" ref="K60:K123" si="7">IF(ISNUMBER($F60), IFERROR($F60*H60,"--"),"")</f>
        <v/>
      </c>
      <c r="M60" s="651" t="str">
        <f t="shared" ref="M60:M123" si="8">IF(E60="","", IFERROR(IF(N60 = FALSE,  TRUE,  FALSE),  ""))</f>
        <v/>
      </c>
      <c r="N60" s="652" t="str">
        <f t="shared" si="0"/>
        <v/>
      </c>
      <c r="O60" s="652" t="str">
        <f t="shared" si="1"/>
        <v/>
      </c>
      <c r="P60" s="798" t="str">
        <f t="shared" si="2"/>
        <v/>
      </c>
      <c r="Q60" s="652" t="str">
        <f t="shared" si="3"/>
        <v/>
      </c>
      <c r="R60" s="739" t="str">
        <f t="shared" si="4"/>
        <v/>
      </c>
      <c r="S60" s="800"/>
    </row>
    <row r="61" spans="1:19" x14ac:dyDescent="0.25">
      <c r="C61" s="653"/>
      <c r="D61" s="654"/>
      <c r="E61" s="649"/>
      <c r="F61" s="655"/>
      <c r="G61" s="767"/>
      <c r="H61" s="767"/>
      <c r="I61" s="769" t="str">
        <f t="shared" si="5"/>
        <v/>
      </c>
      <c r="J61" s="769" t="str">
        <f t="shared" si="6"/>
        <v/>
      </c>
      <c r="K61" s="769" t="str">
        <f t="shared" si="7"/>
        <v/>
      </c>
      <c r="M61" s="651" t="str">
        <f t="shared" si="8"/>
        <v/>
      </c>
      <c r="N61" s="652" t="str">
        <f t="shared" si="0"/>
        <v/>
      </c>
      <c r="O61" s="652" t="str">
        <f t="shared" si="1"/>
        <v/>
      </c>
      <c r="P61" s="798" t="str">
        <f t="shared" si="2"/>
        <v/>
      </c>
      <c r="Q61" s="652" t="str">
        <f t="shared" si="3"/>
        <v/>
      </c>
      <c r="R61" s="739" t="str">
        <f t="shared" si="4"/>
        <v/>
      </c>
      <c r="S61" s="800"/>
    </row>
    <row r="62" spans="1:19" x14ac:dyDescent="0.25">
      <c r="C62" s="653"/>
      <c r="D62" s="654"/>
      <c r="E62" s="649"/>
      <c r="F62" s="655"/>
      <c r="G62" s="767"/>
      <c r="H62" s="767"/>
      <c r="I62" s="769" t="str">
        <f t="shared" si="5"/>
        <v/>
      </c>
      <c r="J62" s="769" t="str">
        <f t="shared" si="6"/>
        <v/>
      </c>
      <c r="K62" s="769" t="str">
        <f t="shared" si="7"/>
        <v/>
      </c>
      <c r="M62" s="651" t="str">
        <f t="shared" si="8"/>
        <v/>
      </c>
      <c r="N62" s="652" t="str">
        <f t="shared" si="0"/>
        <v/>
      </c>
      <c r="O62" s="652" t="str">
        <f t="shared" si="1"/>
        <v/>
      </c>
      <c r="P62" s="798" t="str">
        <f t="shared" si="2"/>
        <v/>
      </c>
      <c r="Q62" s="652" t="str">
        <f t="shared" si="3"/>
        <v/>
      </c>
      <c r="R62" s="739" t="str">
        <f t="shared" si="4"/>
        <v/>
      </c>
      <c r="S62" s="800"/>
    </row>
    <row r="63" spans="1:19" x14ac:dyDescent="0.25">
      <c r="C63" s="653"/>
      <c r="D63" s="654"/>
      <c r="E63" s="649"/>
      <c r="F63" s="655"/>
      <c r="G63" s="767"/>
      <c r="H63" s="767"/>
      <c r="I63" s="769" t="str">
        <f t="shared" si="5"/>
        <v/>
      </c>
      <c r="J63" s="769" t="str">
        <f t="shared" si="6"/>
        <v/>
      </c>
      <c r="K63" s="769" t="str">
        <f t="shared" si="7"/>
        <v/>
      </c>
      <c r="M63" s="651" t="str">
        <f t="shared" si="8"/>
        <v/>
      </c>
      <c r="N63" s="652" t="str">
        <f t="shared" si="0"/>
        <v/>
      </c>
      <c r="O63" s="652" t="str">
        <f t="shared" si="1"/>
        <v/>
      </c>
      <c r="P63" s="798" t="str">
        <f t="shared" si="2"/>
        <v/>
      </c>
      <c r="Q63" s="652" t="str">
        <f t="shared" si="3"/>
        <v/>
      </c>
      <c r="R63" s="739" t="str">
        <f t="shared" si="4"/>
        <v/>
      </c>
      <c r="S63" s="800"/>
    </row>
    <row r="64" spans="1:19" x14ac:dyDescent="0.25">
      <c r="C64" s="653"/>
      <c r="D64" s="654"/>
      <c r="E64" s="649"/>
      <c r="F64" s="655"/>
      <c r="G64" s="767"/>
      <c r="H64" s="767"/>
      <c r="I64" s="769" t="str">
        <f t="shared" si="5"/>
        <v/>
      </c>
      <c r="J64" s="769" t="str">
        <f t="shared" si="6"/>
        <v/>
      </c>
      <c r="K64" s="769" t="str">
        <f t="shared" si="7"/>
        <v/>
      </c>
      <c r="M64" s="651" t="str">
        <f t="shared" si="8"/>
        <v/>
      </c>
      <c r="N64" s="652" t="str">
        <f t="shared" si="0"/>
        <v/>
      </c>
      <c r="O64" s="652" t="str">
        <f t="shared" si="1"/>
        <v/>
      </c>
      <c r="P64" s="798" t="str">
        <f t="shared" si="2"/>
        <v/>
      </c>
      <c r="Q64" s="652" t="str">
        <f t="shared" si="3"/>
        <v/>
      </c>
      <c r="R64" s="739" t="str">
        <f t="shared" si="4"/>
        <v/>
      </c>
      <c r="S64" s="800"/>
    </row>
    <row r="65" spans="3:19" x14ac:dyDescent="0.25">
      <c r="C65" s="653"/>
      <c r="D65" s="654"/>
      <c r="E65" s="649"/>
      <c r="F65" s="655"/>
      <c r="G65" s="767"/>
      <c r="H65" s="767"/>
      <c r="I65" s="769" t="str">
        <f t="shared" si="5"/>
        <v/>
      </c>
      <c r="J65" s="769" t="str">
        <f t="shared" si="6"/>
        <v/>
      </c>
      <c r="K65" s="769" t="str">
        <f t="shared" si="7"/>
        <v/>
      </c>
      <c r="M65" s="651" t="str">
        <f t="shared" si="8"/>
        <v/>
      </c>
      <c r="N65" s="652" t="str">
        <f t="shared" si="0"/>
        <v/>
      </c>
      <c r="O65" s="652" t="str">
        <f t="shared" si="1"/>
        <v/>
      </c>
      <c r="P65" s="798" t="str">
        <f t="shared" si="2"/>
        <v/>
      </c>
      <c r="Q65" s="652" t="str">
        <f t="shared" si="3"/>
        <v/>
      </c>
      <c r="R65" s="739" t="str">
        <f t="shared" si="4"/>
        <v/>
      </c>
      <c r="S65" s="800"/>
    </row>
    <row r="66" spans="3:19" x14ac:dyDescent="0.25">
      <c r="C66" s="653"/>
      <c r="D66" s="654"/>
      <c r="E66" s="649"/>
      <c r="F66" s="655"/>
      <c r="G66" s="767"/>
      <c r="H66" s="767"/>
      <c r="I66" s="769" t="str">
        <f t="shared" si="5"/>
        <v/>
      </c>
      <c r="J66" s="769" t="str">
        <f t="shared" si="6"/>
        <v/>
      </c>
      <c r="K66" s="769" t="str">
        <f t="shared" si="7"/>
        <v/>
      </c>
      <c r="M66" s="651" t="str">
        <f t="shared" si="8"/>
        <v/>
      </c>
      <c r="N66" s="652" t="str">
        <f t="shared" si="0"/>
        <v/>
      </c>
      <c r="O66" s="652" t="str">
        <f t="shared" si="1"/>
        <v/>
      </c>
      <c r="P66" s="798" t="str">
        <f t="shared" si="2"/>
        <v/>
      </c>
      <c r="Q66" s="652" t="str">
        <f t="shared" si="3"/>
        <v/>
      </c>
      <c r="R66" s="739" t="str">
        <f t="shared" si="4"/>
        <v/>
      </c>
      <c r="S66" s="800"/>
    </row>
    <row r="67" spans="3:19" x14ac:dyDescent="0.25">
      <c r="C67" s="653"/>
      <c r="D67" s="654"/>
      <c r="E67" s="649"/>
      <c r="F67" s="655"/>
      <c r="G67" s="767"/>
      <c r="H67" s="767"/>
      <c r="I67" s="769" t="str">
        <f t="shared" si="5"/>
        <v/>
      </c>
      <c r="J67" s="769" t="str">
        <f t="shared" si="6"/>
        <v/>
      </c>
      <c r="K67" s="769" t="str">
        <f t="shared" si="7"/>
        <v/>
      </c>
      <c r="M67" s="651" t="str">
        <f t="shared" si="8"/>
        <v/>
      </c>
      <c r="N67" s="652" t="str">
        <f t="shared" si="0"/>
        <v/>
      </c>
      <c r="O67" s="652" t="str">
        <f t="shared" si="1"/>
        <v/>
      </c>
      <c r="P67" s="798" t="str">
        <f t="shared" si="2"/>
        <v/>
      </c>
      <c r="Q67" s="652" t="str">
        <f t="shared" si="3"/>
        <v/>
      </c>
      <c r="R67" s="739" t="str">
        <f t="shared" si="4"/>
        <v/>
      </c>
      <c r="S67" s="800"/>
    </row>
    <row r="68" spans="3:19" x14ac:dyDescent="0.25">
      <c r="C68" s="653"/>
      <c r="D68" s="654"/>
      <c r="E68" s="649"/>
      <c r="F68" s="655"/>
      <c r="G68" s="767"/>
      <c r="H68" s="767"/>
      <c r="I68" s="769" t="str">
        <f t="shared" si="5"/>
        <v/>
      </c>
      <c r="J68" s="769" t="str">
        <f t="shared" si="6"/>
        <v/>
      </c>
      <c r="K68" s="769" t="str">
        <f t="shared" si="7"/>
        <v/>
      </c>
      <c r="M68" s="651" t="str">
        <f t="shared" si="8"/>
        <v/>
      </c>
      <c r="N68" s="652" t="str">
        <f t="shared" si="0"/>
        <v/>
      </c>
      <c r="O68" s="652" t="str">
        <f t="shared" si="1"/>
        <v/>
      </c>
      <c r="P68" s="798" t="str">
        <f t="shared" si="2"/>
        <v/>
      </c>
      <c r="Q68" s="652" t="str">
        <f t="shared" si="3"/>
        <v/>
      </c>
      <c r="R68" s="739" t="str">
        <f t="shared" si="4"/>
        <v/>
      </c>
      <c r="S68" s="800"/>
    </row>
    <row r="69" spans="3:19" x14ac:dyDescent="0.25">
      <c r="C69" s="653"/>
      <c r="D69" s="654"/>
      <c r="E69" s="649"/>
      <c r="F69" s="655"/>
      <c r="G69" s="767"/>
      <c r="H69" s="767"/>
      <c r="I69" s="769" t="str">
        <f t="shared" si="5"/>
        <v/>
      </c>
      <c r="J69" s="769" t="str">
        <f t="shared" si="6"/>
        <v/>
      </c>
      <c r="K69" s="769" t="str">
        <f t="shared" si="7"/>
        <v/>
      </c>
      <c r="M69" s="651" t="str">
        <f t="shared" si="8"/>
        <v/>
      </c>
      <c r="N69" s="652" t="str">
        <f t="shared" si="0"/>
        <v/>
      </c>
      <c r="O69" s="652" t="str">
        <f t="shared" si="1"/>
        <v/>
      </c>
      <c r="P69" s="798" t="str">
        <f t="shared" si="2"/>
        <v/>
      </c>
      <c r="Q69" s="652" t="str">
        <f t="shared" si="3"/>
        <v/>
      </c>
      <c r="R69" s="739" t="str">
        <f t="shared" si="4"/>
        <v/>
      </c>
      <c r="S69" s="800"/>
    </row>
    <row r="70" spans="3:19" x14ac:dyDescent="0.25">
      <c r="C70" s="653"/>
      <c r="D70" s="654"/>
      <c r="E70" s="649"/>
      <c r="F70" s="655"/>
      <c r="G70" s="767"/>
      <c r="H70" s="767"/>
      <c r="I70" s="769" t="str">
        <f t="shared" si="5"/>
        <v/>
      </c>
      <c r="J70" s="769" t="str">
        <f t="shared" si="6"/>
        <v/>
      </c>
      <c r="K70" s="769" t="str">
        <f t="shared" si="7"/>
        <v/>
      </c>
      <c r="M70" s="651" t="str">
        <f t="shared" si="8"/>
        <v/>
      </c>
      <c r="N70" s="652" t="str">
        <f t="shared" si="0"/>
        <v/>
      </c>
      <c r="O70" s="652" t="str">
        <f t="shared" si="1"/>
        <v/>
      </c>
      <c r="P70" s="798" t="str">
        <f t="shared" si="2"/>
        <v/>
      </c>
      <c r="Q70" s="652" t="str">
        <f t="shared" si="3"/>
        <v/>
      </c>
      <c r="R70" s="739" t="str">
        <f t="shared" si="4"/>
        <v/>
      </c>
      <c r="S70" s="800"/>
    </row>
    <row r="71" spans="3:19" x14ac:dyDescent="0.25">
      <c r="C71" s="653"/>
      <c r="D71" s="654"/>
      <c r="E71" s="649"/>
      <c r="F71" s="655"/>
      <c r="G71" s="767"/>
      <c r="H71" s="767"/>
      <c r="I71" s="769" t="str">
        <f t="shared" si="5"/>
        <v/>
      </c>
      <c r="J71" s="769" t="str">
        <f t="shared" si="6"/>
        <v/>
      </c>
      <c r="K71" s="769" t="str">
        <f t="shared" si="7"/>
        <v/>
      </c>
      <c r="M71" s="651" t="str">
        <f t="shared" si="8"/>
        <v/>
      </c>
      <c r="N71" s="652" t="str">
        <f t="shared" si="0"/>
        <v/>
      </c>
      <c r="O71" s="652" t="str">
        <f t="shared" si="1"/>
        <v/>
      </c>
      <c r="P71" s="798" t="str">
        <f t="shared" si="2"/>
        <v/>
      </c>
      <c r="Q71" s="652" t="str">
        <f t="shared" si="3"/>
        <v/>
      </c>
      <c r="R71" s="739" t="str">
        <f t="shared" si="4"/>
        <v/>
      </c>
      <c r="S71" s="800"/>
    </row>
    <row r="72" spans="3:19" x14ac:dyDescent="0.25">
      <c r="C72" s="653"/>
      <c r="D72" s="654"/>
      <c r="E72" s="649"/>
      <c r="F72" s="655"/>
      <c r="G72" s="767"/>
      <c r="H72" s="767"/>
      <c r="I72" s="769" t="str">
        <f t="shared" si="5"/>
        <v/>
      </c>
      <c r="J72" s="769" t="str">
        <f t="shared" si="6"/>
        <v/>
      </c>
      <c r="K72" s="769" t="str">
        <f t="shared" si="7"/>
        <v/>
      </c>
      <c r="M72" s="651" t="str">
        <f t="shared" si="8"/>
        <v/>
      </c>
      <c r="N72" s="652" t="str">
        <f t="shared" si="0"/>
        <v/>
      </c>
      <c r="O72" s="652" t="str">
        <f t="shared" si="1"/>
        <v/>
      </c>
      <c r="P72" s="798" t="str">
        <f t="shared" si="2"/>
        <v/>
      </c>
      <c r="Q72" s="652" t="str">
        <f t="shared" si="3"/>
        <v/>
      </c>
      <c r="R72" s="739" t="str">
        <f t="shared" si="4"/>
        <v/>
      </c>
      <c r="S72" s="800"/>
    </row>
    <row r="73" spans="3:19" x14ac:dyDescent="0.25">
      <c r="C73" s="653"/>
      <c r="D73" s="654"/>
      <c r="E73" s="649"/>
      <c r="F73" s="655"/>
      <c r="G73" s="767"/>
      <c r="H73" s="767"/>
      <c r="I73" s="769" t="str">
        <f t="shared" si="5"/>
        <v/>
      </c>
      <c r="J73" s="769" t="str">
        <f t="shared" si="6"/>
        <v/>
      </c>
      <c r="K73" s="769" t="str">
        <f t="shared" si="7"/>
        <v/>
      </c>
      <c r="M73" s="651" t="str">
        <f t="shared" si="8"/>
        <v/>
      </c>
      <c r="N73" s="652" t="str">
        <f t="shared" si="0"/>
        <v/>
      </c>
      <c r="O73" s="652" t="str">
        <f t="shared" si="1"/>
        <v/>
      </c>
      <c r="P73" s="798" t="str">
        <f t="shared" si="2"/>
        <v/>
      </c>
      <c r="Q73" s="652" t="str">
        <f t="shared" si="3"/>
        <v/>
      </c>
      <c r="R73" s="739" t="str">
        <f t="shared" si="4"/>
        <v/>
      </c>
      <c r="S73" s="800"/>
    </row>
    <row r="74" spans="3:19" x14ac:dyDescent="0.25">
      <c r="C74" s="653"/>
      <c r="D74" s="654"/>
      <c r="E74" s="649"/>
      <c r="F74" s="655"/>
      <c r="G74" s="767"/>
      <c r="H74" s="767"/>
      <c r="I74" s="769" t="str">
        <f t="shared" si="5"/>
        <v/>
      </c>
      <c r="J74" s="769" t="str">
        <f t="shared" si="6"/>
        <v/>
      </c>
      <c r="K74" s="769" t="str">
        <f t="shared" si="7"/>
        <v/>
      </c>
      <c r="M74" s="651" t="str">
        <f t="shared" si="8"/>
        <v/>
      </c>
      <c r="N74" s="652" t="str">
        <f t="shared" si="0"/>
        <v/>
      </c>
      <c r="O74" s="652" t="str">
        <f t="shared" si="1"/>
        <v/>
      </c>
      <c r="P74" s="798" t="str">
        <f t="shared" si="2"/>
        <v/>
      </c>
      <c r="Q74" s="652" t="str">
        <f t="shared" si="3"/>
        <v/>
      </c>
      <c r="R74" s="739" t="str">
        <f t="shared" si="4"/>
        <v/>
      </c>
      <c r="S74" s="800"/>
    </row>
    <row r="75" spans="3:19" x14ac:dyDescent="0.25">
      <c r="C75" s="653"/>
      <c r="D75" s="654"/>
      <c r="E75" s="649"/>
      <c r="F75" s="655"/>
      <c r="G75" s="767"/>
      <c r="H75" s="767"/>
      <c r="I75" s="769" t="str">
        <f t="shared" si="5"/>
        <v/>
      </c>
      <c r="J75" s="769" t="str">
        <f t="shared" si="6"/>
        <v/>
      </c>
      <c r="K75" s="769" t="str">
        <f t="shared" si="7"/>
        <v/>
      </c>
      <c r="M75" s="651" t="str">
        <f t="shared" si="8"/>
        <v/>
      </c>
      <c r="N75" s="652" t="str">
        <f t="shared" si="0"/>
        <v/>
      </c>
      <c r="O75" s="652" t="str">
        <f t="shared" si="1"/>
        <v/>
      </c>
      <c r="P75" s="798" t="str">
        <f t="shared" si="2"/>
        <v/>
      </c>
      <c r="Q75" s="652" t="str">
        <f t="shared" si="3"/>
        <v/>
      </c>
      <c r="R75" s="739" t="str">
        <f t="shared" si="4"/>
        <v/>
      </c>
      <c r="S75" s="800"/>
    </row>
    <row r="76" spans="3:19" x14ac:dyDescent="0.25">
      <c r="C76" s="653"/>
      <c r="D76" s="654"/>
      <c r="E76" s="649"/>
      <c r="F76" s="655"/>
      <c r="G76" s="767"/>
      <c r="H76" s="767"/>
      <c r="I76" s="769" t="str">
        <f t="shared" si="5"/>
        <v/>
      </c>
      <c r="J76" s="769" t="str">
        <f t="shared" si="6"/>
        <v/>
      </c>
      <c r="K76" s="769" t="str">
        <f t="shared" si="7"/>
        <v/>
      </c>
      <c r="M76" s="651" t="str">
        <f t="shared" si="8"/>
        <v/>
      </c>
      <c r="N76" s="652" t="str">
        <f t="shared" si="0"/>
        <v/>
      </c>
      <c r="O76" s="652" t="str">
        <f t="shared" si="1"/>
        <v/>
      </c>
      <c r="P76" s="798" t="str">
        <f t="shared" si="2"/>
        <v/>
      </c>
      <c r="Q76" s="652" t="str">
        <f t="shared" si="3"/>
        <v/>
      </c>
      <c r="R76" s="739" t="str">
        <f t="shared" si="4"/>
        <v/>
      </c>
      <c r="S76" s="800"/>
    </row>
    <row r="77" spans="3:19" x14ac:dyDescent="0.25">
      <c r="C77" s="653"/>
      <c r="D77" s="654"/>
      <c r="E77" s="649"/>
      <c r="F77" s="655"/>
      <c r="G77" s="767"/>
      <c r="H77" s="767"/>
      <c r="I77" s="769" t="str">
        <f t="shared" si="5"/>
        <v/>
      </c>
      <c r="J77" s="769" t="str">
        <f t="shared" si="6"/>
        <v/>
      </c>
      <c r="K77" s="769" t="str">
        <f t="shared" si="7"/>
        <v/>
      </c>
      <c r="M77" s="651" t="str">
        <f t="shared" si="8"/>
        <v/>
      </c>
      <c r="N77" s="652" t="str">
        <f t="shared" si="0"/>
        <v/>
      </c>
      <c r="O77" s="652" t="str">
        <f t="shared" si="1"/>
        <v/>
      </c>
      <c r="P77" s="798" t="str">
        <f t="shared" si="2"/>
        <v/>
      </c>
      <c r="Q77" s="652" t="str">
        <f t="shared" si="3"/>
        <v/>
      </c>
      <c r="R77" s="739" t="str">
        <f t="shared" si="4"/>
        <v/>
      </c>
      <c r="S77" s="800"/>
    </row>
    <row r="78" spans="3:19" x14ac:dyDescent="0.25">
      <c r="C78" s="653"/>
      <c r="D78" s="654"/>
      <c r="E78" s="649"/>
      <c r="F78" s="655"/>
      <c r="G78" s="767"/>
      <c r="H78" s="767"/>
      <c r="I78" s="769" t="str">
        <f t="shared" si="5"/>
        <v/>
      </c>
      <c r="J78" s="769" t="str">
        <f t="shared" si="6"/>
        <v/>
      </c>
      <c r="K78" s="769" t="str">
        <f t="shared" si="7"/>
        <v/>
      </c>
      <c r="M78" s="651" t="str">
        <f t="shared" si="8"/>
        <v/>
      </c>
      <c r="N78" s="652" t="str">
        <f t="shared" si="0"/>
        <v/>
      </c>
      <c r="O78" s="652" t="str">
        <f t="shared" si="1"/>
        <v/>
      </c>
      <c r="P78" s="798" t="str">
        <f t="shared" si="2"/>
        <v/>
      </c>
      <c r="Q78" s="652" t="str">
        <f t="shared" si="3"/>
        <v/>
      </c>
      <c r="R78" s="739" t="str">
        <f t="shared" si="4"/>
        <v/>
      </c>
      <c r="S78" s="800"/>
    </row>
    <row r="79" spans="3:19" x14ac:dyDescent="0.25">
      <c r="C79" s="653"/>
      <c r="D79" s="654"/>
      <c r="E79" s="649"/>
      <c r="F79" s="655"/>
      <c r="G79" s="767"/>
      <c r="H79" s="767"/>
      <c r="I79" s="769" t="str">
        <f t="shared" si="5"/>
        <v/>
      </c>
      <c r="J79" s="769" t="str">
        <f t="shared" si="6"/>
        <v/>
      </c>
      <c r="K79" s="769" t="str">
        <f t="shared" si="7"/>
        <v/>
      </c>
      <c r="M79" s="651" t="str">
        <f t="shared" si="8"/>
        <v/>
      </c>
      <c r="N79" s="652" t="str">
        <f t="shared" si="0"/>
        <v/>
      </c>
      <c r="O79" s="652" t="str">
        <f t="shared" si="1"/>
        <v/>
      </c>
      <c r="P79" s="798" t="str">
        <f t="shared" si="2"/>
        <v/>
      </c>
      <c r="Q79" s="652" t="str">
        <f t="shared" si="3"/>
        <v/>
      </c>
      <c r="R79" s="739" t="str">
        <f t="shared" si="4"/>
        <v/>
      </c>
      <c r="S79" s="800"/>
    </row>
    <row r="80" spans="3:19" x14ac:dyDescent="0.25">
      <c r="C80" s="653"/>
      <c r="D80" s="654"/>
      <c r="E80" s="649"/>
      <c r="F80" s="655"/>
      <c r="G80" s="767"/>
      <c r="H80" s="767"/>
      <c r="I80" s="769" t="str">
        <f t="shared" si="5"/>
        <v/>
      </c>
      <c r="J80" s="769" t="str">
        <f t="shared" si="6"/>
        <v/>
      </c>
      <c r="K80" s="769" t="str">
        <f t="shared" si="7"/>
        <v/>
      </c>
      <c r="M80" s="651" t="str">
        <f t="shared" si="8"/>
        <v/>
      </c>
      <c r="N80" s="652" t="str">
        <f t="shared" si="0"/>
        <v/>
      </c>
      <c r="O80" s="652" t="str">
        <f t="shared" si="1"/>
        <v/>
      </c>
      <c r="P80" s="798" t="str">
        <f t="shared" si="2"/>
        <v/>
      </c>
      <c r="Q80" s="652" t="str">
        <f t="shared" si="3"/>
        <v/>
      </c>
      <c r="R80" s="739" t="str">
        <f t="shared" si="4"/>
        <v/>
      </c>
      <c r="S80" s="800"/>
    </row>
    <row r="81" spans="3:19" x14ac:dyDescent="0.25">
      <c r="C81" s="653"/>
      <c r="D81" s="654"/>
      <c r="E81" s="649"/>
      <c r="F81" s="655"/>
      <c r="G81" s="767"/>
      <c r="H81" s="767"/>
      <c r="I81" s="769" t="str">
        <f t="shared" si="5"/>
        <v/>
      </c>
      <c r="J81" s="769" t="str">
        <f t="shared" si="6"/>
        <v/>
      </c>
      <c r="K81" s="769" t="str">
        <f t="shared" si="7"/>
        <v/>
      </c>
      <c r="M81" s="651" t="str">
        <f t="shared" si="8"/>
        <v/>
      </c>
      <c r="N81" s="652" t="str">
        <f t="shared" si="0"/>
        <v/>
      </c>
      <c r="O81" s="652" t="str">
        <f t="shared" si="1"/>
        <v/>
      </c>
      <c r="P81" s="798" t="str">
        <f t="shared" si="2"/>
        <v/>
      </c>
      <c r="Q81" s="652" t="str">
        <f t="shared" si="3"/>
        <v/>
      </c>
      <c r="R81" s="739" t="str">
        <f t="shared" si="4"/>
        <v/>
      </c>
      <c r="S81" s="800"/>
    </row>
    <row r="82" spans="3:19" x14ac:dyDescent="0.25">
      <c r="C82" s="653"/>
      <c r="D82" s="654"/>
      <c r="E82" s="649"/>
      <c r="F82" s="655"/>
      <c r="G82" s="767"/>
      <c r="H82" s="767"/>
      <c r="I82" s="769" t="str">
        <f t="shared" si="5"/>
        <v/>
      </c>
      <c r="J82" s="769" t="str">
        <f t="shared" si="6"/>
        <v/>
      </c>
      <c r="K82" s="769" t="str">
        <f t="shared" si="7"/>
        <v/>
      </c>
      <c r="M82" s="651" t="str">
        <f t="shared" si="8"/>
        <v/>
      </c>
      <c r="N82" s="652" t="str">
        <f t="shared" si="0"/>
        <v/>
      </c>
      <c r="O82" s="652" t="str">
        <f t="shared" si="1"/>
        <v/>
      </c>
      <c r="P82" s="798" t="str">
        <f t="shared" si="2"/>
        <v/>
      </c>
      <c r="Q82" s="652" t="str">
        <f t="shared" si="3"/>
        <v/>
      </c>
      <c r="R82" s="739" t="str">
        <f t="shared" si="4"/>
        <v/>
      </c>
      <c r="S82" s="800"/>
    </row>
    <row r="83" spans="3:19" x14ac:dyDescent="0.25">
      <c r="C83" s="653"/>
      <c r="D83" s="654"/>
      <c r="E83" s="649"/>
      <c r="F83" s="655"/>
      <c r="G83" s="767"/>
      <c r="H83" s="767"/>
      <c r="I83" s="769" t="str">
        <f t="shared" si="5"/>
        <v/>
      </c>
      <c r="J83" s="769" t="str">
        <f t="shared" si="6"/>
        <v/>
      </c>
      <c r="K83" s="769" t="str">
        <f t="shared" si="7"/>
        <v/>
      </c>
      <c r="M83" s="651" t="str">
        <f t="shared" si="8"/>
        <v/>
      </c>
      <c r="N83" s="652" t="str">
        <f t="shared" si="0"/>
        <v/>
      </c>
      <c r="O83" s="652" t="str">
        <f t="shared" si="1"/>
        <v/>
      </c>
      <c r="P83" s="798" t="str">
        <f t="shared" si="2"/>
        <v/>
      </c>
      <c r="Q83" s="652" t="str">
        <f t="shared" si="3"/>
        <v/>
      </c>
      <c r="R83" s="739" t="str">
        <f t="shared" si="4"/>
        <v/>
      </c>
      <c r="S83" s="800"/>
    </row>
    <row r="84" spans="3:19" x14ac:dyDescent="0.25">
      <c r="C84" s="653"/>
      <c r="D84" s="654"/>
      <c r="E84" s="649"/>
      <c r="F84" s="655"/>
      <c r="G84" s="767"/>
      <c r="H84" s="767"/>
      <c r="I84" s="769" t="str">
        <f t="shared" si="5"/>
        <v/>
      </c>
      <c r="J84" s="769" t="str">
        <f t="shared" si="6"/>
        <v/>
      </c>
      <c r="K84" s="769" t="str">
        <f t="shared" si="7"/>
        <v/>
      </c>
      <c r="M84" s="651" t="str">
        <f t="shared" si="8"/>
        <v/>
      </c>
      <c r="N84" s="652" t="str">
        <f t="shared" si="0"/>
        <v/>
      </c>
      <c r="O84" s="652" t="str">
        <f t="shared" si="1"/>
        <v/>
      </c>
      <c r="P84" s="798" t="str">
        <f t="shared" si="2"/>
        <v/>
      </c>
      <c r="Q84" s="652" t="str">
        <f t="shared" si="3"/>
        <v/>
      </c>
      <c r="R84" s="739" t="str">
        <f t="shared" si="4"/>
        <v/>
      </c>
      <c r="S84" s="800"/>
    </row>
    <row r="85" spans="3:19" x14ac:dyDescent="0.25">
      <c r="C85" s="653"/>
      <c r="D85" s="654"/>
      <c r="E85" s="649"/>
      <c r="F85" s="655"/>
      <c r="G85" s="767"/>
      <c r="H85" s="767"/>
      <c r="I85" s="769" t="str">
        <f t="shared" si="5"/>
        <v/>
      </c>
      <c r="J85" s="769" t="str">
        <f t="shared" si="6"/>
        <v/>
      </c>
      <c r="K85" s="769" t="str">
        <f t="shared" si="7"/>
        <v/>
      </c>
      <c r="M85" s="651" t="str">
        <f t="shared" si="8"/>
        <v/>
      </c>
      <c r="N85" s="652" t="str">
        <f t="shared" si="0"/>
        <v/>
      </c>
      <c r="O85" s="652" t="str">
        <f t="shared" si="1"/>
        <v/>
      </c>
      <c r="P85" s="798" t="str">
        <f t="shared" si="2"/>
        <v/>
      </c>
      <c r="Q85" s="652" t="str">
        <f t="shared" si="3"/>
        <v/>
      </c>
      <c r="R85" s="739" t="str">
        <f t="shared" si="4"/>
        <v/>
      </c>
      <c r="S85" s="800"/>
    </row>
    <row r="86" spans="3:19" x14ac:dyDescent="0.25">
      <c r="C86" s="653"/>
      <c r="D86" s="654"/>
      <c r="E86" s="649"/>
      <c r="F86" s="655"/>
      <c r="G86" s="767"/>
      <c r="H86" s="767"/>
      <c r="I86" s="769" t="str">
        <f t="shared" si="5"/>
        <v/>
      </c>
      <c r="J86" s="769" t="str">
        <f t="shared" si="6"/>
        <v/>
      </c>
      <c r="K86" s="769" t="str">
        <f t="shared" si="7"/>
        <v/>
      </c>
      <c r="M86" s="651" t="str">
        <f t="shared" si="8"/>
        <v/>
      </c>
      <c r="N86" s="652" t="str">
        <f t="shared" si="0"/>
        <v/>
      </c>
      <c r="O86" s="652" t="str">
        <f t="shared" si="1"/>
        <v/>
      </c>
      <c r="P86" s="798" t="str">
        <f t="shared" si="2"/>
        <v/>
      </c>
      <c r="Q86" s="652" t="str">
        <f t="shared" si="3"/>
        <v/>
      </c>
      <c r="R86" s="739" t="str">
        <f t="shared" si="4"/>
        <v/>
      </c>
      <c r="S86" s="800"/>
    </row>
    <row r="87" spans="3:19" x14ac:dyDescent="0.25">
      <c r="C87" s="653"/>
      <c r="D87" s="654"/>
      <c r="E87" s="649"/>
      <c r="F87" s="655"/>
      <c r="G87" s="767"/>
      <c r="H87" s="767"/>
      <c r="I87" s="769" t="str">
        <f t="shared" si="5"/>
        <v/>
      </c>
      <c r="J87" s="769" t="str">
        <f t="shared" si="6"/>
        <v/>
      </c>
      <c r="K87" s="769" t="str">
        <f t="shared" si="7"/>
        <v/>
      </c>
      <c r="M87" s="651" t="str">
        <f t="shared" si="8"/>
        <v/>
      </c>
      <c r="N87" s="652" t="str">
        <f t="shared" si="0"/>
        <v/>
      </c>
      <c r="O87" s="652" t="str">
        <f t="shared" si="1"/>
        <v/>
      </c>
      <c r="P87" s="798" t="str">
        <f t="shared" si="2"/>
        <v/>
      </c>
      <c r="Q87" s="652" t="str">
        <f t="shared" si="3"/>
        <v/>
      </c>
      <c r="R87" s="739" t="str">
        <f t="shared" si="4"/>
        <v/>
      </c>
      <c r="S87" s="800"/>
    </row>
    <row r="88" spans="3:19" x14ac:dyDescent="0.25">
      <c r="C88" s="653"/>
      <c r="D88" s="654"/>
      <c r="E88" s="649"/>
      <c r="F88" s="655"/>
      <c r="G88" s="767"/>
      <c r="H88" s="767"/>
      <c r="I88" s="769" t="str">
        <f t="shared" si="5"/>
        <v/>
      </c>
      <c r="J88" s="769" t="str">
        <f t="shared" si="6"/>
        <v/>
      </c>
      <c r="K88" s="769" t="str">
        <f t="shared" si="7"/>
        <v/>
      </c>
      <c r="M88" s="651" t="str">
        <f t="shared" si="8"/>
        <v/>
      </c>
      <c r="N88" s="652" t="str">
        <f t="shared" si="0"/>
        <v/>
      </c>
      <c r="O88" s="652" t="str">
        <f t="shared" si="1"/>
        <v/>
      </c>
      <c r="P88" s="798" t="str">
        <f t="shared" si="2"/>
        <v/>
      </c>
      <c r="Q88" s="652" t="str">
        <f t="shared" si="3"/>
        <v/>
      </c>
      <c r="R88" s="739" t="str">
        <f t="shared" si="4"/>
        <v/>
      </c>
      <c r="S88" s="800"/>
    </row>
    <row r="89" spans="3:19" x14ac:dyDescent="0.25">
      <c r="C89" s="653"/>
      <c r="D89" s="654"/>
      <c r="E89" s="649"/>
      <c r="F89" s="655"/>
      <c r="G89" s="767"/>
      <c r="H89" s="767"/>
      <c r="I89" s="769" t="str">
        <f t="shared" si="5"/>
        <v/>
      </c>
      <c r="J89" s="769" t="str">
        <f t="shared" si="6"/>
        <v/>
      </c>
      <c r="K89" s="769" t="str">
        <f t="shared" si="7"/>
        <v/>
      </c>
      <c r="M89" s="651" t="str">
        <f t="shared" si="8"/>
        <v/>
      </c>
      <c r="N89" s="652" t="str">
        <f t="shared" si="0"/>
        <v/>
      </c>
      <c r="O89" s="652" t="str">
        <f t="shared" si="1"/>
        <v/>
      </c>
      <c r="P89" s="798" t="str">
        <f t="shared" si="2"/>
        <v/>
      </c>
      <c r="Q89" s="652" t="str">
        <f t="shared" si="3"/>
        <v/>
      </c>
      <c r="R89" s="739" t="str">
        <f t="shared" si="4"/>
        <v/>
      </c>
      <c r="S89" s="800"/>
    </row>
    <row r="90" spans="3:19" x14ac:dyDescent="0.25">
      <c r="C90" s="653"/>
      <c r="D90" s="654"/>
      <c r="E90" s="649"/>
      <c r="F90" s="655"/>
      <c r="G90" s="767"/>
      <c r="H90" s="767"/>
      <c r="I90" s="769" t="str">
        <f t="shared" si="5"/>
        <v/>
      </c>
      <c r="J90" s="769" t="str">
        <f t="shared" si="6"/>
        <v/>
      </c>
      <c r="K90" s="769" t="str">
        <f t="shared" si="7"/>
        <v/>
      </c>
      <c r="M90" s="651" t="str">
        <f t="shared" si="8"/>
        <v/>
      </c>
      <c r="N90" s="652" t="str">
        <f t="shared" si="0"/>
        <v/>
      </c>
      <c r="O90" s="652" t="str">
        <f t="shared" si="1"/>
        <v/>
      </c>
      <c r="P90" s="798" t="str">
        <f t="shared" si="2"/>
        <v/>
      </c>
      <c r="Q90" s="652" t="str">
        <f t="shared" si="3"/>
        <v/>
      </c>
      <c r="R90" s="739" t="str">
        <f t="shared" si="4"/>
        <v/>
      </c>
      <c r="S90" s="800"/>
    </row>
    <row r="91" spans="3:19" x14ac:dyDescent="0.25">
      <c r="C91" s="653"/>
      <c r="D91" s="654"/>
      <c r="E91" s="649"/>
      <c r="F91" s="655"/>
      <c r="G91" s="767"/>
      <c r="H91" s="767"/>
      <c r="I91" s="769" t="str">
        <f t="shared" si="5"/>
        <v/>
      </c>
      <c r="J91" s="769" t="str">
        <f t="shared" si="6"/>
        <v/>
      </c>
      <c r="K91" s="769" t="str">
        <f t="shared" si="7"/>
        <v/>
      </c>
      <c r="M91" s="651" t="str">
        <f t="shared" si="8"/>
        <v/>
      </c>
      <c r="N91" s="652" t="str">
        <f t="shared" ref="N91:N122" si="9">IFERROR(INDEX(CNTR_FuelListIsZero, MATCH(E91, CNTR_FuelListNames, 0)),"")</f>
        <v/>
      </c>
      <c r="O91" s="652" t="str">
        <f t="shared" ref="O91:O122" si="10">IF(E91="","",IFERROR(NOT(ISNUMBER(INDEX(CNTR_FuelListSupportRate, MATCH(E91, CNTR_FuelListNames, 0)))),  ""))</f>
        <v/>
      </c>
      <c r="P91" s="798" t="str">
        <f t="shared" ref="P91:P122" si="11">IFERROR( OR( INDEX(CNTR_FuelListCompleteData, MATCH(E91, CNTR_FuelListNames, 0)) = FALSE,   INDEX(CNTR_FuelListIsFossil, MATCH(E91, CNTR_FuelListNames, 0)) = TRUE),  "")</f>
        <v/>
      </c>
      <c r="Q91" s="652" t="str">
        <f t="shared" ref="Q91:Q122" si="12">IFERROR(IF(INDEX(CNTR_FuelListSubType, MATCH(E91, CNTR_FuelListNames, 0)) = "",  "",  INDEX(CNTR_FuelListSubType, MATCH(E91, CNTR_FuelListNames, 0))),  "")</f>
        <v/>
      </c>
      <c r="R91" s="739" t="str">
        <f t="shared" ref="R91:R122" si="13">IFERROR(IF( AND(D91=TRUE, ISNUMBER(INDEX(CNTR_FuelListSupportRate, MATCH( E91, CNTR_FuelListNames, 0)))),   1,   INDEX(CNTR_FuelListSupportRate, MATCH(E91, CNTR_FuelListNames, 0))),  "")</f>
        <v/>
      </c>
      <c r="S91" s="800"/>
    </row>
    <row r="92" spans="3:19" x14ac:dyDescent="0.25">
      <c r="C92" s="653"/>
      <c r="D92" s="654"/>
      <c r="E92" s="649"/>
      <c r="F92" s="655"/>
      <c r="G92" s="767"/>
      <c r="H92" s="767"/>
      <c r="I92" s="769" t="str">
        <f t="shared" si="5"/>
        <v/>
      </c>
      <c r="J92" s="769" t="str">
        <f t="shared" si="6"/>
        <v/>
      </c>
      <c r="K92" s="769" t="str">
        <f t="shared" si="7"/>
        <v/>
      </c>
      <c r="M92" s="651" t="str">
        <f t="shared" si="8"/>
        <v/>
      </c>
      <c r="N92" s="652" t="str">
        <f t="shared" si="9"/>
        <v/>
      </c>
      <c r="O92" s="652" t="str">
        <f t="shared" si="10"/>
        <v/>
      </c>
      <c r="P92" s="798" t="str">
        <f t="shared" si="11"/>
        <v/>
      </c>
      <c r="Q92" s="652" t="str">
        <f t="shared" si="12"/>
        <v/>
      </c>
      <c r="R92" s="739" t="str">
        <f t="shared" si="13"/>
        <v/>
      </c>
      <c r="S92" s="800"/>
    </row>
    <row r="93" spans="3:19" x14ac:dyDescent="0.25">
      <c r="C93" s="653"/>
      <c r="D93" s="654"/>
      <c r="E93" s="649"/>
      <c r="F93" s="655"/>
      <c r="G93" s="767"/>
      <c r="H93" s="767"/>
      <c r="I93" s="769" t="str">
        <f t="shared" si="5"/>
        <v/>
      </c>
      <c r="J93" s="769" t="str">
        <f t="shared" si="6"/>
        <v/>
      </c>
      <c r="K93" s="769" t="str">
        <f t="shared" si="7"/>
        <v/>
      </c>
      <c r="M93" s="651" t="str">
        <f t="shared" si="8"/>
        <v/>
      </c>
      <c r="N93" s="652" t="str">
        <f t="shared" si="9"/>
        <v/>
      </c>
      <c r="O93" s="652" t="str">
        <f t="shared" si="10"/>
        <v/>
      </c>
      <c r="P93" s="798" t="str">
        <f t="shared" si="11"/>
        <v/>
      </c>
      <c r="Q93" s="652" t="str">
        <f t="shared" si="12"/>
        <v/>
      </c>
      <c r="R93" s="739" t="str">
        <f t="shared" si="13"/>
        <v/>
      </c>
      <c r="S93" s="800"/>
    </row>
    <row r="94" spans="3:19" x14ac:dyDescent="0.25">
      <c r="C94" s="653"/>
      <c r="D94" s="654"/>
      <c r="E94" s="649"/>
      <c r="F94" s="655"/>
      <c r="G94" s="767"/>
      <c r="H94" s="767"/>
      <c r="I94" s="769" t="str">
        <f t="shared" si="5"/>
        <v/>
      </c>
      <c r="J94" s="769" t="str">
        <f t="shared" si="6"/>
        <v/>
      </c>
      <c r="K94" s="769" t="str">
        <f t="shared" si="7"/>
        <v/>
      </c>
      <c r="M94" s="651" t="str">
        <f t="shared" si="8"/>
        <v/>
      </c>
      <c r="N94" s="652" t="str">
        <f t="shared" si="9"/>
        <v/>
      </c>
      <c r="O94" s="652" t="str">
        <f t="shared" si="10"/>
        <v/>
      </c>
      <c r="P94" s="798" t="str">
        <f t="shared" si="11"/>
        <v/>
      </c>
      <c r="Q94" s="652" t="str">
        <f t="shared" si="12"/>
        <v/>
      </c>
      <c r="R94" s="739" t="str">
        <f t="shared" si="13"/>
        <v/>
      </c>
      <c r="S94" s="800"/>
    </row>
    <row r="95" spans="3:19" x14ac:dyDescent="0.25">
      <c r="C95" s="653"/>
      <c r="D95" s="654"/>
      <c r="E95" s="649"/>
      <c r="F95" s="655"/>
      <c r="G95" s="767"/>
      <c r="H95" s="767"/>
      <c r="I95" s="769" t="str">
        <f t="shared" si="5"/>
        <v/>
      </c>
      <c r="J95" s="769" t="str">
        <f t="shared" si="6"/>
        <v/>
      </c>
      <c r="K95" s="769" t="str">
        <f t="shared" si="7"/>
        <v/>
      </c>
      <c r="M95" s="651" t="str">
        <f t="shared" si="8"/>
        <v/>
      </c>
      <c r="N95" s="652" t="str">
        <f t="shared" si="9"/>
        <v/>
      </c>
      <c r="O95" s="652" t="str">
        <f t="shared" si="10"/>
        <v/>
      </c>
      <c r="P95" s="798" t="str">
        <f t="shared" si="11"/>
        <v/>
      </c>
      <c r="Q95" s="652" t="str">
        <f t="shared" si="12"/>
        <v/>
      </c>
      <c r="R95" s="739" t="str">
        <f t="shared" si="13"/>
        <v/>
      </c>
      <c r="S95" s="800"/>
    </row>
    <row r="96" spans="3:19" x14ac:dyDescent="0.25">
      <c r="C96" s="653"/>
      <c r="D96" s="654"/>
      <c r="E96" s="649"/>
      <c r="F96" s="655"/>
      <c r="G96" s="767"/>
      <c r="H96" s="767"/>
      <c r="I96" s="769" t="str">
        <f t="shared" si="5"/>
        <v/>
      </c>
      <c r="J96" s="769" t="str">
        <f t="shared" si="6"/>
        <v/>
      </c>
      <c r="K96" s="769" t="str">
        <f t="shared" si="7"/>
        <v/>
      </c>
      <c r="M96" s="651" t="str">
        <f t="shared" si="8"/>
        <v/>
      </c>
      <c r="N96" s="652" t="str">
        <f t="shared" si="9"/>
        <v/>
      </c>
      <c r="O96" s="652" t="str">
        <f t="shared" si="10"/>
        <v/>
      </c>
      <c r="P96" s="798" t="str">
        <f t="shared" si="11"/>
        <v/>
      </c>
      <c r="Q96" s="652" t="str">
        <f t="shared" si="12"/>
        <v/>
      </c>
      <c r="R96" s="739" t="str">
        <f t="shared" si="13"/>
        <v/>
      </c>
      <c r="S96" s="800"/>
    </row>
    <row r="97" spans="3:19" x14ac:dyDescent="0.25">
      <c r="C97" s="653"/>
      <c r="D97" s="654"/>
      <c r="E97" s="649"/>
      <c r="F97" s="655"/>
      <c r="G97" s="767"/>
      <c r="H97" s="767"/>
      <c r="I97" s="769" t="str">
        <f t="shared" si="5"/>
        <v/>
      </c>
      <c r="J97" s="769" t="str">
        <f t="shared" si="6"/>
        <v/>
      </c>
      <c r="K97" s="769" t="str">
        <f t="shared" si="7"/>
        <v/>
      </c>
      <c r="M97" s="651" t="str">
        <f t="shared" si="8"/>
        <v/>
      </c>
      <c r="N97" s="652" t="str">
        <f t="shared" si="9"/>
        <v/>
      </c>
      <c r="O97" s="652" t="str">
        <f t="shared" si="10"/>
        <v/>
      </c>
      <c r="P97" s="798" t="str">
        <f t="shared" si="11"/>
        <v/>
      </c>
      <c r="Q97" s="652" t="str">
        <f t="shared" si="12"/>
        <v/>
      </c>
      <c r="R97" s="739" t="str">
        <f t="shared" si="13"/>
        <v/>
      </c>
      <c r="S97" s="800"/>
    </row>
    <row r="98" spans="3:19" x14ac:dyDescent="0.25">
      <c r="C98" s="653"/>
      <c r="D98" s="654"/>
      <c r="E98" s="649"/>
      <c r="F98" s="655"/>
      <c r="G98" s="767"/>
      <c r="H98" s="767"/>
      <c r="I98" s="769" t="str">
        <f t="shared" si="5"/>
        <v/>
      </c>
      <c r="J98" s="769" t="str">
        <f t="shared" si="6"/>
        <v/>
      </c>
      <c r="K98" s="769" t="str">
        <f t="shared" si="7"/>
        <v/>
      </c>
      <c r="M98" s="651" t="str">
        <f t="shared" si="8"/>
        <v/>
      </c>
      <c r="N98" s="652" t="str">
        <f t="shared" si="9"/>
        <v/>
      </c>
      <c r="O98" s="652" t="str">
        <f t="shared" si="10"/>
        <v/>
      </c>
      <c r="P98" s="798" t="str">
        <f t="shared" si="11"/>
        <v/>
      </c>
      <c r="Q98" s="652" t="str">
        <f t="shared" si="12"/>
        <v/>
      </c>
      <c r="R98" s="739" t="str">
        <f t="shared" si="13"/>
        <v/>
      </c>
      <c r="S98" s="800"/>
    </row>
    <row r="99" spans="3:19" x14ac:dyDescent="0.25">
      <c r="C99" s="653"/>
      <c r="D99" s="654"/>
      <c r="E99" s="649"/>
      <c r="F99" s="655"/>
      <c r="G99" s="767"/>
      <c r="H99" s="767"/>
      <c r="I99" s="769" t="str">
        <f t="shared" si="5"/>
        <v/>
      </c>
      <c r="J99" s="769" t="str">
        <f t="shared" si="6"/>
        <v/>
      </c>
      <c r="K99" s="769" t="str">
        <f t="shared" si="7"/>
        <v/>
      </c>
      <c r="M99" s="651" t="str">
        <f t="shared" si="8"/>
        <v/>
      </c>
      <c r="N99" s="652" t="str">
        <f t="shared" si="9"/>
        <v/>
      </c>
      <c r="O99" s="652" t="str">
        <f t="shared" si="10"/>
        <v/>
      </c>
      <c r="P99" s="798" t="str">
        <f t="shared" si="11"/>
        <v/>
      </c>
      <c r="Q99" s="652" t="str">
        <f t="shared" si="12"/>
        <v/>
      </c>
      <c r="R99" s="739" t="str">
        <f t="shared" si="13"/>
        <v/>
      </c>
      <c r="S99" s="800"/>
    </row>
    <row r="100" spans="3:19" x14ac:dyDescent="0.25">
      <c r="C100" s="653"/>
      <c r="D100" s="654"/>
      <c r="E100" s="649"/>
      <c r="F100" s="655"/>
      <c r="G100" s="767"/>
      <c r="H100" s="767"/>
      <c r="I100" s="769" t="str">
        <f t="shared" si="5"/>
        <v/>
      </c>
      <c r="J100" s="769" t="str">
        <f t="shared" si="6"/>
        <v/>
      </c>
      <c r="K100" s="769" t="str">
        <f t="shared" si="7"/>
        <v/>
      </c>
      <c r="M100" s="651" t="str">
        <f t="shared" si="8"/>
        <v/>
      </c>
      <c r="N100" s="652" t="str">
        <f t="shared" si="9"/>
        <v/>
      </c>
      <c r="O100" s="652" t="str">
        <f t="shared" si="10"/>
        <v/>
      </c>
      <c r="P100" s="798" t="str">
        <f t="shared" si="11"/>
        <v/>
      </c>
      <c r="Q100" s="652" t="str">
        <f t="shared" si="12"/>
        <v/>
      </c>
      <c r="R100" s="739" t="str">
        <f t="shared" si="13"/>
        <v/>
      </c>
      <c r="S100" s="800"/>
    </row>
    <row r="101" spans="3:19" x14ac:dyDescent="0.25">
      <c r="C101" s="653"/>
      <c r="D101" s="654"/>
      <c r="E101" s="649"/>
      <c r="F101" s="655"/>
      <c r="G101" s="767"/>
      <c r="H101" s="767"/>
      <c r="I101" s="769" t="str">
        <f t="shared" si="5"/>
        <v/>
      </c>
      <c r="J101" s="769" t="str">
        <f t="shared" si="6"/>
        <v/>
      </c>
      <c r="K101" s="769" t="str">
        <f t="shared" si="7"/>
        <v/>
      </c>
      <c r="M101" s="651" t="str">
        <f t="shared" si="8"/>
        <v/>
      </c>
      <c r="N101" s="652" t="str">
        <f t="shared" si="9"/>
        <v/>
      </c>
      <c r="O101" s="652" t="str">
        <f t="shared" si="10"/>
        <v/>
      </c>
      <c r="P101" s="798" t="str">
        <f t="shared" si="11"/>
        <v/>
      </c>
      <c r="Q101" s="652" t="str">
        <f t="shared" si="12"/>
        <v/>
      </c>
      <c r="R101" s="739" t="str">
        <f t="shared" si="13"/>
        <v/>
      </c>
      <c r="S101" s="800"/>
    </row>
    <row r="102" spans="3:19" x14ac:dyDescent="0.25">
      <c r="C102" s="653"/>
      <c r="D102" s="654"/>
      <c r="E102" s="649"/>
      <c r="F102" s="655"/>
      <c r="G102" s="767"/>
      <c r="H102" s="767"/>
      <c r="I102" s="769" t="str">
        <f t="shared" si="5"/>
        <v/>
      </c>
      <c r="J102" s="769" t="str">
        <f t="shared" si="6"/>
        <v/>
      </c>
      <c r="K102" s="769" t="str">
        <f t="shared" si="7"/>
        <v/>
      </c>
      <c r="M102" s="651" t="str">
        <f t="shared" si="8"/>
        <v/>
      </c>
      <c r="N102" s="652" t="str">
        <f t="shared" si="9"/>
        <v/>
      </c>
      <c r="O102" s="652" t="str">
        <f t="shared" si="10"/>
        <v/>
      </c>
      <c r="P102" s="798" t="str">
        <f t="shared" si="11"/>
        <v/>
      </c>
      <c r="Q102" s="652" t="str">
        <f t="shared" si="12"/>
        <v/>
      </c>
      <c r="R102" s="739" t="str">
        <f t="shared" si="13"/>
        <v/>
      </c>
      <c r="S102" s="800"/>
    </row>
    <row r="103" spans="3:19" x14ac:dyDescent="0.25">
      <c r="C103" s="653"/>
      <c r="D103" s="654"/>
      <c r="E103" s="649"/>
      <c r="F103" s="655"/>
      <c r="G103" s="767"/>
      <c r="H103" s="767"/>
      <c r="I103" s="769" t="str">
        <f t="shared" si="5"/>
        <v/>
      </c>
      <c r="J103" s="769" t="str">
        <f t="shared" si="6"/>
        <v/>
      </c>
      <c r="K103" s="769" t="str">
        <f t="shared" si="7"/>
        <v/>
      </c>
      <c r="M103" s="651" t="str">
        <f t="shared" si="8"/>
        <v/>
      </c>
      <c r="N103" s="652" t="str">
        <f t="shared" si="9"/>
        <v/>
      </c>
      <c r="O103" s="652" t="str">
        <f t="shared" si="10"/>
        <v/>
      </c>
      <c r="P103" s="798" t="str">
        <f t="shared" si="11"/>
        <v/>
      </c>
      <c r="Q103" s="652" t="str">
        <f t="shared" si="12"/>
        <v/>
      </c>
      <c r="R103" s="739" t="str">
        <f t="shared" si="13"/>
        <v/>
      </c>
      <c r="S103" s="800"/>
    </row>
    <row r="104" spans="3:19" x14ac:dyDescent="0.25">
      <c r="C104" s="653"/>
      <c r="D104" s="654"/>
      <c r="E104" s="649"/>
      <c r="F104" s="655"/>
      <c r="G104" s="767"/>
      <c r="H104" s="767"/>
      <c r="I104" s="769" t="str">
        <f t="shared" si="5"/>
        <v/>
      </c>
      <c r="J104" s="769" t="str">
        <f t="shared" si="6"/>
        <v/>
      </c>
      <c r="K104" s="769" t="str">
        <f t="shared" si="7"/>
        <v/>
      </c>
      <c r="M104" s="651" t="str">
        <f t="shared" si="8"/>
        <v/>
      </c>
      <c r="N104" s="652" t="str">
        <f t="shared" si="9"/>
        <v/>
      </c>
      <c r="O104" s="652" t="str">
        <f t="shared" si="10"/>
        <v/>
      </c>
      <c r="P104" s="798" t="str">
        <f t="shared" si="11"/>
        <v/>
      </c>
      <c r="Q104" s="652" t="str">
        <f t="shared" si="12"/>
        <v/>
      </c>
      <c r="R104" s="739" t="str">
        <f t="shared" si="13"/>
        <v/>
      </c>
      <c r="S104" s="800"/>
    </row>
    <row r="105" spans="3:19" x14ac:dyDescent="0.25">
      <c r="C105" s="653"/>
      <c r="D105" s="654"/>
      <c r="E105" s="649"/>
      <c r="F105" s="655"/>
      <c r="G105" s="767"/>
      <c r="H105" s="767"/>
      <c r="I105" s="769" t="str">
        <f t="shared" si="5"/>
        <v/>
      </c>
      <c r="J105" s="769" t="str">
        <f t="shared" si="6"/>
        <v/>
      </c>
      <c r="K105" s="769" t="str">
        <f t="shared" si="7"/>
        <v/>
      </c>
      <c r="M105" s="651" t="str">
        <f t="shared" si="8"/>
        <v/>
      </c>
      <c r="N105" s="652" t="str">
        <f t="shared" si="9"/>
        <v/>
      </c>
      <c r="O105" s="652" t="str">
        <f t="shared" si="10"/>
        <v/>
      </c>
      <c r="P105" s="798" t="str">
        <f t="shared" si="11"/>
        <v/>
      </c>
      <c r="Q105" s="652" t="str">
        <f t="shared" si="12"/>
        <v/>
      </c>
      <c r="R105" s="739" t="str">
        <f t="shared" si="13"/>
        <v/>
      </c>
      <c r="S105" s="800"/>
    </row>
    <row r="106" spans="3:19" x14ac:dyDescent="0.25">
      <c r="C106" s="653"/>
      <c r="D106" s="654"/>
      <c r="E106" s="649"/>
      <c r="F106" s="655"/>
      <c r="G106" s="767"/>
      <c r="H106" s="767"/>
      <c r="I106" s="769" t="str">
        <f t="shared" si="5"/>
        <v/>
      </c>
      <c r="J106" s="769" t="str">
        <f t="shared" si="6"/>
        <v/>
      </c>
      <c r="K106" s="769" t="str">
        <f t="shared" si="7"/>
        <v/>
      </c>
      <c r="M106" s="651" t="str">
        <f t="shared" si="8"/>
        <v/>
      </c>
      <c r="N106" s="652" t="str">
        <f t="shared" si="9"/>
        <v/>
      </c>
      <c r="O106" s="652" t="str">
        <f t="shared" si="10"/>
        <v/>
      </c>
      <c r="P106" s="798" t="str">
        <f t="shared" si="11"/>
        <v/>
      </c>
      <c r="Q106" s="652" t="str">
        <f t="shared" si="12"/>
        <v/>
      </c>
      <c r="R106" s="739" t="str">
        <f t="shared" si="13"/>
        <v/>
      </c>
      <c r="S106" s="800"/>
    </row>
    <row r="107" spans="3:19" x14ac:dyDescent="0.25">
      <c r="C107" s="653"/>
      <c r="D107" s="654"/>
      <c r="E107" s="649"/>
      <c r="F107" s="655"/>
      <c r="G107" s="767"/>
      <c r="H107" s="767"/>
      <c r="I107" s="769" t="str">
        <f t="shared" si="5"/>
        <v/>
      </c>
      <c r="J107" s="769" t="str">
        <f t="shared" si="6"/>
        <v/>
      </c>
      <c r="K107" s="769" t="str">
        <f t="shared" si="7"/>
        <v/>
      </c>
      <c r="M107" s="651" t="str">
        <f t="shared" si="8"/>
        <v/>
      </c>
      <c r="N107" s="652" t="str">
        <f t="shared" si="9"/>
        <v/>
      </c>
      <c r="O107" s="652" t="str">
        <f t="shared" si="10"/>
        <v/>
      </c>
      <c r="P107" s="798" t="str">
        <f t="shared" si="11"/>
        <v/>
      </c>
      <c r="Q107" s="652" t="str">
        <f t="shared" si="12"/>
        <v/>
      </c>
      <c r="R107" s="739" t="str">
        <f t="shared" si="13"/>
        <v/>
      </c>
      <c r="S107" s="800"/>
    </row>
    <row r="108" spans="3:19" x14ac:dyDescent="0.25">
      <c r="C108" s="653"/>
      <c r="D108" s="654"/>
      <c r="E108" s="649"/>
      <c r="F108" s="655"/>
      <c r="G108" s="767"/>
      <c r="H108" s="767"/>
      <c r="I108" s="769" t="str">
        <f t="shared" si="5"/>
        <v/>
      </c>
      <c r="J108" s="769" t="str">
        <f t="shared" si="6"/>
        <v/>
      </c>
      <c r="K108" s="769" t="str">
        <f t="shared" si="7"/>
        <v/>
      </c>
      <c r="M108" s="651" t="str">
        <f t="shared" si="8"/>
        <v/>
      </c>
      <c r="N108" s="652" t="str">
        <f t="shared" si="9"/>
        <v/>
      </c>
      <c r="O108" s="652" t="str">
        <f t="shared" si="10"/>
        <v/>
      </c>
      <c r="P108" s="798" t="str">
        <f t="shared" si="11"/>
        <v/>
      </c>
      <c r="Q108" s="652" t="str">
        <f t="shared" si="12"/>
        <v/>
      </c>
      <c r="R108" s="739" t="str">
        <f t="shared" si="13"/>
        <v/>
      </c>
      <c r="S108" s="800"/>
    </row>
    <row r="109" spans="3:19" x14ac:dyDescent="0.25">
      <c r="C109" s="653"/>
      <c r="D109" s="654"/>
      <c r="E109" s="649"/>
      <c r="F109" s="655"/>
      <c r="G109" s="767"/>
      <c r="H109" s="767"/>
      <c r="I109" s="769" t="str">
        <f t="shared" si="5"/>
        <v/>
      </c>
      <c r="J109" s="769" t="str">
        <f t="shared" si="6"/>
        <v/>
      </c>
      <c r="K109" s="769" t="str">
        <f t="shared" si="7"/>
        <v/>
      </c>
      <c r="M109" s="651" t="str">
        <f t="shared" si="8"/>
        <v/>
      </c>
      <c r="N109" s="652" t="str">
        <f t="shared" si="9"/>
        <v/>
      </c>
      <c r="O109" s="652" t="str">
        <f t="shared" si="10"/>
        <v/>
      </c>
      <c r="P109" s="798" t="str">
        <f t="shared" si="11"/>
        <v/>
      </c>
      <c r="Q109" s="652" t="str">
        <f t="shared" si="12"/>
        <v/>
      </c>
      <c r="R109" s="739" t="str">
        <f t="shared" si="13"/>
        <v/>
      </c>
      <c r="S109" s="800"/>
    </row>
    <row r="110" spans="3:19" x14ac:dyDescent="0.25">
      <c r="C110" s="653"/>
      <c r="D110" s="654"/>
      <c r="E110" s="649"/>
      <c r="F110" s="655"/>
      <c r="G110" s="767"/>
      <c r="H110" s="767"/>
      <c r="I110" s="769" t="str">
        <f t="shared" si="5"/>
        <v/>
      </c>
      <c r="J110" s="769" t="str">
        <f t="shared" si="6"/>
        <v/>
      </c>
      <c r="K110" s="769" t="str">
        <f t="shared" si="7"/>
        <v/>
      </c>
      <c r="M110" s="651" t="str">
        <f t="shared" si="8"/>
        <v/>
      </c>
      <c r="N110" s="652" t="str">
        <f t="shared" si="9"/>
        <v/>
      </c>
      <c r="O110" s="652" t="str">
        <f t="shared" si="10"/>
        <v/>
      </c>
      <c r="P110" s="798" t="str">
        <f t="shared" si="11"/>
        <v/>
      </c>
      <c r="Q110" s="652" t="str">
        <f t="shared" si="12"/>
        <v/>
      </c>
      <c r="R110" s="739" t="str">
        <f t="shared" si="13"/>
        <v/>
      </c>
      <c r="S110" s="800"/>
    </row>
    <row r="111" spans="3:19" x14ac:dyDescent="0.25">
      <c r="C111" s="653"/>
      <c r="D111" s="654"/>
      <c r="E111" s="649"/>
      <c r="F111" s="655"/>
      <c r="G111" s="767"/>
      <c r="H111" s="767"/>
      <c r="I111" s="769" t="str">
        <f t="shared" si="5"/>
        <v/>
      </c>
      <c r="J111" s="769" t="str">
        <f t="shared" si="6"/>
        <v/>
      </c>
      <c r="K111" s="769" t="str">
        <f t="shared" si="7"/>
        <v/>
      </c>
      <c r="M111" s="651" t="str">
        <f t="shared" si="8"/>
        <v/>
      </c>
      <c r="N111" s="652" t="str">
        <f t="shared" si="9"/>
        <v/>
      </c>
      <c r="O111" s="652" t="str">
        <f t="shared" si="10"/>
        <v/>
      </c>
      <c r="P111" s="798" t="str">
        <f t="shared" si="11"/>
        <v/>
      </c>
      <c r="Q111" s="652" t="str">
        <f t="shared" si="12"/>
        <v/>
      </c>
      <c r="R111" s="739" t="str">
        <f t="shared" si="13"/>
        <v/>
      </c>
      <c r="S111" s="800"/>
    </row>
    <row r="112" spans="3:19" x14ac:dyDescent="0.25">
      <c r="C112" s="653"/>
      <c r="D112" s="654"/>
      <c r="E112" s="649"/>
      <c r="F112" s="655"/>
      <c r="G112" s="767"/>
      <c r="H112" s="767"/>
      <c r="I112" s="769" t="str">
        <f t="shared" si="5"/>
        <v/>
      </c>
      <c r="J112" s="769" t="str">
        <f t="shared" si="6"/>
        <v/>
      </c>
      <c r="K112" s="769" t="str">
        <f t="shared" si="7"/>
        <v/>
      </c>
      <c r="M112" s="651" t="str">
        <f t="shared" si="8"/>
        <v/>
      </c>
      <c r="N112" s="652" t="str">
        <f t="shared" si="9"/>
        <v/>
      </c>
      <c r="O112" s="652" t="str">
        <f t="shared" si="10"/>
        <v/>
      </c>
      <c r="P112" s="798" t="str">
        <f t="shared" si="11"/>
        <v/>
      </c>
      <c r="Q112" s="652" t="str">
        <f t="shared" si="12"/>
        <v/>
      </c>
      <c r="R112" s="739" t="str">
        <f t="shared" si="13"/>
        <v/>
      </c>
      <c r="S112" s="800"/>
    </row>
    <row r="113" spans="3:19" x14ac:dyDescent="0.25">
      <c r="C113" s="653"/>
      <c r="D113" s="654"/>
      <c r="E113" s="649"/>
      <c r="F113" s="655"/>
      <c r="G113" s="767"/>
      <c r="H113" s="767"/>
      <c r="I113" s="769" t="str">
        <f t="shared" si="5"/>
        <v/>
      </c>
      <c r="J113" s="769" t="str">
        <f t="shared" si="6"/>
        <v/>
      </c>
      <c r="K113" s="769" t="str">
        <f t="shared" si="7"/>
        <v/>
      </c>
      <c r="M113" s="651" t="str">
        <f t="shared" si="8"/>
        <v/>
      </c>
      <c r="N113" s="652" t="str">
        <f t="shared" si="9"/>
        <v/>
      </c>
      <c r="O113" s="652" t="str">
        <f t="shared" si="10"/>
        <v/>
      </c>
      <c r="P113" s="798" t="str">
        <f t="shared" si="11"/>
        <v/>
      </c>
      <c r="Q113" s="652" t="str">
        <f t="shared" si="12"/>
        <v/>
      </c>
      <c r="R113" s="739" t="str">
        <f t="shared" si="13"/>
        <v/>
      </c>
      <c r="S113" s="800"/>
    </row>
    <row r="114" spans="3:19" x14ac:dyDescent="0.25">
      <c r="C114" s="653"/>
      <c r="D114" s="654"/>
      <c r="E114" s="649"/>
      <c r="F114" s="655"/>
      <c r="G114" s="767"/>
      <c r="H114" s="767"/>
      <c r="I114" s="769" t="str">
        <f t="shared" si="5"/>
        <v/>
      </c>
      <c r="J114" s="769" t="str">
        <f t="shared" si="6"/>
        <v/>
      </c>
      <c r="K114" s="769" t="str">
        <f t="shared" si="7"/>
        <v/>
      </c>
      <c r="M114" s="651" t="str">
        <f t="shared" si="8"/>
        <v/>
      </c>
      <c r="N114" s="652" t="str">
        <f t="shared" si="9"/>
        <v/>
      </c>
      <c r="O114" s="652" t="str">
        <f t="shared" si="10"/>
        <v/>
      </c>
      <c r="P114" s="798" t="str">
        <f t="shared" si="11"/>
        <v/>
      </c>
      <c r="Q114" s="652" t="str">
        <f t="shared" si="12"/>
        <v/>
      </c>
      <c r="R114" s="739" t="str">
        <f t="shared" si="13"/>
        <v/>
      </c>
      <c r="S114" s="800"/>
    </row>
    <row r="115" spans="3:19" x14ac:dyDescent="0.25">
      <c r="C115" s="653"/>
      <c r="D115" s="654"/>
      <c r="E115" s="649"/>
      <c r="F115" s="655"/>
      <c r="G115" s="767"/>
      <c r="H115" s="767"/>
      <c r="I115" s="769" t="str">
        <f t="shared" si="5"/>
        <v/>
      </c>
      <c r="J115" s="769" t="str">
        <f t="shared" si="6"/>
        <v/>
      </c>
      <c r="K115" s="769" t="str">
        <f t="shared" si="7"/>
        <v/>
      </c>
      <c r="M115" s="651" t="str">
        <f t="shared" si="8"/>
        <v/>
      </c>
      <c r="N115" s="652" t="str">
        <f t="shared" si="9"/>
        <v/>
      </c>
      <c r="O115" s="652" t="str">
        <f t="shared" si="10"/>
        <v/>
      </c>
      <c r="P115" s="798" t="str">
        <f t="shared" si="11"/>
        <v/>
      </c>
      <c r="Q115" s="652" t="str">
        <f t="shared" si="12"/>
        <v/>
      </c>
      <c r="R115" s="739" t="str">
        <f t="shared" si="13"/>
        <v/>
      </c>
      <c r="S115" s="800"/>
    </row>
    <row r="116" spans="3:19" x14ac:dyDescent="0.25">
      <c r="C116" s="653"/>
      <c r="D116" s="654"/>
      <c r="E116" s="649"/>
      <c r="F116" s="655"/>
      <c r="G116" s="767"/>
      <c r="H116" s="767"/>
      <c r="I116" s="769" t="str">
        <f t="shared" si="5"/>
        <v/>
      </c>
      <c r="J116" s="769" t="str">
        <f t="shared" si="6"/>
        <v/>
      </c>
      <c r="K116" s="769" t="str">
        <f t="shared" si="7"/>
        <v/>
      </c>
      <c r="M116" s="651" t="str">
        <f t="shared" si="8"/>
        <v/>
      </c>
      <c r="N116" s="652" t="str">
        <f t="shared" si="9"/>
        <v/>
      </c>
      <c r="O116" s="652" t="str">
        <f t="shared" si="10"/>
        <v/>
      </c>
      <c r="P116" s="798" t="str">
        <f t="shared" si="11"/>
        <v/>
      </c>
      <c r="Q116" s="652" t="str">
        <f t="shared" si="12"/>
        <v/>
      </c>
      <c r="R116" s="739" t="str">
        <f t="shared" si="13"/>
        <v/>
      </c>
      <c r="S116" s="800"/>
    </row>
    <row r="117" spans="3:19" x14ac:dyDescent="0.25">
      <c r="C117" s="653"/>
      <c r="D117" s="654"/>
      <c r="E117" s="649"/>
      <c r="F117" s="655"/>
      <c r="G117" s="767"/>
      <c r="H117" s="767"/>
      <c r="I117" s="769" t="str">
        <f t="shared" si="5"/>
        <v/>
      </c>
      <c r="J117" s="769" t="str">
        <f t="shared" si="6"/>
        <v/>
      </c>
      <c r="K117" s="769" t="str">
        <f t="shared" si="7"/>
        <v/>
      </c>
      <c r="M117" s="651" t="str">
        <f t="shared" si="8"/>
        <v/>
      </c>
      <c r="N117" s="652" t="str">
        <f t="shared" si="9"/>
        <v/>
      </c>
      <c r="O117" s="652" t="str">
        <f t="shared" si="10"/>
        <v/>
      </c>
      <c r="P117" s="798" t="str">
        <f t="shared" si="11"/>
        <v/>
      </c>
      <c r="Q117" s="652" t="str">
        <f t="shared" si="12"/>
        <v/>
      </c>
      <c r="R117" s="739" t="str">
        <f t="shared" si="13"/>
        <v/>
      </c>
      <c r="S117" s="800"/>
    </row>
    <row r="118" spans="3:19" x14ac:dyDescent="0.25">
      <c r="C118" s="653"/>
      <c r="D118" s="654"/>
      <c r="E118" s="649"/>
      <c r="F118" s="655"/>
      <c r="G118" s="767"/>
      <c r="H118" s="767"/>
      <c r="I118" s="769" t="str">
        <f t="shared" si="5"/>
        <v/>
      </c>
      <c r="J118" s="769" t="str">
        <f t="shared" si="6"/>
        <v/>
      </c>
      <c r="K118" s="769" t="str">
        <f t="shared" si="7"/>
        <v/>
      </c>
      <c r="M118" s="651" t="str">
        <f t="shared" si="8"/>
        <v/>
      </c>
      <c r="N118" s="652" t="str">
        <f t="shared" si="9"/>
        <v/>
      </c>
      <c r="O118" s="652" t="str">
        <f t="shared" si="10"/>
        <v/>
      </c>
      <c r="P118" s="798" t="str">
        <f t="shared" si="11"/>
        <v/>
      </c>
      <c r="Q118" s="652" t="str">
        <f t="shared" si="12"/>
        <v/>
      </c>
      <c r="R118" s="739" t="str">
        <f t="shared" si="13"/>
        <v/>
      </c>
      <c r="S118" s="800"/>
    </row>
    <row r="119" spans="3:19" x14ac:dyDescent="0.25">
      <c r="C119" s="653"/>
      <c r="D119" s="654"/>
      <c r="E119" s="649"/>
      <c r="F119" s="655"/>
      <c r="G119" s="767"/>
      <c r="H119" s="767"/>
      <c r="I119" s="769" t="str">
        <f t="shared" si="5"/>
        <v/>
      </c>
      <c r="J119" s="769" t="str">
        <f t="shared" si="6"/>
        <v/>
      </c>
      <c r="K119" s="769" t="str">
        <f t="shared" si="7"/>
        <v/>
      </c>
      <c r="M119" s="651" t="str">
        <f t="shared" si="8"/>
        <v/>
      </c>
      <c r="N119" s="652" t="str">
        <f t="shared" si="9"/>
        <v/>
      </c>
      <c r="O119" s="652" t="str">
        <f t="shared" si="10"/>
        <v/>
      </c>
      <c r="P119" s="798" t="str">
        <f t="shared" si="11"/>
        <v/>
      </c>
      <c r="Q119" s="652" t="str">
        <f t="shared" si="12"/>
        <v/>
      </c>
      <c r="R119" s="739" t="str">
        <f t="shared" si="13"/>
        <v/>
      </c>
      <c r="S119" s="800"/>
    </row>
    <row r="120" spans="3:19" x14ac:dyDescent="0.25">
      <c r="C120" s="653"/>
      <c r="D120" s="654"/>
      <c r="E120" s="649"/>
      <c r="F120" s="655"/>
      <c r="G120" s="767"/>
      <c r="H120" s="767"/>
      <c r="I120" s="769" t="str">
        <f t="shared" si="5"/>
        <v/>
      </c>
      <c r="J120" s="769" t="str">
        <f t="shared" si="6"/>
        <v/>
      </c>
      <c r="K120" s="769" t="str">
        <f t="shared" si="7"/>
        <v/>
      </c>
      <c r="M120" s="651" t="str">
        <f t="shared" si="8"/>
        <v/>
      </c>
      <c r="N120" s="652" t="str">
        <f t="shared" si="9"/>
        <v/>
      </c>
      <c r="O120" s="652" t="str">
        <f t="shared" si="10"/>
        <v/>
      </c>
      <c r="P120" s="798" t="str">
        <f t="shared" si="11"/>
        <v/>
      </c>
      <c r="Q120" s="652" t="str">
        <f t="shared" si="12"/>
        <v/>
      </c>
      <c r="R120" s="739" t="str">
        <f t="shared" si="13"/>
        <v/>
      </c>
      <c r="S120" s="800"/>
    </row>
    <row r="121" spans="3:19" x14ac:dyDescent="0.25">
      <c r="C121" s="653"/>
      <c r="D121" s="654"/>
      <c r="E121" s="649"/>
      <c r="F121" s="655"/>
      <c r="G121" s="767"/>
      <c r="H121" s="767"/>
      <c r="I121" s="769" t="str">
        <f t="shared" si="5"/>
        <v/>
      </c>
      <c r="J121" s="769" t="str">
        <f t="shared" si="6"/>
        <v/>
      </c>
      <c r="K121" s="769" t="str">
        <f t="shared" si="7"/>
        <v/>
      </c>
      <c r="M121" s="651" t="str">
        <f t="shared" si="8"/>
        <v/>
      </c>
      <c r="N121" s="652" t="str">
        <f t="shared" si="9"/>
        <v/>
      </c>
      <c r="O121" s="652" t="str">
        <f t="shared" si="10"/>
        <v/>
      </c>
      <c r="P121" s="798" t="str">
        <f t="shared" si="11"/>
        <v/>
      </c>
      <c r="Q121" s="652" t="str">
        <f t="shared" si="12"/>
        <v/>
      </c>
      <c r="R121" s="739" t="str">
        <f t="shared" si="13"/>
        <v/>
      </c>
      <c r="S121" s="800"/>
    </row>
    <row r="122" spans="3:19" x14ac:dyDescent="0.25">
      <c r="C122" s="653"/>
      <c r="D122" s="654"/>
      <c r="E122" s="649"/>
      <c r="F122" s="655"/>
      <c r="G122" s="767"/>
      <c r="H122" s="767"/>
      <c r="I122" s="769" t="str">
        <f t="shared" si="5"/>
        <v/>
      </c>
      <c r="J122" s="769" t="str">
        <f t="shared" si="6"/>
        <v/>
      </c>
      <c r="K122" s="769" t="str">
        <f t="shared" si="7"/>
        <v/>
      </c>
      <c r="M122" s="651" t="str">
        <f t="shared" si="8"/>
        <v/>
      </c>
      <c r="N122" s="652" t="str">
        <f t="shared" si="9"/>
        <v/>
      </c>
      <c r="O122" s="652" t="str">
        <f t="shared" si="10"/>
        <v/>
      </c>
      <c r="P122" s="798" t="str">
        <f t="shared" si="11"/>
        <v/>
      </c>
      <c r="Q122" s="652" t="str">
        <f t="shared" si="12"/>
        <v/>
      </c>
      <c r="R122" s="739" t="str">
        <f t="shared" si="13"/>
        <v/>
      </c>
      <c r="S122" s="800"/>
    </row>
    <row r="123" spans="3:19" x14ac:dyDescent="0.25">
      <c r="C123" s="653"/>
      <c r="D123" s="654"/>
      <c r="E123" s="649"/>
      <c r="F123" s="655"/>
      <c r="G123" s="767"/>
      <c r="H123" s="767"/>
      <c r="I123" s="769" t="str">
        <f t="shared" si="5"/>
        <v/>
      </c>
      <c r="J123" s="769" t="str">
        <f t="shared" si="6"/>
        <v/>
      </c>
      <c r="K123" s="769" t="str">
        <f t="shared" si="7"/>
        <v/>
      </c>
      <c r="M123" s="651" t="str">
        <f t="shared" si="8"/>
        <v/>
      </c>
      <c r="N123" s="652" t="str">
        <f t="shared" ref="N123:N154" si="14">IFERROR(INDEX(CNTR_FuelListIsZero, MATCH(E123, CNTR_FuelListNames, 0)),"")</f>
        <v/>
      </c>
      <c r="O123" s="652" t="str">
        <f t="shared" ref="O123:O154" si="15">IF(E123="","",IFERROR(NOT(ISNUMBER(INDEX(CNTR_FuelListSupportRate, MATCH(E123, CNTR_FuelListNames, 0)))),  ""))</f>
        <v/>
      </c>
      <c r="P123" s="798" t="str">
        <f t="shared" ref="P123:P154" si="16">IFERROR( OR( INDEX(CNTR_FuelListCompleteData, MATCH(E123, CNTR_FuelListNames, 0)) = FALSE,   INDEX(CNTR_FuelListIsFossil, MATCH(E123, CNTR_FuelListNames, 0)) = TRUE),  "")</f>
        <v/>
      </c>
      <c r="Q123" s="652" t="str">
        <f t="shared" ref="Q123:Q154" si="17">IFERROR(IF(INDEX(CNTR_FuelListSubType, MATCH(E123, CNTR_FuelListNames, 0)) = "",  "",  INDEX(CNTR_FuelListSubType, MATCH(E123, CNTR_FuelListNames, 0))),  "")</f>
        <v/>
      </c>
      <c r="R123" s="739" t="str">
        <f t="shared" ref="R123:R154" si="18">IFERROR(IF( AND(D123=TRUE, ISNUMBER(INDEX(CNTR_FuelListSupportRate, MATCH( E123, CNTR_FuelListNames, 0)))),   1,   INDEX(CNTR_FuelListSupportRate, MATCH(E123, CNTR_FuelListNames, 0))),  "")</f>
        <v/>
      </c>
      <c r="S123" s="800"/>
    </row>
    <row r="124" spans="3:19" x14ac:dyDescent="0.25">
      <c r="C124" s="653"/>
      <c r="D124" s="654"/>
      <c r="E124" s="649"/>
      <c r="F124" s="655"/>
      <c r="G124" s="767"/>
      <c r="H124" s="767"/>
      <c r="I124" s="769" t="str">
        <f t="shared" ref="I124:I187" si="19">IF(ISNUMBER($F124), IFERROR($F124*G124,"--"),"")</f>
        <v/>
      </c>
      <c r="J124" s="769" t="str">
        <f t="shared" ref="J124:J187" si="20">IF(AND(ISNUMBER($F124),N124=TRUE), IFERROR($F124*G124,"--"),"")</f>
        <v/>
      </c>
      <c r="K124" s="769" t="str">
        <f t="shared" ref="K124:K187" si="21">IF(ISNUMBER($F124), IFERROR($F124*H124,"--"),"")</f>
        <v/>
      </c>
      <c r="M124" s="651" t="str">
        <f t="shared" ref="M124:M187" si="22">IF(E124="","", IFERROR(IF(N124 = FALSE,  TRUE,  FALSE),  ""))</f>
        <v/>
      </c>
      <c r="N124" s="652" t="str">
        <f t="shared" si="14"/>
        <v/>
      </c>
      <c r="O124" s="652" t="str">
        <f t="shared" si="15"/>
        <v/>
      </c>
      <c r="P124" s="798" t="str">
        <f t="shared" si="16"/>
        <v/>
      </c>
      <c r="Q124" s="652" t="str">
        <f t="shared" si="17"/>
        <v/>
      </c>
      <c r="R124" s="739" t="str">
        <f t="shared" si="18"/>
        <v/>
      </c>
      <c r="S124" s="800"/>
    </row>
    <row r="125" spans="3:19" x14ac:dyDescent="0.25">
      <c r="C125" s="653"/>
      <c r="D125" s="654"/>
      <c r="E125" s="649"/>
      <c r="F125" s="655"/>
      <c r="G125" s="767"/>
      <c r="H125" s="767"/>
      <c r="I125" s="769" t="str">
        <f t="shared" si="19"/>
        <v/>
      </c>
      <c r="J125" s="769" t="str">
        <f t="shared" si="20"/>
        <v/>
      </c>
      <c r="K125" s="769" t="str">
        <f t="shared" si="21"/>
        <v/>
      </c>
      <c r="M125" s="651" t="str">
        <f t="shared" si="22"/>
        <v/>
      </c>
      <c r="N125" s="652" t="str">
        <f t="shared" si="14"/>
        <v/>
      </c>
      <c r="O125" s="652" t="str">
        <f t="shared" si="15"/>
        <v/>
      </c>
      <c r="P125" s="798" t="str">
        <f t="shared" si="16"/>
        <v/>
      </c>
      <c r="Q125" s="652" t="str">
        <f t="shared" si="17"/>
        <v/>
      </c>
      <c r="R125" s="739" t="str">
        <f t="shared" si="18"/>
        <v/>
      </c>
      <c r="S125" s="800"/>
    </row>
    <row r="126" spans="3:19" x14ac:dyDescent="0.25">
      <c r="C126" s="653"/>
      <c r="D126" s="654"/>
      <c r="E126" s="649"/>
      <c r="F126" s="655"/>
      <c r="G126" s="767"/>
      <c r="H126" s="767"/>
      <c r="I126" s="769" t="str">
        <f t="shared" si="19"/>
        <v/>
      </c>
      <c r="J126" s="769" t="str">
        <f t="shared" si="20"/>
        <v/>
      </c>
      <c r="K126" s="769" t="str">
        <f t="shared" si="21"/>
        <v/>
      </c>
      <c r="M126" s="651" t="str">
        <f t="shared" si="22"/>
        <v/>
      </c>
      <c r="N126" s="652" t="str">
        <f t="shared" si="14"/>
        <v/>
      </c>
      <c r="O126" s="652" t="str">
        <f t="shared" si="15"/>
        <v/>
      </c>
      <c r="P126" s="798" t="str">
        <f t="shared" si="16"/>
        <v/>
      </c>
      <c r="Q126" s="652" t="str">
        <f t="shared" si="17"/>
        <v/>
      </c>
      <c r="R126" s="739" t="str">
        <f t="shared" si="18"/>
        <v/>
      </c>
      <c r="S126" s="800"/>
    </row>
    <row r="127" spans="3:19" x14ac:dyDescent="0.25">
      <c r="C127" s="653"/>
      <c r="D127" s="654"/>
      <c r="E127" s="649"/>
      <c r="F127" s="655"/>
      <c r="G127" s="767"/>
      <c r="H127" s="767"/>
      <c r="I127" s="769" t="str">
        <f t="shared" si="19"/>
        <v/>
      </c>
      <c r="J127" s="769" t="str">
        <f t="shared" si="20"/>
        <v/>
      </c>
      <c r="K127" s="769" t="str">
        <f t="shared" si="21"/>
        <v/>
      </c>
      <c r="M127" s="651" t="str">
        <f t="shared" si="22"/>
        <v/>
      </c>
      <c r="N127" s="652" t="str">
        <f t="shared" si="14"/>
        <v/>
      </c>
      <c r="O127" s="652" t="str">
        <f t="shared" si="15"/>
        <v/>
      </c>
      <c r="P127" s="798" t="str">
        <f t="shared" si="16"/>
        <v/>
      </c>
      <c r="Q127" s="652" t="str">
        <f t="shared" si="17"/>
        <v/>
      </c>
      <c r="R127" s="739" t="str">
        <f t="shared" si="18"/>
        <v/>
      </c>
      <c r="S127" s="800"/>
    </row>
    <row r="128" spans="3:19" x14ac:dyDescent="0.25">
      <c r="C128" s="653"/>
      <c r="D128" s="654"/>
      <c r="E128" s="649"/>
      <c r="F128" s="655"/>
      <c r="G128" s="767"/>
      <c r="H128" s="767"/>
      <c r="I128" s="769" t="str">
        <f t="shared" si="19"/>
        <v/>
      </c>
      <c r="J128" s="769" t="str">
        <f t="shared" si="20"/>
        <v/>
      </c>
      <c r="K128" s="769" t="str">
        <f t="shared" si="21"/>
        <v/>
      </c>
      <c r="M128" s="651" t="str">
        <f t="shared" si="22"/>
        <v/>
      </c>
      <c r="N128" s="652" t="str">
        <f t="shared" si="14"/>
        <v/>
      </c>
      <c r="O128" s="652" t="str">
        <f t="shared" si="15"/>
        <v/>
      </c>
      <c r="P128" s="798" t="str">
        <f t="shared" si="16"/>
        <v/>
      </c>
      <c r="Q128" s="652" t="str">
        <f t="shared" si="17"/>
        <v/>
      </c>
      <c r="R128" s="739" t="str">
        <f t="shared" si="18"/>
        <v/>
      </c>
      <c r="S128" s="800"/>
    </row>
    <row r="129" spans="3:19" x14ac:dyDescent="0.25">
      <c r="C129" s="653"/>
      <c r="D129" s="654"/>
      <c r="E129" s="649"/>
      <c r="F129" s="655"/>
      <c r="G129" s="767"/>
      <c r="H129" s="767"/>
      <c r="I129" s="769" t="str">
        <f t="shared" si="19"/>
        <v/>
      </c>
      <c r="J129" s="769" t="str">
        <f t="shared" si="20"/>
        <v/>
      </c>
      <c r="K129" s="769" t="str">
        <f t="shared" si="21"/>
        <v/>
      </c>
      <c r="M129" s="651" t="str">
        <f t="shared" si="22"/>
        <v/>
      </c>
      <c r="N129" s="652" t="str">
        <f t="shared" si="14"/>
        <v/>
      </c>
      <c r="O129" s="652" t="str">
        <f t="shared" si="15"/>
        <v/>
      </c>
      <c r="P129" s="798" t="str">
        <f t="shared" si="16"/>
        <v/>
      </c>
      <c r="Q129" s="652" t="str">
        <f t="shared" si="17"/>
        <v/>
      </c>
      <c r="R129" s="739" t="str">
        <f t="shared" si="18"/>
        <v/>
      </c>
      <c r="S129" s="800"/>
    </row>
    <row r="130" spans="3:19" x14ac:dyDescent="0.25">
      <c r="C130" s="653"/>
      <c r="D130" s="654"/>
      <c r="E130" s="649"/>
      <c r="F130" s="655"/>
      <c r="G130" s="767"/>
      <c r="H130" s="767"/>
      <c r="I130" s="769" t="str">
        <f t="shared" si="19"/>
        <v/>
      </c>
      <c r="J130" s="769" t="str">
        <f t="shared" si="20"/>
        <v/>
      </c>
      <c r="K130" s="769" t="str">
        <f t="shared" si="21"/>
        <v/>
      </c>
      <c r="M130" s="651" t="str">
        <f t="shared" si="22"/>
        <v/>
      </c>
      <c r="N130" s="652" t="str">
        <f t="shared" si="14"/>
        <v/>
      </c>
      <c r="O130" s="652" t="str">
        <f t="shared" si="15"/>
        <v/>
      </c>
      <c r="P130" s="798" t="str">
        <f t="shared" si="16"/>
        <v/>
      </c>
      <c r="Q130" s="652" t="str">
        <f t="shared" si="17"/>
        <v/>
      </c>
      <c r="R130" s="739" t="str">
        <f t="shared" si="18"/>
        <v/>
      </c>
      <c r="S130" s="800"/>
    </row>
    <row r="131" spans="3:19" x14ac:dyDescent="0.25">
      <c r="C131" s="653"/>
      <c r="D131" s="654"/>
      <c r="E131" s="649"/>
      <c r="F131" s="655"/>
      <c r="G131" s="767"/>
      <c r="H131" s="767"/>
      <c r="I131" s="769" t="str">
        <f t="shared" si="19"/>
        <v/>
      </c>
      <c r="J131" s="769" t="str">
        <f t="shared" si="20"/>
        <v/>
      </c>
      <c r="K131" s="769" t="str">
        <f t="shared" si="21"/>
        <v/>
      </c>
      <c r="M131" s="651" t="str">
        <f t="shared" si="22"/>
        <v/>
      </c>
      <c r="N131" s="652" t="str">
        <f t="shared" si="14"/>
        <v/>
      </c>
      <c r="O131" s="652" t="str">
        <f t="shared" si="15"/>
        <v/>
      </c>
      <c r="P131" s="798" t="str">
        <f t="shared" si="16"/>
        <v/>
      </c>
      <c r="Q131" s="652" t="str">
        <f t="shared" si="17"/>
        <v/>
      </c>
      <c r="R131" s="739" t="str">
        <f t="shared" si="18"/>
        <v/>
      </c>
      <c r="S131" s="800"/>
    </row>
    <row r="132" spans="3:19" x14ac:dyDescent="0.25">
      <c r="C132" s="653"/>
      <c r="D132" s="654"/>
      <c r="E132" s="649"/>
      <c r="F132" s="655"/>
      <c r="G132" s="767"/>
      <c r="H132" s="767"/>
      <c r="I132" s="769" t="str">
        <f t="shared" si="19"/>
        <v/>
      </c>
      <c r="J132" s="769" t="str">
        <f t="shared" si="20"/>
        <v/>
      </c>
      <c r="K132" s="769" t="str">
        <f t="shared" si="21"/>
        <v/>
      </c>
      <c r="M132" s="651" t="str">
        <f t="shared" si="22"/>
        <v/>
      </c>
      <c r="N132" s="652" t="str">
        <f t="shared" si="14"/>
        <v/>
      </c>
      <c r="O132" s="652" t="str">
        <f t="shared" si="15"/>
        <v/>
      </c>
      <c r="P132" s="798" t="str">
        <f t="shared" si="16"/>
        <v/>
      </c>
      <c r="Q132" s="652" t="str">
        <f t="shared" si="17"/>
        <v/>
      </c>
      <c r="R132" s="739" t="str">
        <f t="shared" si="18"/>
        <v/>
      </c>
      <c r="S132" s="800"/>
    </row>
    <row r="133" spans="3:19" x14ac:dyDescent="0.25">
      <c r="C133" s="653"/>
      <c r="D133" s="654"/>
      <c r="E133" s="649"/>
      <c r="F133" s="655"/>
      <c r="G133" s="767"/>
      <c r="H133" s="767"/>
      <c r="I133" s="769" t="str">
        <f t="shared" si="19"/>
        <v/>
      </c>
      <c r="J133" s="769" t="str">
        <f t="shared" si="20"/>
        <v/>
      </c>
      <c r="K133" s="769" t="str">
        <f t="shared" si="21"/>
        <v/>
      </c>
      <c r="M133" s="651" t="str">
        <f t="shared" si="22"/>
        <v/>
      </c>
      <c r="N133" s="652" t="str">
        <f t="shared" si="14"/>
        <v/>
      </c>
      <c r="O133" s="652" t="str">
        <f t="shared" si="15"/>
        <v/>
      </c>
      <c r="P133" s="798" t="str">
        <f t="shared" si="16"/>
        <v/>
      </c>
      <c r="Q133" s="652" t="str">
        <f t="shared" si="17"/>
        <v/>
      </c>
      <c r="R133" s="739" t="str">
        <f t="shared" si="18"/>
        <v/>
      </c>
      <c r="S133" s="800"/>
    </row>
    <row r="134" spans="3:19" x14ac:dyDescent="0.25">
      <c r="C134" s="653"/>
      <c r="D134" s="654"/>
      <c r="E134" s="649"/>
      <c r="F134" s="655"/>
      <c r="G134" s="767"/>
      <c r="H134" s="767"/>
      <c r="I134" s="769" t="str">
        <f t="shared" si="19"/>
        <v/>
      </c>
      <c r="J134" s="769" t="str">
        <f t="shared" si="20"/>
        <v/>
      </c>
      <c r="K134" s="769" t="str">
        <f t="shared" si="21"/>
        <v/>
      </c>
      <c r="M134" s="651" t="str">
        <f t="shared" si="22"/>
        <v/>
      </c>
      <c r="N134" s="652" t="str">
        <f t="shared" si="14"/>
        <v/>
      </c>
      <c r="O134" s="652" t="str">
        <f t="shared" si="15"/>
        <v/>
      </c>
      <c r="P134" s="798" t="str">
        <f t="shared" si="16"/>
        <v/>
      </c>
      <c r="Q134" s="652" t="str">
        <f t="shared" si="17"/>
        <v/>
      </c>
      <c r="R134" s="739" t="str">
        <f t="shared" si="18"/>
        <v/>
      </c>
      <c r="S134" s="800"/>
    </row>
    <row r="135" spans="3:19" x14ac:dyDescent="0.25">
      <c r="C135" s="653"/>
      <c r="D135" s="654"/>
      <c r="E135" s="649"/>
      <c r="F135" s="655"/>
      <c r="G135" s="767"/>
      <c r="H135" s="767"/>
      <c r="I135" s="769" t="str">
        <f t="shared" si="19"/>
        <v/>
      </c>
      <c r="J135" s="769" t="str">
        <f t="shared" si="20"/>
        <v/>
      </c>
      <c r="K135" s="769" t="str">
        <f t="shared" si="21"/>
        <v/>
      </c>
      <c r="M135" s="651" t="str">
        <f t="shared" si="22"/>
        <v/>
      </c>
      <c r="N135" s="652" t="str">
        <f t="shared" si="14"/>
        <v/>
      </c>
      <c r="O135" s="652" t="str">
        <f t="shared" si="15"/>
        <v/>
      </c>
      <c r="P135" s="798" t="str">
        <f t="shared" si="16"/>
        <v/>
      </c>
      <c r="Q135" s="652" t="str">
        <f t="shared" si="17"/>
        <v/>
      </c>
      <c r="R135" s="739" t="str">
        <f t="shared" si="18"/>
        <v/>
      </c>
      <c r="S135" s="800"/>
    </row>
    <row r="136" spans="3:19" x14ac:dyDescent="0.25">
      <c r="C136" s="653"/>
      <c r="D136" s="654"/>
      <c r="E136" s="649"/>
      <c r="F136" s="655"/>
      <c r="G136" s="767"/>
      <c r="H136" s="767"/>
      <c r="I136" s="769" t="str">
        <f t="shared" si="19"/>
        <v/>
      </c>
      <c r="J136" s="769" t="str">
        <f t="shared" si="20"/>
        <v/>
      </c>
      <c r="K136" s="769" t="str">
        <f t="shared" si="21"/>
        <v/>
      </c>
      <c r="M136" s="651" t="str">
        <f t="shared" si="22"/>
        <v/>
      </c>
      <c r="N136" s="652" t="str">
        <f t="shared" si="14"/>
        <v/>
      </c>
      <c r="O136" s="652" t="str">
        <f t="shared" si="15"/>
        <v/>
      </c>
      <c r="P136" s="798" t="str">
        <f t="shared" si="16"/>
        <v/>
      </c>
      <c r="Q136" s="652" t="str">
        <f t="shared" si="17"/>
        <v/>
      </c>
      <c r="R136" s="739" t="str">
        <f t="shared" si="18"/>
        <v/>
      </c>
      <c r="S136" s="800"/>
    </row>
    <row r="137" spans="3:19" x14ac:dyDescent="0.25">
      <c r="C137" s="653"/>
      <c r="D137" s="654"/>
      <c r="E137" s="649"/>
      <c r="F137" s="655"/>
      <c r="G137" s="767"/>
      <c r="H137" s="767"/>
      <c r="I137" s="769" t="str">
        <f t="shared" si="19"/>
        <v/>
      </c>
      <c r="J137" s="769" t="str">
        <f t="shared" si="20"/>
        <v/>
      </c>
      <c r="K137" s="769" t="str">
        <f t="shared" si="21"/>
        <v/>
      </c>
      <c r="M137" s="651" t="str">
        <f t="shared" si="22"/>
        <v/>
      </c>
      <c r="N137" s="652" t="str">
        <f t="shared" si="14"/>
        <v/>
      </c>
      <c r="O137" s="652" t="str">
        <f t="shared" si="15"/>
        <v/>
      </c>
      <c r="P137" s="798" t="str">
        <f t="shared" si="16"/>
        <v/>
      </c>
      <c r="Q137" s="652" t="str">
        <f t="shared" si="17"/>
        <v/>
      </c>
      <c r="R137" s="739" t="str">
        <f t="shared" si="18"/>
        <v/>
      </c>
      <c r="S137" s="800"/>
    </row>
    <row r="138" spans="3:19" x14ac:dyDescent="0.25">
      <c r="C138" s="653"/>
      <c r="D138" s="654"/>
      <c r="E138" s="649"/>
      <c r="F138" s="655"/>
      <c r="G138" s="767"/>
      <c r="H138" s="767"/>
      <c r="I138" s="769" t="str">
        <f t="shared" si="19"/>
        <v/>
      </c>
      <c r="J138" s="769" t="str">
        <f t="shared" si="20"/>
        <v/>
      </c>
      <c r="K138" s="769" t="str">
        <f t="shared" si="21"/>
        <v/>
      </c>
      <c r="M138" s="651" t="str">
        <f t="shared" si="22"/>
        <v/>
      </c>
      <c r="N138" s="652" t="str">
        <f t="shared" si="14"/>
        <v/>
      </c>
      <c r="O138" s="652" t="str">
        <f t="shared" si="15"/>
        <v/>
      </c>
      <c r="P138" s="798" t="str">
        <f t="shared" si="16"/>
        <v/>
      </c>
      <c r="Q138" s="652" t="str">
        <f t="shared" si="17"/>
        <v/>
      </c>
      <c r="R138" s="739" t="str">
        <f t="shared" si="18"/>
        <v/>
      </c>
      <c r="S138" s="800"/>
    </row>
    <row r="139" spans="3:19" x14ac:dyDescent="0.25">
      <c r="C139" s="653"/>
      <c r="D139" s="654"/>
      <c r="E139" s="649"/>
      <c r="F139" s="655"/>
      <c r="G139" s="767"/>
      <c r="H139" s="767"/>
      <c r="I139" s="769" t="str">
        <f t="shared" si="19"/>
        <v/>
      </c>
      <c r="J139" s="769" t="str">
        <f t="shared" si="20"/>
        <v/>
      </c>
      <c r="K139" s="769" t="str">
        <f t="shared" si="21"/>
        <v/>
      </c>
      <c r="M139" s="651" t="str">
        <f t="shared" si="22"/>
        <v/>
      </c>
      <c r="N139" s="652" t="str">
        <f t="shared" si="14"/>
        <v/>
      </c>
      <c r="O139" s="652" t="str">
        <f t="shared" si="15"/>
        <v/>
      </c>
      <c r="P139" s="798" t="str">
        <f t="shared" si="16"/>
        <v/>
      </c>
      <c r="Q139" s="652" t="str">
        <f t="shared" si="17"/>
        <v/>
      </c>
      <c r="R139" s="739" t="str">
        <f t="shared" si="18"/>
        <v/>
      </c>
      <c r="S139" s="800"/>
    </row>
    <row r="140" spans="3:19" x14ac:dyDescent="0.25">
      <c r="C140" s="653"/>
      <c r="D140" s="654"/>
      <c r="E140" s="649"/>
      <c r="F140" s="655"/>
      <c r="G140" s="767"/>
      <c r="H140" s="767"/>
      <c r="I140" s="769" t="str">
        <f t="shared" si="19"/>
        <v/>
      </c>
      <c r="J140" s="769" t="str">
        <f t="shared" si="20"/>
        <v/>
      </c>
      <c r="K140" s="769" t="str">
        <f t="shared" si="21"/>
        <v/>
      </c>
      <c r="M140" s="651" t="str">
        <f t="shared" si="22"/>
        <v/>
      </c>
      <c r="N140" s="652" t="str">
        <f t="shared" si="14"/>
        <v/>
      </c>
      <c r="O140" s="652" t="str">
        <f t="shared" si="15"/>
        <v/>
      </c>
      <c r="P140" s="798" t="str">
        <f t="shared" si="16"/>
        <v/>
      </c>
      <c r="Q140" s="652" t="str">
        <f t="shared" si="17"/>
        <v/>
      </c>
      <c r="R140" s="739" t="str">
        <f t="shared" si="18"/>
        <v/>
      </c>
      <c r="S140" s="800"/>
    </row>
    <row r="141" spans="3:19" x14ac:dyDescent="0.25">
      <c r="C141" s="653"/>
      <c r="D141" s="654"/>
      <c r="E141" s="649"/>
      <c r="F141" s="655"/>
      <c r="G141" s="767"/>
      <c r="H141" s="767"/>
      <c r="I141" s="769" t="str">
        <f t="shared" si="19"/>
        <v/>
      </c>
      <c r="J141" s="769" t="str">
        <f t="shared" si="20"/>
        <v/>
      </c>
      <c r="K141" s="769" t="str">
        <f t="shared" si="21"/>
        <v/>
      </c>
      <c r="M141" s="651" t="str">
        <f t="shared" si="22"/>
        <v/>
      </c>
      <c r="N141" s="652" t="str">
        <f t="shared" si="14"/>
        <v/>
      </c>
      <c r="O141" s="652" t="str">
        <f t="shared" si="15"/>
        <v/>
      </c>
      <c r="P141" s="798" t="str">
        <f t="shared" si="16"/>
        <v/>
      </c>
      <c r="Q141" s="652" t="str">
        <f t="shared" si="17"/>
        <v/>
      </c>
      <c r="R141" s="739" t="str">
        <f t="shared" si="18"/>
        <v/>
      </c>
      <c r="S141" s="800"/>
    </row>
    <row r="142" spans="3:19" x14ac:dyDescent="0.25">
      <c r="C142" s="653"/>
      <c r="D142" s="654"/>
      <c r="E142" s="649"/>
      <c r="F142" s="655"/>
      <c r="G142" s="767"/>
      <c r="H142" s="767"/>
      <c r="I142" s="769" t="str">
        <f t="shared" si="19"/>
        <v/>
      </c>
      <c r="J142" s="769" t="str">
        <f t="shared" si="20"/>
        <v/>
      </c>
      <c r="K142" s="769" t="str">
        <f t="shared" si="21"/>
        <v/>
      </c>
      <c r="M142" s="651" t="str">
        <f t="shared" si="22"/>
        <v/>
      </c>
      <c r="N142" s="652" t="str">
        <f t="shared" si="14"/>
        <v/>
      </c>
      <c r="O142" s="652" t="str">
        <f t="shared" si="15"/>
        <v/>
      </c>
      <c r="P142" s="798" t="str">
        <f t="shared" si="16"/>
        <v/>
      </c>
      <c r="Q142" s="652" t="str">
        <f t="shared" si="17"/>
        <v/>
      </c>
      <c r="R142" s="739" t="str">
        <f t="shared" si="18"/>
        <v/>
      </c>
      <c r="S142" s="800"/>
    </row>
    <row r="143" spans="3:19" x14ac:dyDescent="0.25">
      <c r="C143" s="653"/>
      <c r="D143" s="654"/>
      <c r="E143" s="649"/>
      <c r="F143" s="655"/>
      <c r="G143" s="767"/>
      <c r="H143" s="767"/>
      <c r="I143" s="769" t="str">
        <f t="shared" si="19"/>
        <v/>
      </c>
      <c r="J143" s="769" t="str">
        <f t="shared" si="20"/>
        <v/>
      </c>
      <c r="K143" s="769" t="str">
        <f t="shared" si="21"/>
        <v/>
      </c>
      <c r="M143" s="651" t="str">
        <f t="shared" si="22"/>
        <v/>
      </c>
      <c r="N143" s="652" t="str">
        <f t="shared" si="14"/>
        <v/>
      </c>
      <c r="O143" s="652" t="str">
        <f t="shared" si="15"/>
        <v/>
      </c>
      <c r="P143" s="798" t="str">
        <f t="shared" si="16"/>
        <v/>
      </c>
      <c r="Q143" s="652" t="str">
        <f t="shared" si="17"/>
        <v/>
      </c>
      <c r="R143" s="739" t="str">
        <f t="shared" si="18"/>
        <v/>
      </c>
      <c r="S143" s="800"/>
    </row>
    <row r="144" spans="3:19" x14ac:dyDescent="0.25">
      <c r="C144" s="653"/>
      <c r="D144" s="654"/>
      <c r="E144" s="649"/>
      <c r="F144" s="655"/>
      <c r="G144" s="767"/>
      <c r="H144" s="767"/>
      <c r="I144" s="769" t="str">
        <f t="shared" si="19"/>
        <v/>
      </c>
      <c r="J144" s="769" t="str">
        <f t="shared" si="20"/>
        <v/>
      </c>
      <c r="K144" s="769" t="str">
        <f t="shared" si="21"/>
        <v/>
      </c>
      <c r="M144" s="651" t="str">
        <f t="shared" si="22"/>
        <v/>
      </c>
      <c r="N144" s="652" t="str">
        <f t="shared" si="14"/>
        <v/>
      </c>
      <c r="O144" s="652" t="str">
        <f t="shared" si="15"/>
        <v/>
      </c>
      <c r="P144" s="798" t="str">
        <f t="shared" si="16"/>
        <v/>
      </c>
      <c r="Q144" s="652" t="str">
        <f t="shared" si="17"/>
        <v/>
      </c>
      <c r="R144" s="739" t="str">
        <f t="shared" si="18"/>
        <v/>
      </c>
      <c r="S144" s="800"/>
    </row>
    <row r="145" spans="3:19" x14ac:dyDescent="0.25">
      <c r="C145" s="653"/>
      <c r="D145" s="654"/>
      <c r="E145" s="649"/>
      <c r="F145" s="655"/>
      <c r="G145" s="767"/>
      <c r="H145" s="767"/>
      <c r="I145" s="769" t="str">
        <f t="shared" si="19"/>
        <v/>
      </c>
      <c r="J145" s="769" t="str">
        <f t="shared" si="20"/>
        <v/>
      </c>
      <c r="K145" s="769" t="str">
        <f t="shared" si="21"/>
        <v/>
      </c>
      <c r="M145" s="651" t="str">
        <f t="shared" si="22"/>
        <v/>
      </c>
      <c r="N145" s="652" t="str">
        <f t="shared" si="14"/>
        <v/>
      </c>
      <c r="O145" s="652" t="str">
        <f t="shared" si="15"/>
        <v/>
      </c>
      <c r="P145" s="798" t="str">
        <f t="shared" si="16"/>
        <v/>
      </c>
      <c r="Q145" s="652" t="str">
        <f t="shared" si="17"/>
        <v/>
      </c>
      <c r="R145" s="739" t="str">
        <f t="shared" si="18"/>
        <v/>
      </c>
      <c r="S145" s="800"/>
    </row>
    <row r="146" spans="3:19" x14ac:dyDescent="0.25">
      <c r="C146" s="653"/>
      <c r="D146" s="654"/>
      <c r="E146" s="649"/>
      <c r="F146" s="655"/>
      <c r="G146" s="767"/>
      <c r="H146" s="767"/>
      <c r="I146" s="769" t="str">
        <f t="shared" si="19"/>
        <v/>
      </c>
      <c r="J146" s="769" t="str">
        <f t="shared" si="20"/>
        <v/>
      </c>
      <c r="K146" s="769" t="str">
        <f t="shared" si="21"/>
        <v/>
      </c>
      <c r="M146" s="651" t="str">
        <f t="shared" si="22"/>
        <v/>
      </c>
      <c r="N146" s="652" t="str">
        <f t="shared" si="14"/>
        <v/>
      </c>
      <c r="O146" s="652" t="str">
        <f t="shared" si="15"/>
        <v/>
      </c>
      <c r="P146" s="798" t="str">
        <f t="shared" si="16"/>
        <v/>
      </c>
      <c r="Q146" s="652" t="str">
        <f t="shared" si="17"/>
        <v/>
      </c>
      <c r="R146" s="739" t="str">
        <f t="shared" si="18"/>
        <v/>
      </c>
      <c r="S146" s="800"/>
    </row>
    <row r="147" spans="3:19" x14ac:dyDescent="0.25">
      <c r="C147" s="653"/>
      <c r="D147" s="654"/>
      <c r="E147" s="649"/>
      <c r="F147" s="655"/>
      <c r="G147" s="767"/>
      <c r="H147" s="767"/>
      <c r="I147" s="769" t="str">
        <f t="shared" si="19"/>
        <v/>
      </c>
      <c r="J147" s="769" t="str">
        <f t="shared" si="20"/>
        <v/>
      </c>
      <c r="K147" s="769" t="str">
        <f t="shared" si="21"/>
        <v/>
      </c>
      <c r="M147" s="651" t="str">
        <f t="shared" si="22"/>
        <v/>
      </c>
      <c r="N147" s="652" t="str">
        <f t="shared" si="14"/>
        <v/>
      </c>
      <c r="O147" s="652" t="str">
        <f t="shared" si="15"/>
        <v/>
      </c>
      <c r="P147" s="798" t="str">
        <f t="shared" si="16"/>
        <v/>
      </c>
      <c r="Q147" s="652" t="str">
        <f t="shared" si="17"/>
        <v/>
      </c>
      <c r="R147" s="739" t="str">
        <f t="shared" si="18"/>
        <v/>
      </c>
      <c r="S147" s="800"/>
    </row>
    <row r="148" spans="3:19" x14ac:dyDescent="0.25">
      <c r="C148" s="653"/>
      <c r="D148" s="654"/>
      <c r="E148" s="649"/>
      <c r="F148" s="655"/>
      <c r="G148" s="767"/>
      <c r="H148" s="767"/>
      <c r="I148" s="769" t="str">
        <f t="shared" si="19"/>
        <v/>
      </c>
      <c r="J148" s="769" t="str">
        <f t="shared" si="20"/>
        <v/>
      </c>
      <c r="K148" s="769" t="str">
        <f t="shared" si="21"/>
        <v/>
      </c>
      <c r="M148" s="651" t="str">
        <f t="shared" si="22"/>
        <v/>
      </c>
      <c r="N148" s="652" t="str">
        <f t="shared" si="14"/>
        <v/>
      </c>
      <c r="O148" s="652" t="str">
        <f t="shared" si="15"/>
        <v/>
      </c>
      <c r="P148" s="798" t="str">
        <f t="shared" si="16"/>
        <v/>
      </c>
      <c r="Q148" s="652" t="str">
        <f t="shared" si="17"/>
        <v/>
      </c>
      <c r="R148" s="739" t="str">
        <f t="shared" si="18"/>
        <v/>
      </c>
      <c r="S148" s="800"/>
    </row>
    <row r="149" spans="3:19" x14ac:dyDescent="0.25">
      <c r="C149" s="653"/>
      <c r="D149" s="654"/>
      <c r="E149" s="649"/>
      <c r="F149" s="655"/>
      <c r="G149" s="767"/>
      <c r="H149" s="767"/>
      <c r="I149" s="769" t="str">
        <f t="shared" si="19"/>
        <v/>
      </c>
      <c r="J149" s="769" t="str">
        <f t="shared" si="20"/>
        <v/>
      </c>
      <c r="K149" s="769" t="str">
        <f t="shared" si="21"/>
        <v/>
      </c>
      <c r="M149" s="651" t="str">
        <f t="shared" si="22"/>
        <v/>
      </c>
      <c r="N149" s="652" t="str">
        <f t="shared" si="14"/>
        <v/>
      </c>
      <c r="O149" s="652" t="str">
        <f t="shared" si="15"/>
        <v/>
      </c>
      <c r="P149" s="798" t="str">
        <f t="shared" si="16"/>
        <v/>
      </c>
      <c r="Q149" s="652" t="str">
        <f t="shared" si="17"/>
        <v/>
      </c>
      <c r="R149" s="739" t="str">
        <f t="shared" si="18"/>
        <v/>
      </c>
      <c r="S149" s="800"/>
    </row>
    <row r="150" spans="3:19" x14ac:dyDescent="0.25">
      <c r="C150" s="653"/>
      <c r="D150" s="654"/>
      <c r="E150" s="649"/>
      <c r="F150" s="655"/>
      <c r="G150" s="767"/>
      <c r="H150" s="767"/>
      <c r="I150" s="769" t="str">
        <f t="shared" si="19"/>
        <v/>
      </c>
      <c r="J150" s="769" t="str">
        <f t="shared" si="20"/>
        <v/>
      </c>
      <c r="K150" s="769" t="str">
        <f t="shared" si="21"/>
        <v/>
      </c>
      <c r="M150" s="651" t="str">
        <f t="shared" si="22"/>
        <v/>
      </c>
      <c r="N150" s="652" t="str">
        <f t="shared" si="14"/>
        <v/>
      </c>
      <c r="O150" s="652" t="str">
        <f t="shared" si="15"/>
        <v/>
      </c>
      <c r="P150" s="798" t="str">
        <f t="shared" si="16"/>
        <v/>
      </c>
      <c r="Q150" s="652" t="str">
        <f t="shared" si="17"/>
        <v/>
      </c>
      <c r="R150" s="739" t="str">
        <f t="shared" si="18"/>
        <v/>
      </c>
      <c r="S150" s="800"/>
    </row>
    <row r="151" spans="3:19" x14ac:dyDescent="0.25">
      <c r="C151" s="653"/>
      <c r="D151" s="654"/>
      <c r="E151" s="649"/>
      <c r="F151" s="655"/>
      <c r="G151" s="767"/>
      <c r="H151" s="767"/>
      <c r="I151" s="769" t="str">
        <f t="shared" si="19"/>
        <v/>
      </c>
      <c r="J151" s="769" t="str">
        <f t="shared" si="20"/>
        <v/>
      </c>
      <c r="K151" s="769" t="str">
        <f t="shared" si="21"/>
        <v/>
      </c>
      <c r="M151" s="651" t="str">
        <f t="shared" si="22"/>
        <v/>
      </c>
      <c r="N151" s="652" t="str">
        <f t="shared" si="14"/>
        <v/>
      </c>
      <c r="O151" s="652" t="str">
        <f t="shared" si="15"/>
        <v/>
      </c>
      <c r="P151" s="798" t="str">
        <f t="shared" si="16"/>
        <v/>
      </c>
      <c r="Q151" s="652" t="str">
        <f t="shared" si="17"/>
        <v/>
      </c>
      <c r="R151" s="739" t="str">
        <f t="shared" si="18"/>
        <v/>
      </c>
      <c r="S151" s="800"/>
    </row>
    <row r="152" spans="3:19" x14ac:dyDescent="0.25">
      <c r="C152" s="653"/>
      <c r="D152" s="654"/>
      <c r="E152" s="649"/>
      <c r="F152" s="655"/>
      <c r="G152" s="767"/>
      <c r="H152" s="767"/>
      <c r="I152" s="769" t="str">
        <f t="shared" si="19"/>
        <v/>
      </c>
      <c r="J152" s="769" t="str">
        <f t="shared" si="20"/>
        <v/>
      </c>
      <c r="K152" s="769" t="str">
        <f t="shared" si="21"/>
        <v/>
      </c>
      <c r="M152" s="651" t="str">
        <f t="shared" si="22"/>
        <v/>
      </c>
      <c r="N152" s="652" t="str">
        <f t="shared" si="14"/>
        <v/>
      </c>
      <c r="O152" s="652" t="str">
        <f t="shared" si="15"/>
        <v/>
      </c>
      <c r="P152" s="798" t="str">
        <f t="shared" si="16"/>
        <v/>
      </c>
      <c r="Q152" s="652" t="str">
        <f t="shared" si="17"/>
        <v/>
      </c>
      <c r="R152" s="739" t="str">
        <f t="shared" si="18"/>
        <v/>
      </c>
      <c r="S152" s="800"/>
    </row>
    <row r="153" spans="3:19" x14ac:dyDescent="0.25">
      <c r="C153" s="653"/>
      <c r="D153" s="654"/>
      <c r="E153" s="649"/>
      <c r="F153" s="655"/>
      <c r="G153" s="767"/>
      <c r="H153" s="767"/>
      <c r="I153" s="769" t="str">
        <f t="shared" si="19"/>
        <v/>
      </c>
      <c r="J153" s="769" t="str">
        <f t="shared" si="20"/>
        <v/>
      </c>
      <c r="K153" s="769" t="str">
        <f t="shared" si="21"/>
        <v/>
      </c>
      <c r="M153" s="651" t="str">
        <f t="shared" si="22"/>
        <v/>
      </c>
      <c r="N153" s="652" t="str">
        <f t="shared" si="14"/>
        <v/>
      </c>
      <c r="O153" s="652" t="str">
        <f t="shared" si="15"/>
        <v/>
      </c>
      <c r="P153" s="798" t="str">
        <f t="shared" si="16"/>
        <v/>
      </c>
      <c r="Q153" s="652" t="str">
        <f t="shared" si="17"/>
        <v/>
      </c>
      <c r="R153" s="739" t="str">
        <f t="shared" si="18"/>
        <v/>
      </c>
      <c r="S153" s="800"/>
    </row>
    <row r="154" spans="3:19" x14ac:dyDescent="0.25">
      <c r="C154" s="653"/>
      <c r="D154" s="654"/>
      <c r="E154" s="649"/>
      <c r="F154" s="655"/>
      <c r="G154" s="767"/>
      <c r="H154" s="767"/>
      <c r="I154" s="769" t="str">
        <f t="shared" si="19"/>
        <v/>
      </c>
      <c r="J154" s="769" t="str">
        <f t="shared" si="20"/>
        <v/>
      </c>
      <c r="K154" s="769" t="str">
        <f t="shared" si="21"/>
        <v/>
      </c>
      <c r="M154" s="651" t="str">
        <f t="shared" si="22"/>
        <v/>
      </c>
      <c r="N154" s="652" t="str">
        <f t="shared" si="14"/>
        <v/>
      </c>
      <c r="O154" s="652" t="str">
        <f t="shared" si="15"/>
        <v/>
      </c>
      <c r="P154" s="798" t="str">
        <f t="shared" si="16"/>
        <v/>
      </c>
      <c r="Q154" s="652" t="str">
        <f t="shared" si="17"/>
        <v/>
      </c>
      <c r="R154" s="739" t="str">
        <f t="shared" si="18"/>
        <v/>
      </c>
      <c r="S154" s="800"/>
    </row>
    <row r="155" spans="3:19" x14ac:dyDescent="0.25">
      <c r="C155" s="653"/>
      <c r="D155" s="654"/>
      <c r="E155" s="649"/>
      <c r="F155" s="655"/>
      <c r="G155" s="767"/>
      <c r="H155" s="767"/>
      <c r="I155" s="769" t="str">
        <f t="shared" si="19"/>
        <v/>
      </c>
      <c r="J155" s="769" t="str">
        <f t="shared" si="20"/>
        <v/>
      </c>
      <c r="K155" s="769" t="str">
        <f t="shared" si="21"/>
        <v/>
      </c>
      <c r="M155" s="651" t="str">
        <f t="shared" si="22"/>
        <v/>
      </c>
      <c r="N155" s="652" t="str">
        <f t="shared" ref="N155:N186" si="23">IFERROR(INDEX(CNTR_FuelListIsZero, MATCH(E155, CNTR_FuelListNames, 0)),"")</f>
        <v/>
      </c>
      <c r="O155" s="652" t="str">
        <f t="shared" ref="O155:O186" si="24">IF(E155="","",IFERROR(NOT(ISNUMBER(INDEX(CNTR_FuelListSupportRate, MATCH(E155, CNTR_FuelListNames, 0)))),  ""))</f>
        <v/>
      </c>
      <c r="P155" s="798" t="str">
        <f t="shared" ref="P155:P186" si="25">IFERROR( OR( INDEX(CNTR_FuelListCompleteData, MATCH(E155, CNTR_FuelListNames, 0)) = FALSE,   INDEX(CNTR_FuelListIsFossil, MATCH(E155, CNTR_FuelListNames, 0)) = TRUE),  "")</f>
        <v/>
      </c>
      <c r="Q155" s="652" t="str">
        <f t="shared" ref="Q155:Q186" si="26">IFERROR(IF(INDEX(CNTR_FuelListSubType, MATCH(E155, CNTR_FuelListNames, 0)) = "",  "",  INDEX(CNTR_FuelListSubType, MATCH(E155, CNTR_FuelListNames, 0))),  "")</f>
        <v/>
      </c>
      <c r="R155" s="739" t="str">
        <f t="shared" ref="R155:R186" si="27">IFERROR(IF( AND(D155=TRUE, ISNUMBER(INDEX(CNTR_FuelListSupportRate, MATCH( E155, CNTR_FuelListNames, 0)))),   1,   INDEX(CNTR_FuelListSupportRate, MATCH(E155, CNTR_FuelListNames, 0))),  "")</f>
        <v/>
      </c>
      <c r="S155" s="800"/>
    </row>
    <row r="156" spans="3:19" x14ac:dyDescent="0.25">
      <c r="C156" s="653"/>
      <c r="D156" s="654"/>
      <c r="E156" s="649"/>
      <c r="F156" s="655"/>
      <c r="G156" s="767"/>
      <c r="H156" s="767"/>
      <c r="I156" s="769" t="str">
        <f t="shared" si="19"/>
        <v/>
      </c>
      <c r="J156" s="769" t="str">
        <f t="shared" si="20"/>
        <v/>
      </c>
      <c r="K156" s="769" t="str">
        <f t="shared" si="21"/>
        <v/>
      </c>
      <c r="M156" s="651" t="str">
        <f t="shared" si="22"/>
        <v/>
      </c>
      <c r="N156" s="652" t="str">
        <f t="shared" si="23"/>
        <v/>
      </c>
      <c r="O156" s="652" t="str">
        <f t="shared" si="24"/>
        <v/>
      </c>
      <c r="P156" s="798" t="str">
        <f t="shared" si="25"/>
        <v/>
      </c>
      <c r="Q156" s="652" t="str">
        <f t="shared" si="26"/>
        <v/>
      </c>
      <c r="R156" s="739" t="str">
        <f t="shared" si="27"/>
        <v/>
      </c>
      <c r="S156" s="800"/>
    </row>
    <row r="157" spans="3:19" x14ac:dyDescent="0.25">
      <c r="C157" s="653"/>
      <c r="D157" s="654"/>
      <c r="E157" s="649"/>
      <c r="F157" s="655"/>
      <c r="G157" s="767"/>
      <c r="H157" s="767"/>
      <c r="I157" s="769" t="str">
        <f t="shared" si="19"/>
        <v/>
      </c>
      <c r="J157" s="769" t="str">
        <f t="shared" si="20"/>
        <v/>
      </c>
      <c r="K157" s="769" t="str">
        <f t="shared" si="21"/>
        <v/>
      </c>
      <c r="M157" s="651" t="str">
        <f t="shared" si="22"/>
        <v/>
      </c>
      <c r="N157" s="652" t="str">
        <f t="shared" si="23"/>
        <v/>
      </c>
      <c r="O157" s="652" t="str">
        <f t="shared" si="24"/>
        <v/>
      </c>
      <c r="P157" s="798" t="str">
        <f t="shared" si="25"/>
        <v/>
      </c>
      <c r="Q157" s="652" t="str">
        <f t="shared" si="26"/>
        <v/>
      </c>
      <c r="R157" s="739" t="str">
        <f t="shared" si="27"/>
        <v/>
      </c>
      <c r="S157" s="800"/>
    </row>
    <row r="158" spans="3:19" x14ac:dyDescent="0.25">
      <c r="C158" s="653"/>
      <c r="D158" s="654"/>
      <c r="E158" s="649"/>
      <c r="F158" s="655"/>
      <c r="G158" s="767"/>
      <c r="H158" s="767"/>
      <c r="I158" s="769" t="str">
        <f t="shared" si="19"/>
        <v/>
      </c>
      <c r="J158" s="769" t="str">
        <f t="shared" si="20"/>
        <v/>
      </c>
      <c r="K158" s="769" t="str">
        <f t="shared" si="21"/>
        <v/>
      </c>
      <c r="M158" s="651" t="str">
        <f t="shared" si="22"/>
        <v/>
      </c>
      <c r="N158" s="652" t="str">
        <f t="shared" si="23"/>
        <v/>
      </c>
      <c r="O158" s="652" t="str">
        <f t="shared" si="24"/>
        <v/>
      </c>
      <c r="P158" s="798" t="str">
        <f t="shared" si="25"/>
        <v/>
      </c>
      <c r="Q158" s="652" t="str">
        <f t="shared" si="26"/>
        <v/>
      </c>
      <c r="R158" s="739" t="str">
        <f t="shared" si="27"/>
        <v/>
      </c>
      <c r="S158" s="800"/>
    </row>
    <row r="159" spans="3:19" x14ac:dyDescent="0.25">
      <c r="C159" s="653"/>
      <c r="D159" s="654"/>
      <c r="E159" s="649"/>
      <c r="F159" s="655"/>
      <c r="G159" s="767"/>
      <c r="H159" s="767"/>
      <c r="I159" s="769" t="str">
        <f t="shared" si="19"/>
        <v/>
      </c>
      <c r="J159" s="769" t="str">
        <f t="shared" si="20"/>
        <v/>
      </c>
      <c r="K159" s="769" t="str">
        <f t="shared" si="21"/>
        <v/>
      </c>
      <c r="M159" s="651" t="str">
        <f t="shared" si="22"/>
        <v/>
      </c>
      <c r="N159" s="652" t="str">
        <f t="shared" si="23"/>
        <v/>
      </c>
      <c r="O159" s="652" t="str">
        <f t="shared" si="24"/>
        <v/>
      </c>
      <c r="P159" s="798" t="str">
        <f t="shared" si="25"/>
        <v/>
      </c>
      <c r="Q159" s="652" t="str">
        <f t="shared" si="26"/>
        <v/>
      </c>
      <c r="R159" s="739" t="str">
        <f t="shared" si="27"/>
        <v/>
      </c>
      <c r="S159" s="800"/>
    </row>
    <row r="160" spans="3:19" x14ac:dyDescent="0.25">
      <c r="C160" s="653"/>
      <c r="D160" s="654"/>
      <c r="E160" s="649"/>
      <c r="F160" s="655"/>
      <c r="G160" s="767"/>
      <c r="H160" s="767"/>
      <c r="I160" s="769" t="str">
        <f t="shared" si="19"/>
        <v/>
      </c>
      <c r="J160" s="769" t="str">
        <f t="shared" si="20"/>
        <v/>
      </c>
      <c r="K160" s="769" t="str">
        <f t="shared" si="21"/>
        <v/>
      </c>
      <c r="M160" s="651" t="str">
        <f t="shared" si="22"/>
        <v/>
      </c>
      <c r="N160" s="652" t="str">
        <f t="shared" si="23"/>
        <v/>
      </c>
      <c r="O160" s="652" t="str">
        <f t="shared" si="24"/>
        <v/>
      </c>
      <c r="P160" s="798" t="str">
        <f t="shared" si="25"/>
        <v/>
      </c>
      <c r="Q160" s="652" t="str">
        <f t="shared" si="26"/>
        <v/>
      </c>
      <c r="R160" s="739" t="str">
        <f t="shared" si="27"/>
        <v/>
      </c>
      <c r="S160" s="800"/>
    </row>
    <row r="161" spans="3:19" x14ac:dyDescent="0.25">
      <c r="C161" s="653"/>
      <c r="D161" s="654"/>
      <c r="E161" s="649"/>
      <c r="F161" s="655"/>
      <c r="G161" s="767"/>
      <c r="H161" s="767"/>
      <c r="I161" s="769" t="str">
        <f t="shared" si="19"/>
        <v/>
      </c>
      <c r="J161" s="769" t="str">
        <f t="shared" si="20"/>
        <v/>
      </c>
      <c r="K161" s="769" t="str">
        <f t="shared" si="21"/>
        <v/>
      </c>
      <c r="M161" s="651" t="str">
        <f t="shared" si="22"/>
        <v/>
      </c>
      <c r="N161" s="652" t="str">
        <f t="shared" si="23"/>
        <v/>
      </c>
      <c r="O161" s="652" t="str">
        <f t="shared" si="24"/>
        <v/>
      </c>
      <c r="P161" s="798" t="str">
        <f t="shared" si="25"/>
        <v/>
      </c>
      <c r="Q161" s="652" t="str">
        <f t="shared" si="26"/>
        <v/>
      </c>
      <c r="R161" s="739" t="str">
        <f t="shared" si="27"/>
        <v/>
      </c>
      <c r="S161" s="800"/>
    </row>
    <row r="162" spans="3:19" x14ac:dyDescent="0.25">
      <c r="C162" s="653"/>
      <c r="D162" s="654"/>
      <c r="E162" s="649"/>
      <c r="F162" s="655"/>
      <c r="G162" s="767"/>
      <c r="H162" s="767"/>
      <c r="I162" s="769" t="str">
        <f t="shared" si="19"/>
        <v/>
      </c>
      <c r="J162" s="769" t="str">
        <f t="shared" si="20"/>
        <v/>
      </c>
      <c r="K162" s="769" t="str">
        <f t="shared" si="21"/>
        <v/>
      </c>
      <c r="M162" s="651" t="str">
        <f t="shared" si="22"/>
        <v/>
      </c>
      <c r="N162" s="652" t="str">
        <f t="shared" si="23"/>
        <v/>
      </c>
      <c r="O162" s="652" t="str">
        <f t="shared" si="24"/>
        <v/>
      </c>
      <c r="P162" s="798" t="str">
        <f t="shared" si="25"/>
        <v/>
      </c>
      <c r="Q162" s="652" t="str">
        <f t="shared" si="26"/>
        <v/>
      </c>
      <c r="R162" s="739" t="str">
        <f t="shared" si="27"/>
        <v/>
      </c>
      <c r="S162" s="800"/>
    </row>
    <row r="163" spans="3:19" x14ac:dyDescent="0.25">
      <c r="C163" s="653"/>
      <c r="D163" s="654"/>
      <c r="E163" s="649"/>
      <c r="F163" s="655"/>
      <c r="G163" s="767"/>
      <c r="H163" s="767"/>
      <c r="I163" s="769" t="str">
        <f t="shared" si="19"/>
        <v/>
      </c>
      <c r="J163" s="769" t="str">
        <f t="shared" si="20"/>
        <v/>
      </c>
      <c r="K163" s="769" t="str">
        <f t="shared" si="21"/>
        <v/>
      </c>
      <c r="M163" s="651" t="str">
        <f t="shared" si="22"/>
        <v/>
      </c>
      <c r="N163" s="652" t="str">
        <f t="shared" si="23"/>
        <v/>
      </c>
      <c r="O163" s="652" t="str">
        <f t="shared" si="24"/>
        <v/>
      </c>
      <c r="P163" s="798" t="str">
        <f t="shared" si="25"/>
        <v/>
      </c>
      <c r="Q163" s="652" t="str">
        <f t="shared" si="26"/>
        <v/>
      </c>
      <c r="R163" s="739" t="str">
        <f t="shared" si="27"/>
        <v/>
      </c>
      <c r="S163" s="800"/>
    </row>
    <row r="164" spans="3:19" x14ac:dyDescent="0.25">
      <c r="C164" s="653"/>
      <c r="D164" s="654"/>
      <c r="E164" s="649"/>
      <c r="F164" s="655"/>
      <c r="G164" s="767"/>
      <c r="H164" s="767"/>
      <c r="I164" s="769" t="str">
        <f t="shared" si="19"/>
        <v/>
      </c>
      <c r="J164" s="769" t="str">
        <f t="shared" si="20"/>
        <v/>
      </c>
      <c r="K164" s="769" t="str">
        <f t="shared" si="21"/>
        <v/>
      </c>
      <c r="M164" s="651" t="str">
        <f t="shared" si="22"/>
        <v/>
      </c>
      <c r="N164" s="652" t="str">
        <f t="shared" si="23"/>
        <v/>
      </c>
      <c r="O164" s="652" t="str">
        <f t="shared" si="24"/>
        <v/>
      </c>
      <c r="P164" s="798" t="str">
        <f t="shared" si="25"/>
        <v/>
      </c>
      <c r="Q164" s="652" t="str">
        <f t="shared" si="26"/>
        <v/>
      </c>
      <c r="R164" s="739" t="str">
        <f t="shared" si="27"/>
        <v/>
      </c>
      <c r="S164" s="800"/>
    </row>
    <row r="165" spans="3:19" x14ac:dyDescent="0.25">
      <c r="C165" s="653"/>
      <c r="D165" s="654"/>
      <c r="E165" s="649"/>
      <c r="F165" s="655"/>
      <c r="G165" s="767"/>
      <c r="H165" s="767"/>
      <c r="I165" s="769" t="str">
        <f t="shared" si="19"/>
        <v/>
      </c>
      <c r="J165" s="769" t="str">
        <f t="shared" si="20"/>
        <v/>
      </c>
      <c r="K165" s="769" t="str">
        <f t="shared" si="21"/>
        <v/>
      </c>
      <c r="M165" s="651" t="str">
        <f t="shared" si="22"/>
        <v/>
      </c>
      <c r="N165" s="652" t="str">
        <f t="shared" si="23"/>
        <v/>
      </c>
      <c r="O165" s="652" t="str">
        <f t="shared" si="24"/>
        <v/>
      </c>
      <c r="P165" s="798" t="str">
        <f t="shared" si="25"/>
        <v/>
      </c>
      <c r="Q165" s="652" t="str">
        <f t="shared" si="26"/>
        <v/>
      </c>
      <c r="R165" s="739" t="str">
        <f t="shared" si="27"/>
        <v/>
      </c>
      <c r="S165" s="800"/>
    </row>
    <row r="166" spans="3:19" x14ac:dyDescent="0.25">
      <c r="C166" s="653"/>
      <c r="D166" s="654"/>
      <c r="E166" s="649"/>
      <c r="F166" s="655"/>
      <c r="G166" s="767"/>
      <c r="H166" s="767"/>
      <c r="I166" s="769" t="str">
        <f t="shared" si="19"/>
        <v/>
      </c>
      <c r="J166" s="769" t="str">
        <f t="shared" si="20"/>
        <v/>
      </c>
      <c r="K166" s="769" t="str">
        <f t="shared" si="21"/>
        <v/>
      </c>
      <c r="M166" s="651" t="str">
        <f t="shared" si="22"/>
        <v/>
      </c>
      <c r="N166" s="652" t="str">
        <f t="shared" si="23"/>
        <v/>
      </c>
      <c r="O166" s="652" t="str">
        <f t="shared" si="24"/>
        <v/>
      </c>
      <c r="P166" s="798" t="str">
        <f t="shared" si="25"/>
        <v/>
      </c>
      <c r="Q166" s="652" t="str">
        <f t="shared" si="26"/>
        <v/>
      </c>
      <c r="R166" s="739" t="str">
        <f t="shared" si="27"/>
        <v/>
      </c>
      <c r="S166" s="800"/>
    </row>
    <row r="167" spans="3:19" x14ac:dyDescent="0.25">
      <c r="C167" s="653"/>
      <c r="D167" s="654"/>
      <c r="E167" s="649"/>
      <c r="F167" s="655"/>
      <c r="G167" s="767"/>
      <c r="H167" s="767"/>
      <c r="I167" s="769" t="str">
        <f t="shared" si="19"/>
        <v/>
      </c>
      <c r="J167" s="769" t="str">
        <f t="shared" si="20"/>
        <v/>
      </c>
      <c r="K167" s="769" t="str">
        <f t="shared" si="21"/>
        <v/>
      </c>
      <c r="M167" s="651" t="str">
        <f t="shared" si="22"/>
        <v/>
      </c>
      <c r="N167" s="652" t="str">
        <f t="shared" si="23"/>
        <v/>
      </c>
      <c r="O167" s="652" t="str">
        <f t="shared" si="24"/>
        <v/>
      </c>
      <c r="P167" s="798" t="str">
        <f t="shared" si="25"/>
        <v/>
      </c>
      <c r="Q167" s="652" t="str">
        <f t="shared" si="26"/>
        <v/>
      </c>
      <c r="R167" s="739" t="str">
        <f t="shared" si="27"/>
        <v/>
      </c>
      <c r="S167" s="800"/>
    </row>
    <row r="168" spans="3:19" x14ac:dyDescent="0.25">
      <c r="C168" s="653"/>
      <c r="D168" s="654"/>
      <c r="E168" s="649"/>
      <c r="F168" s="655"/>
      <c r="G168" s="767"/>
      <c r="H168" s="767"/>
      <c r="I168" s="769" t="str">
        <f t="shared" si="19"/>
        <v/>
      </c>
      <c r="J168" s="769" t="str">
        <f t="shared" si="20"/>
        <v/>
      </c>
      <c r="K168" s="769" t="str">
        <f t="shared" si="21"/>
        <v/>
      </c>
      <c r="M168" s="651" t="str">
        <f t="shared" si="22"/>
        <v/>
      </c>
      <c r="N168" s="652" t="str">
        <f t="shared" si="23"/>
        <v/>
      </c>
      <c r="O168" s="652" t="str">
        <f t="shared" si="24"/>
        <v/>
      </c>
      <c r="P168" s="798" t="str">
        <f t="shared" si="25"/>
        <v/>
      </c>
      <c r="Q168" s="652" t="str">
        <f t="shared" si="26"/>
        <v/>
      </c>
      <c r="R168" s="739" t="str">
        <f t="shared" si="27"/>
        <v/>
      </c>
      <c r="S168" s="800"/>
    </row>
    <row r="169" spans="3:19" x14ac:dyDescent="0.25">
      <c r="C169" s="653"/>
      <c r="D169" s="654"/>
      <c r="E169" s="649"/>
      <c r="F169" s="655"/>
      <c r="G169" s="767"/>
      <c r="H169" s="767"/>
      <c r="I169" s="769" t="str">
        <f t="shared" si="19"/>
        <v/>
      </c>
      <c r="J169" s="769" t="str">
        <f t="shared" si="20"/>
        <v/>
      </c>
      <c r="K169" s="769" t="str">
        <f t="shared" si="21"/>
        <v/>
      </c>
      <c r="M169" s="651" t="str">
        <f t="shared" si="22"/>
        <v/>
      </c>
      <c r="N169" s="652" t="str">
        <f t="shared" si="23"/>
        <v/>
      </c>
      <c r="O169" s="652" t="str">
        <f t="shared" si="24"/>
        <v/>
      </c>
      <c r="P169" s="798" t="str">
        <f t="shared" si="25"/>
        <v/>
      </c>
      <c r="Q169" s="652" t="str">
        <f t="shared" si="26"/>
        <v/>
      </c>
      <c r="R169" s="739" t="str">
        <f t="shared" si="27"/>
        <v/>
      </c>
      <c r="S169" s="800"/>
    </row>
    <row r="170" spans="3:19" x14ac:dyDescent="0.25">
      <c r="C170" s="653"/>
      <c r="D170" s="654"/>
      <c r="E170" s="649"/>
      <c r="F170" s="655"/>
      <c r="G170" s="767"/>
      <c r="H170" s="767"/>
      <c r="I170" s="769" t="str">
        <f t="shared" si="19"/>
        <v/>
      </c>
      <c r="J170" s="769" t="str">
        <f t="shared" si="20"/>
        <v/>
      </c>
      <c r="K170" s="769" t="str">
        <f t="shared" si="21"/>
        <v/>
      </c>
      <c r="M170" s="651" t="str">
        <f t="shared" si="22"/>
        <v/>
      </c>
      <c r="N170" s="652" t="str">
        <f t="shared" si="23"/>
        <v/>
      </c>
      <c r="O170" s="652" t="str">
        <f t="shared" si="24"/>
        <v/>
      </c>
      <c r="P170" s="798" t="str">
        <f t="shared" si="25"/>
        <v/>
      </c>
      <c r="Q170" s="652" t="str">
        <f t="shared" si="26"/>
        <v/>
      </c>
      <c r="R170" s="739" t="str">
        <f t="shared" si="27"/>
        <v/>
      </c>
      <c r="S170" s="800"/>
    </row>
    <row r="171" spans="3:19" x14ac:dyDescent="0.25">
      <c r="C171" s="653"/>
      <c r="D171" s="654"/>
      <c r="E171" s="649"/>
      <c r="F171" s="655"/>
      <c r="G171" s="767"/>
      <c r="H171" s="767"/>
      <c r="I171" s="769" t="str">
        <f t="shared" si="19"/>
        <v/>
      </c>
      <c r="J171" s="769" t="str">
        <f t="shared" si="20"/>
        <v/>
      </c>
      <c r="K171" s="769" t="str">
        <f t="shared" si="21"/>
        <v/>
      </c>
      <c r="M171" s="651" t="str">
        <f t="shared" si="22"/>
        <v/>
      </c>
      <c r="N171" s="652" t="str">
        <f t="shared" si="23"/>
        <v/>
      </c>
      <c r="O171" s="652" t="str">
        <f t="shared" si="24"/>
        <v/>
      </c>
      <c r="P171" s="798" t="str">
        <f t="shared" si="25"/>
        <v/>
      </c>
      <c r="Q171" s="652" t="str">
        <f t="shared" si="26"/>
        <v/>
      </c>
      <c r="R171" s="739" t="str">
        <f t="shared" si="27"/>
        <v/>
      </c>
      <c r="S171" s="800"/>
    </row>
    <row r="172" spans="3:19" x14ac:dyDescent="0.25">
      <c r="C172" s="653"/>
      <c r="D172" s="654"/>
      <c r="E172" s="649"/>
      <c r="F172" s="655"/>
      <c r="G172" s="767"/>
      <c r="H172" s="767"/>
      <c r="I172" s="769" t="str">
        <f t="shared" si="19"/>
        <v/>
      </c>
      <c r="J172" s="769" t="str">
        <f t="shared" si="20"/>
        <v/>
      </c>
      <c r="K172" s="769" t="str">
        <f t="shared" si="21"/>
        <v/>
      </c>
      <c r="M172" s="651" t="str">
        <f t="shared" si="22"/>
        <v/>
      </c>
      <c r="N172" s="652" t="str">
        <f t="shared" si="23"/>
        <v/>
      </c>
      <c r="O172" s="652" t="str">
        <f t="shared" si="24"/>
        <v/>
      </c>
      <c r="P172" s="798" t="str">
        <f t="shared" si="25"/>
        <v/>
      </c>
      <c r="Q172" s="652" t="str">
        <f t="shared" si="26"/>
        <v/>
      </c>
      <c r="R172" s="739" t="str">
        <f t="shared" si="27"/>
        <v/>
      </c>
      <c r="S172" s="800"/>
    </row>
    <row r="173" spans="3:19" x14ac:dyDescent="0.25">
      <c r="C173" s="653"/>
      <c r="D173" s="654"/>
      <c r="E173" s="649"/>
      <c r="F173" s="655"/>
      <c r="G173" s="767"/>
      <c r="H173" s="767"/>
      <c r="I173" s="769" t="str">
        <f t="shared" si="19"/>
        <v/>
      </c>
      <c r="J173" s="769" t="str">
        <f t="shared" si="20"/>
        <v/>
      </c>
      <c r="K173" s="769" t="str">
        <f t="shared" si="21"/>
        <v/>
      </c>
      <c r="M173" s="651" t="str">
        <f t="shared" si="22"/>
        <v/>
      </c>
      <c r="N173" s="652" t="str">
        <f t="shared" si="23"/>
        <v/>
      </c>
      <c r="O173" s="652" t="str">
        <f t="shared" si="24"/>
        <v/>
      </c>
      <c r="P173" s="798" t="str">
        <f t="shared" si="25"/>
        <v/>
      </c>
      <c r="Q173" s="652" t="str">
        <f t="shared" si="26"/>
        <v/>
      </c>
      <c r="R173" s="739" t="str">
        <f t="shared" si="27"/>
        <v/>
      </c>
      <c r="S173" s="800"/>
    </row>
    <row r="174" spans="3:19" x14ac:dyDescent="0.25">
      <c r="C174" s="653"/>
      <c r="D174" s="654"/>
      <c r="E174" s="649"/>
      <c r="F174" s="655"/>
      <c r="G174" s="767"/>
      <c r="H174" s="767"/>
      <c r="I174" s="769" t="str">
        <f t="shared" si="19"/>
        <v/>
      </c>
      <c r="J174" s="769" t="str">
        <f t="shared" si="20"/>
        <v/>
      </c>
      <c r="K174" s="769" t="str">
        <f t="shared" si="21"/>
        <v/>
      </c>
      <c r="M174" s="651" t="str">
        <f t="shared" si="22"/>
        <v/>
      </c>
      <c r="N174" s="652" t="str">
        <f t="shared" si="23"/>
        <v/>
      </c>
      <c r="O174" s="652" t="str">
        <f t="shared" si="24"/>
        <v/>
      </c>
      <c r="P174" s="798" t="str">
        <f t="shared" si="25"/>
        <v/>
      </c>
      <c r="Q174" s="652" t="str">
        <f t="shared" si="26"/>
        <v/>
      </c>
      <c r="R174" s="739" t="str">
        <f t="shared" si="27"/>
        <v/>
      </c>
      <c r="S174" s="800"/>
    </row>
    <row r="175" spans="3:19" x14ac:dyDescent="0.25">
      <c r="C175" s="653"/>
      <c r="D175" s="654"/>
      <c r="E175" s="649"/>
      <c r="F175" s="655"/>
      <c r="G175" s="767"/>
      <c r="H175" s="767"/>
      <c r="I175" s="769" t="str">
        <f t="shared" si="19"/>
        <v/>
      </c>
      <c r="J175" s="769" t="str">
        <f t="shared" si="20"/>
        <v/>
      </c>
      <c r="K175" s="769" t="str">
        <f t="shared" si="21"/>
        <v/>
      </c>
      <c r="M175" s="651" t="str">
        <f t="shared" si="22"/>
        <v/>
      </c>
      <c r="N175" s="652" t="str">
        <f t="shared" si="23"/>
        <v/>
      </c>
      <c r="O175" s="652" t="str">
        <f t="shared" si="24"/>
        <v/>
      </c>
      <c r="P175" s="798" t="str">
        <f t="shared" si="25"/>
        <v/>
      </c>
      <c r="Q175" s="652" t="str">
        <f t="shared" si="26"/>
        <v/>
      </c>
      <c r="R175" s="739" t="str">
        <f t="shared" si="27"/>
        <v/>
      </c>
      <c r="S175" s="800"/>
    </row>
    <row r="176" spans="3:19" x14ac:dyDescent="0.25">
      <c r="C176" s="653"/>
      <c r="D176" s="654"/>
      <c r="E176" s="649"/>
      <c r="F176" s="655"/>
      <c r="G176" s="767"/>
      <c r="H176" s="767"/>
      <c r="I176" s="769" t="str">
        <f t="shared" si="19"/>
        <v/>
      </c>
      <c r="J176" s="769" t="str">
        <f t="shared" si="20"/>
        <v/>
      </c>
      <c r="K176" s="769" t="str">
        <f t="shared" si="21"/>
        <v/>
      </c>
      <c r="M176" s="651" t="str">
        <f t="shared" si="22"/>
        <v/>
      </c>
      <c r="N176" s="652" t="str">
        <f t="shared" si="23"/>
        <v/>
      </c>
      <c r="O176" s="652" t="str">
        <f t="shared" si="24"/>
        <v/>
      </c>
      <c r="P176" s="798" t="str">
        <f t="shared" si="25"/>
        <v/>
      </c>
      <c r="Q176" s="652" t="str">
        <f t="shared" si="26"/>
        <v/>
      </c>
      <c r="R176" s="739" t="str">
        <f t="shared" si="27"/>
        <v/>
      </c>
      <c r="S176" s="800"/>
    </row>
    <row r="177" spans="3:19" x14ac:dyDescent="0.25">
      <c r="C177" s="653"/>
      <c r="D177" s="654"/>
      <c r="E177" s="649"/>
      <c r="F177" s="655"/>
      <c r="G177" s="767"/>
      <c r="H177" s="767"/>
      <c r="I177" s="769" t="str">
        <f t="shared" si="19"/>
        <v/>
      </c>
      <c r="J177" s="769" t="str">
        <f t="shared" si="20"/>
        <v/>
      </c>
      <c r="K177" s="769" t="str">
        <f t="shared" si="21"/>
        <v/>
      </c>
      <c r="M177" s="651" t="str">
        <f t="shared" si="22"/>
        <v/>
      </c>
      <c r="N177" s="652" t="str">
        <f t="shared" si="23"/>
        <v/>
      </c>
      <c r="O177" s="652" t="str">
        <f t="shared" si="24"/>
        <v/>
      </c>
      <c r="P177" s="798" t="str">
        <f t="shared" si="25"/>
        <v/>
      </c>
      <c r="Q177" s="652" t="str">
        <f t="shared" si="26"/>
        <v/>
      </c>
      <c r="R177" s="739" t="str">
        <f t="shared" si="27"/>
        <v/>
      </c>
      <c r="S177" s="800"/>
    </row>
    <row r="178" spans="3:19" x14ac:dyDescent="0.25">
      <c r="C178" s="653"/>
      <c r="D178" s="654"/>
      <c r="E178" s="649"/>
      <c r="F178" s="655"/>
      <c r="G178" s="767"/>
      <c r="H178" s="767"/>
      <c r="I178" s="769" t="str">
        <f t="shared" si="19"/>
        <v/>
      </c>
      <c r="J178" s="769" t="str">
        <f t="shared" si="20"/>
        <v/>
      </c>
      <c r="K178" s="769" t="str">
        <f t="shared" si="21"/>
        <v/>
      </c>
      <c r="M178" s="651" t="str">
        <f t="shared" si="22"/>
        <v/>
      </c>
      <c r="N178" s="652" t="str">
        <f t="shared" si="23"/>
        <v/>
      </c>
      <c r="O178" s="652" t="str">
        <f t="shared" si="24"/>
        <v/>
      </c>
      <c r="P178" s="798" t="str">
        <f t="shared" si="25"/>
        <v/>
      </c>
      <c r="Q178" s="652" t="str">
        <f t="shared" si="26"/>
        <v/>
      </c>
      <c r="R178" s="739" t="str">
        <f t="shared" si="27"/>
        <v/>
      </c>
      <c r="S178" s="800"/>
    </row>
    <row r="179" spans="3:19" x14ac:dyDescent="0.25">
      <c r="C179" s="653"/>
      <c r="D179" s="654"/>
      <c r="E179" s="649"/>
      <c r="F179" s="655"/>
      <c r="G179" s="767"/>
      <c r="H179" s="767"/>
      <c r="I179" s="769" t="str">
        <f t="shared" si="19"/>
        <v/>
      </c>
      <c r="J179" s="769" t="str">
        <f t="shared" si="20"/>
        <v/>
      </c>
      <c r="K179" s="769" t="str">
        <f t="shared" si="21"/>
        <v/>
      </c>
      <c r="M179" s="651" t="str">
        <f t="shared" si="22"/>
        <v/>
      </c>
      <c r="N179" s="652" t="str">
        <f t="shared" si="23"/>
        <v/>
      </c>
      <c r="O179" s="652" t="str">
        <f t="shared" si="24"/>
        <v/>
      </c>
      <c r="P179" s="798" t="str">
        <f t="shared" si="25"/>
        <v/>
      </c>
      <c r="Q179" s="652" t="str">
        <f t="shared" si="26"/>
        <v/>
      </c>
      <c r="R179" s="739" t="str">
        <f t="shared" si="27"/>
        <v/>
      </c>
      <c r="S179" s="800"/>
    </row>
    <row r="180" spans="3:19" x14ac:dyDescent="0.25">
      <c r="C180" s="653"/>
      <c r="D180" s="654"/>
      <c r="E180" s="649"/>
      <c r="F180" s="655"/>
      <c r="G180" s="767"/>
      <c r="H180" s="767"/>
      <c r="I180" s="769" t="str">
        <f t="shared" si="19"/>
        <v/>
      </c>
      <c r="J180" s="769" t="str">
        <f t="shared" si="20"/>
        <v/>
      </c>
      <c r="K180" s="769" t="str">
        <f t="shared" si="21"/>
        <v/>
      </c>
      <c r="M180" s="651" t="str">
        <f t="shared" si="22"/>
        <v/>
      </c>
      <c r="N180" s="652" t="str">
        <f t="shared" si="23"/>
        <v/>
      </c>
      <c r="O180" s="652" t="str">
        <f t="shared" si="24"/>
        <v/>
      </c>
      <c r="P180" s="798" t="str">
        <f t="shared" si="25"/>
        <v/>
      </c>
      <c r="Q180" s="652" t="str">
        <f t="shared" si="26"/>
        <v/>
      </c>
      <c r="R180" s="739" t="str">
        <f t="shared" si="27"/>
        <v/>
      </c>
      <c r="S180" s="800"/>
    </row>
    <row r="181" spans="3:19" x14ac:dyDescent="0.25">
      <c r="C181" s="653"/>
      <c r="D181" s="654"/>
      <c r="E181" s="649"/>
      <c r="F181" s="655"/>
      <c r="G181" s="767"/>
      <c r="H181" s="767"/>
      <c r="I181" s="769" t="str">
        <f t="shared" si="19"/>
        <v/>
      </c>
      <c r="J181" s="769" t="str">
        <f t="shared" si="20"/>
        <v/>
      </c>
      <c r="K181" s="769" t="str">
        <f t="shared" si="21"/>
        <v/>
      </c>
      <c r="M181" s="651" t="str">
        <f t="shared" si="22"/>
        <v/>
      </c>
      <c r="N181" s="652" t="str">
        <f t="shared" si="23"/>
        <v/>
      </c>
      <c r="O181" s="652" t="str">
        <f t="shared" si="24"/>
        <v/>
      </c>
      <c r="P181" s="798" t="str">
        <f t="shared" si="25"/>
        <v/>
      </c>
      <c r="Q181" s="652" t="str">
        <f t="shared" si="26"/>
        <v/>
      </c>
      <c r="R181" s="739" t="str">
        <f t="shared" si="27"/>
        <v/>
      </c>
      <c r="S181" s="800"/>
    </row>
    <row r="182" spans="3:19" x14ac:dyDescent="0.25">
      <c r="C182" s="653"/>
      <c r="D182" s="654"/>
      <c r="E182" s="649"/>
      <c r="F182" s="655"/>
      <c r="G182" s="767"/>
      <c r="H182" s="767"/>
      <c r="I182" s="769" t="str">
        <f t="shared" si="19"/>
        <v/>
      </c>
      <c r="J182" s="769" t="str">
        <f t="shared" si="20"/>
        <v/>
      </c>
      <c r="K182" s="769" t="str">
        <f t="shared" si="21"/>
        <v/>
      </c>
      <c r="M182" s="651" t="str">
        <f t="shared" si="22"/>
        <v/>
      </c>
      <c r="N182" s="652" t="str">
        <f t="shared" si="23"/>
        <v/>
      </c>
      <c r="O182" s="652" t="str">
        <f t="shared" si="24"/>
        <v/>
      </c>
      <c r="P182" s="798" t="str">
        <f t="shared" si="25"/>
        <v/>
      </c>
      <c r="Q182" s="652" t="str">
        <f t="shared" si="26"/>
        <v/>
      </c>
      <c r="R182" s="739" t="str">
        <f t="shared" si="27"/>
        <v/>
      </c>
      <c r="S182" s="800"/>
    </row>
    <row r="183" spans="3:19" x14ac:dyDescent="0.25">
      <c r="C183" s="653"/>
      <c r="D183" s="654"/>
      <c r="E183" s="649"/>
      <c r="F183" s="655"/>
      <c r="G183" s="767"/>
      <c r="H183" s="767"/>
      <c r="I183" s="769" t="str">
        <f t="shared" si="19"/>
        <v/>
      </c>
      <c r="J183" s="769" t="str">
        <f t="shared" si="20"/>
        <v/>
      </c>
      <c r="K183" s="769" t="str">
        <f t="shared" si="21"/>
        <v/>
      </c>
      <c r="M183" s="651" t="str">
        <f t="shared" si="22"/>
        <v/>
      </c>
      <c r="N183" s="652" t="str">
        <f t="shared" si="23"/>
        <v/>
      </c>
      <c r="O183" s="652" t="str">
        <f t="shared" si="24"/>
        <v/>
      </c>
      <c r="P183" s="798" t="str">
        <f t="shared" si="25"/>
        <v/>
      </c>
      <c r="Q183" s="652" t="str">
        <f t="shared" si="26"/>
        <v/>
      </c>
      <c r="R183" s="739" t="str">
        <f t="shared" si="27"/>
        <v/>
      </c>
      <c r="S183" s="800"/>
    </row>
    <row r="184" spans="3:19" x14ac:dyDescent="0.25">
      <c r="C184" s="653"/>
      <c r="D184" s="654"/>
      <c r="E184" s="649"/>
      <c r="F184" s="655"/>
      <c r="G184" s="767"/>
      <c r="H184" s="767"/>
      <c r="I184" s="769" t="str">
        <f t="shared" si="19"/>
        <v/>
      </c>
      <c r="J184" s="769" t="str">
        <f t="shared" si="20"/>
        <v/>
      </c>
      <c r="K184" s="769" t="str">
        <f t="shared" si="21"/>
        <v/>
      </c>
      <c r="M184" s="651" t="str">
        <f t="shared" si="22"/>
        <v/>
      </c>
      <c r="N184" s="652" t="str">
        <f t="shared" si="23"/>
        <v/>
      </c>
      <c r="O184" s="652" t="str">
        <f t="shared" si="24"/>
        <v/>
      </c>
      <c r="P184" s="798" t="str">
        <f t="shared" si="25"/>
        <v/>
      </c>
      <c r="Q184" s="652" t="str">
        <f t="shared" si="26"/>
        <v/>
      </c>
      <c r="R184" s="739" t="str">
        <f t="shared" si="27"/>
        <v/>
      </c>
      <c r="S184" s="800"/>
    </row>
    <row r="185" spans="3:19" x14ac:dyDescent="0.25">
      <c r="C185" s="653"/>
      <c r="D185" s="654"/>
      <c r="E185" s="649"/>
      <c r="F185" s="655"/>
      <c r="G185" s="767"/>
      <c r="H185" s="767"/>
      <c r="I185" s="769" t="str">
        <f t="shared" si="19"/>
        <v/>
      </c>
      <c r="J185" s="769" t="str">
        <f t="shared" si="20"/>
        <v/>
      </c>
      <c r="K185" s="769" t="str">
        <f t="shared" si="21"/>
        <v/>
      </c>
      <c r="M185" s="651" t="str">
        <f t="shared" si="22"/>
        <v/>
      </c>
      <c r="N185" s="652" t="str">
        <f t="shared" si="23"/>
        <v/>
      </c>
      <c r="O185" s="652" t="str">
        <f t="shared" si="24"/>
        <v/>
      </c>
      <c r="P185" s="798" t="str">
        <f t="shared" si="25"/>
        <v/>
      </c>
      <c r="Q185" s="652" t="str">
        <f t="shared" si="26"/>
        <v/>
      </c>
      <c r="R185" s="739" t="str">
        <f t="shared" si="27"/>
        <v/>
      </c>
      <c r="S185" s="800"/>
    </row>
    <row r="186" spans="3:19" x14ac:dyDescent="0.25">
      <c r="C186" s="653"/>
      <c r="D186" s="654"/>
      <c r="E186" s="649"/>
      <c r="F186" s="655"/>
      <c r="G186" s="767"/>
      <c r="H186" s="767"/>
      <c r="I186" s="769" t="str">
        <f t="shared" si="19"/>
        <v/>
      </c>
      <c r="J186" s="769" t="str">
        <f t="shared" si="20"/>
        <v/>
      </c>
      <c r="K186" s="769" t="str">
        <f t="shared" si="21"/>
        <v/>
      </c>
      <c r="M186" s="651" t="str">
        <f t="shared" si="22"/>
        <v/>
      </c>
      <c r="N186" s="652" t="str">
        <f t="shared" si="23"/>
        <v/>
      </c>
      <c r="O186" s="652" t="str">
        <f t="shared" si="24"/>
        <v/>
      </c>
      <c r="P186" s="798" t="str">
        <f t="shared" si="25"/>
        <v/>
      </c>
      <c r="Q186" s="652" t="str">
        <f t="shared" si="26"/>
        <v/>
      </c>
      <c r="R186" s="739" t="str">
        <f t="shared" si="27"/>
        <v/>
      </c>
      <c r="S186" s="800"/>
    </row>
    <row r="187" spans="3:19" x14ac:dyDescent="0.25">
      <c r="C187" s="653"/>
      <c r="D187" s="654"/>
      <c r="E187" s="649"/>
      <c r="F187" s="655"/>
      <c r="G187" s="767"/>
      <c r="H187" s="767"/>
      <c r="I187" s="769" t="str">
        <f t="shared" si="19"/>
        <v/>
      </c>
      <c r="J187" s="769" t="str">
        <f t="shared" si="20"/>
        <v/>
      </c>
      <c r="K187" s="769" t="str">
        <f t="shared" si="21"/>
        <v/>
      </c>
      <c r="M187" s="651" t="str">
        <f t="shared" si="22"/>
        <v/>
      </c>
      <c r="N187" s="652" t="str">
        <f t="shared" ref="N187:N218" si="28">IFERROR(INDEX(CNTR_FuelListIsZero, MATCH(E187, CNTR_FuelListNames, 0)),"")</f>
        <v/>
      </c>
      <c r="O187" s="652" t="str">
        <f t="shared" ref="O187:O218" si="29">IF(E187="","",IFERROR(NOT(ISNUMBER(INDEX(CNTR_FuelListSupportRate, MATCH(E187, CNTR_FuelListNames, 0)))),  ""))</f>
        <v/>
      </c>
      <c r="P187" s="798" t="str">
        <f t="shared" ref="P187:P218" si="30">IFERROR( OR( INDEX(CNTR_FuelListCompleteData, MATCH(E187, CNTR_FuelListNames, 0)) = FALSE,   INDEX(CNTR_FuelListIsFossil, MATCH(E187, CNTR_FuelListNames, 0)) = TRUE),  "")</f>
        <v/>
      </c>
      <c r="Q187" s="652" t="str">
        <f t="shared" ref="Q187:Q218" si="31">IFERROR(IF(INDEX(CNTR_FuelListSubType, MATCH(E187, CNTR_FuelListNames, 0)) = "",  "",  INDEX(CNTR_FuelListSubType, MATCH(E187, CNTR_FuelListNames, 0))),  "")</f>
        <v/>
      </c>
      <c r="R187" s="739" t="str">
        <f t="shared" ref="R187:R218" si="32">IFERROR(IF( AND(D187=TRUE, ISNUMBER(INDEX(CNTR_FuelListSupportRate, MATCH( E187, CNTR_FuelListNames, 0)))),   1,   INDEX(CNTR_FuelListSupportRate, MATCH(E187, CNTR_FuelListNames, 0))),  "")</f>
        <v/>
      </c>
      <c r="S187" s="800"/>
    </row>
    <row r="188" spans="3:19" x14ac:dyDescent="0.25">
      <c r="C188" s="653"/>
      <c r="D188" s="654"/>
      <c r="E188" s="649"/>
      <c r="F188" s="655"/>
      <c r="G188" s="767"/>
      <c r="H188" s="767"/>
      <c r="I188" s="769" t="str">
        <f t="shared" ref="I188:I251" si="33">IF(ISNUMBER($F188), IFERROR($F188*G188,"--"),"")</f>
        <v/>
      </c>
      <c r="J188" s="769" t="str">
        <f t="shared" ref="J188:J251" si="34">IF(AND(ISNUMBER($F188),N188=TRUE), IFERROR($F188*G188,"--"),"")</f>
        <v/>
      </c>
      <c r="K188" s="769" t="str">
        <f t="shared" ref="K188:K251" si="35">IF(ISNUMBER($F188), IFERROR($F188*H188,"--"),"")</f>
        <v/>
      </c>
      <c r="M188" s="651" t="str">
        <f t="shared" ref="M188:M251" si="36">IF(E188="","", IFERROR(IF(N188 = FALSE,  TRUE,  FALSE),  ""))</f>
        <v/>
      </c>
      <c r="N188" s="652" t="str">
        <f t="shared" si="28"/>
        <v/>
      </c>
      <c r="O188" s="652" t="str">
        <f t="shared" si="29"/>
        <v/>
      </c>
      <c r="P188" s="798" t="str">
        <f t="shared" si="30"/>
        <v/>
      </c>
      <c r="Q188" s="652" t="str">
        <f t="shared" si="31"/>
        <v/>
      </c>
      <c r="R188" s="739" t="str">
        <f t="shared" si="32"/>
        <v/>
      </c>
      <c r="S188" s="800"/>
    </row>
    <row r="189" spans="3:19" x14ac:dyDescent="0.25">
      <c r="C189" s="653"/>
      <c r="D189" s="654"/>
      <c r="E189" s="649"/>
      <c r="F189" s="655"/>
      <c r="G189" s="767"/>
      <c r="H189" s="767"/>
      <c r="I189" s="769" t="str">
        <f t="shared" si="33"/>
        <v/>
      </c>
      <c r="J189" s="769" t="str">
        <f t="shared" si="34"/>
        <v/>
      </c>
      <c r="K189" s="769" t="str">
        <f t="shared" si="35"/>
        <v/>
      </c>
      <c r="M189" s="651" t="str">
        <f t="shared" si="36"/>
        <v/>
      </c>
      <c r="N189" s="652" t="str">
        <f t="shared" si="28"/>
        <v/>
      </c>
      <c r="O189" s="652" t="str">
        <f t="shared" si="29"/>
        <v/>
      </c>
      <c r="P189" s="798" t="str">
        <f t="shared" si="30"/>
        <v/>
      </c>
      <c r="Q189" s="652" t="str">
        <f t="shared" si="31"/>
        <v/>
      </c>
      <c r="R189" s="739" t="str">
        <f t="shared" si="32"/>
        <v/>
      </c>
      <c r="S189" s="800"/>
    </row>
    <row r="190" spans="3:19" x14ac:dyDescent="0.25">
      <c r="C190" s="653"/>
      <c r="D190" s="654"/>
      <c r="E190" s="649"/>
      <c r="F190" s="655"/>
      <c r="G190" s="767"/>
      <c r="H190" s="767"/>
      <c r="I190" s="769" t="str">
        <f t="shared" si="33"/>
        <v/>
      </c>
      <c r="J190" s="769" t="str">
        <f t="shared" si="34"/>
        <v/>
      </c>
      <c r="K190" s="769" t="str">
        <f t="shared" si="35"/>
        <v/>
      </c>
      <c r="M190" s="651" t="str">
        <f t="shared" si="36"/>
        <v/>
      </c>
      <c r="N190" s="652" t="str">
        <f t="shared" si="28"/>
        <v/>
      </c>
      <c r="O190" s="652" t="str">
        <f t="shared" si="29"/>
        <v/>
      </c>
      <c r="P190" s="798" t="str">
        <f t="shared" si="30"/>
        <v/>
      </c>
      <c r="Q190" s="652" t="str">
        <f t="shared" si="31"/>
        <v/>
      </c>
      <c r="R190" s="739" t="str">
        <f t="shared" si="32"/>
        <v/>
      </c>
      <c r="S190" s="800"/>
    </row>
    <row r="191" spans="3:19" x14ac:dyDescent="0.25">
      <c r="C191" s="653"/>
      <c r="D191" s="654"/>
      <c r="E191" s="649"/>
      <c r="F191" s="655"/>
      <c r="G191" s="767"/>
      <c r="H191" s="767"/>
      <c r="I191" s="769" t="str">
        <f t="shared" si="33"/>
        <v/>
      </c>
      <c r="J191" s="769" t="str">
        <f t="shared" si="34"/>
        <v/>
      </c>
      <c r="K191" s="769" t="str">
        <f t="shared" si="35"/>
        <v/>
      </c>
      <c r="M191" s="651" t="str">
        <f t="shared" si="36"/>
        <v/>
      </c>
      <c r="N191" s="652" t="str">
        <f t="shared" si="28"/>
        <v/>
      </c>
      <c r="O191" s="652" t="str">
        <f t="shared" si="29"/>
        <v/>
      </c>
      <c r="P191" s="798" t="str">
        <f t="shared" si="30"/>
        <v/>
      </c>
      <c r="Q191" s="652" t="str">
        <f t="shared" si="31"/>
        <v/>
      </c>
      <c r="R191" s="739" t="str">
        <f t="shared" si="32"/>
        <v/>
      </c>
      <c r="S191" s="800"/>
    </row>
    <row r="192" spans="3:19" x14ac:dyDescent="0.25">
      <c r="C192" s="653"/>
      <c r="D192" s="654"/>
      <c r="E192" s="649"/>
      <c r="F192" s="655"/>
      <c r="G192" s="767"/>
      <c r="H192" s="767"/>
      <c r="I192" s="769" t="str">
        <f t="shared" si="33"/>
        <v/>
      </c>
      <c r="J192" s="769" t="str">
        <f t="shared" si="34"/>
        <v/>
      </c>
      <c r="K192" s="769" t="str">
        <f t="shared" si="35"/>
        <v/>
      </c>
      <c r="M192" s="651" t="str">
        <f t="shared" si="36"/>
        <v/>
      </c>
      <c r="N192" s="652" t="str">
        <f t="shared" si="28"/>
        <v/>
      </c>
      <c r="O192" s="652" t="str">
        <f t="shared" si="29"/>
        <v/>
      </c>
      <c r="P192" s="798" t="str">
        <f t="shared" si="30"/>
        <v/>
      </c>
      <c r="Q192" s="652" t="str">
        <f t="shared" si="31"/>
        <v/>
      </c>
      <c r="R192" s="739" t="str">
        <f t="shared" si="32"/>
        <v/>
      </c>
      <c r="S192" s="800"/>
    </row>
    <row r="193" spans="3:19" x14ac:dyDescent="0.25">
      <c r="C193" s="653"/>
      <c r="D193" s="654"/>
      <c r="E193" s="649"/>
      <c r="F193" s="655"/>
      <c r="G193" s="767"/>
      <c r="H193" s="767"/>
      <c r="I193" s="769" t="str">
        <f t="shared" si="33"/>
        <v/>
      </c>
      <c r="J193" s="769" t="str">
        <f t="shared" si="34"/>
        <v/>
      </c>
      <c r="K193" s="769" t="str">
        <f t="shared" si="35"/>
        <v/>
      </c>
      <c r="M193" s="651" t="str">
        <f t="shared" si="36"/>
        <v/>
      </c>
      <c r="N193" s="652" t="str">
        <f t="shared" si="28"/>
        <v/>
      </c>
      <c r="O193" s="652" t="str">
        <f t="shared" si="29"/>
        <v/>
      </c>
      <c r="P193" s="798" t="str">
        <f t="shared" si="30"/>
        <v/>
      </c>
      <c r="Q193" s="652" t="str">
        <f t="shared" si="31"/>
        <v/>
      </c>
      <c r="R193" s="739" t="str">
        <f t="shared" si="32"/>
        <v/>
      </c>
      <c r="S193" s="800"/>
    </row>
    <row r="194" spans="3:19" x14ac:dyDescent="0.25">
      <c r="C194" s="653"/>
      <c r="D194" s="654"/>
      <c r="E194" s="649"/>
      <c r="F194" s="655"/>
      <c r="G194" s="767"/>
      <c r="H194" s="767"/>
      <c r="I194" s="769" t="str">
        <f t="shared" si="33"/>
        <v/>
      </c>
      <c r="J194" s="769" t="str">
        <f t="shared" si="34"/>
        <v/>
      </c>
      <c r="K194" s="769" t="str">
        <f t="shared" si="35"/>
        <v/>
      </c>
      <c r="M194" s="651" t="str">
        <f t="shared" si="36"/>
        <v/>
      </c>
      <c r="N194" s="652" t="str">
        <f t="shared" si="28"/>
        <v/>
      </c>
      <c r="O194" s="652" t="str">
        <f t="shared" si="29"/>
        <v/>
      </c>
      <c r="P194" s="798" t="str">
        <f t="shared" si="30"/>
        <v/>
      </c>
      <c r="Q194" s="652" t="str">
        <f t="shared" si="31"/>
        <v/>
      </c>
      <c r="R194" s="739" t="str">
        <f t="shared" si="32"/>
        <v/>
      </c>
      <c r="S194" s="800"/>
    </row>
    <row r="195" spans="3:19" x14ac:dyDescent="0.25">
      <c r="C195" s="653"/>
      <c r="D195" s="654"/>
      <c r="E195" s="649"/>
      <c r="F195" s="655"/>
      <c r="G195" s="767"/>
      <c r="H195" s="767"/>
      <c r="I195" s="769" t="str">
        <f t="shared" si="33"/>
        <v/>
      </c>
      <c r="J195" s="769" t="str">
        <f t="shared" si="34"/>
        <v/>
      </c>
      <c r="K195" s="769" t="str">
        <f t="shared" si="35"/>
        <v/>
      </c>
      <c r="M195" s="651" t="str">
        <f t="shared" si="36"/>
        <v/>
      </c>
      <c r="N195" s="652" t="str">
        <f t="shared" si="28"/>
        <v/>
      </c>
      <c r="O195" s="652" t="str">
        <f t="shared" si="29"/>
        <v/>
      </c>
      <c r="P195" s="798" t="str">
        <f t="shared" si="30"/>
        <v/>
      </c>
      <c r="Q195" s="652" t="str">
        <f t="shared" si="31"/>
        <v/>
      </c>
      <c r="R195" s="739" t="str">
        <f t="shared" si="32"/>
        <v/>
      </c>
      <c r="S195" s="800"/>
    </row>
    <row r="196" spans="3:19" x14ac:dyDescent="0.25">
      <c r="C196" s="653"/>
      <c r="D196" s="654"/>
      <c r="E196" s="649"/>
      <c r="F196" s="655"/>
      <c r="G196" s="767"/>
      <c r="H196" s="767"/>
      <c r="I196" s="769" t="str">
        <f t="shared" si="33"/>
        <v/>
      </c>
      <c r="J196" s="769" t="str">
        <f t="shared" si="34"/>
        <v/>
      </c>
      <c r="K196" s="769" t="str">
        <f t="shared" si="35"/>
        <v/>
      </c>
      <c r="M196" s="651" t="str">
        <f t="shared" si="36"/>
        <v/>
      </c>
      <c r="N196" s="652" t="str">
        <f t="shared" si="28"/>
        <v/>
      </c>
      <c r="O196" s="652" t="str">
        <f t="shared" si="29"/>
        <v/>
      </c>
      <c r="P196" s="798" t="str">
        <f t="shared" si="30"/>
        <v/>
      </c>
      <c r="Q196" s="652" t="str">
        <f t="shared" si="31"/>
        <v/>
      </c>
      <c r="R196" s="739" t="str">
        <f t="shared" si="32"/>
        <v/>
      </c>
      <c r="S196" s="800"/>
    </row>
    <row r="197" spans="3:19" x14ac:dyDescent="0.25">
      <c r="C197" s="653"/>
      <c r="D197" s="654"/>
      <c r="E197" s="649"/>
      <c r="F197" s="655"/>
      <c r="G197" s="767"/>
      <c r="H197" s="767"/>
      <c r="I197" s="769" t="str">
        <f t="shared" si="33"/>
        <v/>
      </c>
      <c r="J197" s="769" t="str">
        <f t="shared" si="34"/>
        <v/>
      </c>
      <c r="K197" s="769" t="str">
        <f t="shared" si="35"/>
        <v/>
      </c>
      <c r="M197" s="651" t="str">
        <f t="shared" si="36"/>
        <v/>
      </c>
      <c r="N197" s="652" t="str">
        <f t="shared" si="28"/>
        <v/>
      </c>
      <c r="O197" s="652" t="str">
        <f t="shared" si="29"/>
        <v/>
      </c>
      <c r="P197" s="798" t="str">
        <f t="shared" si="30"/>
        <v/>
      </c>
      <c r="Q197" s="652" t="str">
        <f t="shared" si="31"/>
        <v/>
      </c>
      <c r="R197" s="739" t="str">
        <f t="shared" si="32"/>
        <v/>
      </c>
      <c r="S197" s="800"/>
    </row>
    <row r="198" spans="3:19" x14ac:dyDescent="0.25">
      <c r="C198" s="653"/>
      <c r="D198" s="654"/>
      <c r="E198" s="649"/>
      <c r="F198" s="655"/>
      <c r="G198" s="767"/>
      <c r="H198" s="767"/>
      <c r="I198" s="769" t="str">
        <f t="shared" si="33"/>
        <v/>
      </c>
      <c r="J198" s="769" t="str">
        <f t="shared" si="34"/>
        <v/>
      </c>
      <c r="K198" s="769" t="str">
        <f t="shared" si="35"/>
        <v/>
      </c>
      <c r="M198" s="651" t="str">
        <f t="shared" si="36"/>
        <v/>
      </c>
      <c r="N198" s="652" t="str">
        <f t="shared" si="28"/>
        <v/>
      </c>
      <c r="O198" s="652" t="str">
        <f t="shared" si="29"/>
        <v/>
      </c>
      <c r="P198" s="798" t="str">
        <f t="shared" si="30"/>
        <v/>
      </c>
      <c r="Q198" s="652" t="str">
        <f t="shared" si="31"/>
        <v/>
      </c>
      <c r="R198" s="739" t="str">
        <f t="shared" si="32"/>
        <v/>
      </c>
      <c r="S198" s="800"/>
    </row>
    <row r="199" spans="3:19" x14ac:dyDescent="0.25">
      <c r="C199" s="653"/>
      <c r="D199" s="654"/>
      <c r="E199" s="649"/>
      <c r="F199" s="655"/>
      <c r="G199" s="767"/>
      <c r="H199" s="767"/>
      <c r="I199" s="769" t="str">
        <f t="shared" si="33"/>
        <v/>
      </c>
      <c r="J199" s="769" t="str">
        <f t="shared" si="34"/>
        <v/>
      </c>
      <c r="K199" s="769" t="str">
        <f t="shared" si="35"/>
        <v/>
      </c>
      <c r="M199" s="651" t="str">
        <f t="shared" si="36"/>
        <v/>
      </c>
      <c r="N199" s="652" t="str">
        <f t="shared" si="28"/>
        <v/>
      </c>
      <c r="O199" s="652" t="str">
        <f t="shared" si="29"/>
        <v/>
      </c>
      <c r="P199" s="798" t="str">
        <f t="shared" si="30"/>
        <v/>
      </c>
      <c r="Q199" s="652" t="str">
        <f t="shared" si="31"/>
        <v/>
      </c>
      <c r="R199" s="739" t="str">
        <f t="shared" si="32"/>
        <v/>
      </c>
      <c r="S199" s="800"/>
    </row>
    <row r="200" spans="3:19" x14ac:dyDescent="0.25">
      <c r="C200" s="653"/>
      <c r="D200" s="654"/>
      <c r="E200" s="649"/>
      <c r="F200" s="655"/>
      <c r="G200" s="767"/>
      <c r="H200" s="767"/>
      <c r="I200" s="769" t="str">
        <f t="shared" si="33"/>
        <v/>
      </c>
      <c r="J200" s="769" t="str">
        <f t="shared" si="34"/>
        <v/>
      </c>
      <c r="K200" s="769" t="str">
        <f t="shared" si="35"/>
        <v/>
      </c>
      <c r="M200" s="651" t="str">
        <f t="shared" si="36"/>
        <v/>
      </c>
      <c r="N200" s="652" t="str">
        <f t="shared" si="28"/>
        <v/>
      </c>
      <c r="O200" s="652" t="str">
        <f t="shared" si="29"/>
        <v/>
      </c>
      <c r="P200" s="798" t="str">
        <f t="shared" si="30"/>
        <v/>
      </c>
      <c r="Q200" s="652" t="str">
        <f t="shared" si="31"/>
        <v/>
      </c>
      <c r="R200" s="739" t="str">
        <f t="shared" si="32"/>
        <v/>
      </c>
      <c r="S200" s="800"/>
    </row>
    <row r="201" spans="3:19" x14ac:dyDescent="0.25">
      <c r="C201" s="653"/>
      <c r="D201" s="654"/>
      <c r="E201" s="649"/>
      <c r="F201" s="655"/>
      <c r="G201" s="767"/>
      <c r="H201" s="767"/>
      <c r="I201" s="769" t="str">
        <f t="shared" si="33"/>
        <v/>
      </c>
      <c r="J201" s="769" t="str">
        <f t="shared" si="34"/>
        <v/>
      </c>
      <c r="K201" s="769" t="str">
        <f t="shared" si="35"/>
        <v/>
      </c>
      <c r="M201" s="651" t="str">
        <f t="shared" si="36"/>
        <v/>
      </c>
      <c r="N201" s="652" t="str">
        <f t="shared" si="28"/>
        <v/>
      </c>
      <c r="O201" s="652" t="str">
        <f t="shared" si="29"/>
        <v/>
      </c>
      <c r="P201" s="798" t="str">
        <f t="shared" si="30"/>
        <v/>
      </c>
      <c r="Q201" s="652" t="str">
        <f t="shared" si="31"/>
        <v/>
      </c>
      <c r="R201" s="739" t="str">
        <f t="shared" si="32"/>
        <v/>
      </c>
      <c r="S201" s="800"/>
    </row>
    <row r="202" spans="3:19" x14ac:dyDescent="0.25">
      <c r="C202" s="653"/>
      <c r="D202" s="654"/>
      <c r="E202" s="649"/>
      <c r="F202" s="655"/>
      <c r="G202" s="767"/>
      <c r="H202" s="767"/>
      <c r="I202" s="769" t="str">
        <f t="shared" si="33"/>
        <v/>
      </c>
      <c r="J202" s="769" t="str">
        <f t="shared" si="34"/>
        <v/>
      </c>
      <c r="K202" s="769" t="str">
        <f t="shared" si="35"/>
        <v/>
      </c>
      <c r="M202" s="651" t="str">
        <f t="shared" si="36"/>
        <v/>
      </c>
      <c r="N202" s="652" t="str">
        <f t="shared" si="28"/>
        <v/>
      </c>
      <c r="O202" s="652" t="str">
        <f t="shared" si="29"/>
        <v/>
      </c>
      <c r="P202" s="798" t="str">
        <f t="shared" si="30"/>
        <v/>
      </c>
      <c r="Q202" s="652" t="str">
        <f t="shared" si="31"/>
        <v/>
      </c>
      <c r="R202" s="739" t="str">
        <f t="shared" si="32"/>
        <v/>
      </c>
      <c r="S202" s="800"/>
    </row>
    <row r="203" spans="3:19" x14ac:dyDescent="0.25">
      <c r="C203" s="653"/>
      <c r="D203" s="654"/>
      <c r="E203" s="649"/>
      <c r="F203" s="655"/>
      <c r="G203" s="767"/>
      <c r="H203" s="767"/>
      <c r="I203" s="769" t="str">
        <f t="shared" si="33"/>
        <v/>
      </c>
      <c r="J203" s="769" t="str">
        <f t="shared" si="34"/>
        <v/>
      </c>
      <c r="K203" s="769" t="str">
        <f t="shared" si="35"/>
        <v/>
      </c>
      <c r="M203" s="651" t="str">
        <f t="shared" si="36"/>
        <v/>
      </c>
      <c r="N203" s="652" t="str">
        <f t="shared" si="28"/>
        <v/>
      </c>
      <c r="O203" s="652" t="str">
        <f t="shared" si="29"/>
        <v/>
      </c>
      <c r="P203" s="798" t="str">
        <f t="shared" si="30"/>
        <v/>
      </c>
      <c r="Q203" s="652" t="str">
        <f t="shared" si="31"/>
        <v/>
      </c>
      <c r="R203" s="739" t="str">
        <f t="shared" si="32"/>
        <v/>
      </c>
      <c r="S203" s="800"/>
    </row>
    <row r="204" spans="3:19" x14ac:dyDescent="0.25">
      <c r="C204" s="653"/>
      <c r="D204" s="654"/>
      <c r="E204" s="649"/>
      <c r="F204" s="655"/>
      <c r="G204" s="767"/>
      <c r="H204" s="767"/>
      <c r="I204" s="769" t="str">
        <f t="shared" si="33"/>
        <v/>
      </c>
      <c r="J204" s="769" t="str">
        <f t="shared" si="34"/>
        <v/>
      </c>
      <c r="K204" s="769" t="str">
        <f t="shared" si="35"/>
        <v/>
      </c>
      <c r="M204" s="651" t="str">
        <f t="shared" si="36"/>
        <v/>
      </c>
      <c r="N204" s="652" t="str">
        <f t="shared" si="28"/>
        <v/>
      </c>
      <c r="O204" s="652" t="str">
        <f t="shared" si="29"/>
        <v/>
      </c>
      <c r="P204" s="798" t="str">
        <f t="shared" si="30"/>
        <v/>
      </c>
      <c r="Q204" s="652" t="str">
        <f t="shared" si="31"/>
        <v/>
      </c>
      <c r="R204" s="739" t="str">
        <f t="shared" si="32"/>
        <v/>
      </c>
      <c r="S204" s="800"/>
    </row>
    <row r="205" spans="3:19" x14ac:dyDescent="0.25">
      <c r="C205" s="653"/>
      <c r="D205" s="654"/>
      <c r="E205" s="649"/>
      <c r="F205" s="655"/>
      <c r="G205" s="767"/>
      <c r="H205" s="767"/>
      <c r="I205" s="769" t="str">
        <f t="shared" si="33"/>
        <v/>
      </c>
      <c r="J205" s="769" t="str">
        <f t="shared" si="34"/>
        <v/>
      </c>
      <c r="K205" s="769" t="str">
        <f t="shared" si="35"/>
        <v/>
      </c>
      <c r="M205" s="651" t="str">
        <f t="shared" si="36"/>
        <v/>
      </c>
      <c r="N205" s="652" t="str">
        <f t="shared" si="28"/>
        <v/>
      </c>
      <c r="O205" s="652" t="str">
        <f t="shared" si="29"/>
        <v/>
      </c>
      <c r="P205" s="798" t="str">
        <f t="shared" si="30"/>
        <v/>
      </c>
      <c r="Q205" s="652" t="str">
        <f t="shared" si="31"/>
        <v/>
      </c>
      <c r="R205" s="739" t="str">
        <f t="shared" si="32"/>
        <v/>
      </c>
      <c r="S205" s="800"/>
    </row>
    <row r="206" spans="3:19" x14ac:dyDescent="0.25">
      <c r="C206" s="653"/>
      <c r="D206" s="654"/>
      <c r="E206" s="649"/>
      <c r="F206" s="655"/>
      <c r="G206" s="767"/>
      <c r="H206" s="767"/>
      <c r="I206" s="769" t="str">
        <f t="shared" si="33"/>
        <v/>
      </c>
      <c r="J206" s="769" t="str">
        <f t="shared" si="34"/>
        <v/>
      </c>
      <c r="K206" s="769" t="str">
        <f t="shared" si="35"/>
        <v/>
      </c>
      <c r="M206" s="651" t="str">
        <f t="shared" si="36"/>
        <v/>
      </c>
      <c r="N206" s="652" t="str">
        <f t="shared" si="28"/>
        <v/>
      </c>
      <c r="O206" s="652" t="str">
        <f t="shared" si="29"/>
        <v/>
      </c>
      <c r="P206" s="798" t="str">
        <f t="shared" si="30"/>
        <v/>
      </c>
      <c r="Q206" s="652" t="str">
        <f t="shared" si="31"/>
        <v/>
      </c>
      <c r="R206" s="739" t="str">
        <f t="shared" si="32"/>
        <v/>
      </c>
      <c r="S206" s="800"/>
    </row>
    <row r="207" spans="3:19" x14ac:dyDescent="0.25">
      <c r="C207" s="653"/>
      <c r="D207" s="654"/>
      <c r="E207" s="649"/>
      <c r="F207" s="655"/>
      <c r="G207" s="767"/>
      <c r="H207" s="767"/>
      <c r="I207" s="769" t="str">
        <f t="shared" si="33"/>
        <v/>
      </c>
      <c r="J207" s="769" t="str">
        <f t="shared" si="34"/>
        <v/>
      </c>
      <c r="K207" s="769" t="str">
        <f t="shared" si="35"/>
        <v/>
      </c>
      <c r="M207" s="651" t="str">
        <f t="shared" si="36"/>
        <v/>
      </c>
      <c r="N207" s="652" t="str">
        <f t="shared" si="28"/>
        <v/>
      </c>
      <c r="O207" s="652" t="str">
        <f t="shared" si="29"/>
        <v/>
      </c>
      <c r="P207" s="798" t="str">
        <f t="shared" si="30"/>
        <v/>
      </c>
      <c r="Q207" s="652" t="str">
        <f t="shared" si="31"/>
        <v/>
      </c>
      <c r="R207" s="739" t="str">
        <f t="shared" si="32"/>
        <v/>
      </c>
      <c r="S207" s="800"/>
    </row>
    <row r="208" spans="3:19" x14ac:dyDescent="0.25">
      <c r="C208" s="653"/>
      <c r="D208" s="654"/>
      <c r="E208" s="649"/>
      <c r="F208" s="655"/>
      <c r="G208" s="767"/>
      <c r="H208" s="767"/>
      <c r="I208" s="769" t="str">
        <f t="shared" si="33"/>
        <v/>
      </c>
      <c r="J208" s="769" t="str">
        <f t="shared" si="34"/>
        <v/>
      </c>
      <c r="K208" s="769" t="str">
        <f t="shared" si="35"/>
        <v/>
      </c>
      <c r="M208" s="651" t="str">
        <f t="shared" si="36"/>
        <v/>
      </c>
      <c r="N208" s="652" t="str">
        <f t="shared" si="28"/>
        <v/>
      </c>
      <c r="O208" s="652" t="str">
        <f t="shared" si="29"/>
        <v/>
      </c>
      <c r="P208" s="798" t="str">
        <f t="shared" si="30"/>
        <v/>
      </c>
      <c r="Q208" s="652" t="str">
        <f t="shared" si="31"/>
        <v/>
      </c>
      <c r="R208" s="739" t="str">
        <f t="shared" si="32"/>
        <v/>
      </c>
      <c r="S208" s="800"/>
    </row>
    <row r="209" spans="3:19" x14ac:dyDescent="0.25">
      <c r="C209" s="653"/>
      <c r="D209" s="654"/>
      <c r="E209" s="649"/>
      <c r="F209" s="655"/>
      <c r="G209" s="767"/>
      <c r="H209" s="767"/>
      <c r="I209" s="769" t="str">
        <f t="shared" si="33"/>
        <v/>
      </c>
      <c r="J209" s="769" t="str">
        <f t="shared" si="34"/>
        <v/>
      </c>
      <c r="K209" s="769" t="str">
        <f t="shared" si="35"/>
        <v/>
      </c>
      <c r="M209" s="651" t="str">
        <f t="shared" si="36"/>
        <v/>
      </c>
      <c r="N209" s="652" t="str">
        <f t="shared" si="28"/>
        <v/>
      </c>
      <c r="O209" s="652" t="str">
        <f t="shared" si="29"/>
        <v/>
      </c>
      <c r="P209" s="798" t="str">
        <f t="shared" si="30"/>
        <v/>
      </c>
      <c r="Q209" s="652" t="str">
        <f t="shared" si="31"/>
        <v/>
      </c>
      <c r="R209" s="739" t="str">
        <f t="shared" si="32"/>
        <v/>
      </c>
      <c r="S209" s="800"/>
    </row>
    <row r="210" spans="3:19" x14ac:dyDescent="0.25">
      <c r="C210" s="653"/>
      <c r="D210" s="654"/>
      <c r="E210" s="649"/>
      <c r="F210" s="655"/>
      <c r="G210" s="767"/>
      <c r="H210" s="767"/>
      <c r="I210" s="769" t="str">
        <f t="shared" si="33"/>
        <v/>
      </c>
      <c r="J210" s="769" t="str">
        <f t="shared" si="34"/>
        <v/>
      </c>
      <c r="K210" s="769" t="str">
        <f t="shared" si="35"/>
        <v/>
      </c>
      <c r="M210" s="651" t="str">
        <f t="shared" si="36"/>
        <v/>
      </c>
      <c r="N210" s="652" t="str">
        <f t="shared" si="28"/>
        <v/>
      </c>
      <c r="O210" s="652" t="str">
        <f t="shared" si="29"/>
        <v/>
      </c>
      <c r="P210" s="798" t="str">
        <f t="shared" si="30"/>
        <v/>
      </c>
      <c r="Q210" s="652" t="str">
        <f t="shared" si="31"/>
        <v/>
      </c>
      <c r="R210" s="739" t="str">
        <f t="shared" si="32"/>
        <v/>
      </c>
      <c r="S210" s="800"/>
    </row>
    <row r="211" spans="3:19" x14ac:dyDescent="0.25">
      <c r="C211" s="653"/>
      <c r="D211" s="654"/>
      <c r="E211" s="649"/>
      <c r="F211" s="655"/>
      <c r="G211" s="767"/>
      <c r="H211" s="767"/>
      <c r="I211" s="769" t="str">
        <f t="shared" si="33"/>
        <v/>
      </c>
      <c r="J211" s="769" t="str">
        <f t="shared" si="34"/>
        <v/>
      </c>
      <c r="K211" s="769" t="str">
        <f t="shared" si="35"/>
        <v/>
      </c>
      <c r="M211" s="651" t="str">
        <f t="shared" si="36"/>
        <v/>
      </c>
      <c r="N211" s="652" t="str">
        <f t="shared" si="28"/>
        <v/>
      </c>
      <c r="O211" s="652" t="str">
        <f t="shared" si="29"/>
        <v/>
      </c>
      <c r="P211" s="798" t="str">
        <f t="shared" si="30"/>
        <v/>
      </c>
      <c r="Q211" s="652" t="str">
        <f t="shared" si="31"/>
        <v/>
      </c>
      <c r="R211" s="739" t="str">
        <f t="shared" si="32"/>
        <v/>
      </c>
      <c r="S211" s="800"/>
    </row>
    <row r="212" spans="3:19" x14ac:dyDescent="0.25">
      <c r="C212" s="653"/>
      <c r="D212" s="654"/>
      <c r="E212" s="649"/>
      <c r="F212" s="655"/>
      <c r="G212" s="767"/>
      <c r="H212" s="767"/>
      <c r="I212" s="769" t="str">
        <f t="shared" si="33"/>
        <v/>
      </c>
      <c r="J212" s="769" t="str">
        <f t="shared" si="34"/>
        <v/>
      </c>
      <c r="K212" s="769" t="str">
        <f t="shared" si="35"/>
        <v/>
      </c>
      <c r="M212" s="651" t="str">
        <f t="shared" si="36"/>
        <v/>
      </c>
      <c r="N212" s="652" t="str">
        <f t="shared" si="28"/>
        <v/>
      </c>
      <c r="O212" s="652" t="str">
        <f t="shared" si="29"/>
        <v/>
      </c>
      <c r="P212" s="798" t="str">
        <f t="shared" si="30"/>
        <v/>
      </c>
      <c r="Q212" s="652" t="str">
        <f t="shared" si="31"/>
        <v/>
      </c>
      <c r="R212" s="739" t="str">
        <f t="shared" si="32"/>
        <v/>
      </c>
      <c r="S212" s="800"/>
    </row>
    <row r="213" spans="3:19" x14ac:dyDescent="0.25">
      <c r="C213" s="653"/>
      <c r="D213" s="654"/>
      <c r="E213" s="649"/>
      <c r="F213" s="655"/>
      <c r="G213" s="767"/>
      <c r="H213" s="767"/>
      <c r="I213" s="769" t="str">
        <f t="shared" si="33"/>
        <v/>
      </c>
      <c r="J213" s="769" t="str">
        <f t="shared" si="34"/>
        <v/>
      </c>
      <c r="K213" s="769" t="str">
        <f t="shared" si="35"/>
        <v/>
      </c>
      <c r="M213" s="651" t="str">
        <f t="shared" si="36"/>
        <v/>
      </c>
      <c r="N213" s="652" t="str">
        <f t="shared" si="28"/>
        <v/>
      </c>
      <c r="O213" s="652" t="str">
        <f t="shared" si="29"/>
        <v/>
      </c>
      <c r="P213" s="798" t="str">
        <f t="shared" si="30"/>
        <v/>
      </c>
      <c r="Q213" s="652" t="str">
        <f t="shared" si="31"/>
        <v/>
      </c>
      <c r="R213" s="739" t="str">
        <f t="shared" si="32"/>
        <v/>
      </c>
      <c r="S213" s="800"/>
    </row>
    <row r="214" spans="3:19" x14ac:dyDescent="0.25">
      <c r="C214" s="653"/>
      <c r="D214" s="654"/>
      <c r="E214" s="649"/>
      <c r="F214" s="655"/>
      <c r="G214" s="767"/>
      <c r="H214" s="767"/>
      <c r="I214" s="769" t="str">
        <f t="shared" si="33"/>
        <v/>
      </c>
      <c r="J214" s="769" t="str">
        <f t="shared" si="34"/>
        <v/>
      </c>
      <c r="K214" s="769" t="str">
        <f t="shared" si="35"/>
        <v/>
      </c>
      <c r="M214" s="651" t="str">
        <f t="shared" si="36"/>
        <v/>
      </c>
      <c r="N214" s="652" t="str">
        <f t="shared" si="28"/>
        <v/>
      </c>
      <c r="O214" s="652" t="str">
        <f t="shared" si="29"/>
        <v/>
      </c>
      <c r="P214" s="798" t="str">
        <f t="shared" si="30"/>
        <v/>
      </c>
      <c r="Q214" s="652" t="str">
        <f t="shared" si="31"/>
        <v/>
      </c>
      <c r="R214" s="739" t="str">
        <f t="shared" si="32"/>
        <v/>
      </c>
      <c r="S214" s="800"/>
    </row>
    <row r="215" spans="3:19" x14ac:dyDescent="0.25">
      <c r="C215" s="653"/>
      <c r="D215" s="654"/>
      <c r="E215" s="649"/>
      <c r="F215" s="655"/>
      <c r="G215" s="767"/>
      <c r="H215" s="767"/>
      <c r="I215" s="769" t="str">
        <f t="shared" si="33"/>
        <v/>
      </c>
      <c r="J215" s="769" t="str">
        <f t="shared" si="34"/>
        <v/>
      </c>
      <c r="K215" s="769" t="str">
        <f t="shared" si="35"/>
        <v/>
      </c>
      <c r="M215" s="651" t="str">
        <f t="shared" si="36"/>
        <v/>
      </c>
      <c r="N215" s="652" t="str">
        <f t="shared" si="28"/>
        <v/>
      </c>
      <c r="O215" s="652" t="str">
        <f t="shared" si="29"/>
        <v/>
      </c>
      <c r="P215" s="798" t="str">
        <f t="shared" si="30"/>
        <v/>
      </c>
      <c r="Q215" s="652" t="str">
        <f t="shared" si="31"/>
        <v/>
      </c>
      <c r="R215" s="739" t="str">
        <f t="shared" si="32"/>
        <v/>
      </c>
      <c r="S215" s="800"/>
    </row>
    <row r="216" spans="3:19" x14ac:dyDescent="0.25">
      <c r="C216" s="653"/>
      <c r="D216" s="654"/>
      <c r="E216" s="649"/>
      <c r="F216" s="655"/>
      <c r="G216" s="767"/>
      <c r="H216" s="767"/>
      <c r="I216" s="769" t="str">
        <f t="shared" si="33"/>
        <v/>
      </c>
      <c r="J216" s="769" t="str">
        <f t="shared" si="34"/>
        <v/>
      </c>
      <c r="K216" s="769" t="str">
        <f t="shared" si="35"/>
        <v/>
      </c>
      <c r="M216" s="651" t="str">
        <f t="shared" si="36"/>
        <v/>
      </c>
      <c r="N216" s="652" t="str">
        <f t="shared" si="28"/>
        <v/>
      </c>
      <c r="O216" s="652" t="str">
        <f t="shared" si="29"/>
        <v/>
      </c>
      <c r="P216" s="798" t="str">
        <f t="shared" si="30"/>
        <v/>
      </c>
      <c r="Q216" s="652" t="str">
        <f t="shared" si="31"/>
        <v/>
      </c>
      <c r="R216" s="739" t="str">
        <f t="shared" si="32"/>
        <v/>
      </c>
      <c r="S216" s="800"/>
    </row>
    <row r="217" spans="3:19" x14ac:dyDescent="0.25">
      <c r="C217" s="653"/>
      <c r="D217" s="654"/>
      <c r="E217" s="649"/>
      <c r="F217" s="655"/>
      <c r="G217" s="767"/>
      <c r="H217" s="767"/>
      <c r="I217" s="769" t="str">
        <f t="shared" si="33"/>
        <v/>
      </c>
      <c r="J217" s="769" t="str">
        <f t="shared" si="34"/>
        <v/>
      </c>
      <c r="K217" s="769" t="str">
        <f t="shared" si="35"/>
        <v/>
      </c>
      <c r="M217" s="651" t="str">
        <f t="shared" si="36"/>
        <v/>
      </c>
      <c r="N217" s="652" t="str">
        <f t="shared" si="28"/>
        <v/>
      </c>
      <c r="O217" s="652" t="str">
        <f t="shared" si="29"/>
        <v/>
      </c>
      <c r="P217" s="798" t="str">
        <f t="shared" si="30"/>
        <v/>
      </c>
      <c r="Q217" s="652" t="str">
        <f t="shared" si="31"/>
        <v/>
      </c>
      <c r="R217" s="739" t="str">
        <f t="shared" si="32"/>
        <v/>
      </c>
      <c r="S217" s="800"/>
    </row>
    <row r="218" spans="3:19" x14ac:dyDescent="0.25">
      <c r="C218" s="653"/>
      <c r="D218" s="654"/>
      <c r="E218" s="649"/>
      <c r="F218" s="655"/>
      <c r="G218" s="767"/>
      <c r="H218" s="767"/>
      <c r="I218" s="769" t="str">
        <f t="shared" si="33"/>
        <v/>
      </c>
      <c r="J218" s="769" t="str">
        <f t="shared" si="34"/>
        <v/>
      </c>
      <c r="K218" s="769" t="str">
        <f t="shared" si="35"/>
        <v/>
      </c>
      <c r="M218" s="651" t="str">
        <f t="shared" si="36"/>
        <v/>
      </c>
      <c r="N218" s="652" t="str">
        <f t="shared" si="28"/>
        <v/>
      </c>
      <c r="O218" s="652" t="str">
        <f t="shared" si="29"/>
        <v/>
      </c>
      <c r="P218" s="798" t="str">
        <f t="shared" si="30"/>
        <v/>
      </c>
      <c r="Q218" s="652" t="str">
        <f t="shared" si="31"/>
        <v/>
      </c>
      <c r="R218" s="739" t="str">
        <f t="shared" si="32"/>
        <v/>
      </c>
      <c r="S218" s="800"/>
    </row>
    <row r="219" spans="3:19" x14ac:dyDescent="0.25">
      <c r="C219" s="653"/>
      <c r="D219" s="654"/>
      <c r="E219" s="649"/>
      <c r="F219" s="655"/>
      <c r="G219" s="767"/>
      <c r="H219" s="767"/>
      <c r="I219" s="769" t="str">
        <f t="shared" si="33"/>
        <v/>
      </c>
      <c r="J219" s="769" t="str">
        <f t="shared" si="34"/>
        <v/>
      </c>
      <c r="K219" s="769" t="str">
        <f t="shared" si="35"/>
        <v/>
      </c>
      <c r="M219" s="651" t="str">
        <f t="shared" si="36"/>
        <v/>
      </c>
      <c r="N219" s="652" t="str">
        <f t="shared" ref="N219:N250" si="37">IFERROR(INDEX(CNTR_FuelListIsZero, MATCH(E219, CNTR_FuelListNames, 0)),"")</f>
        <v/>
      </c>
      <c r="O219" s="652" t="str">
        <f t="shared" ref="O219:O250" si="38">IF(E219="","",IFERROR(NOT(ISNUMBER(INDEX(CNTR_FuelListSupportRate, MATCH(E219, CNTR_FuelListNames, 0)))),  ""))</f>
        <v/>
      </c>
      <c r="P219" s="798" t="str">
        <f t="shared" ref="P219:P250" si="39">IFERROR( OR( INDEX(CNTR_FuelListCompleteData, MATCH(E219, CNTR_FuelListNames, 0)) = FALSE,   INDEX(CNTR_FuelListIsFossil, MATCH(E219, CNTR_FuelListNames, 0)) = TRUE),  "")</f>
        <v/>
      </c>
      <c r="Q219" s="652" t="str">
        <f t="shared" ref="Q219:Q250" si="40">IFERROR(IF(INDEX(CNTR_FuelListSubType, MATCH(E219, CNTR_FuelListNames, 0)) = "",  "",  INDEX(CNTR_FuelListSubType, MATCH(E219, CNTR_FuelListNames, 0))),  "")</f>
        <v/>
      </c>
      <c r="R219" s="739" t="str">
        <f t="shared" ref="R219:R250" si="41">IFERROR(IF( AND(D219=TRUE, ISNUMBER(INDEX(CNTR_FuelListSupportRate, MATCH( E219, CNTR_FuelListNames, 0)))),   1,   INDEX(CNTR_FuelListSupportRate, MATCH(E219, CNTR_FuelListNames, 0))),  "")</f>
        <v/>
      </c>
      <c r="S219" s="800"/>
    </row>
    <row r="220" spans="3:19" x14ac:dyDescent="0.25">
      <c r="C220" s="653"/>
      <c r="D220" s="654"/>
      <c r="E220" s="649"/>
      <c r="F220" s="655"/>
      <c r="G220" s="767"/>
      <c r="H220" s="767"/>
      <c r="I220" s="769" t="str">
        <f t="shared" si="33"/>
        <v/>
      </c>
      <c r="J220" s="769" t="str">
        <f t="shared" si="34"/>
        <v/>
      </c>
      <c r="K220" s="769" t="str">
        <f t="shared" si="35"/>
        <v/>
      </c>
      <c r="M220" s="651" t="str">
        <f t="shared" si="36"/>
        <v/>
      </c>
      <c r="N220" s="652" t="str">
        <f t="shared" si="37"/>
        <v/>
      </c>
      <c r="O220" s="652" t="str">
        <f t="shared" si="38"/>
        <v/>
      </c>
      <c r="P220" s="798" t="str">
        <f t="shared" si="39"/>
        <v/>
      </c>
      <c r="Q220" s="652" t="str">
        <f t="shared" si="40"/>
        <v/>
      </c>
      <c r="R220" s="739" t="str">
        <f t="shared" si="41"/>
        <v/>
      </c>
      <c r="S220" s="800"/>
    </row>
    <row r="221" spans="3:19" x14ac:dyDescent="0.25">
      <c r="C221" s="653"/>
      <c r="D221" s="654"/>
      <c r="E221" s="649"/>
      <c r="F221" s="655"/>
      <c r="G221" s="767"/>
      <c r="H221" s="767"/>
      <c r="I221" s="769" t="str">
        <f t="shared" si="33"/>
        <v/>
      </c>
      <c r="J221" s="769" t="str">
        <f t="shared" si="34"/>
        <v/>
      </c>
      <c r="K221" s="769" t="str">
        <f t="shared" si="35"/>
        <v/>
      </c>
      <c r="M221" s="651" t="str">
        <f t="shared" si="36"/>
        <v/>
      </c>
      <c r="N221" s="652" t="str">
        <f t="shared" si="37"/>
        <v/>
      </c>
      <c r="O221" s="652" t="str">
        <f t="shared" si="38"/>
        <v/>
      </c>
      <c r="P221" s="798" t="str">
        <f t="shared" si="39"/>
        <v/>
      </c>
      <c r="Q221" s="652" t="str">
        <f t="shared" si="40"/>
        <v/>
      </c>
      <c r="R221" s="739" t="str">
        <f t="shared" si="41"/>
        <v/>
      </c>
      <c r="S221" s="800"/>
    </row>
    <row r="222" spans="3:19" x14ac:dyDescent="0.25">
      <c r="C222" s="653"/>
      <c r="D222" s="654"/>
      <c r="E222" s="649"/>
      <c r="F222" s="655"/>
      <c r="G222" s="767"/>
      <c r="H222" s="767"/>
      <c r="I222" s="769" t="str">
        <f t="shared" si="33"/>
        <v/>
      </c>
      <c r="J222" s="769" t="str">
        <f t="shared" si="34"/>
        <v/>
      </c>
      <c r="K222" s="769" t="str">
        <f t="shared" si="35"/>
        <v/>
      </c>
      <c r="M222" s="651" t="str">
        <f t="shared" si="36"/>
        <v/>
      </c>
      <c r="N222" s="652" t="str">
        <f t="shared" si="37"/>
        <v/>
      </c>
      <c r="O222" s="652" t="str">
        <f t="shared" si="38"/>
        <v/>
      </c>
      <c r="P222" s="798" t="str">
        <f t="shared" si="39"/>
        <v/>
      </c>
      <c r="Q222" s="652" t="str">
        <f t="shared" si="40"/>
        <v/>
      </c>
      <c r="R222" s="739" t="str">
        <f t="shared" si="41"/>
        <v/>
      </c>
      <c r="S222" s="800"/>
    </row>
    <row r="223" spans="3:19" x14ac:dyDescent="0.25">
      <c r="C223" s="653"/>
      <c r="D223" s="654"/>
      <c r="E223" s="649"/>
      <c r="F223" s="655"/>
      <c r="G223" s="767"/>
      <c r="H223" s="767"/>
      <c r="I223" s="769" t="str">
        <f t="shared" si="33"/>
        <v/>
      </c>
      <c r="J223" s="769" t="str">
        <f t="shared" si="34"/>
        <v/>
      </c>
      <c r="K223" s="769" t="str">
        <f t="shared" si="35"/>
        <v/>
      </c>
      <c r="M223" s="651" t="str">
        <f t="shared" si="36"/>
        <v/>
      </c>
      <c r="N223" s="652" t="str">
        <f t="shared" si="37"/>
        <v/>
      </c>
      <c r="O223" s="652" t="str">
        <f t="shared" si="38"/>
        <v/>
      </c>
      <c r="P223" s="798" t="str">
        <f t="shared" si="39"/>
        <v/>
      </c>
      <c r="Q223" s="652" t="str">
        <f t="shared" si="40"/>
        <v/>
      </c>
      <c r="R223" s="739" t="str">
        <f t="shared" si="41"/>
        <v/>
      </c>
      <c r="S223" s="800"/>
    </row>
    <row r="224" spans="3:19" x14ac:dyDescent="0.25">
      <c r="C224" s="653"/>
      <c r="D224" s="654"/>
      <c r="E224" s="649"/>
      <c r="F224" s="655"/>
      <c r="G224" s="767"/>
      <c r="H224" s="767"/>
      <c r="I224" s="769" t="str">
        <f t="shared" si="33"/>
        <v/>
      </c>
      <c r="J224" s="769" t="str">
        <f t="shared" si="34"/>
        <v/>
      </c>
      <c r="K224" s="769" t="str">
        <f t="shared" si="35"/>
        <v/>
      </c>
      <c r="M224" s="651" t="str">
        <f t="shared" si="36"/>
        <v/>
      </c>
      <c r="N224" s="652" t="str">
        <f t="shared" si="37"/>
        <v/>
      </c>
      <c r="O224" s="652" t="str">
        <f t="shared" si="38"/>
        <v/>
      </c>
      <c r="P224" s="798" t="str">
        <f t="shared" si="39"/>
        <v/>
      </c>
      <c r="Q224" s="652" t="str">
        <f t="shared" si="40"/>
        <v/>
      </c>
      <c r="R224" s="739" t="str">
        <f t="shared" si="41"/>
        <v/>
      </c>
      <c r="S224" s="800"/>
    </row>
    <row r="225" spans="3:19" x14ac:dyDescent="0.25">
      <c r="C225" s="653"/>
      <c r="D225" s="654"/>
      <c r="E225" s="649"/>
      <c r="F225" s="655"/>
      <c r="G225" s="767"/>
      <c r="H225" s="767"/>
      <c r="I225" s="769" t="str">
        <f t="shared" si="33"/>
        <v/>
      </c>
      <c r="J225" s="769" t="str">
        <f t="shared" si="34"/>
        <v/>
      </c>
      <c r="K225" s="769" t="str">
        <f t="shared" si="35"/>
        <v/>
      </c>
      <c r="M225" s="651" t="str">
        <f t="shared" si="36"/>
        <v/>
      </c>
      <c r="N225" s="652" t="str">
        <f t="shared" si="37"/>
        <v/>
      </c>
      <c r="O225" s="652" t="str">
        <f t="shared" si="38"/>
        <v/>
      </c>
      <c r="P225" s="798" t="str">
        <f t="shared" si="39"/>
        <v/>
      </c>
      <c r="Q225" s="652" t="str">
        <f t="shared" si="40"/>
        <v/>
      </c>
      <c r="R225" s="739" t="str">
        <f t="shared" si="41"/>
        <v/>
      </c>
      <c r="S225" s="800"/>
    </row>
    <row r="226" spans="3:19" x14ac:dyDescent="0.25">
      <c r="C226" s="653"/>
      <c r="D226" s="654"/>
      <c r="E226" s="649"/>
      <c r="F226" s="655"/>
      <c r="G226" s="767"/>
      <c r="H226" s="767"/>
      <c r="I226" s="769" t="str">
        <f t="shared" si="33"/>
        <v/>
      </c>
      <c r="J226" s="769" t="str">
        <f t="shared" si="34"/>
        <v/>
      </c>
      <c r="K226" s="769" t="str">
        <f t="shared" si="35"/>
        <v/>
      </c>
      <c r="M226" s="651" t="str">
        <f t="shared" si="36"/>
        <v/>
      </c>
      <c r="N226" s="652" t="str">
        <f t="shared" si="37"/>
        <v/>
      </c>
      <c r="O226" s="652" t="str">
        <f t="shared" si="38"/>
        <v/>
      </c>
      <c r="P226" s="798" t="str">
        <f t="shared" si="39"/>
        <v/>
      </c>
      <c r="Q226" s="652" t="str">
        <f t="shared" si="40"/>
        <v/>
      </c>
      <c r="R226" s="739" t="str">
        <f t="shared" si="41"/>
        <v/>
      </c>
      <c r="S226" s="800"/>
    </row>
    <row r="227" spans="3:19" x14ac:dyDescent="0.25">
      <c r="C227" s="653"/>
      <c r="D227" s="654"/>
      <c r="E227" s="649"/>
      <c r="F227" s="655"/>
      <c r="G227" s="767"/>
      <c r="H227" s="767"/>
      <c r="I227" s="769" t="str">
        <f t="shared" si="33"/>
        <v/>
      </c>
      <c r="J227" s="769" t="str">
        <f t="shared" si="34"/>
        <v/>
      </c>
      <c r="K227" s="769" t="str">
        <f t="shared" si="35"/>
        <v/>
      </c>
      <c r="M227" s="651" t="str">
        <f t="shared" si="36"/>
        <v/>
      </c>
      <c r="N227" s="652" t="str">
        <f t="shared" si="37"/>
        <v/>
      </c>
      <c r="O227" s="652" t="str">
        <f t="shared" si="38"/>
        <v/>
      </c>
      <c r="P227" s="798" t="str">
        <f t="shared" si="39"/>
        <v/>
      </c>
      <c r="Q227" s="652" t="str">
        <f t="shared" si="40"/>
        <v/>
      </c>
      <c r="R227" s="739" t="str">
        <f t="shared" si="41"/>
        <v/>
      </c>
      <c r="S227" s="800"/>
    </row>
    <row r="228" spans="3:19" x14ac:dyDescent="0.25">
      <c r="C228" s="653"/>
      <c r="D228" s="654"/>
      <c r="E228" s="649"/>
      <c r="F228" s="655"/>
      <c r="G228" s="767"/>
      <c r="H228" s="767"/>
      <c r="I228" s="769" t="str">
        <f t="shared" si="33"/>
        <v/>
      </c>
      <c r="J228" s="769" t="str">
        <f t="shared" si="34"/>
        <v/>
      </c>
      <c r="K228" s="769" t="str">
        <f t="shared" si="35"/>
        <v/>
      </c>
      <c r="M228" s="651" t="str">
        <f t="shared" si="36"/>
        <v/>
      </c>
      <c r="N228" s="652" t="str">
        <f t="shared" si="37"/>
        <v/>
      </c>
      <c r="O228" s="652" t="str">
        <f t="shared" si="38"/>
        <v/>
      </c>
      <c r="P228" s="798" t="str">
        <f t="shared" si="39"/>
        <v/>
      </c>
      <c r="Q228" s="652" t="str">
        <f t="shared" si="40"/>
        <v/>
      </c>
      <c r="R228" s="739" t="str">
        <f t="shared" si="41"/>
        <v/>
      </c>
      <c r="S228" s="800"/>
    </row>
    <row r="229" spans="3:19" x14ac:dyDescent="0.25">
      <c r="C229" s="653"/>
      <c r="D229" s="654"/>
      <c r="E229" s="649"/>
      <c r="F229" s="655"/>
      <c r="G229" s="767"/>
      <c r="H229" s="767"/>
      <c r="I229" s="769" t="str">
        <f t="shared" si="33"/>
        <v/>
      </c>
      <c r="J229" s="769" t="str">
        <f t="shared" si="34"/>
        <v/>
      </c>
      <c r="K229" s="769" t="str">
        <f t="shared" si="35"/>
        <v/>
      </c>
      <c r="M229" s="651" t="str">
        <f t="shared" si="36"/>
        <v/>
      </c>
      <c r="N229" s="652" t="str">
        <f t="shared" si="37"/>
        <v/>
      </c>
      <c r="O229" s="652" t="str">
        <f t="shared" si="38"/>
        <v/>
      </c>
      <c r="P229" s="798" t="str">
        <f t="shared" si="39"/>
        <v/>
      </c>
      <c r="Q229" s="652" t="str">
        <f t="shared" si="40"/>
        <v/>
      </c>
      <c r="R229" s="739" t="str">
        <f t="shared" si="41"/>
        <v/>
      </c>
      <c r="S229" s="800"/>
    </row>
    <row r="230" spans="3:19" x14ac:dyDescent="0.25">
      <c r="C230" s="653"/>
      <c r="D230" s="654"/>
      <c r="E230" s="649"/>
      <c r="F230" s="655"/>
      <c r="G230" s="767"/>
      <c r="H230" s="767"/>
      <c r="I230" s="769" t="str">
        <f t="shared" si="33"/>
        <v/>
      </c>
      <c r="J230" s="769" t="str">
        <f t="shared" si="34"/>
        <v/>
      </c>
      <c r="K230" s="769" t="str">
        <f t="shared" si="35"/>
        <v/>
      </c>
      <c r="M230" s="651" t="str">
        <f t="shared" si="36"/>
        <v/>
      </c>
      <c r="N230" s="652" t="str">
        <f t="shared" si="37"/>
        <v/>
      </c>
      <c r="O230" s="652" t="str">
        <f t="shared" si="38"/>
        <v/>
      </c>
      <c r="P230" s="798" t="str">
        <f t="shared" si="39"/>
        <v/>
      </c>
      <c r="Q230" s="652" t="str">
        <f t="shared" si="40"/>
        <v/>
      </c>
      <c r="R230" s="739" t="str">
        <f t="shared" si="41"/>
        <v/>
      </c>
      <c r="S230" s="800"/>
    </row>
    <row r="231" spans="3:19" x14ac:dyDescent="0.25">
      <c r="C231" s="653"/>
      <c r="D231" s="654"/>
      <c r="E231" s="649"/>
      <c r="F231" s="655"/>
      <c r="G231" s="767"/>
      <c r="H231" s="767"/>
      <c r="I231" s="769" t="str">
        <f t="shared" si="33"/>
        <v/>
      </c>
      <c r="J231" s="769" t="str">
        <f t="shared" si="34"/>
        <v/>
      </c>
      <c r="K231" s="769" t="str">
        <f t="shared" si="35"/>
        <v/>
      </c>
      <c r="M231" s="651" t="str">
        <f t="shared" si="36"/>
        <v/>
      </c>
      <c r="N231" s="652" t="str">
        <f t="shared" si="37"/>
        <v/>
      </c>
      <c r="O231" s="652" t="str">
        <f t="shared" si="38"/>
        <v/>
      </c>
      <c r="P231" s="798" t="str">
        <f t="shared" si="39"/>
        <v/>
      </c>
      <c r="Q231" s="652" t="str">
        <f t="shared" si="40"/>
        <v/>
      </c>
      <c r="R231" s="739" t="str">
        <f t="shared" si="41"/>
        <v/>
      </c>
      <c r="S231" s="800"/>
    </row>
    <row r="232" spans="3:19" x14ac:dyDescent="0.25">
      <c r="C232" s="653"/>
      <c r="D232" s="654"/>
      <c r="E232" s="649"/>
      <c r="F232" s="655"/>
      <c r="G232" s="767"/>
      <c r="H232" s="767"/>
      <c r="I232" s="769" t="str">
        <f t="shared" si="33"/>
        <v/>
      </c>
      <c r="J232" s="769" t="str">
        <f t="shared" si="34"/>
        <v/>
      </c>
      <c r="K232" s="769" t="str">
        <f t="shared" si="35"/>
        <v/>
      </c>
      <c r="M232" s="651" t="str">
        <f t="shared" si="36"/>
        <v/>
      </c>
      <c r="N232" s="652" t="str">
        <f t="shared" si="37"/>
        <v/>
      </c>
      <c r="O232" s="652" t="str">
        <f t="shared" si="38"/>
        <v/>
      </c>
      <c r="P232" s="798" t="str">
        <f t="shared" si="39"/>
        <v/>
      </c>
      <c r="Q232" s="652" t="str">
        <f t="shared" si="40"/>
        <v/>
      </c>
      <c r="R232" s="739" t="str">
        <f t="shared" si="41"/>
        <v/>
      </c>
      <c r="S232" s="800"/>
    </row>
    <row r="233" spans="3:19" x14ac:dyDescent="0.25">
      <c r="C233" s="653"/>
      <c r="D233" s="654"/>
      <c r="E233" s="649"/>
      <c r="F233" s="655"/>
      <c r="G233" s="767"/>
      <c r="H233" s="767"/>
      <c r="I233" s="769" t="str">
        <f t="shared" si="33"/>
        <v/>
      </c>
      <c r="J233" s="769" t="str">
        <f t="shared" si="34"/>
        <v/>
      </c>
      <c r="K233" s="769" t="str">
        <f t="shared" si="35"/>
        <v/>
      </c>
      <c r="M233" s="651" t="str">
        <f t="shared" si="36"/>
        <v/>
      </c>
      <c r="N233" s="652" t="str">
        <f t="shared" si="37"/>
        <v/>
      </c>
      <c r="O233" s="652" t="str">
        <f t="shared" si="38"/>
        <v/>
      </c>
      <c r="P233" s="798" t="str">
        <f t="shared" si="39"/>
        <v/>
      </c>
      <c r="Q233" s="652" t="str">
        <f t="shared" si="40"/>
        <v/>
      </c>
      <c r="R233" s="739" t="str">
        <f t="shared" si="41"/>
        <v/>
      </c>
      <c r="S233" s="800"/>
    </row>
    <row r="234" spans="3:19" x14ac:dyDescent="0.25">
      <c r="C234" s="653"/>
      <c r="D234" s="654"/>
      <c r="E234" s="649"/>
      <c r="F234" s="655"/>
      <c r="G234" s="767"/>
      <c r="H234" s="767"/>
      <c r="I234" s="769" t="str">
        <f t="shared" si="33"/>
        <v/>
      </c>
      <c r="J234" s="769" t="str">
        <f t="shared" si="34"/>
        <v/>
      </c>
      <c r="K234" s="769" t="str">
        <f t="shared" si="35"/>
        <v/>
      </c>
      <c r="M234" s="651" t="str">
        <f t="shared" si="36"/>
        <v/>
      </c>
      <c r="N234" s="652" t="str">
        <f t="shared" si="37"/>
        <v/>
      </c>
      <c r="O234" s="652" t="str">
        <f t="shared" si="38"/>
        <v/>
      </c>
      <c r="P234" s="798" t="str">
        <f t="shared" si="39"/>
        <v/>
      </c>
      <c r="Q234" s="652" t="str">
        <f t="shared" si="40"/>
        <v/>
      </c>
      <c r="R234" s="739" t="str">
        <f t="shared" si="41"/>
        <v/>
      </c>
      <c r="S234" s="800"/>
    </row>
    <row r="235" spans="3:19" x14ac:dyDescent="0.25">
      <c r="C235" s="653"/>
      <c r="D235" s="654"/>
      <c r="E235" s="649"/>
      <c r="F235" s="655"/>
      <c r="G235" s="767"/>
      <c r="H235" s="767"/>
      <c r="I235" s="769" t="str">
        <f t="shared" si="33"/>
        <v/>
      </c>
      <c r="J235" s="769" t="str">
        <f t="shared" si="34"/>
        <v/>
      </c>
      <c r="K235" s="769" t="str">
        <f t="shared" si="35"/>
        <v/>
      </c>
      <c r="M235" s="651" t="str">
        <f t="shared" si="36"/>
        <v/>
      </c>
      <c r="N235" s="652" t="str">
        <f t="shared" si="37"/>
        <v/>
      </c>
      <c r="O235" s="652" t="str">
        <f t="shared" si="38"/>
        <v/>
      </c>
      <c r="P235" s="798" t="str">
        <f t="shared" si="39"/>
        <v/>
      </c>
      <c r="Q235" s="652" t="str">
        <f t="shared" si="40"/>
        <v/>
      </c>
      <c r="R235" s="739" t="str">
        <f t="shared" si="41"/>
        <v/>
      </c>
      <c r="S235" s="800"/>
    </row>
    <row r="236" spans="3:19" x14ac:dyDescent="0.25">
      <c r="C236" s="653"/>
      <c r="D236" s="654"/>
      <c r="E236" s="649"/>
      <c r="F236" s="655"/>
      <c r="G236" s="767"/>
      <c r="H236" s="767"/>
      <c r="I236" s="769" t="str">
        <f t="shared" si="33"/>
        <v/>
      </c>
      <c r="J236" s="769" t="str">
        <f t="shared" si="34"/>
        <v/>
      </c>
      <c r="K236" s="769" t="str">
        <f t="shared" si="35"/>
        <v/>
      </c>
      <c r="M236" s="651" t="str">
        <f t="shared" si="36"/>
        <v/>
      </c>
      <c r="N236" s="652" t="str">
        <f t="shared" si="37"/>
        <v/>
      </c>
      <c r="O236" s="652" t="str">
        <f t="shared" si="38"/>
        <v/>
      </c>
      <c r="P236" s="798" t="str">
        <f t="shared" si="39"/>
        <v/>
      </c>
      <c r="Q236" s="652" t="str">
        <f t="shared" si="40"/>
        <v/>
      </c>
      <c r="R236" s="739" t="str">
        <f t="shared" si="41"/>
        <v/>
      </c>
      <c r="S236" s="800"/>
    </row>
    <row r="237" spans="3:19" x14ac:dyDescent="0.25">
      <c r="C237" s="653"/>
      <c r="D237" s="654"/>
      <c r="E237" s="649"/>
      <c r="F237" s="655"/>
      <c r="G237" s="767"/>
      <c r="H237" s="767"/>
      <c r="I237" s="769" t="str">
        <f t="shared" si="33"/>
        <v/>
      </c>
      <c r="J237" s="769" t="str">
        <f t="shared" si="34"/>
        <v/>
      </c>
      <c r="K237" s="769" t="str">
        <f t="shared" si="35"/>
        <v/>
      </c>
      <c r="M237" s="651" t="str">
        <f t="shared" si="36"/>
        <v/>
      </c>
      <c r="N237" s="652" t="str">
        <f t="shared" si="37"/>
        <v/>
      </c>
      <c r="O237" s="652" t="str">
        <f t="shared" si="38"/>
        <v/>
      </c>
      <c r="P237" s="798" t="str">
        <f t="shared" si="39"/>
        <v/>
      </c>
      <c r="Q237" s="652" t="str">
        <f t="shared" si="40"/>
        <v/>
      </c>
      <c r="R237" s="739" t="str">
        <f t="shared" si="41"/>
        <v/>
      </c>
      <c r="S237" s="800"/>
    </row>
    <row r="238" spans="3:19" x14ac:dyDescent="0.25">
      <c r="C238" s="653"/>
      <c r="D238" s="654"/>
      <c r="E238" s="649"/>
      <c r="F238" s="655"/>
      <c r="G238" s="767"/>
      <c r="H238" s="767"/>
      <c r="I238" s="769" t="str">
        <f t="shared" si="33"/>
        <v/>
      </c>
      <c r="J238" s="769" t="str">
        <f t="shared" si="34"/>
        <v/>
      </c>
      <c r="K238" s="769" t="str">
        <f t="shared" si="35"/>
        <v/>
      </c>
      <c r="M238" s="651" t="str">
        <f t="shared" si="36"/>
        <v/>
      </c>
      <c r="N238" s="652" t="str">
        <f t="shared" si="37"/>
        <v/>
      </c>
      <c r="O238" s="652" t="str">
        <f t="shared" si="38"/>
        <v/>
      </c>
      <c r="P238" s="798" t="str">
        <f t="shared" si="39"/>
        <v/>
      </c>
      <c r="Q238" s="652" t="str">
        <f t="shared" si="40"/>
        <v/>
      </c>
      <c r="R238" s="739" t="str">
        <f t="shared" si="41"/>
        <v/>
      </c>
      <c r="S238" s="800"/>
    </row>
    <row r="239" spans="3:19" x14ac:dyDescent="0.25">
      <c r="C239" s="653"/>
      <c r="D239" s="654"/>
      <c r="E239" s="649"/>
      <c r="F239" s="655"/>
      <c r="G239" s="767"/>
      <c r="H239" s="767"/>
      <c r="I239" s="769" t="str">
        <f t="shared" si="33"/>
        <v/>
      </c>
      <c r="J239" s="769" t="str">
        <f t="shared" si="34"/>
        <v/>
      </c>
      <c r="K239" s="769" t="str">
        <f t="shared" si="35"/>
        <v/>
      </c>
      <c r="M239" s="651" t="str">
        <f t="shared" si="36"/>
        <v/>
      </c>
      <c r="N239" s="652" t="str">
        <f t="shared" si="37"/>
        <v/>
      </c>
      <c r="O239" s="652" t="str">
        <f t="shared" si="38"/>
        <v/>
      </c>
      <c r="P239" s="798" t="str">
        <f t="shared" si="39"/>
        <v/>
      </c>
      <c r="Q239" s="652" t="str">
        <f t="shared" si="40"/>
        <v/>
      </c>
      <c r="R239" s="739" t="str">
        <f t="shared" si="41"/>
        <v/>
      </c>
      <c r="S239" s="800"/>
    </row>
    <row r="240" spans="3:19" x14ac:dyDescent="0.25">
      <c r="C240" s="653"/>
      <c r="D240" s="654"/>
      <c r="E240" s="649"/>
      <c r="F240" s="655"/>
      <c r="G240" s="767"/>
      <c r="H240" s="767"/>
      <c r="I240" s="769" t="str">
        <f t="shared" si="33"/>
        <v/>
      </c>
      <c r="J240" s="769" t="str">
        <f t="shared" si="34"/>
        <v/>
      </c>
      <c r="K240" s="769" t="str">
        <f t="shared" si="35"/>
        <v/>
      </c>
      <c r="M240" s="651" t="str">
        <f t="shared" si="36"/>
        <v/>
      </c>
      <c r="N240" s="652" t="str">
        <f t="shared" si="37"/>
        <v/>
      </c>
      <c r="O240" s="652" t="str">
        <f t="shared" si="38"/>
        <v/>
      </c>
      <c r="P240" s="798" t="str">
        <f t="shared" si="39"/>
        <v/>
      </c>
      <c r="Q240" s="652" t="str">
        <f t="shared" si="40"/>
        <v/>
      </c>
      <c r="R240" s="739" t="str">
        <f t="shared" si="41"/>
        <v/>
      </c>
      <c r="S240" s="800"/>
    </row>
    <row r="241" spans="3:19" x14ac:dyDescent="0.25">
      <c r="C241" s="653"/>
      <c r="D241" s="654"/>
      <c r="E241" s="649"/>
      <c r="F241" s="655"/>
      <c r="G241" s="767"/>
      <c r="H241" s="767"/>
      <c r="I241" s="769" t="str">
        <f t="shared" si="33"/>
        <v/>
      </c>
      <c r="J241" s="769" t="str">
        <f t="shared" si="34"/>
        <v/>
      </c>
      <c r="K241" s="769" t="str">
        <f t="shared" si="35"/>
        <v/>
      </c>
      <c r="M241" s="651" t="str">
        <f t="shared" si="36"/>
        <v/>
      </c>
      <c r="N241" s="652" t="str">
        <f t="shared" si="37"/>
        <v/>
      </c>
      <c r="O241" s="652" t="str">
        <f t="shared" si="38"/>
        <v/>
      </c>
      <c r="P241" s="798" t="str">
        <f t="shared" si="39"/>
        <v/>
      </c>
      <c r="Q241" s="652" t="str">
        <f t="shared" si="40"/>
        <v/>
      </c>
      <c r="R241" s="739" t="str">
        <f t="shared" si="41"/>
        <v/>
      </c>
      <c r="S241" s="800"/>
    </row>
    <row r="242" spans="3:19" x14ac:dyDescent="0.25">
      <c r="C242" s="653"/>
      <c r="D242" s="654"/>
      <c r="E242" s="649"/>
      <c r="F242" s="655"/>
      <c r="G242" s="767"/>
      <c r="H242" s="767"/>
      <c r="I242" s="769" t="str">
        <f t="shared" si="33"/>
        <v/>
      </c>
      <c r="J242" s="769" t="str">
        <f t="shared" si="34"/>
        <v/>
      </c>
      <c r="K242" s="769" t="str">
        <f t="shared" si="35"/>
        <v/>
      </c>
      <c r="M242" s="651" t="str">
        <f t="shared" si="36"/>
        <v/>
      </c>
      <c r="N242" s="652" t="str">
        <f t="shared" si="37"/>
        <v/>
      </c>
      <c r="O242" s="652" t="str">
        <f t="shared" si="38"/>
        <v/>
      </c>
      <c r="P242" s="798" t="str">
        <f t="shared" si="39"/>
        <v/>
      </c>
      <c r="Q242" s="652" t="str">
        <f t="shared" si="40"/>
        <v/>
      </c>
      <c r="R242" s="739" t="str">
        <f t="shared" si="41"/>
        <v/>
      </c>
      <c r="S242" s="800"/>
    </row>
    <row r="243" spans="3:19" x14ac:dyDescent="0.25">
      <c r="C243" s="653"/>
      <c r="D243" s="654"/>
      <c r="E243" s="649"/>
      <c r="F243" s="655"/>
      <c r="G243" s="767"/>
      <c r="H243" s="767"/>
      <c r="I243" s="769" t="str">
        <f t="shared" si="33"/>
        <v/>
      </c>
      <c r="J243" s="769" t="str">
        <f t="shared" si="34"/>
        <v/>
      </c>
      <c r="K243" s="769" t="str">
        <f t="shared" si="35"/>
        <v/>
      </c>
      <c r="M243" s="651" t="str">
        <f t="shared" si="36"/>
        <v/>
      </c>
      <c r="N243" s="652" t="str">
        <f t="shared" si="37"/>
        <v/>
      </c>
      <c r="O243" s="652" t="str">
        <f t="shared" si="38"/>
        <v/>
      </c>
      <c r="P243" s="798" t="str">
        <f t="shared" si="39"/>
        <v/>
      </c>
      <c r="Q243" s="652" t="str">
        <f t="shared" si="40"/>
        <v/>
      </c>
      <c r="R243" s="739" t="str">
        <f t="shared" si="41"/>
        <v/>
      </c>
      <c r="S243" s="800"/>
    </row>
    <row r="244" spans="3:19" x14ac:dyDescent="0.25">
      <c r="C244" s="653"/>
      <c r="D244" s="654"/>
      <c r="E244" s="649"/>
      <c r="F244" s="655"/>
      <c r="G244" s="767"/>
      <c r="H244" s="767"/>
      <c r="I244" s="769" t="str">
        <f t="shared" si="33"/>
        <v/>
      </c>
      <c r="J244" s="769" t="str">
        <f t="shared" si="34"/>
        <v/>
      </c>
      <c r="K244" s="769" t="str">
        <f t="shared" si="35"/>
        <v/>
      </c>
      <c r="M244" s="651" t="str">
        <f t="shared" si="36"/>
        <v/>
      </c>
      <c r="N244" s="652" t="str">
        <f t="shared" si="37"/>
        <v/>
      </c>
      <c r="O244" s="652" t="str">
        <f t="shared" si="38"/>
        <v/>
      </c>
      <c r="P244" s="798" t="str">
        <f t="shared" si="39"/>
        <v/>
      </c>
      <c r="Q244" s="652" t="str">
        <f t="shared" si="40"/>
        <v/>
      </c>
      <c r="R244" s="739" t="str">
        <f t="shared" si="41"/>
        <v/>
      </c>
      <c r="S244" s="800"/>
    </row>
    <row r="245" spans="3:19" x14ac:dyDescent="0.25">
      <c r="C245" s="653"/>
      <c r="D245" s="654"/>
      <c r="E245" s="649"/>
      <c r="F245" s="655"/>
      <c r="G245" s="767"/>
      <c r="H245" s="767"/>
      <c r="I245" s="769" t="str">
        <f t="shared" si="33"/>
        <v/>
      </c>
      <c r="J245" s="769" t="str">
        <f t="shared" si="34"/>
        <v/>
      </c>
      <c r="K245" s="769" t="str">
        <f t="shared" si="35"/>
        <v/>
      </c>
      <c r="M245" s="651" t="str">
        <f t="shared" si="36"/>
        <v/>
      </c>
      <c r="N245" s="652" t="str">
        <f t="shared" si="37"/>
        <v/>
      </c>
      <c r="O245" s="652" t="str">
        <f t="shared" si="38"/>
        <v/>
      </c>
      <c r="P245" s="798" t="str">
        <f t="shared" si="39"/>
        <v/>
      </c>
      <c r="Q245" s="652" t="str">
        <f t="shared" si="40"/>
        <v/>
      </c>
      <c r="R245" s="739" t="str">
        <f t="shared" si="41"/>
        <v/>
      </c>
      <c r="S245" s="800"/>
    </row>
    <row r="246" spans="3:19" x14ac:dyDescent="0.25">
      <c r="C246" s="653"/>
      <c r="D246" s="654"/>
      <c r="E246" s="649"/>
      <c r="F246" s="655"/>
      <c r="G246" s="767"/>
      <c r="H246" s="767"/>
      <c r="I246" s="769" t="str">
        <f t="shared" si="33"/>
        <v/>
      </c>
      <c r="J246" s="769" t="str">
        <f t="shared" si="34"/>
        <v/>
      </c>
      <c r="K246" s="769" t="str">
        <f t="shared" si="35"/>
        <v/>
      </c>
      <c r="M246" s="651" t="str">
        <f t="shared" si="36"/>
        <v/>
      </c>
      <c r="N246" s="652" t="str">
        <f t="shared" si="37"/>
        <v/>
      </c>
      <c r="O246" s="652" t="str">
        <f t="shared" si="38"/>
        <v/>
      </c>
      <c r="P246" s="798" t="str">
        <f t="shared" si="39"/>
        <v/>
      </c>
      <c r="Q246" s="652" t="str">
        <f t="shared" si="40"/>
        <v/>
      </c>
      <c r="R246" s="739" t="str">
        <f t="shared" si="41"/>
        <v/>
      </c>
      <c r="S246" s="800"/>
    </row>
    <row r="247" spans="3:19" x14ac:dyDescent="0.25">
      <c r="C247" s="653"/>
      <c r="D247" s="654"/>
      <c r="E247" s="649"/>
      <c r="F247" s="655"/>
      <c r="G247" s="767"/>
      <c r="H247" s="767"/>
      <c r="I247" s="769" t="str">
        <f t="shared" si="33"/>
        <v/>
      </c>
      <c r="J247" s="769" t="str">
        <f t="shared" si="34"/>
        <v/>
      </c>
      <c r="K247" s="769" t="str">
        <f t="shared" si="35"/>
        <v/>
      </c>
      <c r="M247" s="651" t="str">
        <f t="shared" si="36"/>
        <v/>
      </c>
      <c r="N247" s="652" t="str">
        <f t="shared" si="37"/>
        <v/>
      </c>
      <c r="O247" s="652" t="str">
        <f t="shared" si="38"/>
        <v/>
      </c>
      <c r="P247" s="798" t="str">
        <f t="shared" si="39"/>
        <v/>
      </c>
      <c r="Q247" s="652" t="str">
        <f t="shared" si="40"/>
        <v/>
      </c>
      <c r="R247" s="739" t="str">
        <f t="shared" si="41"/>
        <v/>
      </c>
      <c r="S247" s="800"/>
    </row>
    <row r="248" spans="3:19" x14ac:dyDescent="0.25">
      <c r="C248" s="653"/>
      <c r="D248" s="654"/>
      <c r="E248" s="649"/>
      <c r="F248" s="655"/>
      <c r="G248" s="767"/>
      <c r="H248" s="767"/>
      <c r="I248" s="769" t="str">
        <f t="shared" si="33"/>
        <v/>
      </c>
      <c r="J248" s="769" t="str">
        <f t="shared" si="34"/>
        <v/>
      </c>
      <c r="K248" s="769" t="str">
        <f t="shared" si="35"/>
        <v/>
      </c>
      <c r="M248" s="651" t="str">
        <f t="shared" si="36"/>
        <v/>
      </c>
      <c r="N248" s="652" t="str">
        <f t="shared" si="37"/>
        <v/>
      </c>
      <c r="O248" s="652" t="str">
        <f t="shared" si="38"/>
        <v/>
      </c>
      <c r="P248" s="798" t="str">
        <f t="shared" si="39"/>
        <v/>
      </c>
      <c r="Q248" s="652" t="str">
        <f t="shared" si="40"/>
        <v/>
      </c>
      <c r="R248" s="739" t="str">
        <f t="shared" si="41"/>
        <v/>
      </c>
      <c r="S248" s="800"/>
    </row>
    <row r="249" spans="3:19" x14ac:dyDescent="0.25">
      <c r="C249" s="653"/>
      <c r="D249" s="654"/>
      <c r="E249" s="649"/>
      <c r="F249" s="655"/>
      <c r="G249" s="767"/>
      <c r="H249" s="767"/>
      <c r="I249" s="769" t="str">
        <f t="shared" si="33"/>
        <v/>
      </c>
      <c r="J249" s="769" t="str">
        <f t="shared" si="34"/>
        <v/>
      </c>
      <c r="K249" s="769" t="str">
        <f t="shared" si="35"/>
        <v/>
      </c>
      <c r="M249" s="651" t="str">
        <f t="shared" si="36"/>
        <v/>
      </c>
      <c r="N249" s="652" t="str">
        <f t="shared" si="37"/>
        <v/>
      </c>
      <c r="O249" s="652" t="str">
        <f t="shared" si="38"/>
        <v/>
      </c>
      <c r="P249" s="798" t="str">
        <f t="shared" si="39"/>
        <v/>
      </c>
      <c r="Q249" s="652" t="str">
        <f t="shared" si="40"/>
        <v/>
      </c>
      <c r="R249" s="739" t="str">
        <f t="shared" si="41"/>
        <v/>
      </c>
      <c r="S249" s="800"/>
    </row>
    <row r="250" spans="3:19" x14ac:dyDescent="0.25">
      <c r="C250" s="653"/>
      <c r="D250" s="654"/>
      <c r="E250" s="649"/>
      <c r="F250" s="655"/>
      <c r="G250" s="767"/>
      <c r="H250" s="767"/>
      <c r="I250" s="769" t="str">
        <f t="shared" si="33"/>
        <v/>
      </c>
      <c r="J250" s="769" t="str">
        <f t="shared" si="34"/>
        <v/>
      </c>
      <c r="K250" s="769" t="str">
        <f t="shared" si="35"/>
        <v/>
      </c>
      <c r="M250" s="651" t="str">
        <f t="shared" si="36"/>
        <v/>
      </c>
      <c r="N250" s="652" t="str">
        <f t="shared" si="37"/>
        <v/>
      </c>
      <c r="O250" s="652" t="str">
        <f t="shared" si="38"/>
        <v/>
      </c>
      <c r="P250" s="798" t="str">
        <f t="shared" si="39"/>
        <v/>
      </c>
      <c r="Q250" s="652" t="str">
        <f t="shared" si="40"/>
        <v/>
      </c>
      <c r="R250" s="739" t="str">
        <f t="shared" si="41"/>
        <v/>
      </c>
      <c r="S250" s="800"/>
    </row>
    <row r="251" spans="3:19" x14ac:dyDescent="0.25">
      <c r="C251" s="653"/>
      <c r="D251" s="654"/>
      <c r="E251" s="649"/>
      <c r="F251" s="655"/>
      <c r="G251" s="767"/>
      <c r="H251" s="767"/>
      <c r="I251" s="769" t="str">
        <f t="shared" si="33"/>
        <v/>
      </c>
      <c r="J251" s="769" t="str">
        <f t="shared" si="34"/>
        <v/>
      </c>
      <c r="K251" s="769" t="str">
        <f t="shared" si="35"/>
        <v/>
      </c>
      <c r="M251" s="651" t="str">
        <f t="shared" si="36"/>
        <v/>
      </c>
      <c r="N251" s="652" t="str">
        <f t="shared" ref="N251:N258" si="42">IFERROR(INDEX(CNTR_FuelListIsZero, MATCH(E251, CNTR_FuelListNames, 0)),"")</f>
        <v/>
      </c>
      <c r="O251" s="652" t="str">
        <f t="shared" ref="O251:O258" si="43">IF(E251="","",IFERROR(NOT(ISNUMBER(INDEX(CNTR_FuelListSupportRate, MATCH(E251, CNTR_FuelListNames, 0)))),  ""))</f>
        <v/>
      </c>
      <c r="P251" s="798" t="str">
        <f t="shared" ref="P251:P258" si="44">IFERROR( OR( INDEX(CNTR_FuelListCompleteData, MATCH(E251, CNTR_FuelListNames, 0)) = FALSE,   INDEX(CNTR_FuelListIsFossil, MATCH(E251, CNTR_FuelListNames, 0)) = TRUE),  "")</f>
        <v/>
      </c>
      <c r="Q251" s="652" t="str">
        <f t="shared" ref="Q251:Q258" si="45">IFERROR(IF(INDEX(CNTR_FuelListSubType, MATCH(E251, CNTR_FuelListNames, 0)) = "",  "",  INDEX(CNTR_FuelListSubType, MATCH(E251, CNTR_FuelListNames, 0))),  "")</f>
        <v/>
      </c>
      <c r="R251" s="739" t="str">
        <f t="shared" ref="R251:R258" si="46">IFERROR(IF( AND(D251=TRUE, ISNUMBER(INDEX(CNTR_FuelListSupportRate, MATCH( E251, CNTR_FuelListNames, 0)))),   1,   INDEX(CNTR_FuelListSupportRate, MATCH(E251, CNTR_FuelListNames, 0))),  "")</f>
        <v/>
      </c>
      <c r="S251" s="800"/>
    </row>
    <row r="252" spans="3:19" x14ac:dyDescent="0.25">
      <c r="C252" s="653"/>
      <c r="D252" s="654"/>
      <c r="E252" s="649"/>
      <c r="F252" s="655"/>
      <c r="G252" s="767"/>
      <c r="H252" s="767"/>
      <c r="I252" s="769" t="str">
        <f t="shared" ref="I252:I258" si="47">IF(ISNUMBER($F252), IFERROR($F252*G252,"--"),"")</f>
        <v/>
      </c>
      <c r="J252" s="769" t="str">
        <f t="shared" ref="J252:J258" si="48">IF(AND(ISNUMBER($F252),N252=TRUE), IFERROR($F252*G252,"--"),"")</f>
        <v/>
      </c>
      <c r="K252" s="769" t="str">
        <f t="shared" ref="K252:K258" si="49">IF(ISNUMBER($F252), IFERROR($F252*H252,"--"),"")</f>
        <v/>
      </c>
      <c r="M252" s="651" t="str">
        <f t="shared" ref="M252:M258" si="50">IF(E252="","", IFERROR(IF(N252 = FALSE,  TRUE,  FALSE),  ""))</f>
        <v/>
      </c>
      <c r="N252" s="652" t="str">
        <f t="shared" si="42"/>
        <v/>
      </c>
      <c r="O252" s="652" t="str">
        <f t="shared" si="43"/>
        <v/>
      </c>
      <c r="P252" s="798" t="str">
        <f t="shared" si="44"/>
        <v/>
      </c>
      <c r="Q252" s="652" t="str">
        <f t="shared" si="45"/>
        <v/>
      </c>
      <c r="R252" s="739" t="str">
        <f t="shared" si="46"/>
        <v/>
      </c>
      <c r="S252" s="800"/>
    </row>
    <row r="253" spans="3:19" x14ac:dyDescent="0.25">
      <c r="C253" s="653"/>
      <c r="D253" s="654"/>
      <c r="E253" s="649"/>
      <c r="F253" s="655"/>
      <c r="G253" s="767"/>
      <c r="H253" s="767"/>
      <c r="I253" s="769" t="str">
        <f t="shared" si="47"/>
        <v/>
      </c>
      <c r="J253" s="769" t="str">
        <f t="shared" si="48"/>
        <v/>
      </c>
      <c r="K253" s="769" t="str">
        <f t="shared" si="49"/>
        <v/>
      </c>
      <c r="M253" s="651" t="str">
        <f t="shared" si="50"/>
        <v/>
      </c>
      <c r="N253" s="652" t="str">
        <f t="shared" si="42"/>
        <v/>
      </c>
      <c r="O253" s="652" t="str">
        <f t="shared" si="43"/>
        <v/>
      </c>
      <c r="P253" s="798" t="str">
        <f t="shared" si="44"/>
        <v/>
      </c>
      <c r="Q253" s="652" t="str">
        <f t="shared" si="45"/>
        <v/>
      </c>
      <c r="R253" s="739" t="str">
        <f t="shared" si="46"/>
        <v/>
      </c>
      <c r="S253" s="800"/>
    </row>
    <row r="254" spans="3:19" x14ac:dyDescent="0.25">
      <c r="C254" s="653"/>
      <c r="D254" s="654"/>
      <c r="E254" s="649"/>
      <c r="F254" s="655"/>
      <c r="G254" s="767"/>
      <c r="H254" s="767"/>
      <c r="I254" s="769" t="str">
        <f t="shared" si="47"/>
        <v/>
      </c>
      <c r="J254" s="769" t="str">
        <f t="shared" si="48"/>
        <v/>
      </c>
      <c r="K254" s="769" t="str">
        <f t="shared" si="49"/>
        <v/>
      </c>
      <c r="M254" s="651" t="str">
        <f t="shared" si="50"/>
        <v/>
      </c>
      <c r="N254" s="652" t="str">
        <f t="shared" si="42"/>
        <v/>
      </c>
      <c r="O254" s="652" t="str">
        <f t="shared" si="43"/>
        <v/>
      </c>
      <c r="P254" s="798" t="str">
        <f t="shared" si="44"/>
        <v/>
      </c>
      <c r="Q254" s="652" t="str">
        <f t="shared" si="45"/>
        <v/>
      </c>
      <c r="R254" s="739" t="str">
        <f t="shared" si="46"/>
        <v/>
      </c>
      <c r="S254" s="800"/>
    </row>
    <row r="255" spans="3:19" x14ac:dyDescent="0.25">
      <c r="C255" s="653"/>
      <c r="D255" s="654"/>
      <c r="E255" s="649"/>
      <c r="F255" s="655"/>
      <c r="G255" s="767"/>
      <c r="H255" s="767"/>
      <c r="I255" s="769" t="str">
        <f t="shared" si="47"/>
        <v/>
      </c>
      <c r="J255" s="769" t="str">
        <f t="shared" si="48"/>
        <v/>
      </c>
      <c r="K255" s="769" t="str">
        <f t="shared" si="49"/>
        <v/>
      </c>
      <c r="M255" s="651" t="str">
        <f t="shared" si="50"/>
        <v/>
      </c>
      <c r="N255" s="652" t="str">
        <f t="shared" si="42"/>
        <v/>
      </c>
      <c r="O255" s="652" t="str">
        <f t="shared" si="43"/>
        <v/>
      </c>
      <c r="P255" s="798" t="str">
        <f t="shared" si="44"/>
        <v/>
      </c>
      <c r="Q255" s="652" t="str">
        <f t="shared" si="45"/>
        <v/>
      </c>
      <c r="R255" s="739" t="str">
        <f t="shared" si="46"/>
        <v/>
      </c>
      <c r="S255" s="800"/>
    </row>
    <row r="256" spans="3:19" x14ac:dyDescent="0.25">
      <c r="C256" s="653"/>
      <c r="D256" s="654"/>
      <c r="E256" s="649"/>
      <c r="F256" s="655"/>
      <c r="G256" s="767"/>
      <c r="H256" s="767"/>
      <c r="I256" s="769" t="str">
        <f t="shared" si="47"/>
        <v/>
      </c>
      <c r="J256" s="769" t="str">
        <f t="shared" si="48"/>
        <v/>
      </c>
      <c r="K256" s="769" t="str">
        <f t="shared" si="49"/>
        <v/>
      </c>
      <c r="M256" s="651" t="str">
        <f t="shared" si="50"/>
        <v/>
      </c>
      <c r="N256" s="652" t="str">
        <f t="shared" si="42"/>
        <v/>
      </c>
      <c r="O256" s="652" t="str">
        <f t="shared" si="43"/>
        <v/>
      </c>
      <c r="P256" s="798" t="str">
        <f t="shared" si="44"/>
        <v/>
      </c>
      <c r="Q256" s="652" t="str">
        <f t="shared" si="45"/>
        <v/>
      </c>
      <c r="R256" s="739" t="str">
        <f t="shared" si="46"/>
        <v/>
      </c>
      <c r="S256" s="800"/>
    </row>
    <row r="257" spans="3:19" x14ac:dyDescent="0.25">
      <c r="C257" s="653"/>
      <c r="D257" s="654"/>
      <c r="E257" s="649"/>
      <c r="F257" s="655"/>
      <c r="G257" s="767"/>
      <c r="H257" s="767"/>
      <c r="I257" s="769" t="str">
        <f t="shared" si="47"/>
        <v/>
      </c>
      <c r="J257" s="769" t="str">
        <f t="shared" si="48"/>
        <v/>
      </c>
      <c r="K257" s="769" t="str">
        <f t="shared" si="49"/>
        <v/>
      </c>
      <c r="M257" s="651" t="str">
        <f t="shared" si="50"/>
        <v/>
      </c>
      <c r="N257" s="652" t="str">
        <f t="shared" si="42"/>
        <v/>
      </c>
      <c r="O257" s="652" t="str">
        <f t="shared" si="43"/>
        <v/>
      </c>
      <c r="P257" s="798" t="str">
        <f t="shared" si="44"/>
        <v/>
      </c>
      <c r="Q257" s="652" t="str">
        <f t="shared" si="45"/>
        <v/>
      </c>
      <c r="R257" s="739" t="str">
        <f t="shared" si="46"/>
        <v/>
      </c>
      <c r="S257" s="800"/>
    </row>
    <row r="258" spans="3:19" x14ac:dyDescent="0.25">
      <c r="C258" s="656"/>
      <c r="D258" s="657"/>
      <c r="E258" s="658"/>
      <c r="F258" s="659"/>
      <c r="G258" s="768"/>
      <c r="H258" s="768"/>
      <c r="I258" s="770" t="str">
        <f t="shared" si="47"/>
        <v/>
      </c>
      <c r="J258" s="770" t="str">
        <f t="shared" si="48"/>
        <v/>
      </c>
      <c r="K258" s="769" t="str">
        <f t="shared" si="49"/>
        <v/>
      </c>
      <c r="M258" s="651" t="str">
        <f t="shared" si="50"/>
        <v/>
      </c>
      <c r="N258" s="652" t="str">
        <f t="shared" si="42"/>
        <v/>
      </c>
      <c r="O258" s="652" t="str">
        <f t="shared" si="43"/>
        <v/>
      </c>
      <c r="P258" s="798" t="str">
        <f t="shared" si="44"/>
        <v/>
      </c>
      <c r="Q258" s="652" t="str">
        <f t="shared" si="45"/>
        <v/>
      </c>
      <c r="R258" s="739" t="str">
        <f t="shared" si="46"/>
        <v/>
      </c>
      <c r="S258" s="800"/>
    </row>
    <row r="259" spans="3:19" x14ac:dyDescent="0.25">
      <c r="C259" s="660" t="str">
        <f>Translations!$B$1615</f>
        <v>TOTAL</v>
      </c>
      <c r="D259" s="660"/>
      <c r="E259" s="660"/>
      <c r="F259" s="661">
        <f>SUM(F59:F258)</f>
        <v>0</v>
      </c>
      <c r="G259" s="772" t="str">
        <f>IFERROR(I259/$F259,"")</f>
        <v/>
      </c>
      <c r="H259" s="772" t="str">
        <f>IFERROR(K259/$F259,"")</f>
        <v/>
      </c>
      <c r="I259" s="771">
        <f t="shared" ref="I259:K259" si="51">SUM(I59:I258)</f>
        <v>0</v>
      </c>
      <c r="J259" s="771">
        <f t="shared" si="51"/>
        <v>0</v>
      </c>
      <c r="K259" s="771">
        <f t="shared" si="51"/>
        <v>0</v>
      </c>
      <c r="M259" s="662"/>
      <c r="N259" s="663"/>
      <c r="O259" s="663"/>
      <c r="P259" s="663"/>
      <c r="Q259" s="663"/>
      <c r="R259" s="663"/>
      <c r="S259" s="801"/>
    </row>
    <row r="261" spans="3:19" ht="13.2" customHeight="1" x14ac:dyDescent="0.25">
      <c r="C261" s="1233" t="str">
        <f>Translations!$B$1614</f>
        <v>When ready with entries in this sheet, please click here for returning to entering data in section 5c (fuel quantities used in sheet "Emissions overview").</v>
      </c>
      <c r="D261" s="1234"/>
      <c r="E261" s="1234"/>
      <c r="F261" s="1234"/>
      <c r="G261" s="1234"/>
      <c r="H261" s="1234"/>
      <c r="I261" s="1234"/>
      <c r="J261" s="1234"/>
      <c r="K261" s="1235"/>
    </row>
  </sheetData>
  <sheetProtection sheet="1" objects="1" scenarios="1" formatCells="0" formatColumns="0" formatRows="0" insertColumns="0" insertRows="0"/>
  <mergeCells count="60">
    <mergeCell ref="C39:D39"/>
    <mergeCell ref="E39:K39"/>
    <mergeCell ref="C40:D40"/>
    <mergeCell ref="E40:K40"/>
    <mergeCell ref="C43:D43"/>
    <mergeCell ref="E43:K43"/>
    <mergeCell ref="C42:D42"/>
    <mergeCell ref="E42:K42"/>
    <mergeCell ref="C36:D36"/>
    <mergeCell ref="E36:K36"/>
    <mergeCell ref="C37:D37"/>
    <mergeCell ref="E37:K37"/>
    <mergeCell ref="C38:D38"/>
    <mergeCell ref="E38:K38"/>
    <mergeCell ref="C33:K33"/>
    <mergeCell ref="C30:K30"/>
    <mergeCell ref="C34:D34"/>
    <mergeCell ref="E34:K34"/>
    <mergeCell ref="C35:D35"/>
    <mergeCell ref="E35:K35"/>
    <mergeCell ref="C27:K27"/>
    <mergeCell ref="C28:K28"/>
    <mergeCell ref="C29:K29"/>
    <mergeCell ref="C31:K31"/>
    <mergeCell ref="C32:K32"/>
    <mergeCell ref="C15:K15"/>
    <mergeCell ref="D16:K16"/>
    <mergeCell ref="D17:K17"/>
    <mergeCell ref="D18:K18"/>
    <mergeCell ref="D19:K19"/>
    <mergeCell ref="D20:K20"/>
    <mergeCell ref="C22:D22"/>
    <mergeCell ref="C21:K21"/>
    <mergeCell ref="E22:K22"/>
    <mergeCell ref="E23:K23"/>
    <mergeCell ref="C23:D25"/>
    <mergeCell ref="E24:K24"/>
    <mergeCell ref="E25:K25"/>
    <mergeCell ref="C13:K13"/>
    <mergeCell ref="C14:K14"/>
    <mergeCell ref="C7:K7"/>
    <mergeCell ref="C9:K9"/>
    <mergeCell ref="C10:K10"/>
    <mergeCell ref="C11:K11"/>
    <mergeCell ref="C12:K12"/>
    <mergeCell ref="C8:K8"/>
    <mergeCell ref="C56:K56"/>
    <mergeCell ref="C261:K261"/>
    <mergeCell ref="C41:D41"/>
    <mergeCell ref="E41:K41"/>
    <mergeCell ref="C55:K55"/>
    <mergeCell ref="C45:K45"/>
    <mergeCell ref="D48:K48"/>
    <mergeCell ref="D49:K49"/>
    <mergeCell ref="D50:K50"/>
    <mergeCell ref="C47:K47"/>
    <mergeCell ref="C53:D53"/>
    <mergeCell ref="C46:K46"/>
    <mergeCell ref="C51:K51"/>
    <mergeCell ref="C52:K52"/>
  </mergeCells>
  <conditionalFormatting sqref="F59:H258">
    <cfRule type="expression" dxfId="10" priority="328">
      <formula>$P59=TRUE</formula>
    </cfRule>
  </conditionalFormatting>
  <conditionalFormatting sqref="H59:H258">
    <cfRule type="expression" dxfId="9" priority="3">
      <formula>$O59=TRUE</formula>
    </cfRule>
  </conditionalFormatting>
  <conditionalFormatting sqref="J59:J258">
    <cfRule type="expression" dxfId="8" priority="4">
      <formula>IF($M59=TRUE,TRUE,FALSE)</formula>
    </cfRule>
  </conditionalFormatting>
  <dataValidations count="3">
    <dataValidation type="list" allowBlank="1" showInputMessage="1" showErrorMessage="1" sqref="D59:D258" xr:uid="{00000000-0002-0000-0700-000000000000}">
      <formula1>TrueFalse</formula1>
    </dataValidation>
    <dataValidation type="list" allowBlank="1" showInputMessage="1" showErrorMessage="1" sqref="E59:E258" xr:uid="{00000000-0002-0000-0700-000001000000}">
      <formula1>INDIRECT(CNTR_FuelSelection)</formula1>
    </dataValidation>
    <dataValidation type="decimal" allowBlank="1" showInputMessage="1" showErrorMessage="1" sqref="G59:H258" xr:uid="{00000000-0002-0000-0700-000002000000}">
      <formula1>0</formula1>
      <formula2>1</formula2>
    </dataValidation>
  </dataValidations>
  <hyperlinks>
    <hyperlink ref="C56:K56" location="JUMP_5c" display="When ready with entries in this sheet, for returning to entering data in section 5c (fuel quantities used in sheet &quot;Emissions overview&quot;), please click here." xr:uid="{00000000-0004-0000-0700-000000000000}"/>
    <hyperlink ref="C261:K261" location="JUMP_5c" display="When ready with entries in this sheet, for returning to entering data in section 5c (fuel quantities used in sheet &quot;Emissions overview&quot;), please click here." xr:uid="{00000000-0004-0000-0700-000001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tabColor rgb="FF7030A0"/>
  </sheetPr>
  <dimension ref="A1:L32"/>
  <sheetViews>
    <sheetView topLeftCell="B2" zoomScale="115" zoomScaleNormal="115" workbookViewId="0">
      <selection activeCell="D18" sqref="D18:I26"/>
    </sheetView>
  </sheetViews>
  <sheetFormatPr defaultColWidth="9.109375" defaultRowHeight="13.8" x14ac:dyDescent="0.25"/>
  <cols>
    <col min="1" max="1" width="4.33203125" style="676" hidden="1" customWidth="1"/>
    <col min="2" max="2" width="4.33203125" style="670" customWidth="1"/>
    <col min="3" max="3" width="5.44140625" style="670" customWidth="1"/>
    <col min="4" max="4" width="32.6640625" style="670" customWidth="1"/>
    <col min="5" max="9" width="12.6640625" style="670" customWidth="1"/>
    <col min="10" max="10" width="3.6640625" style="670" customWidth="1"/>
    <col min="11" max="11" width="9.109375" style="676" hidden="1" customWidth="1"/>
    <col min="12" max="12" width="3.6640625" style="670" customWidth="1"/>
    <col min="13" max="13" width="9.109375" style="670" customWidth="1"/>
    <col min="14" max="16384" width="9.109375" style="670"/>
  </cols>
  <sheetData>
    <row r="1" spans="1:12" s="676" customFormat="1" hidden="1" x14ac:dyDescent="0.25">
      <c r="A1" s="676" t="s">
        <v>30</v>
      </c>
      <c r="K1" s="676" t="s">
        <v>30</v>
      </c>
    </row>
    <row r="3" spans="1:12" ht="17.399999999999999" x14ac:dyDescent="0.25">
      <c r="C3" s="664" t="str">
        <f>Translations!$B$1616</f>
        <v>AUTOMATIC AGGREGATION OF ALTERNATIVE FUEL TYPES</v>
      </c>
    </row>
    <row r="5" spans="1:12" ht="15.6" x14ac:dyDescent="0.25">
      <c r="C5" s="665" t="s">
        <v>4</v>
      </c>
      <c r="D5" s="1263" t="str">
        <f>Translations!$B$1403</f>
        <v>Support under Article 3c(6) of the EU ETS Directive</v>
      </c>
      <c r="E5" s="1264"/>
      <c r="F5" s="1264"/>
      <c r="G5" s="1264"/>
      <c r="H5" s="1264"/>
      <c r="I5" s="1000"/>
    </row>
    <row r="6" spans="1:12" x14ac:dyDescent="0.25">
      <c r="H6" s="671"/>
    </row>
    <row r="7" spans="1:12" ht="26.4" customHeight="1" x14ac:dyDescent="0.25">
      <c r="C7" s="679" t="s">
        <v>25</v>
      </c>
      <c r="D7" s="1001" t="str">
        <f>Translations!$B$1617</f>
        <v>Please, indicate here if you do NOT want to apply for the free allocation to support the use of eligible aviation fuels pursuant to Article 3c(6) of the EU ETS Directive.</v>
      </c>
      <c r="E7" s="1001"/>
      <c r="F7" s="1001"/>
      <c r="G7" s="1001"/>
      <c r="H7" s="1001"/>
      <c r="I7" s="972"/>
    </row>
    <row r="8" spans="1:12" ht="13.2" customHeight="1" x14ac:dyDescent="0.25">
      <c r="C8" s="672"/>
      <c r="D8" s="1241" t="str">
        <f>Translations!$B$1618</f>
        <v>In selecting "TRUE", you are opting-out from the ETS support pursuant to Article 3c(6) of the EU ETS Directive.</v>
      </c>
      <c r="E8" s="998"/>
      <c r="F8" s="998"/>
      <c r="G8" s="998"/>
      <c r="H8" s="998"/>
      <c r="I8" s="675"/>
      <c r="J8" s="671"/>
      <c r="K8" s="372" t="s">
        <v>226</v>
      </c>
      <c r="L8" s="671"/>
    </row>
    <row r="9" spans="1:12" ht="4.95" customHeight="1" x14ac:dyDescent="0.25">
      <c r="H9" s="671"/>
    </row>
    <row r="10" spans="1:12" ht="40.950000000000003" customHeight="1" x14ac:dyDescent="0.25">
      <c r="C10" s="672"/>
      <c r="D10" s="1265" t="str">
        <f>IF(CNTR_ETS3c6OptOut,ErrMsg_YouOptOut,ErrMsg_Art3c6OK)</f>
        <v>You are applying for support for the use of eligible aviation fuels under Article 3c(6) of the EU ETS Directive using the data displayed below.</v>
      </c>
      <c r="E10" s="1266"/>
      <c r="F10" s="1266"/>
      <c r="G10" s="1266"/>
      <c r="H10" s="1266"/>
      <c r="I10" s="1267"/>
      <c r="J10" s="671"/>
      <c r="K10" s="677"/>
      <c r="L10" s="671"/>
    </row>
    <row r="11" spans="1:12" ht="13.2" customHeight="1" x14ac:dyDescent="0.25">
      <c r="C11" s="672"/>
      <c r="D11" s="594"/>
      <c r="E11" s="338"/>
      <c r="F11" s="338"/>
      <c r="G11" s="338"/>
      <c r="H11" s="338"/>
      <c r="I11" s="671"/>
      <c r="J11" s="671"/>
      <c r="K11" s="677"/>
      <c r="L11" s="671"/>
    </row>
    <row r="12" spans="1:12" x14ac:dyDescent="0.25">
      <c r="C12" s="545" t="s">
        <v>26</v>
      </c>
      <c r="D12" s="389" t="str">
        <f>Translations!$B$1619</f>
        <v>Aggregated amount of neat fuels eligible for Article 3c(6) support</v>
      </c>
    </row>
    <row r="13" spans="1:12" x14ac:dyDescent="0.25">
      <c r="C13" s="672"/>
      <c r="D13" s="1241" t="str">
        <f>Translations!$B$1620</f>
        <v>The table below lists the amounts of neat fuels in tonnes, attributed proportionally to eligible flights, as entered in section 10a of this report.</v>
      </c>
      <c r="E13" s="998"/>
      <c r="F13" s="998"/>
      <c r="G13" s="998"/>
      <c r="H13" s="998"/>
      <c r="I13" s="998"/>
    </row>
    <row r="14" spans="1:12" x14ac:dyDescent="0.25">
      <c r="C14" s="672"/>
      <c r="D14" s="1241" t="str">
        <f>Translations!$B$1621</f>
        <v>The level of support is automatically taken from the fuel definitions in section 5b.</v>
      </c>
      <c r="E14" s="998"/>
      <c r="F14" s="998"/>
      <c r="G14" s="998"/>
      <c r="H14" s="998"/>
      <c r="I14" s="998"/>
    </row>
    <row r="15" spans="1:12" ht="27" customHeight="1" x14ac:dyDescent="0.25">
      <c r="C15" s="672"/>
      <c r="D15" s="1241" t="str">
        <f>Translations!$B$1622</f>
        <v>Where an airport listed in section 10b is eligible for 100% support in accordance with Article 3c(6) of the EU ETS Directive, this support level is set to 100%.</v>
      </c>
      <c r="E15" s="998"/>
      <c r="F15" s="998"/>
      <c r="G15" s="998"/>
      <c r="H15" s="998"/>
      <c r="I15" s="998"/>
    </row>
    <row r="16" spans="1:12" x14ac:dyDescent="0.25">
      <c r="C16" s="672"/>
      <c r="D16" s="683"/>
      <c r="E16" s="1268" t="str">
        <f>Translations!$B$1623</f>
        <v>Level of direct ETS support under Article 3c(6)</v>
      </c>
      <c r="F16" s="1268"/>
      <c r="G16" s="1268"/>
      <c r="H16" s="1268"/>
      <c r="I16" s="683"/>
      <c r="K16" s="676" t="s">
        <v>232</v>
      </c>
    </row>
    <row r="17" spans="1:11" s="673" customFormat="1" ht="26.4" customHeight="1" x14ac:dyDescent="0.25">
      <c r="A17" s="678"/>
      <c r="C17" s="680"/>
      <c r="D17" s="684" t="str">
        <f>Translations!$B$1624</f>
        <v>Fuels entered in Section 10a [tonnes]</v>
      </c>
      <c r="E17" s="681">
        <v>0.5</v>
      </c>
      <c r="F17" s="681">
        <v>0.7</v>
      </c>
      <c r="G17" s="681">
        <v>0.95</v>
      </c>
      <c r="H17" s="681">
        <v>1</v>
      </c>
      <c r="I17" s="682" t="str">
        <f>Translations!$B$1625</f>
        <v>Total Volume</v>
      </c>
      <c r="K17" s="678"/>
    </row>
    <row r="18" spans="1:11" x14ac:dyDescent="0.25">
      <c r="C18" s="672"/>
      <c r="D18" s="687" t="str">
        <f>Translations!$B$1626</f>
        <v>Advanced Aviation Biofuel</v>
      </c>
      <c r="E18" s="773" t="str">
        <f>IF(CNTR_ETS3c6OptOut=TRUE, "",
                    IF(SUMIFS('Annex Aerodromes'!$K$59:$K$258, 'Annex Aerodromes'!$O$59:$O$258, FALSE, 'Annex Aerodromes'!$P$59:$P$258, FALSE, 'Annex Aerodromes'!$R$59:$R$258, E$17, 'Annex Aerodromes'!$Q$59:$Q$258, $K18) = 0,    "",
                    SUMIFS('Annex Aerodromes'!$K$59:$K$258, 'Annex Aerodromes'!$O$59:$O$258, FALSE, 'Annex Aerodromes'!$P$59:$P$258, FALSE, 'Annex Aerodromes'!$R$59:$R$258, E$17, 'Annex Aerodromes'!$Q$59:$Q$258, $K18)))</f>
        <v/>
      </c>
      <c r="F18" s="689" t="str">
        <f>IF(CNTR_ETS3c6OptOut=TRUE, "",
                    IF(SUMIFS('Annex Aerodromes'!$K$59:$K$258, 'Annex Aerodromes'!$O$59:$O$258, FALSE, 'Annex Aerodromes'!$P$59:$P$258, FALSE, 'Annex Aerodromes'!$R$59:$R$258, F$17, 'Annex Aerodromes'!$Q$59:$Q$258, $K18) = 0,    "",
                    SUMIFS('Annex Aerodromes'!$K$59:$K$258, 'Annex Aerodromes'!$O$59:$O$258, FALSE, 'Annex Aerodromes'!$P$59:$P$258, FALSE, 'Annex Aerodromes'!$R$59:$R$258, F$17, 'Annex Aerodromes'!$Q$59:$Q$258, $K18)))</f>
        <v/>
      </c>
      <c r="G18" s="773" t="str">
        <f>IF(CNTR_ETS3c6OptOut=TRUE, "",
                    IF(SUMIFS('Annex Aerodromes'!$K$59:$K$258, 'Annex Aerodromes'!$O$59:$O$258, FALSE, 'Annex Aerodromes'!$P$59:$P$258, FALSE, 'Annex Aerodromes'!$R$59:$R$258, G$17, 'Annex Aerodromes'!$Q$59:$Q$258, $K18) = 0,    "",
                    SUMIFS('Annex Aerodromes'!$K$59:$K$258, 'Annex Aerodromes'!$O$59:$O$258, FALSE, 'Annex Aerodromes'!$P$59:$P$258, FALSE, 'Annex Aerodromes'!$R$59:$R$258, G$17, 'Annex Aerodromes'!$Q$59:$Q$258, $K18)))</f>
        <v/>
      </c>
      <c r="H18" s="689" t="str">
        <f>IF(CNTR_ETS3c6OptOut=TRUE, "",
                    IF(SUMIFS('Annex Aerodromes'!$K$59:$K$258, 'Annex Aerodromes'!$O$59:$O$258, FALSE, 'Annex Aerodromes'!$P$59:$P$258, FALSE, 'Annex Aerodromes'!$R$59:$R$258, H$17, 'Annex Aerodromes'!$Q$59:$Q$258, $K18) = 0,    "",
                    SUMIFS('Annex Aerodromes'!$K$59:$K$258, 'Annex Aerodromes'!$O$59:$O$258, FALSE, 'Annex Aerodromes'!$P$59:$P$258, FALSE, 'Annex Aerodromes'!$R$59:$R$258, H$17, 'Annex Aerodromes'!$Q$59:$Q$258, $K18)))</f>
        <v/>
      </c>
      <c r="I18" s="690" t="str">
        <f>IF(SUM(E18:H18)=0,"",SUM(E18:H18))</f>
        <v/>
      </c>
      <c r="K18" s="685" t="str">
        <f t="shared" ref="K18:K25" si="0">INDEX(CNST_AltFuelTypesShort,MATCH(D18,CNST_AltFuelTypes,0))</f>
        <v>Adv. Biofuel</v>
      </c>
    </row>
    <row r="19" spans="1:11" x14ac:dyDescent="0.25">
      <c r="C19" s="672"/>
      <c r="D19" s="687" t="str">
        <f>Translations!$B$1449</f>
        <v>Aviation Biofuel</v>
      </c>
      <c r="E19" s="689" t="str">
        <f>IF(CNTR_ETS3c6OptOut=TRUE, "",
                    IF(SUMIFS('Annex Aerodromes'!$K$59:$K$258, 'Annex Aerodromes'!$O$59:$O$258, FALSE, 'Annex Aerodromes'!$P$59:$P$258, FALSE, 'Annex Aerodromes'!$R$59:$R$258, E$17, 'Annex Aerodromes'!$Q$59:$Q$258, $K19) = 0,    "",
                    SUMIFS('Annex Aerodromes'!$K$59:$K$258, 'Annex Aerodromes'!$O$59:$O$258, FALSE, 'Annex Aerodromes'!$P$59:$P$258, FALSE, 'Annex Aerodromes'!$R$59:$R$258, E$17, 'Annex Aerodromes'!$Q$59:$Q$258, $K19)))</f>
        <v/>
      </c>
      <c r="F19" s="773" t="str">
        <f>IF(CNTR_ETS3c6OptOut=TRUE, "",
                    IF(SUMIFS('Annex Aerodromes'!$K$59:$K$258, 'Annex Aerodromes'!$O$59:$O$258, FALSE, 'Annex Aerodromes'!$P$59:$P$258, FALSE, 'Annex Aerodromes'!$R$59:$R$258, F$17, 'Annex Aerodromes'!$Q$59:$Q$258, $K19) = 0,    "",
                    SUMIFS('Annex Aerodromes'!$K$59:$K$258, 'Annex Aerodromes'!$O$59:$O$258, FALSE, 'Annex Aerodromes'!$P$59:$P$258, FALSE, 'Annex Aerodromes'!$R$59:$R$258, F$17, 'Annex Aerodromes'!$Q$59:$Q$258, $K19)))</f>
        <v/>
      </c>
      <c r="G19" s="773" t="str">
        <f>IF(CNTR_ETS3c6OptOut=TRUE, "",
                    IF(SUMIFS('Annex Aerodromes'!$K$59:$K$258, 'Annex Aerodromes'!$O$59:$O$258, FALSE, 'Annex Aerodromes'!$P$59:$P$258, FALSE, 'Annex Aerodromes'!$R$59:$R$258, G$17, 'Annex Aerodromes'!$Q$59:$Q$258, $K19) = 0,    "",
                    SUMIFS('Annex Aerodromes'!$K$59:$K$258, 'Annex Aerodromes'!$O$59:$O$258, FALSE, 'Annex Aerodromes'!$P$59:$P$258, FALSE, 'Annex Aerodromes'!$R$59:$R$258, G$17, 'Annex Aerodromes'!$Q$59:$Q$258, $K19)))</f>
        <v/>
      </c>
      <c r="H19" s="689" t="str">
        <f>IF(CNTR_ETS3c6OptOut=TRUE, "",
                    IF(SUMIFS('Annex Aerodromes'!$K$59:$K$258, 'Annex Aerodromes'!$O$59:$O$258, FALSE, 'Annex Aerodromes'!$P$59:$P$258, FALSE, 'Annex Aerodromes'!$R$59:$R$258, H$17, 'Annex Aerodromes'!$Q$59:$Q$258, $K19) = 0,    "",
                    SUMIFS('Annex Aerodromes'!$K$59:$K$258, 'Annex Aerodromes'!$O$59:$O$258, FALSE, 'Annex Aerodromes'!$P$59:$P$258, FALSE, 'Annex Aerodromes'!$R$59:$R$258, H$17, 'Annex Aerodromes'!$Q$59:$Q$258, $K19)))</f>
        <v/>
      </c>
      <c r="I19" s="690" t="str">
        <f t="shared" ref="I19:I25" si="1">IF(SUM(E19:H19)=0,"",SUM(E19:H19))</f>
        <v/>
      </c>
      <c r="K19" s="685" t="str">
        <f t="shared" si="0"/>
        <v>Biofuel</v>
      </c>
    </row>
    <row r="20" spans="1:11" x14ac:dyDescent="0.25">
      <c r="C20" s="672"/>
      <c r="D20" s="687" t="str">
        <f>Translations!$B$1451</f>
        <v>Other aviation biofuel</v>
      </c>
      <c r="E20" s="689" t="str">
        <f>IF(CNTR_ETS3c6OptOut=TRUE, "",
                    IF(SUMIFS('Annex Aerodromes'!$K$59:$K$258, 'Annex Aerodromes'!$O$59:$O$258, FALSE, 'Annex Aerodromes'!$P$59:$P$258, FALSE, 'Annex Aerodromes'!$R$59:$R$258, E$17, 'Annex Aerodromes'!$Q$59:$Q$258, $K20) = 0,    "",
                    SUMIFS('Annex Aerodromes'!$K$59:$K$258, 'Annex Aerodromes'!$O$59:$O$258, FALSE, 'Annex Aerodromes'!$P$59:$P$258, FALSE, 'Annex Aerodromes'!$R$59:$R$258, E$17, 'Annex Aerodromes'!$Q$59:$Q$258, $K20)))</f>
        <v/>
      </c>
      <c r="F20" s="773" t="str">
        <f>IF(CNTR_ETS3c6OptOut=TRUE, "",
                    IF(SUMIFS('Annex Aerodromes'!$K$59:$K$258, 'Annex Aerodromes'!$O$59:$O$258, FALSE, 'Annex Aerodromes'!$P$59:$P$258, FALSE, 'Annex Aerodromes'!$R$59:$R$258, F$17, 'Annex Aerodromes'!$Q$59:$Q$258, $K20) = 0,    "",
                    SUMIFS('Annex Aerodromes'!$K$59:$K$258, 'Annex Aerodromes'!$O$59:$O$258, FALSE, 'Annex Aerodromes'!$P$59:$P$258, FALSE, 'Annex Aerodromes'!$R$59:$R$258, F$17, 'Annex Aerodromes'!$Q$59:$Q$258, $K20)))</f>
        <v/>
      </c>
      <c r="G20" s="773" t="str">
        <f>IF(CNTR_ETS3c6OptOut=TRUE, "",
                    IF(SUMIFS('Annex Aerodromes'!$K$59:$K$258, 'Annex Aerodromes'!$O$59:$O$258, FALSE, 'Annex Aerodromes'!$P$59:$P$258, FALSE, 'Annex Aerodromes'!$R$59:$R$258, G$17, 'Annex Aerodromes'!$Q$59:$Q$258, $K20) = 0,    "",
                    SUMIFS('Annex Aerodromes'!$K$59:$K$258, 'Annex Aerodromes'!$O$59:$O$258, FALSE, 'Annex Aerodromes'!$P$59:$P$258, FALSE, 'Annex Aerodromes'!$R$59:$R$258, G$17, 'Annex Aerodromes'!$Q$59:$Q$258, $K20)))</f>
        <v/>
      </c>
      <c r="H20" s="689" t="str">
        <f>IF(CNTR_ETS3c6OptOut=TRUE, "",
                    IF(SUMIFS('Annex Aerodromes'!$K$59:$K$258, 'Annex Aerodromes'!$O$59:$O$258, FALSE, 'Annex Aerodromes'!$P$59:$P$258, FALSE, 'Annex Aerodromes'!$R$59:$R$258, H$17, 'Annex Aerodromes'!$Q$59:$Q$258, $K20) = 0,    "",
                    SUMIFS('Annex Aerodromes'!$K$59:$K$258, 'Annex Aerodromes'!$O$59:$O$258, FALSE, 'Annex Aerodromes'!$P$59:$P$258, FALSE, 'Annex Aerodromes'!$R$59:$R$258, H$17, 'Annex Aerodromes'!$Q$59:$Q$258, $K20)))</f>
        <v/>
      </c>
      <c r="I20" s="690" t="str">
        <f t="shared" si="1"/>
        <v/>
      </c>
      <c r="K20" s="685" t="str">
        <f t="shared" si="0"/>
        <v>Other Biofuel</v>
      </c>
    </row>
    <row r="21" spans="1:11" x14ac:dyDescent="0.25">
      <c r="C21" s="672"/>
      <c r="D21" s="687" t="str">
        <f>Translations!$B$1454</f>
        <v>Co-processed advanced biofuel</v>
      </c>
      <c r="E21" s="773" t="str">
        <f>IF(CNTR_ETS3c6OptOut=TRUE, "",
                    IF(SUMIFS('Annex Aerodromes'!$K$59:$K$258, 'Annex Aerodromes'!$O$59:$O$258, FALSE, 'Annex Aerodromes'!$P$59:$P$258, FALSE, 'Annex Aerodromes'!$R$59:$R$258, E$17, 'Annex Aerodromes'!$Q$59:$Q$258, $K21) = 0,    "",
                    SUMIFS('Annex Aerodromes'!$K$59:$K$258, 'Annex Aerodromes'!$O$59:$O$258, FALSE, 'Annex Aerodromes'!$P$59:$P$258, FALSE, 'Annex Aerodromes'!$R$59:$R$258, E$17, 'Annex Aerodromes'!$Q$59:$Q$258, $K21)))</f>
        <v/>
      </c>
      <c r="F21" s="689" t="str">
        <f>IF(CNTR_ETS3c6OptOut=TRUE, "",
                    IF(SUMIFS('Annex Aerodromes'!$K$59:$K$258, 'Annex Aerodromes'!$O$59:$O$258, FALSE, 'Annex Aerodromes'!$P$59:$P$258, FALSE, 'Annex Aerodromes'!$R$59:$R$258, F$17, 'Annex Aerodromes'!$Q$59:$Q$258, $K21) = 0,    "",
                    SUMIFS('Annex Aerodromes'!$K$59:$K$258, 'Annex Aerodromes'!$O$59:$O$258, FALSE, 'Annex Aerodromes'!$P$59:$P$258, FALSE, 'Annex Aerodromes'!$R$59:$R$258, F$17, 'Annex Aerodromes'!$Q$59:$Q$258, $K21)))</f>
        <v/>
      </c>
      <c r="G21" s="773" t="str">
        <f>IF(CNTR_ETS3c6OptOut=TRUE, "",
                    IF(SUMIFS('Annex Aerodromes'!$K$59:$K$258, 'Annex Aerodromes'!$O$59:$O$258, FALSE, 'Annex Aerodromes'!$P$59:$P$258, FALSE, 'Annex Aerodromes'!$R$59:$R$258, G$17, 'Annex Aerodromes'!$Q$59:$Q$258, $K21) = 0,    "",
                    SUMIFS('Annex Aerodromes'!$K$59:$K$258, 'Annex Aerodromes'!$O$59:$O$258, FALSE, 'Annex Aerodromes'!$P$59:$P$258, FALSE, 'Annex Aerodromes'!$R$59:$R$258, G$17, 'Annex Aerodromes'!$Q$59:$Q$258, $K21)))</f>
        <v/>
      </c>
      <c r="H21" s="689" t="str">
        <f>IF(CNTR_ETS3c6OptOut=TRUE, "",
                    IF(SUMIFS('Annex Aerodromes'!$K$59:$K$258, 'Annex Aerodromes'!$O$59:$O$258, FALSE, 'Annex Aerodromes'!$P$59:$P$258, FALSE, 'Annex Aerodromes'!$R$59:$R$258, H$17, 'Annex Aerodromes'!$Q$59:$Q$258, $K21) = 0,    "",
                    SUMIFS('Annex Aerodromes'!$K$59:$K$258, 'Annex Aerodromes'!$O$59:$O$258, FALSE, 'Annex Aerodromes'!$P$59:$P$258, FALSE, 'Annex Aerodromes'!$R$59:$R$258, H$17, 'Annex Aerodromes'!$Q$59:$Q$258, $K21)))</f>
        <v/>
      </c>
      <c r="I21" s="690" t="str">
        <f t="shared" si="1"/>
        <v/>
      </c>
      <c r="K21" s="685" t="str">
        <f t="shared" si="0"/>
        <v>Co-prod. Adv. Biofuel</v>
      </c>
    </row>
    <row r="22" spans="1:11" x14ac:dyDescent="0.25">
      <c r="C22" s="672"/>
      <c r="D22" s="687" t="str">
        <f>Translations!$B$1457</f>
        <v>Co-processed biofuel</v>
      </c>
      <c r="E22" s="689" t="str">
        <f>IF(CNTR_ETS3c6OptOut=TRUE, "",
                    IF(SUMIFS('Annex Aerodromes'!$K$59:$K$258, 'Annex Aerodromes'!$O$59:$O$258, FALSE, 'Annex Aerodromes'!$P$59:$P$258, FALSE, 'Annex Aerodromes'!$R$59:$R$258, E$17, 'Annex Aerodromes'!$Q$59:$Q$258, $K22) = 0,    "",
                    SUMIFS('Annex Aerodromes'!$K$59:$K$258, 'Annex Aerodromes'!$O$59:$O$258, FALSE, 'Annex Aerodromes'!$P$59:$P$258, FALSE, 'Annex Aerodromes'!$R$59:$R$258, E$17, 'Annex Aerodromes'!$Q$59:$Q$258, $K22)))</f>
        <v/>
      </c>
      <c r="F22" s="773" t="str">
        <f>IF(CNTR_ETS3c6OptOut=TRUE, "",
                    IF(SUMIFS('Annex Aerodromes'!$K$59:$K$258, 'Annex Aerodromes'!$O$59:$O$258, FALSE, 'Annex Aerodromes'!$P$59:$P$258, FALSE, 'Annex Aerodromes'!$R$59:$R$258, F$17, 'Annex Aerodromes'!$Q$59:$Q$258, $K22) = 0,    "",
                    SUMIFS('Annex Aerodromes'!$K$59:$K$258, 'Annex Aerodromes'!$O$59:$O$258, FALSE, 'Annex Aerodromes'!$P$59:$P$258, FALSE, 'Annex Aerodromes'!$R$59:$R$258, F$17, 'Annex Aerodromes'!$Q$59:$Q$258, $K22)))</f>
        <v/>
      </c>
      <c r="G22" s="773" t="str">
        <f>IF(CNTR_ETS3c6OptOut=TRUE, "",
                    IF(SUMIFS('Annex Aerodromes'!$K$59:$K$258, 'Annex Aerodromes'!$O$59:$O$258, FALSE, 'Annex Aerodromes'!$P$59:$P$258, FALSE, 'Annex Aerodromes'!$R$59:$R$258, G$17, 'Annex Aerodromes'!$Q$59:$Q$258, $K22) = 0,    "",
                    SUMIFS('Annex Aerodromes'!$K$59:$K$258, 'Annex Aerodromes'!$O$59:$O$258, FALSE, 'Annex Aerodromes'!$P$59:$P$258, FALSE, 'Annex Aerodromes'!$R$59:$R$258, G$17, 'Annex Aerodromes'!$Q$59:$Q$258, $K22)))</f>
        <v/>
      </c>
      <c r="H22" s="689" t="str">
        <f>IF(CNTR_ETS3c6OptOut=TRUE, "",
                    IF(SUMIFS('Annex Aerodromes'!$K$59:$K$258, 'Annex Aerodromes'!$O$59:$O$258, FALSE, 'Annex Aerodromes'!$P$59:$P$258, FALSE, 'Annex Aerodromes'!$R$59:$R$258, H$17, 'Annex Aerodromes'!$Q$59:$Q$258, $K22) = 0,    "",
                    SUMIFS('Annex Aerodromes'!$K$59:$K$258, 'Annex Aerodromes'!$O$59:$O$258, FALSE, 'Annex Aerodromes'!$P$59:$P$258, FALSE, 'Annex Aerodromes'!$R$59:$R$258, H$17, 'Annex Aerodromes'!$Q$59:$Q$258, $K22)))</f>
        <v/>
      </c>
      <c r="I22" s="690" t="str">
        <f t="shared" si="1"/>
        <v/>
      </c>
      <c r="K22" s="685" t="str">
        <f t="shared" si="0"/>
        <v>Co-prod. Biofuel</v>
      </c>
    </row>
    <row r="23" spans="1:11" x14ac:dyDescent="0.25">
      <c r="C23" s="672"/>
      <c r="D23" s="687" t="str">
        <f>Translations!$B$1466</f>
        <v>RFNBO</v>
      </c>
      <c r="E23" s="773" t="str">
        <f>IF(CNTR_ETS3c6OptOut=TRUE, "",
                    IF(SUMIFS('Annex Aerodromes'!$K$59:$K$258, 'Annex Aerodromes'!$O$59:$O$258, FALSE, 'Annex Aerodromes'!$P$59:$P$258, FALSE, 'Annex Aerodromes'!$R$59:$R$258, E$17, 'Annex Aerodromes'!$Q$59:$Q$258, $K23) = 0,    "",
                    SUMIFS('Annex Aerodromes'!$K$59:$K$258, 'Annex Aerodromes'!$O$59:$O$258, FALSE, 'Annex Aerodromes'!$P$59:$P$258, FALSE, 'Annex Aerodromes'!$R$59:$R$258, E$17, 'Annex Aerodromes'!$Q$59:$Q$258, $K23)))</f>
        <v/>
      </c>
      <c r="F23" s="773" t="str">
        <f>IF(CNTR_ETS3c6OptOut=TRUE, "",
                    IF(SUMIFS('Annex Aerodromes'!$K$59:$K$258, 'Annex Aerodromes'!$O$59:$O$258, FALSE, 'Annex Aerodromes'!$P$59:$P$258, FALSE, 'Annex Aerodromes'!$R$59:$R$258, F$17, 'Annex Aerodromes'!$Q$59:$Q$258, $K23) = 0,    "",
                    SUMIFS('Annex Aerodromes'!$K$59:$K$258, 'Annex Aerodromes'!$O$59:$O$258, FALSE, 'Annex Aerodromes'!$P$59:$P$258, FALSE, 'Annex Aerodromes'!$R$59:$R$258, F$17, 'Annex Aerodromes'!$Q$59:$Q$258, $K23)))</f>
        <v/>
      </c>
      <c r="G23" s="689" t="str">
        <f>IF(CNTR_ETS3c6OptOut=TRUE, "",
                    IF(SUMIFS('Annex Aerodromes'!$K$59:$K$258, 'Annex Aerodromes'!$O$59:$O$258, FALSE, 'Annex Aerodromes'!$P$59:$P$258, FALSE, 'Annex Aerodromes'!$R$59:$R$258, G$17, 'Annex Aerodromes'!$Q$59:$Q$258, $K23) = 0,    "",
                    SUMIFS('Annex Aerodromes'!$K$59:$K$258, 'Annex Aerodromes'!$O$59:$O$258, FALSE, 'Annex Aerodromes'!$P$59:$P$258, FALSE, 'Annex Aerodromes'!$R$59:$R$258, G$17, 'Annex Aerodromes'!$Q$59:$Q$258, $K23)))</f>
        <v/>
      </c>
      <c r="H23" s="689" t="str">
        <f>IF(CNTR_ETS3c6OptOut=TRUE, "",
                    IF(SUMIFS('Annex Aerodromes'!$K$59:$K$258, 'Annex Aerodromes'!$O$59:$O$258, FALSE, 'Annex Aerodromes'!$P$59:$P$258, FALSE, 'Annex Aerodromes'!$R$59:$R$258, H$17, 'Annex Aerodromes'!$Q$59:$Q$258, $K23) = 0,    "",
                    SUMIFS('Annex Aerodromes'!$K$59:$K$258, 'Annex Aerodromes'!$O$59:$O$258, FALSE, 'Annex Aerodromes'!$P$59:$P$258, FALSE, 'Annex Aerodromes'!$R$59:$R$258, H$17, 'Annex Aerodromes'!$Q$59:$Q$258, $K23)))</f>
        <v/>
      </c>
      <c r="I23" s="690" t="str">
        <f t="shared" si="1"/>
        <v/>
      </c>
      <c r="K23" s="685" t="str">
        <f t="shared" si="0"/>
        <v>RFNBO</v>
      </c>
    </row>
    <row r="24" spans="1:11" x14ac:dyDescent="0.25">
      <c r="C24" s="672"/>
      <c r="D24" s="687" t="str">
        <f>Translations!$B$1477</f>
        <v>non-fossil SLCF</v>
      </c>
      <c r="E24" s="689" t="str">
        <f>IF(CNTR_ETS3c6OptOut=TRUE, "",
                    IF(SUMIFS('Annex Aerodromes'!$K$59:$K$258, 'Annex Aerodromes'!$O$59:$O$258, FALSE, 'Annex Aerodromes'!$P$59:$P$258, FALSE, 'Annex Aerodromes'!$R$59:$R$258, E$17, 'Annex Aerodromes'!$Q$59:$Q$258, $K24) = 0,    "",
                    SUMIFS('Annex Aerodromes'!$K$59:$K$258, 'Annex Aerodromes'!$O$59:$O$258, FALSE, 'Annex Aerodromes'!$P$59:$P$258, FALSE, 'Annex Aerodromes'!$R$59:$R$258, E$17, 'Annex Aerodromes'!$Q$59:$Q$258, $K24)))</f>
        <v/>
      </c>
      <c r="F24" s="773" t="str">
        <f>IF(CNTR_ETS3c6OptOut=TRUE, "",
                    IF(SUMIFS('Annex Aerodromes'!$K$59:$K$258, 'Annex Aerodromes'!$O$59:$O$258, FALSE, 'Annex Aerodromes'!$P$59:$P$258, FALSE, 'Annex Aerodromes'!$R$59:$R$258, F$17, 'Annex Aerodromes'!$Q$59:$Q$258, $K24) = 0,    "",
                    SUMIFS('Annex Aerodromes'!$K$59:$K$258, 'Annex Aerodromes'!$O$59:$O$258, FALSE, 'Annex Aerodromes'!$P$59:$P$258, FALSE, 'Annex Aerodromes'!$R$59:$R$258, F$17, 'Annex Aerodromes'!$Q$59:$Q$258, $K24)))</f>
        <v/>
      </c>
      <c r="G24" s="773" t="str">
        <f>IF(CNTR_ETS3c6OptOut=TRUE, "",
                    IF(SUMIFS('Annex Aerodromes'!$K$59:$K$258, 'Annex Aerodromes'!$O$59:$O$258, FALSE, 'Annex Aerodromes'!$P$59:$P$258, FALSE, 'Annex Aerodromes'!$R$59:$R$258, G$17, 'Annex Aerodromes'!$Q$59:$Q$258, $K24) = 0,    "",
                    SUMIFS('Annex Aerodromes'!$K$59:$K$258, 'Annex Aerodromes'!$O$59:$O$258, FALSE, 'Annex Aerodromes'!$P$59:$P$258, FALSE, 'Annex Aerodromes'!$R$59:$R$258, G$17, 'Annex Aerodromes'!$Q$59:$Q$258, $K24)))</f>
        <v/>
      </c>
      <c r="H24" s="689" t="str">
        <f>IF(CNTR_ETS3c6OptOut=TRUE, "",
                    IF(SUMIFS('Annex Aerodromes'!$K$59:$K$258, 'Annex Aerodromes'!$O$59:$O$258, FALSE, 'Annex Aerodromes'!$P$59:$P$258, FALSE, 'Annex Aerodromes'!$R$59:$R$258, H$17, 'Annex Aerodromes'!$Q$59:$Q$258, $K24) = 0,    "",
                    SUMIFS('Annex Aerodromes'!$K$59:$K$258, 'Annex Aerodromes'!$O$59:$O$258, FALSE, 'Annex Aerodromes'!$P$59:$P$258, FALSE, 'Annex Aerodromes'!$R$59:$R$258, H$17, 'Annex Aerodromes'!$Q$59:$Q$258, $K24)))</f>
        <v/>
      </c>
      <c r="I24" s="690" t="str">
        <f t="shared" si="1"/>
        <v/>
      </c>
      <c r="K24" s="685" t="str">
        <f t="shared" si="0"/>
        <v>non-foss SLCF</v>
      </c>
    </row>
    <row r="25" spans="1:11" ht="14.4" thickBot="1" x14ac:dyDescent="0.3">
      <c r="C25" s="672"/>
      <c r="D25" s="688" t="str">
        <f>Translations!$B$1487</f>
        <v>Other Aviation fuel (Manual input)</v>
      </c>
      <c r="E25" s="691" t="str">
        <f>IF(CNTR_ETS3c6OptOut=TRUE, "",
                    IF(SUMIFS('Annex Aerodromes'!$K$59:$K$258, 'Annex Aerodromes'!$O$59:$O$258, FALSE, 'Annex Aerodromes'!$P$59:$P$258, FALSE, 'Annex Aerodromes'!$R$59:$R$258, E$17, 'Annex Aerodromes'!$Q$59:$Q$258, $K25) = 0,    "",
                    SUMIFS('Annex Aerodromes'!$K$59:$K$258, 'Annex Aerodromes'!$O$59:$O$258, FALSE, 'Annex Aerodromes'!$P$59:$P$258, FALSE, 'Annex Aerodromes'!$R$59:$R$258, E$17, 'Annex Aerodromes'!$Q$59:$Q$258, $K25)))</f>
        <v/>
      </c>
      <c r="F25" s="691" t="str">
        <f>IF(CNTR_ETS3c6OptOut=TRUE, "",
                    IF(SUMIFS('Annex Aerodromes'!$K$59:$K$258, 'Annex Aerodromes'!$O$59:$O$258, FALSE, 'Annex Aerodromes'!$P$59:$P$258, FALSE, 'Annex Aerodromes'!$R$59:$R$258, F$17, 'Annex Aerodromes'!$Q$59:$Q$258, $K25) = 0,    "",
                    SUMIFS('Annex Aerodromes'!$K$59:$K$258, 'Annex Aerodromes'!$O$59:$O$258, FALSE, 'Annex Aerodromes'!$P$59:$P$258, FALSE, 'Annex Aerodromes'!$R$59:$R$258, F$17, 'Annex Aerodromes'!$Q$59:$Q$258, $K25)))</f>
        <v/>
      </c>
      <c r="G25" s="691" t="str">
        <f>IF(CNTR_ETS3c6OptOut=TRUE, "",
                    IF(SUMIFS('Annex Aerodromes'!$K$59:$K$258, 'Annex Aerodromes'!$O$59:$O$258, FALSE, 'Annex Aerodromes'!$P$59:$P$258, FALSE, 'Annex Aerodromes'!$R$59:$R$258, G$17, 'Annex Aerodromes'!$Q$59:$Q$258, $K25) = 0,    "",
                    SUMIFS('Annex Aerodromes'!$K$59:$K$258, 'Annex Aerodromes'!$O$59:$O$258, FALSE, 'Annex Aerodromes'!$P$59:$P$258, FALSE, 'Annex Aerodromes'!$R$59:$R$258, G$17, 'Annex Aerodromes'!$Q$59:$Q$258, $K25)))</f>
        <v/>
      </c>
      <c r="H25" s="691" t="str">
        <f>IF(CNTR_ETS3c6OptOut=TRUE, "",
                    IF(SUMIFS('Annex Aerodromes'!$K$59:$K$258, 'Annex Aerodromes'!$O$59:$O$258, FALSE, 'Annex Aerodromes'!$P$59:$P$258, FALSE, 'Annex Aerodromes'!$R$59:$R$258, H$17, 'Annex Aerodromes'!$Q$59:$Q$258, $K25) = 0,    "",
                    SUMIFS('Annex Aerodromes'!$K$59:$K$258, 'Annex Aerodromes'!$O$59:$O$258, FALSE, 'Annex Aerodromes'!$P$59:$P$258, FALSE, 'Annex Aerodromes'!$R$59:$R$258, H$17, 'Annex Aerodromes'!$Q$59:$Q$258, $K25)))</f>
        <v/>
      </c>
      <c r="I25" s="692" t="str">
        <f t="shared" si="1"/>
        <v/>
      </c>
      <c r="K25" s="685" t="str">
        <f t="shared" si="0"/>
        <v>Other (manual)</v>
      </c>
    </row>
    <row r="26" spans="1:11" x14ac:dyDescent="0.25">
      <c r="C26" s="672"/>
      <c r="D26" s="686" t="str">
        <f>Translations!$B$1615</f>
        <v>TOTAL</v>
      </c>
      <c r="E26" s="693" t="str">
        <f>IF(SUM(E18:E25) = 0, "", SUM(E18:E25))</f>
        <v/>
      </c>
      <c r="F26" s="693" t="str">
        <f t="shared" ref="F26:I26" si="2">IF(SUM(F18:F25) = 0, "", SUM(F18:F25))</f>
        <v/>
      </c>
      <c r="G26" s="693" t="str">
        <f t="shared" si="2"/>
        <v/>
      </c>
      <c r="H26" s="693" t="str">
        <f t="shared" si="2"/>
        <v/>
      </c>
      <c r="I26" s="694" t="str">
        <f t="shared" si="2"/>
        <v/>
      </c>
    </row>
    <row r="32" spans="1:11" x14ac:dyDescent="0.25">
      <c r="C32" s="674"/>
    </row>
  </sheetData>
  <sheetProtection sheet="1" objects="1" scenarios="1" formatCells="0" formatColumns="0" formatRows="0" insertColumns="0" insertRows="0"/>
  <mergeCells count="8">
    <mergeCell ref="D5:I5"/>
    <mergeCell ref="D10:I10"/>
    <mergeCell ref="E16:H16"/>
    <mergeCell ref="D13:I13"/>
    <mergeCell ref="D14:I14"/>
    <mergeCell ref="D15:I15"/>
    <mergeCell ref="D7:I7"/>
    <mergeCell ref="D8:H8"/>
  </mergeCells>
  <conditionalFormatting sqref="D10:I10">
    <cfRule type="expression" dxfId="7" priority="2">
      <formula>CNTR_ETS3c6OptOut=TRUE</formula>
    </cfRule>
  </conditionalFormatting>
  <conditionalFormatting sqref="E18:I26">
    <cfRule type="expression" dxfId="6" priority="1">
      <formula>OR(CNTR_ETS3c6OptOut=TRUE,AND(E18="",SUM($I$26)&gt;0))</formula>
    </cfRule>
  </conditionalFormatting>
  <dataValidations count="1">
    <dataValidation type="list" allowBlank="1" showInputMessage="1" showErrorMessage="1" sqref="I8" xr:uid="{00000000-0002-0000-0800-000000000000}">
      <formula1>TrueFalse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DB17B818603F44AAD4532B1E97C65C" ma:contentTypeVersion="17" ma:contentTypeDescription="Create a new document." ma:contentTypeScope="" ma:versionID="a33d69b7504d78fe67abbd0ea3b4d6e2">
  <xsd:schema xmlns:xsd="http://www.w3.org/2001/XMLSchema" xmlns:xs="http://www.w3.org/2001/XMLSchema" xmlns:p="http://schemas.microsoft.com/office/2006/metadata/properties" xmlns:ns2="2c9896c8-92e3-4bb6-9876-27e1cde653db" xmlns:ns3="e039b2a8-eb57-4424-b214-c74598408998" targetNamespace="http://schemas.microsoft.com/office/2006/metadata/properties" ma:root="true" ma:fieldsID="06a96bddcedb8c1f3a981e8c8cfb4482" ns2:_="" ns3:_="">
    <xsd:import namespace="2c9896c8-92e3-4bb6-9876-27e1cde653db"/>
    <xsd:import namespace="e039b2a8-eb57-4424-b214-c745984089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896c8-92e3-4bb6-9876-27e1cde65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e0a0760-558a-4e73-b010-5bf02b179f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39b2a8-eb57-4424-b214-c745984089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0ea2f6-a20e-4d42-8fad-590ca98cb788}" ma:internalName="TaxCatchAll" ma:showField="CatchAllData" ma:web="e039b2a8-eb57-4424-b214-c745984089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39b2a8-eb57-4424-b214-c74598408998" xsi:nil="true"/>
    <lcf76f155ced4ddcb4097134ff3c332f xmlns="2c9896c8-92e3-4bb6-9876-27e1cde653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C491E3-CC20-4F94-87A8-0B181A0BE26F}">
  <ds:schemaRefs>
    <ds:schemaRef ds:uri="http://schemas.microsoft.com/sharepoint/v3/contenttype/forms"/>
  </ds:schemaRefs>
</ds:datastoreItem>
</file>

<file path=customXml/itemProps2.xml><?xml version="1.0" encoding="utf-8"?>
<ds:datastoreItem xmlns:ds="http://schemas.openxmlformats.org/officeDocument/2006/customXml" ds:itemID="{32F07DA6-610B-42E7-903F-6605B9BF0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896c8-92e3-4bb6-9876-27e1cde653db"/>
    <ds:schemaRef ds:uri="e039b2a8-eb57-4424-b214-c745984089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17FAE0-07B8-4CC0-9666-EDAD769DF3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26b6ab-1c0b-4e0e-9fe4-84f0d3627fbc"/>
    <ds:schemaRef ds:uri="http://www.w3.org/XML/1998/namespace"/>
    <ds:schemaRef ds:uri="http://purl.org/dc/dcmitype/"/>
    <ds:schemaRef ds:uri="e039b2a8-eb57-4424-b214-c74598408998"/>
    <ds:schemaRef ds:uri="2c9896c8-92e3-4bb6-9876-27e1cde653d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369</vt:i4>
      </vt:variant>
    </vt:vector>
  </HeadingPairs>
  <TitlesOfParts>
    <vt:vector size="386" baseType="lpstr">
      <vt:lpstr>Contents</vt:lpstr>
      <vt:lpstr>Guidelines and conditions</vt:lpstr>
      <vt:lpstr>Identification and description</vt:lpstr>
      <vt:lpstr>Emissions overview</vt:lpstr>
      <vt:lpstr>Emissions Data</vt:lpstr>
      <vt:lpstr>Aircraft Data</vt:lpstr>
      <vt:lpstr>MS specific content</vt:lpstr>
      <vt:lpstr>Annex Aerodromes</vt:lpstr>
      <vt:lpstr>FEETS Application</vt:lpstr>
      <vt:lpstr>Annex</vt:lpstr>
      <vt:lpstr>CORSIA emissions</vt:lpstr>
      <vt:lpstr>Tonne-kilometre Data</vt:lpstr>
      <vt:lpstr>Annex Full scope</vt:lpstr>
      <vt:lpstr>EUwideConstants</vt:lpstr>
      <vt:lpstr>MSParameters</vt:lpstr>
      <vt:lpstr>Translations</vt:lpstr>
      <vt:lpstr>VersionDocumentation</vt:lpstr>
      <vt:lpstr>AltFuels</vt:lpstr>
      <vt:lpstr>aviationauthorities</vt:lpstr>
      <vt:lpstr>BooleanValues</vt:lpstr>
      <vt:lpstr>CNST_AltFuelsEligible</vt:lpstr>
      <vt:lpstr>CNST_AltFuelsIsBio</vt:lpstr>
      <vt:lpstr>CNST_AltFuelsIsLCF</vt:lpstr>
      <vt:lpstr>CNST_AltFuelsIsRF</vt:lpstr>
      <vt:lpstr>CNST_AltFuelsSupportRate</vt:lpstr>
      <vt:lpstr>CNST_AltFuelsZero</vt:lpstr>
      <vt:lpstr>CNST_AltFuelTypes</vt:lpstr>
      <vt:lpstr>CNST_AltFuelTypesShort</vt:lpstr>
      <vt:lpstr>CNST_AltMainFuels</vt:lpstr>
      <vt:lpstr>CNST_Biofuels</vt:lpstr>
      <vt:lpstr>CNST_EligibilityLevels</vt:lpstr>
      <vt:lpstr>CNST_FossilAltFuel</vt:lpstr>
      <vt:lpstr>CNST_MainFuelEFref</vt:lpstr>
      <vt:lpstr>CNST_MainFuelNCVref</vt:lpstr>
      <vt:lpstr>CNST_MainFuelTypes</vt:lpstr>
      <vt:lpstr>CNST_RFNBO_RCF</vt:lpstr>
      <vt:lpstr>CNST_SLCF</vt:lpstr>
      <vt:lpstr>CNTR_EFListSelected</vt:lpstr>
      <vt:lpstr>CNTR_ETS3c6OptOut</vt:lpstr>
      <vt:lpstr>CNTR_FuelListCompleteData</vt:lpstr>
      <vt:lpstr>CNTR_FuelListEFprelim</vt:lpstr>
      <vt:lpstr>CNTR_FuelListEFprelimInclStd</vt:lpstr>
      <vt:lpstr>CNTR_FuelListIsBioFuel</vt:lpstr>
      <vt:lpstr>CNTR_FuelListIsFossil</vt:lpstr>
      <vt:lpstr>CNTR_FuelListIsRF</vt:lpstr>
      <vt:lpstr>CNTR_FuelListIsSLCF</vt:lpstr>
      <vt:lpstr>CNTR_FuelListIsZero</vt:lpstr>
      <vt:lpstr>CNTR_FuelListIsZeroInclStd</vt:lpstr>
      <vt:lpstr>CNTR_FuelListNames</vt:lpstr>
      <vt:lpstr>CNTR_FuelListNamesInclStd</vt:lpstr>
      <vt:lpstr>CNTR_FuelListSubType</vt:lpstr>
      <vt:lpstr>CNTR_FuelListSupportRate</vt:lpstr>
      <vt:lpstr>CNTR_FuelSelection</vt:lpstr>
      <vt:lpstr>CNTR_FuelSelectionInclStd</vt:lpstr>
      <vt:lpstr>CNTR_ReportingYear</vt:lpstr>
      <vt:lpstr>CNTR_simplified_grey</vt:lpstr>
      <vt:lpstr>CommissionApprovedTools</vt:lpstr>
      <vt:lpstr>CompetentAuthorities</vt:lpstr>
      <vt:lpstr>CONTR_CORSIAapplied</vt:lpstr>
      <vt:lpstr>CONTR_onlyCORSIA</vt:lpstr>
      <vt:lpstr>CORSIA_EFList</vt:lpstr>
      <vt:lpstr>CORSIA_FuelsList</vt:lpstr>
      <vt:lpstr>DensMethod</vt:lpstr>
      <vt:lpstr>EF_SystemSelection</vt:lpstr>
      <vt:lpstr>ErrMsg_Art3c6OK</vt:lpstr>
      <vt:lpstr>ERRmsg_Incomplete</vt:lpstr>
      <vt:lpstr>ERRmsg_SelectMainFuel</vt:lpstr>
      <vt:lpstr>ErrMsg_YouOptOut</vt:lpstr>
      <vt:lpstr>EU_EF_forCORSIAFuelList</vt:lpstr>
      <vt:lpstr>EUconst_Eligible</vt:lpstr>
      <vt:lpstr>EUconst_ErrMsgNumerOfFlights</vt:lpstr>
      <vt:lpstr>Euconst_MPReferenceDateTypes</vt:lpstr>
      <vt:lpstr>Euconst_NA</vt:lpstr>
      <vt:lpstr>EUconst_NotEligible</vt:lpstr>
      <vt:lpstr>flighttypes</vt:lpstr>
      <vt:lpstr>freightandmail</vt:lpstr>
      <vt:lpstr>Frequency</vt:lpstr>
      <vt:lpstr>ICAO_MSList</vt:lpstr>
      <vt:lpstr>IND_COL_AircraftEndDate</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INDICATIOR_FeetAggTable</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INDICATOR_5bETS_FuelsDefinition</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INDICATOR_5dCHETS_FuelsEmissionsTable</vt:lpstr>
      <vt:lpstr>INDICATOR_8aEUETS_Summary</vt:lpstr>
      <vt:lpstr>INDICATOR_8bbCHETS_DomesticFlightsTable</vt:lpstr>
      <vt:lpstr>INDICATOR_8bbCHETS_EmissionsTotalCH</vt:lpstr>
      <vt:lpstr>INDICATOR_8bbCHETS_FuelUseAlternative1</vt:lpstr>
      <vt:lpstr>INDICATOR_8bbCHETS_FuelUseAvGas</vt:lpstr>
      <vt:lpstr>INDICATOR_8bbCHETS_FuelUseJetA_A1</vt:lpstr>
      <vt:lpstr>INDICATOR_8bbCHETS_FuelUseJetB</vt:lpstr>
      <vt:lpstr>INDICATOR_8bbCHETS_NumberFlights</vt:lpstr>
      <vt:lpstr>INDICATOR_8bcCHETS_EmissionsTotalPerPair</vt:lpstr>
      <vt:lpstr>INDICATOR_8bcCHETS_FuelUseAlternative1</vt:lpstr>
      <vt:lpstr>INDICATOR_8bcCHETS_FuelUseAvGas</vt:lpstr>
      <vt:lpstr>INDICATOR_8bcCHETS_FuelUseJetA_A1</vt:lpstr>
      <vt:lpstr>INDICATOR_8bcCHETS_FuelUseJetB</vt:lpstr>
      <vt:lpstr>INDICATOR_8bcCHETS_MSFlightsTable</vt:lpstr>
      <vt:lpstr>INDICATOR_8bcCHETS_NumberFlights</vt:lpstr>
      <vt:lpstr>INDICATOR_8bcCHETS_StateArrival</vt:lpstr>
      <vt:lpstr>INDICATOR_8bCHETS_Summary</vt:lpstr>
      <vt:lpstr>INDICATOR_8bETS_EmissionsTotalPerMS</vt:lpstr>
      <vt:lpstr>INDICATOR_8bETS_FuelUseAlternative</vt:lpstr>
      <vt:lpstr>INDICATOR_8bETS_FuelUseAvGas</vt:lpstr>
      <vt:lpstr>INDICATOR_8bETS_FuelUseJetA_A1</vt:lpstr>
      <vt:lpstr>INDICATOR_8bETS_FuelUseJetB</vt:lpstr>
      <vt:lpstr>INDICATOR_8bETS_MS</vt:lpstr>
      <vt:lpstr>INDICATOR_8bETS_MSFlightsTable</vt:lpstr>
      <vt:lpstr>INDICATOR_8bETS_NumberFlights</vt:lpstr>
      <vt:lpstr>INDICATOR_8cETS_EEAFlightsTable</vt:lpstr>
      <vt:lpstr>INDICATOR_8cETS_EmissionsTotalPerPair</vt:lpstr>
      <vt:lpstr>INDICATOR_8cETS_FuelUseAlternative</vt:lpstr>
      <vt:lpstr>INDICATOR_8cETS_FuelUseAvGas</vt:lpstr>
      <vt:lpstr>INDICATOR_8cETS_FuelUseJetA_A1</vt:lpstr>
      <vt:lpstr>INDICATOR_8cETS_FuelUseJetB</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INDICATOR_AnnexAerodromesTable</vt:lpstr>
      <vt:lpstr>INDICATOR_AnnexAerodromesTotalAttrFuel</vt:lpstr>
      <vt:lpstr>INDICATOR_AnnexAerodromesTotalAttrZRFuel</vt:lpstr>
      <vt:lpstr>INDICATOR_AnnexAerodromesTotalFEETSFuel</vt:lpstr>
      <vt:lpstr>INDICATOR_AnnexAerodromesTotalFuel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INDICATOR_AnnexEUETS_TotalFuel</vt:lpstr>
      <vt:lpstr>INDICATOR_AnnexEUETStable</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INDICATOR_CHETS_TotalNonZeroRatedBioEm</vt:lpstr>
      <vt:lpstr>INDICATOR_CHETS_TotalNonZeroRatedRFNBO</vt:lpstr>
      <vt:lpstr>INDICATOR_CHETS_TotalNonZeroRatedSLCF</vt:lpstr>
      <vt:lpstr>INDICATOR_CHETS_TotalPrelEF_Emissions</vt:lpstr>
      <vt:lpstr>INDICATOR_CHETS_TotalSustainableBiomassEmissions</vt:lpstr>
      <vt:lpstr>INDICATOR_CHETS_TotalZeroRatedBioEm</vt:lpstr>
      <vt:lpstr>INDICATOR_CHETS_TotalZeroRatedEmissions</vt:lpstr>
      <vt:lpstr>INDICATOR_CHETS_TotalZeroRatedRFNBO</vt:lpstr>
      <vt:lpstr>INDICATOR_CHETS_TotalZeroRatedSLCF</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INDICATOR_CORSIA_EligibleFuelsTOTAL</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INDICATOR_CORSIAAnnexConfidential</vt:lpstr>
      <vt:lpstr>INDICATOR_CORSIAAnnexConfidentialReasonFromETS</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INDICATOR_ETS_EmissionsReducedScope</vt:lpstr>
      <vt:lpstr>INDICATOR_ETS_FlightsPerPeriod</vt:lpstr>
      <vt:lpstr>INDICATOR_ETS_FlightsPerPeriod_JanToApril</vt:lpstr>
      <vt:lpstr>INDICATOR_ETS_FlightsPerPeriod_MayToAug</vt:lpstr>
      <vt:lpstr>INDICATOR_ETS_FlightsPerPeriod_SeptToDec</vt:lpstr>
      <vt:lpstr>INDICATOR_ETS_SETEligibility</vt:lpstr>
      <vt:lpstr>INDICATOR_ETS_TotalEmissions</vt:lpstr>
      <vt:lpstr>INDICATOR_ETS_TotalFlights</vt:lpstr>
      <vt:lpstr>INDICATOR_ETS_TotalNonSustainableBiomassEmissions</vt:lpstr>
      <vt:lpstr>INDICATOR_ETS_TotalNonZeroRatedBioEm</vt:lpstr>
      <vt:lpstr>INDICATOR_ETS_TotalNonZeroRatedRFNBO</vt:lpstr>
      <vt:lpstr>INDICATOR_ETS_TotalNonZeroRatedSLCF</vt:lpstr>
      <vt:lpstr>INDICATOR_ETS_TotalPrelEF_Emissions</vt:lpstr>
      <vt:lpstr>INDICATOR_ETS_TotalSustainableBiomassEmissions</vt:lpstr>
      <vt:lpstr>INDICATOR_ETS_TotalZeroRatedBioEm</vt:lpstr>
      <vt:lpstr>INDICATOR_ETS_TotalZeroRatedEmissions</vt:lpstr>
      <vt:lpstr>INDICATOR_ETS_TotalZeroRatedRFNBO</vt:lpstr>
      <vt:lpstr>INDICATOR_ETS_TotalZeroRatedSLCF</vt:lpstr>
      <vt:lpstr>INDICATOR_EUETS_TotalFlights</vt:lpstr>
      <vt:lpstr>INDICATOR_EUETSAnnexConfidential</vt:lpstr>
      <vt:lpstr>INDICATOR_EUETSAnnexConfidentialFileName</vt:lpstr>
      <vt:lpstr>INDICATOR_EUETSAnnexConfidentialReasoning</vt:lpstr>
      <vt:lpstr>INDICATOR_EUROCONTROL_AnnexEUETS_TotalEmissionsFullScope</vt:lpstr>
      <vt:lpstr>INDICATOR_EUROCONTROL_AnnexEUETS_TotalFlightsFullScope</vt:lpstr>
      <vt:lpstr>INDICATOR_EUROCONTROL_AnnexEUETStable_AnnexFullScope</vt:lpstr>
      <vt:lpstr>INDICATOR_EUROCONTROL_CHETS_TotalFuelConsumptionAvGas</vt:lpstr>
      <vt:lpstr>INDICATOR_EUROCONTROL_CHETS_TotalFuelConsumptionJetA</vt:lpstr>
      <vt:lpstr>INDICATOR_EUROCONTROL_CHETS_TotalFuelConsumptionJetB</vt:lpstr>
      <vt:lpstr>INDICATOR_EUROCONTROL_ETS_TotalFuelConsumptionAvGas</vt:lpstr>
      <vt:lpstr>INDICATOR_EUROCONTROL_ETS_TotalFuelConsumptionJetA</vt:lpstr>
      <vt:lpstr>INDICATOR_EUROCONTROL_ETS_TotalFuelConsumptionJetB</vt:lpstr>
      <vt:lpstr>INDICATOR_EUROCONTROL_TonneKilometreData</vt:lpstr>
      <vt:lpstr>INDICATOR_EUROCONTROL_TonneKilometreEUETS_TotalFlights</vt:lpstr>
      <vt:lpstr>INDICATOR_EUROCONTROL_TonneKilometreEUETS_TotalFreightAndMailTimesDistance</vt:lpstr>
      <vt:lpstr>INDICATOR_EUROCONTROL_TonneKilometreEUETS_TotalMassFreightAndMail</vt:lpstr>
      <vt:lpstr>INDICATOR_EUROCONTROL_TonneKilometreEUETS_TotalMassPassengers</vt:lpstr>
      <vt:lpstr>INDICATOR_EUROCONTROL_TonneKilometreEUETS_TotalNumberPassengers</vt:lpstr>
      <vt:lpstr>INDICATOR_EUROCONTROL_TonneKilometreEUETS_TotalPassengersTimesDistance</vt:lpstr>
      <vt:lpstr>INDICATOR_EUROCONTROL_TonneKilometreEUETS_TotalTonneKilometrePerAerodromepair</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INDICATOR_WhichOtherToolForCORSIA</vt:lpstr>
      <vt:lpstr>INDICATOR_WhichToolUsed</vt:lpstr>
      <vt:lpstr>INDICATOR_WhichToolUsedForCORSIA</vt:lpstr>
      <vt:lpstr>indRange</vt:lpstr>
      <vt:lpstr>JUMP_10a</vt:lpstr>
      <vt:lpstr>JUMP_11a</vt:lpstr>
      <vt:lpstr>JUMP_2</vt:lpstr>
      <vt:lpstr>JUMP_3</vt:lpstr>
      <vt:lpstr>JUMP_5</vt:lpstr>
      <vt:lpstr>JUMP_5c</vt:lpstr>
      <vt:lpstr>JUMP_5d</vt:lpstr>
      <vt:lpstr>JUMP_6</vt:lpstr>
      <vt:lpstr>JUMP_7</vt:lpstr>
      <vt:lpstr>Jump_8b</vt:lpstr>
      <vt:lpstr>Legalstatus</vt:lpstr>
      <vt:lpstr>List_AltFuels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'Aircraft Data'!Print_Area</vt:lpstr>
      <vt:lpstr>Annex!Print_Area</vt:lpstr>
      <vt:lpstr>Contents!Print_Area</vt:lpstr>
      <vt:lpstr>'CORSIA emissions'!Print_Area</vt:lpstr>
      <vt:lpstr>'Emissions Data'!Print_Area</vt:lpstr>
      <vt:lpstr>'Emissions overview'!Print_Area</vt:lpstr>
      <vt:lpstr>'Guidelines and conditions'!Print_Area</vt:lpstr>
      <vt:lpstr>'Identification and description'!Print_Area</vt:lpstr>
      <vt:lpstr>'MS specific content'!Print_Area</vt:lpstr>
      <vt:lpstr>VersionDocumentation!Print_Area</vt:lpstr>
      <vt:lpstr>ReportingYears</vt:lpstr>
      <vt:lpstr>SelectPrimaryInfoSource</vt:lpstr>
      <vt:lpstr>SourceClass</vt:lpstr>
      <vt:lpstr>TankDataSource</vt:lpstr>
      <vt:lpstr>Text_Fuel</vt:lpstr>
      <vt:lpstr>Title</vt:lpstr>
      <vt:lpstr>TrueFalse</vt:lpstr>
      <vt:lpstr>UncertThreshold</vt:lpstr>
      <vt:lpstr>UncertTierResult</vt:lpstr>
      <vt:lpstr>UncertValue</vt:lpstr>
      <vt:lpstr>UpliftDataSource</vt:lpstr>
      <vt:lpstr>worldcountries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dc:description>The template for Monitoring plans was developed by Umweltbundesamt on behalf of DG CLIMA. _x000d_
Authors: Christian Heller / Hubert Fallmann</dc:description>
  <cp:lastModifiedBy>Māra Kompa</cp:lastModifiedBy>
  <cp:lastPrinted>2025-07-07T12:33:01Z</cp:lastPrinted>
  <dcterms:created xsi:type="dcterms:W3CDTF">2008-05-26T08:52:55Z</dcterms:created>
  <dcterms:modified xsi:type="dcterms:W3CDTF">2025-08-26T12:40:26Z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2023-10-26T12:13:49Z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99ed933e-46f4-4d5f-9335-144eb081f066</vt:lpwstr>
  </property>
  <property fmtid="{D5CDD505-2E9C-101B-9397-08002B2CF9AE}" pid="9" name="MSIP_Label_6bd9ddd1-4d20-43f6-abfa-fc3c07406f94_ContentBits">
    <vt:lpwstr>0</vt:lpwstr>
  </property>
  <property fmtid="{D5CDD505-2E9C-101B-9397-08002B2CF9AE}" pid="10" name="ContentTypeId">
    <vt:lpwstr>0x01010066DB17B818603F44AAD4532B1E97C65C</vt:lpwstr>
  </property>
  <property fmtid="{D5CDD505-2E9C-101B-9397-08002B2CF9AE}" pid="11" name="MediaServiceImageTags">
    <vt:lpwstr/>
  </property>
</Properties>
</file>