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DieseArbeitsmappe" defaultThemeVersion="124226"/>
  <mc:AlternateContent xmlns:mc="http://schemas.openxmlformats.org/markup-compatibility/2006">
    <mc:Choice Requires="x15">
      <x15ac:absPath xmlns:x15ac="http://schemas.microsoft.com/office/spreadsheetml/2010/11/ac" url="L:\ANSd_VEIDLAPAS\"/>
    </mc:Choice>
  </mc:AlternateContent>
  <xr:revisionPtr revIDLastSave="0" documentId="8_{A5E1C762-E902-4C4B-95CD-AA716574BD82}" xr6:coauthVersionLast="47" xr6:coauthVersionMax="47" xr10:uidLastSave="{00000000-0000-0000-0000-000000000000}"/>
  <workbookProtection lockStructure="1"/>
  <bookViews>
    <workbookView xWindow="-108" yWindow="-108" windowWidth="23256" windowHeight="12456" tabRatio="510" xr2:uid="{00000000-000D-0000-FFFF-FFFF00000000}"/>
  </bookViews>
  <sheets>
    <sheet name="Contents" sheetId="9" r:id="rId1"/>
    <sheet name="Guidelines and conditions" sheetId="10" r:id="rId2"/>
    <sheet name="Identification and description" sheetId="33" r:id="rId3"/>
    <sheet name="Emissions overview" sheetId="34" r:id="rId4"/>
    <sheet name="Emissions Data" sheetId="35" r:id="rId5"/>
    <sheet name="Aircraft Data" sheetId="36" r:id="rId6"/>
    <sheet name="MS specific content" sheetId="37" r:id="rId7"/>
    <sheet name="Annex Aerodromes" sheetId="42" r:id="rId8"/>
    <sheet name="FEETS Application" sheetId="43" r:id="rId9"/>
    <sheet name="Annex" sheetId="38" r:id="rId10"/>
    <sheet name="CORSIA emissions" sheetId="39" r:id="rId11"/>
    <sheet name="EUwideConstants" sheetId="17" state="hidden" r:id="rId12"/>
    <sheet name="MSParameters" sheetId="31" state="hidden" r:id="rId13"/>
    <sheet name="Translations" sheetId="30" state="hidden" r:id="rId14"/>
    <sheet name="VersionDocumentation" sheetId="25" state="hidden" r:id="rId15"/>
  </sheets>
  <definedNames>
    <definedName name="_xlnm._FilterDatabase" localSheetId="13" hidden="1">Translations!$A$1:$C$1400</definedName>
    <definedName name="AltFuels">EUwideConstants!$A$942:$E$942</definedName>
    <definedName name="aviationauthorities">EUwideConstants!$A$526:$A$642</definedName>
    <definedName name="BooleanValues">EUwideConstants!$A$411:$A$414</definedName>
    <definedName name="CNST_AltFuelsEligible">EUwideConstants!$D$924:$D$939</definedName>
    <definedName name="CNST_AltFuelsIsBio">EUwideConstants!$F$924:$F$939</definedName>
    <definedName name="CNST_AltFuelsIsLCF">EUwideConstants!$H$924:$H$939</definedName>
    <definedName name="CNST_AltFuelsIsRF">EUwideConstants!$G$924:$G$939</definedName>
    <definedName name="CNST_AltFuelsSupportRate">EUwideConstants!$E$924:$E$939</definedName>
    <definedName name="CNST_AltFuelsZero">EUwideConstants!$C$924:$C$939</definedName>
    <definedName name="CNST_AltFuelTypes">EUwideConstants!$A$924:$A$939</definedName>
    <definedName name="CNST_AltFuelTypesShort">EUwideConstants!$B$924:$B$939</definedName>
    <definedName name="CNST_AltMainFuels">EUwideConstants!$A$918:$A$921</definedName>
    <definedName name="CNST_Biofuels">EUwideConstants!$A$944:$A$950</definedName>
    <definedName name="CNST_EligibilityLevels">EUwideConstants!$A$970:$A$973</definedName>
    <definedName name="CNST_FossilAltFuel">EUwideConstants!$D$944</definedName>
    <definedName name="CNST_MainFuelEFref">EUwideConstants!$B$955:$B$958</definedName>
    <definedName name="CNST_MainFuelNCVref">EUwideConstants!$C$955:$C$958</definedName>
    <definedName name="CNST_MainFuelTypes">EUwideConstants!$A$955:$A$958</definedName>
    <definedName name="CNST_RFNBO_RCF">EUwideConstants!$B$944:$B$947</definedName>
    <definedName name="CNST_SLCF">EUwideConstants!$C$944:$C$946</definedName>
    <definedName name="CNTR_EFListSelected">EUwideConstants!$D$645:$D$648</definedName>
    <definedName name="CNTR_ETS3c6OptOut">'FEETS Application'!$I$8</definedName>
    <definedName name="CNTR_FuelListCompleteData">'Emissions overview'!$U$60:$U$74</definedName>
    <definedName name="CNTR_FuelListEFprelim">'Emissions overview'!$L$60:$L$74</definedName>
    <definedName name="CNTR_FuelListEFprelimInclStd">'Emissions overview'!$L$57:$L$74</definedName>
    <definedName name="CNTR_FuelListIsBioFuel">'Emissions overview'!$W$60:$W$74</definedName>
    <definedName name="CNTR_FuelListIsFossil">'Emissions overview'!$Z$60:$Z$74</definedName>
    <definedName name="CNTR_FuelListIsRF">'Emissions overview'!$X$60:$X$74</definedName>
    <definedName name="CNTR_FuelListIsSLCF">'Emissions overview'!$Y$60:$Y$74</definedName>
    <definedName name="CNTR_FuelListIsZero">'Emissions overview'!$N$60:$N$74</definedName>
    <definedName name="CNTR_FuelListIsZeroInclStd">'Emissions overview'!$N$57:$N$74</definedName>
    <definedName name="CNTR_FuelListNames">'Emissions overview'!$V$60:$V$74</definedName>
    <definedName name="CNTR_FuelListNamesInclStd">'Emissions overview'!$V$57:$V$74</definedName>
    <definedName name="CNTR_FuelListSubType">'Emissions overview'!$J$60:$J$74</definedName>
    <definedName name="CNTR_FuelListSupportRate">'Emissions overview'!$O$60:$O$74</definedName>
    <definedName name="CNTR_FuelSelection">'Emissions overview'!$AC$56</definedName>
    <definedName name="CNTR_FuelSelectionInclStd">'Emissions overview'!$AC$77</definedName>
    <definedName name="CNTR_ReportingYear">'Identification and description'!$M$7</definedName>
    <definedName name="CNTR_simplified_grey">'Emissions overview'!$U$197</definedName>
    <definedName name="CommissionApprovedTools">EUwideConstants!$A$495:$A$498</definedName>
    <definedName name="CompetentAuthorities">EUwideConstants!$A$505:$A$522</definedName>
    <definedName name="CONTR_CORSIAapplied">'Identification and description'!$M$30</definedName>
    <definedName name="CONTR_onlyCORSIA">'Identification and description'!$M$38</definedName>
    <definedName name="CORSIA_EFList">EUwideConstants!$C$645:$C$648</definedName>
    <definedName name="CORSIA_FuelsList">EUwideConstants!$A$645:$A$648</definedName>
    <definedName name="DensMethod">EUwideConstants!$A$474:$A$477</definedName>
    <definedName name="EF_SystemSelection">EUwideConstants!$A$651:$A$652</definedName>
    <definedName name="ErrMsg_Art3c6OK">EUwideConstants!$A$978</definedName>
    <definedName name="ERRmsg_Incomplete">EUwideConstants!$A$964</definedName>
    <definedName name="ERRmsg_SelectMainFuel">EUwideConstants!$A$961</definedName>
    <definedName name="ErrMsg_YouOptOut">EUwideConstants!$A$976</definedName>
    <definedName name="EU_EF_forCORSIAFuelList">EUwideConstants!$B$645:$B$648</definedName>
    <definedName name="EUconst_Eligible">EUwideConstants!$A$20</definedName>
    <definedName name="EUconst_ErrMsgNumerOfFlights">EUwideConstants!$A$24</definedName>
    <definedName name="Euconst_MPReferenceDateTypes">EUwideConstants!$A$306:$A$311</definedName>
    <definedName name="Euconst_NA">EUwideConstants!$A$403</definedName>
    <definedName name="EUconst_NotEligible">EUwideConstants!$A$22</definedName>
    <definedName name="flighttypes">EUwideConstants!$A$325:$A$328</definedName>
    <definedName name="freightandmail">EUwideConstants!$A$355:$A$357</definedName>
    <definedName name="Frequency">EUwideConstants!$A$419:$A$424</definedName>
    <definedName name="ICAO_MSList">EUwideConstants!$A$686:$A$878</definedName>
    <definedName name="IND_COL_AircraftEndDate">'Aircraft Data'!$H$8:$H$62</definedName>
    <definedName name="IND_COL_AircraftOwner">'Aircraft Data'!$F$8:$F$62</definedName>
    <definedName name="IND_COL_AircraftRegistrytionNumbers">'Aircraft Data'!$E$8:$E$62</definedName>
    <definedName name="IND_COL_AircraftStartingDate">'Aircraft Data'!$G$8:$G$62</definedName>
    <definedName name="IND_COL_AircraftSubType">'Aircraft Data'!$D$8:$D$62</definedName>
    <definedName name="IND_COL_AircraftType">'Aircraft Data'!$C$8:$C$62</definedName>
    <definedName name="IND_COL_AircraftUsedForCHETS">'Aircraft Data'!$J$8:$J$62</definedName>
    <definedName name="IND_COL_AircraftUsedForCORSIA">'Aircraft Data'!$K$8:$K$62</definedName>
    <definedName name="IND_COL_AircraftUsedForEUETS">'Aircraft Data'!$I$8:$I$62</definedName>
    <definedName name="IND_COL_CORSIA_CERTused">'CORSIA emissions'!$I$67:$I$366</definedName>
    <definedName name="IND_COL_CORSIA_UnusedColumnE">'CORSIA emissions'!$E$67:$E$366</definedName>
    <definedName name="IND_COL_CORSIA_UnusedColumnH">'CORSIA emissions'!$H$67:$H$366</definedName>
    <definedName name="IND_COL_CORSIAairportFROM">'CORSIA emissions'!$C$67:$C$366</definedName>
    <definedName name="IND_COL_CORSIAairportTO">'CORSIA emissions'!$F$67:$F$366</definedName>
    <definedName name="IND_COL_CORSIAcountryFROM">'CORSIA emissions'!$D$67:$D$366</definedName>
    <definedName name="IND_COL_CORSIAcountryTO">'CORSIA emissions'!$G$67:$G$366</definedName>
    <definedName name="IND_COL_CORSIAemissionsTCO2">'CORSIA emissions'!$N$67:$N$366</definedName>
    <definedName name="IND_COL_CORSIAfuelEmissionFactor">'CORSIA emissions'!$M$67:$M$366</definedName>
    <definedName name="IND_COL_CORSIAfuelTonnesConsumed">'CORSIA emissions'!$L$67:$L$366</definedName>
    <definedName name="IND_COL_CORSIAfuelType">'CORSIA emissions'!$K$67:$K$366</definedName>
    <definedName name="IND_COL_CORSIANumberOfFlights">'CORSIA emissions'!$J$67:$J$366</definedName>
    <definedName name="IND_COL_CORSIAoffsettingRequirement">'CORSIA emissions'!$O$67:$O$366</definedName>
    <definedName name="INDICATIOR_FeetAggTable">'FEETS Application'!$D$18:$I$26</definedName>
    <definedName name="INDICATOR_5b1ETS_AlternativeFuelsDescription">'Emissions overview'!$D$84:$Q$99</definedName>
    <definedName name="INDICATOR_5b1ETS_AlternativeFuelsDescriptionFeedstock">'Emissions overview'!$G$84:$H$99</definedName>
    <definedName name="INDICATOR_5b1ETS_AlternativeFuelsDescriptionLCEmissions">'Emissions overview'!$Q$84:$Q$99</definedName>
    <definedName name="INDICATOR_5b1ETS_AlternativeFuelsDescriptionName">'Emissions overview'!$E$84:$F$99</definedName>
    <definedName name="INDICATOR_5b1ETS_AlternativeFuelsDescriptionNumber">'Emissions overview'!$D$84:$D$99</definedName>
    <definedName name="INDICATOR_5b1ETS_AlternativeFuelsDescriptionProcess">'Emissions overview'!$J$84:$J$99</definedName>
    <definedName name="INDICATOR_5bETS_FuelsDefinition">'Emissions overview'!$D$56:$O$75</definedName>
    <definedName name="INDICATOR_5cETS_FuelsEmissionsCO2Bio">'Emissions overview'!$K$117:$K$135</definedName>
    <definedName name="INDICATOR_5cETS_FuelsEmissionsCO2BioNonSust">'Emissions overview'!$L$117:$L$135</definedName>
    <definedName name="INDICATOR_5cETS_FuelsEmissionsCO2Em">'Emissions overview'!$J$117:$J$135</definedName>
    <definedName name="INDICATOR_5cETS_FuelsEmissionsEF">'Emissions overview'!$G$117:$G$135</definedName>
    <definedName name="INDICATOR_5cETS_FuelsEmissionsFuelConsumption">'Emissions overview'!$I$117:$I$135</definedName>
    <definedName name="INDICATOR_5cETS_FuelsEmissionsName">'Emissions overview'!$E$117:$F$135</definedName>
    <definedName name="INDICATOR_5cETS_FuelsEmissionsNumber">'Emissions overview'!$D$117:$D$135</definedName>
    <definedName name="INDICATOR_5cETS_FuelsEmissionsTable">'Emissions overview'!$D$117:$Q$135</definedName>
    <definedName name="INDICATOR_5dCHETS_FuelsEmissionsTable">'Emissions overview'!$D$156:$Q$174</definedName>
    <definedName name="INDICATOR_8aEUETS_Summary">'Emissions Data'!$E$13:$Z$17</definedName>
    <definedName name="INDICATOR_8bbCHETS_DomesticFlightsTable">'Emissions Data'!$C$146:$Z$146</definedName>
    <definedName name="INDICATOR_8bbCHETS_EmissionsTotalCH">'Emissions Data'!$Y$146</definedName>
    <definedName name="INDICATOR_8bbCHETS_FuelUseAlternative1">'Emissions Data'!$H$146:$V$146</definedName>
    <definedName name="INDICATOR_8bbCHETS_FuelUseAvGas">'Emissions Data'!$G$146</definedName>
    <definedName name="INDICATOR_8bbCHETS_FuelUseJetA_A1">'Emissions Data'!$E$146</definedName>
    <definedName name="INDICATOR_8bbCHETS_FuelUseJetB">'Emissions Data'!$F$146</definedName>
    <definedName name="INDICATOR_8bbCHETS_NumberFlights">'Emissions Data'!$Z$146</definedName>
    <definedName name="INDICATOR_8bcCHETS_EmissionsTotalPerPair">'Emissions Data'!$Y$152:$Y$183</definedName>
    <definedName name="INDICATOR_8bcCHETS_FuelUseAlternative1">'Emissions Data'!$H$152:$V$183</definedName>
    <definedName name="INDICATOR_8bcCHETS_FuelUseAvGas">'Emissions Data'!$G$152:$G$183</definedName>
    <definedName name="INDICATOR_8bcCHETS_FuelUseJetA_A1">'Emissions Data'!$E$152:$E$183</definedName>
    <definedName name="INDICATOR_8bcCHETS_FuelUseJetB">'Emissions Data'!$F$152:$F$183</definedName>
    <definedName name="INDICATOR_8bcCHETS_MSFlightsTable">'Emissions Data'!$C$152:$Z$183</definedName>
    <definedName name="INDICATOR_8bcCHETS_NumberFlights">'Emissions Data'!$Z$152:$Z$183</definedName>
    <definedName name="INDICATOR_8bcCHETS_StateArrival">'Emissions Data'!$D$152:$D$182</definedName>
    <definedName name="INDICATOR_8bCHETS_Summary">'Emissions Data'!$E$135:$Z$137</definedName>
    <definedName name="INDICATOR_8bETS_EmissionsTotalPerMS">'Emissions Data'!$Y$27:$Y$58</definedName>
    <definedName name="INDICATOR_8bETS_FuelUseAlternative">'Emissions Data'!$H$27:$V$58</definedName>
    <definedName name="INDICATOR_8bETS_FuelUseAvGas">'Emissions Data'!$G$27:$G$58</definedName>
    <definedName name="INDICATOR_8bETS_FuelUseJetA_A1">'Emissions Data'!$E$27:$E$58</definedName>
    <definedName name="INDICATOR_8bETS_FuelUseJetB">'Emissions Data'!$F$27:$F$58</definedName>
    <definedName name="INDICATOR_8bETS_MS">'Emissions Data'!$C$27:$C$58</definedName>
    <definedName name="INDICATOR_8bETS_MSFlightsTable">'Emissions Data'!$C$27:$Z$58</definedName>
    <definedName name="INDICATOR_8bETS_NumberFlights">'Emissions Data'!$Z$27:$Z$58</definedName>
    <definedName name="INDICATOR_8cETS_EEAFlightsTable">'Emissions Data'!$C$65:$Z$91</definedName>
    <definedName name="INDICATOR_8cETS_EmissionsTotalPerPair">'Emissions Data'!$Y$65:$Y$91</definedName>
    <definedName name="INDICATOR_8cETS_FuelUseAlternative">'Emissions Data'!$H$65:$V$91</definedName>
    <definedName name="INDICATOR_8cETS_FuelUseAvGas">'Emissions Data'!$G$65:$G$91</definedName>
    <definedName name="INDICATOR_8cETS_FuelUseJetA_A1">'Emissions Data'!$E$65:$E$91</definedName>
    <definedName name="INDICATOR_8cETS_FuelUseJetB">'Emissions Data'!$F$65:$F$91</definedName>
    <definedName name="INDICATOR_8cETS_NumberFlights">'Emissions Data'!$Z$65:$Z$91</definedName>
    <definedName name="INDICATOR_8cETS_StateArrival">'Emissions Data'!$D$65:$D$91</definedName>
    <definedName name="INDICATOR_8cETS_StateDeparture">'Emissions Data'!$C$65:$C$91</definedName>
    <definedName name="INDICATOR_AdminCA">'Identification and description'!$I$61</definedName>
    <definedName name="INDICATOR_AdminMS">'Identification and description'!$I$59</definedName>
    <definedName name="INDICATOR_AircraftData">'Aircraft Data'!$C$8:$K$62</definedName>
    <definedName name="INDICATOR_AircraftData_CORSIAuse">'Aircraft Data'!$K$8:$K$62</definedName>
    <definedName name="INDICATOR_AircraftData_EUETSuse">'Aircraft Data'!$I$8:$I$62</definedName>
    <definedName name="INDICATOR_AircraftData_FleetEndDate">'Aircraft Data'!$H$8:$H$62</definedName>
    <definedName name="INDICATOR_AircraftData_FleetStartingDate">'Aircraft Data'!$G$8:$G$62</definedName>
    <definedName name="INDICATOR_AircraftData_Owner">'Aircraft Data'!$F$8:$F$62</definedName>
    <definedName name="INDICATOR_AircraftData_RegistrationNumber">'Aircraft Data'!$E$8:$E$62</definedName>
    <definedName name="INDICATOR_AircraftData_SubType">'Aircraft Data'!$D$8:$D$62</definedName>
    <definedName name="INDICATOR_AircraftData_Type">'Aircraft Data'!$C$8:$C$62</definedName>
    <definedName name="INDICATOR_AnnexAerodromesTable">'Annex Aerodromes'!$C$59:$K$258</definedName>
    <definedName name="INDICATOR_AnnexAerodromesTotalAttrFuel">'Annex Aerodromes'!$I$259</definedName>
    <definedName name="INDICATOR_AnnexAerodromesTotalAttrZRFuel">'Annex Aerodromes'!$J$259</definedName>
    <definedName name="INDICATOR_AnnexAerodromesTotalFEETSFuel">'Annex Aerodromes'!$K$259</definedName>
    <definedName name="INDICATOR_AnnexAerodromesTotalFuel">'Annex Aerodromes'!$F$259</definedName>
    <definedName name="INDICATOR_AnnexEUETS_AerodromeArrival">Annex!$D$33:$D$113</definedName>
    <definedName name="INDICATOR_AnnexEUETS_AerodromeDeparture">Annex!$C$33:$C$113</definedName>
    <definedName name="INDICATOR_AnnexEUETS_EmissionsPerPair">Annex!$H$33:$H$113</definedName>
    <definedName name="INDICATOR_AnnexEUETS_FlightsPerPair">Annex!$E$33:$E$113</definedName>
    <definedName name="INDICATOR_AnnexEUETS_TotalEmissions">Annex!$H$117</definedName>
    <definedName name="INDICATOR_AnnexEUETS_TotalFlights">Annex!$E$117</definedName>
    <definedName name="INDICATOR_AnnexEUETS_TotalFuel">Annex!$G$117</definedName>
    <definedName name="INDICATOR_AnnexEUETStable">Annex!$C$33:$H$113</definedName>
    <definedName name="INDICATOR_AOAddressCity">'Identification and description'!$I$73</definedName>
    <definedName name="INDICATOR_AOAddressCountry">'Identification and description'!$I$76</definedName>
    <definedName name="INDICATOR_AOAddressEmail">'Identification and description'!$I$78</definedName>
    <definedName name="INDICATOR_AOAddressLine1">'Identification and description'!$I$71</definedName>
    <definedName name="INDICATOR_AOAddressLine2">'Identification and description'!$I$72</definedName>
    <definedName name="INDICATOR_AOAddressStateProvince">'Identification and description'!$I$74</definedName>
    <definedName name="INDICATOR_AOAddressTelephone">'Identification and description'!$I$77</definedName>
    <definedName name="INDICATOR_AOAddressZIP">'Identification and description'!$I$75</definedName>
    <definedName name="INDICATOR_AOC">'Identification and description'!$I$65</definedName>
    <definedName name="INDICATOR_AOCissueingAuthority">'Identification and description'!$I$66</definedName>
    <definedName name="INDICATOR_AOContactPersonEmail">'Identification and description'!$I$89</definedName>
    <definedName name="INDICATOR_AOContactPersonFirstName">'Identification and description'!$I$83</definedName>
    <definedName name="INDICATOR_AOContactPersonJobTitle">'Identification and description'!$I$85</definedName>
    <definedName name="INDICATOR_AOContactPersonOrganisation">'Identification and description'!$I$87</definedName>
    <definedName name="INDICATOR_AOContactPersonSurname">'Identification and description'!$I$84</definedName>
    <definedName name="INDICATOR_AOContactPersonTelephone">'Identification and description'!$I$88</definedName>
    <definedName name="INDICATOR_AOContactPersonTitle">'Identification and description'!$I$82</definedName>
    <definedName name="INDICATOR_AOCorrespondenceAddressLine1">'Identification and description'!$I$98</definedName>
    <definedName name="INDICATOR_AOCorrespondenceAddressLine2">'Identification and description'!$I$99</definedName>
    <definedName name="INDICATOR_AOCorrespondenceCity">'Identification and description'!$I$100</definedName>
    <definedName name="INDICATOR_AOCorrespondenceCountry">'Identification and description'!$I$103</definedName>
    <definedName name="INDICATOR_AOCorrespondenceEmail">'Identification and description'!$I$96</definedName>
    <definedName name="INDICATOR_AOCorrespondenceFirstName">'Identification and description'!$I$94</definedName>
    <definedName name="INDICATOR_AOCorrespondenceStateProvince">'Identification and description'!$I$101</definedName>
    <definedName name="INDICATOR_AOCorrespondenceSurname">'Identification and description'!$I$95</definedName>
    <definedName name="INDICATOR_AOCorrespondenceTelephone">'Identification and description'!$I$97</definedName>
    <definedName name="INDICATOR_AOCorrespondenceTitle">'Identification and description'!$I$93</definedName>
    <definedName name="INDICATOR_AOCorrespondenceZIP">'Identification and description'!$I$102</definedName>
    <definedName name="INDICATOR_AOLegalReprAddressLine1">'Identification and description'!$I$113</definedName>
    <definedName name="INDICATOR_AOLegalReprAddressLine2">'Identification and description'!$I$114</definedName>
    <definedName name="INDICATOR_AOLegalReprCity">'Identification and description'!$I$115</definedName>
    <definedName name="INDICATOR_AOLegalReprCountry">'Identification and description'!$I$118</definedName>
    <definedName name="INDICATOR_AOLegalReprEmail">'Identification and description'!$I$111</definedName>
    <definedName name="INDICATOR_AOLegalReprFirstName">'Identification and description'!$I$109</definedName>
    <definedName name="INDICATOR_AOLegalReprStateProvince">'Identification and description'!$I$116</definedName>
    <definedName name="INDICATOR_AOLegalReprSurname">'Identification and description'!$I$110</definedName>
    <definedName name="INDICATOR_AOLegalReprTelephone">'Identification and description'!$I$112</definedName>
    <definedName name="INDICATOR_AOLegalReprTitle">'Identification and description'!$I$108</definedName>
    <definedName name="INDICATOR_AOLegalReprZIP">'Identification and description'!$I$117</definedName>
    <definedName name="INDICATOR_AOname">'Identification and description'!$I$44</definedName>
    <definedName name="INDICATOR_AOnameEClist">'Identification and description'!$I$50</definedName>
    <definedName name="INDICATOR_AOuniquID">'Identification and description'!$I$47</definedName>
    <definedName name="INDICATOR_Art28a6Used">'Identification and description'!$K$16</definedName>
    <definedName name="INDICATOR_CHETS_TotalEmissions">'Emissions overview'!$J$177</definedName>
    <definedName name="INDICATOR_CHETS_TotalFlights">'Emissions overview'!$L$24</definedName>
    <definedName name="INDICATOR_CHETS_TotalNonSustainableBiomassEmissions">'Emissions overview'!$K$181</definedName>
    <definedName name="INDICATOR_CHETS_TotalNonZeroRatedBioEm">'Emissions overview'!$O$185</definedName>
    <definedName name="INDICATOR_CHETS_TotalNonZeroRatedRFNBO">'Emissions overview'!$P$186</definedName>
    <definedName name="INDICATOR_CHETS_TotalNonZeroRatedSLCF">'Emissions overview'!$Q$187</definedName>
    <definedName name="INDICATOR_CHETS_TotalPrelEF_Emissions">'Emissions overview'!$K$181</definedName>
    <definedName name="INDICATOR_CHETS_TotalSustainableBiomassEmissions">'Emissions overview'!$K$180</definedName>
    <definedName name="INDICATOR_CHETS_TotalZeroRatedBioEm">'Emissions overview'!$L$182</definedName>
    <definedName name="INDICATOR_CHETS_TotalZeroRatedEmissions">'Emissions overview'!$K$180</definedName>
    <definedName name="INDICATOR_CHETS_TotalZeroRatedRFNBO">'Emissions overview'!$M$183</definedName>
    <definedName name="INDICATOR_CHETS_TotalZeroRatedSLCF">'Emissions overview'!$N$184</definedName>
    <definedName name="INDICATOR_Comments">'MS specific content'!$B$7:$J$32</definedName>
    <definedName name="INDICATOR_CORSIA_EligibleFuels">'CORSIA emissions'!$C$31:$M$36</definedName>
    <definedName name="INDICATOR_CORSIA_EligibleFuels_Feedstock">'CORSIA emissions'!$D$31:$D$36</definedName>
    <definedName name="INDICATOR_CORSIA_EligibleFuels_LCEmissions">'CORSIA emissions'!$J$31:$K$36</definedName>
    <definedName name="INDICATOR_CORSIA_EligibleFuels_MassNeat">'CORSIA emissions'!$G$31:$I$36</definedName>
    <definedName name="INDICATOR_CORSIA_EligibleFuels_ReductionsClaimed">'CORSIA emissions'!$L$31:$M$36</definedName>
    <definedName name="INDICATOR_CORSIA_EligibleFuels_Type">'CORSIA emissions'!$C$31:A$36</definedName>
    <definedName name="INDICATOR_CORSIA_EligibleFuelsTable">'CORSIA emissions'!$C$31:$N$35</definedName>
    <definedName name="INDICATOR_CORSIA_EligibleFuelsTOTAL">'CORSIA emissions'!$L$36</definedName>
    <definedName name="INDICATOR_CORSIA_EmissionsTable">'CORSIA emissions'!$C$67:$O$366</definedName>
    <definedName name="INDICATOR_CORSIA_totalCO2">'CORSIA emissions'!$M$12</definedName>
    <definedName name="INDICATOR_CORSIA_totalCO2withOffsetting">'CORSIA emissions'!$M$13</definedName>
    <definedName name="INDICATOR_CORSIA_totalFlights">'CORSIA emissions'!$M$14</definedName>
    <definedName name="INDICATOR_CORSIA_totalFlightsWithOffsetting">'CORSIA emissions'!$M$15</definedName>
    <definedName name="INDICATOR_CORSIA_totalTonnesAvGas">'CORSIA emissions'!$H$24</definedName>
    <definedName name="INDICATOR_CORSIA_totalTonnesEligibleFuelsClaimed">'CORSIA emissions'!$M$16</definedName>
    <definedName name="INDICATOR_CORSIA_totalTonnesJetA">'CORSIA emissions'!$H$21</definedName>
    <definedName name="INDICATOR_CORSIA_totalTonnesJetA1">'CORSIA emissions'!$H$22</definedName>
    <definedName name="INDICATOR_CORSIA_totalTonnesJetB">'CORSIA emissions'!$H$23</definedName>
    <definedName name="INDICATOR_CORSIAAnnexConfidential">'CORSIA emissions'!$N$47</definedName>
    <definedName name="INDICATOR_CORSIAAnnexConfidentialReasonFromETS">'CORSIA emissions'!$N$49</definedName>
    <definedName name="INDICATOR_CORSIAapplied">'Identification and description'!$K$30</definedName>
    <definedName name="INDICATOR_CORSIAotherState">'Identification and description'!$K$32</definedName>
    <definedName name="INDICATOR_CORSIAReportToState">'Identification and description'!$I$34</definedName>
    <definedName name="INDICATOR_DataGapsEmissions">'Emissions overview'!$Q$246:$Q$257</definedName>
    <definedName name="INDICATOR_DataGapsPercentCORSIA">'Emissions overview'!$K$263</definedName>
    <definedName name="INDICATOR_DataGapsPercentETS">'Emissions overview'!$K$260</definedName>
    <definedName name="INDICATOR_DataGapsReason">'Emissions overview'!$F$246:$F$257</definedName>
    <definedName name="INDICATOR_DataGapsReference">'Emissions overview'!$D$246:$D$257</definedName>
    <definedName name="INDICATOR_DataGapsReplacementMethod">'Emissions overview'!$I$246:$I$257</definedName>
    <definedName name="INDICATOR_DataGapsTable">'Emissions overview'!$D$246:$Q$257</definedName>
    <definedName name="INDICATOR_DataGapsType">'Emissions overview'!$I$246:$I$257</definedName>
    <definedName name="INDICATOR_ETS_EmissionsFullScope">'Emissions overview'!$J$209</definedName>
    <definedName name="INDICATOR_ETS_EmissionsReducedScope">'Emissions overview'!$J$210</definedName>
    <definedName name="INDICATOR_ETS_FlightsPerPeriod">'Emissions overview'!$G$202:$G$204</definedName>
    <definedName name="INDICATOR_ETS_SETEligibility">'Emissions overview'!$J$212</definedName>
    <definedName name="INDICATOR_ETS_TotalEmissions">'Emissions overview'!$J$138</definedName>
    <definedName name="INDICATOR_ETS_TotalFlights">'Emissions overview'!$L$26</definedName>
    <definedName name="INDICATOR_ETS_TotalNonSustainableBiomassEmissions">'Emissions overview'!$K$142</definedName>
    <definedName name="INDICATOR_ETS_TotalNonZeroRatedBioEm">'Emissions overview'!$O$146</definedName>
    <definedName name="INDICATOR_ETS_TotalNonZeroRatedRFNBO">'Emissions overview'!$P$147</definedName>
    <definedName name="INDICATOR_ETS_TotalNonZeroRatedSLCF">'Emissions overview'!$Q$148</definedName>
    <definedName name="INDICATOR_ETS_TotalPrelEF_Emissions">'Emissions overview'!$K$142</definedName>
    <definedName name="INDICATOR_ETS_TotalSustainableBiomassEmissions">'Emissions overview'!$K$141</definedName>
    <definedName name="INDICATOR_ETS_TotalZeroRatedBioEm">'Emissions overview'!$L$143</definedName>
    <definedName name="INDICATOR_ETS_TotalZeroRatedEmissions">'Emissions overview'!$K$141</definedName>
    <definedName name="INDICATOR_ETS_TotalZeroRatedRFNBO">'Emissions overview'!$M$144</definedName>
    <definedName name="INDICATOR_ETS_TotalZeroRatedSLCF">'Emissions overview'!$N$145</definedName>
    <definedName name="INDICATOR_EUETS_TotalFlights">'Emissions overview'!$L$22</definedName>
    <definedName name="INDICATOR_EUETSAnnexConfidential">Annex!$H$11</definedName>
    <definedName name="INDICATOR_EUETSAnnexConfidentialFileName">Annex!$E$21</definedName>
    <definedName name="INDICATOR_EUETSAnnexConfidentialReasoning">Annex!$C$14:$H$18</definedName>
    <definedName name="INDICATOR_ICAOcallSign">'Identification and description'!$I$53</definedName>
    <definedName name="INDICATOR_LanguageFilling">'Identification and description'!$J$13</definedName>
    <definedName name="INDICATOR_MPApprovalDate">'Emissions overview'!$I$9</definedName>
    <definedName name="INDICATOR_MPDeviations">'Emissions overview'!$I$12</definedName>
    <definedName name="INDICATOR_MPDeviationsDescription">'Emissions overview'!$D$15:$K$17</definedName>
    <definedName name="INDICATOR_MPVersion">'Emissions overview'!$I$7</definedName>
    <definedName name="INDICATOR_NoETSobligation">'Identification and description'!$K$38</definedName>
    <definedName name="INDICATOR_OperatingLicense">'Identification and description'!$I$67</definedName>
    <definedName name="INDICATOR_OperatingLicenseAuthority">'Identification and description'!$I$68</definedName>
    <definedName name="INDICATOR_ReferenceFileName">Contents!$E$102</definedName>
    <definedName name="INDICATOR_RegistrationMarkings">'Identification and description'!$I$56</definedName>
    <definedName name="INDICATOR_ReportingYear">'Identification and description'!$I$7</definedName>
    <definedName name="INDICATOR_ReportVersion">'Identification and description'!$K$10</definedName>
    <definedName name="INDICATOR_TemplateLanguage">Contents!$E$101</definedName>
    <definedName name="INDICATOR_TemplateProvidedBy">Contents!$E$99</definedName>
    <definedName name="INDICATOR_TemplatePublicationDate">Contents!$E$100</definedName>
    <definedName name="INDICATOR_ToolUsedForAllCORSIAemissions">'Emissions overview'!$K$224</definedName>
    <definedName name="INDICATOR_UsedSimplifiedApproachETS">'Emissions overview'!$I$197</definedName>
    <definedName name="INDICATOR_VerifierAccredMS">'Identification and description'!$I$145</definedName>
    <definedName name="INDICATOR_VerifierAccredNumber">'Identification and description'!$I$146</definedName>
    <definedName name="INDICATOR_VerifierAdressLine1">'Identification and description'!$I$127</definedName>
    <definedName name="INDICATOR_VerifierAdressLine2">'Identification and description'!$I$128</definedName>
    <definedName name="INDICATOR_VerifierCity">'Identification and description'!$I$129</definedName>
    <definedName name="INDICATOR_VerifierCompany">'Identification and description'!$I$126</definedName>
    <definedName name="INDICATOR_VerifierContactEmail">'Identification and description'!$I$139</definedName>
    <definedName name="INDICATOR_VerifierContactFirstName">'Identification and description'!$I$137</definedName>
    <definedName name="INDICATOR_VerifierContactSurname">'Identification and description'!$I$138</definedName>
    <definedName name="INDICATOR_VerifierContactTelephone">'Identification and description'!$I$140</definedName>
    <definedName name="INDICATOR_VerifierContactTitle">'Identification and description'!$I$136</definedName>
    <definedName name="INDICATOR_VerifierCountry">'Identification and description'!$I$132</definedName>
    <definedName name="INDICATOR_VerifierStateProvince">'Identification and description'!$I$130</definedName>
    <definedName name="INDICATOR_VerifierZIP">'Identification and description'!$I$131</definedName>
    <definedName name="INDICATOR_WhichOtherTool">'Emissions overview'!$J$219</definedName>
    <definedName name="INDICATOR_WhichOtherToolForCORSIA">'Emissions overview'!$J$228</definedName>
    <definedName name="INDICATOR_WhichToolUsed">'Emissions overview'!$J$217</definedName>
    <definedName name="INDICATOR_WhichToolUsedForCORSIA">'Emissions overview'!$J$226</definedName>
    <definedName name="indRange">EUwideConstants!$A$365:$A$373</definedName>
    <definedName name="JUMP_10a">'Annex Aerodromes'!$C$5</definedName>
    <definedName name="JUMP_11a">Annex!$B$11</definedName>
    <definedName name="JUMP_2">'Identification and description'!$C$42</definedName>
    <definedName name="JUMP_3">'Identification and description'!$C$121</definedName>
    <definedName name="JUMP_5">'Emissions overview'!$C$19</definedName>
    <definedName name="JUMP_5c">'Emissions overview'!$D$102</definedName>
    <definedName name="JUMP_5d">'Emissions overview'!$D$151</definedName>
    <definedName name="JUMP_6">'Emissions overview'!$C$191</definedName>
    <definedName name="JUMP_7">'Emissions overview'!$C$232</definedName>
    <definedName name="Jump_8b">'Emissions Data'!$B$126</definedName>
    <definedName name="Legalstatus">EUwideConstants!$A$348:$A$352</definedName>
    <definedName name="List_AltFuels">EUwideConstants!$A$943:$E$943</definedName>
    <definedName name="ManSys">EUwideConstants!$A$376:$A$379</definedName>
    <definedName name="MeasMethod">EUwideConstants!$A$468:$A$470</definedName>
    <definedName name="memberstates">EUwideConstants!$A$28:$A$58</definedName>
    <definedName name="MemberStatesWithSwiss">EUwideConstants!$A$883:$A$915</definedName>
    <definedName name="MSLanguages">EUwideConstants!$A$656:$A$681</definedName>
    <definedName name="MSversiontracking">EUwideConstants!$A$392:$A$393</definedName>
    <definedName name="NewUpdate">EUwideConstants!$A$406:$A$407</definedName>
    <definedName name="notapplicable">EUwideConstants!$A$402:$A$403</definedName>
    <definedName name="operationscope">EUwideConstants!$A$332:$A$334</definedName>
    <definedName name="operationsscope">EUwideConstants!$A$332:$A$334</definedName>
    <definedName name="opstatus">EUwideConstants!$A$319:$A$321</definedName>
    <definedName name="parameters">EUwideConstants!$A$439:$A$444</definedName>
    <definedName name="passengermass">EUwideConstants!$A$360:$A$362</definedName>
    <definedName name="_xlnm.Print_Area" localSheetId="5">'Aircraft Data'!$B$1:$K$64</definedName>
    <definedName name="_xlnm.Print_Area" localSheetId="9">Annex!$A$1:$H$118</definedName>
    <definedName name="_xlnm.Print_Area" localSheetId="0">Contents!$A$1:$J$103</definedName>
    <definedName name="_xlnm.Print_Area" localSheetId="10">'CORSIA emissions'!$A$1:$Q$370</definedName>
    <definedName name="_xlnm.Print_Area" localSheetId="4">'Emissions Data'!$B$1:$Z$123</definedName>
    <definedName name="_xlnm.Print_Area" localSheetId="3">'Emissions overview'!$B$2:$N$266</definedName>
    <definedName name="_xlnm.Print_Area" localSheetId="1">'Guidelines and conditions'!$A$1:$M$169</definedName>
    <definedName name="_xlnm.Print_Area" localSheetId="2">'Identification and description'!$A$1:$L$147</definedName>
    <definedName name="_xlnm.Print_Area" localSheetId="6">'MS specific content'!$A:$J</definedName>
    <definedName name="_xlnm.Print_Area" localSheetId="14">VersionDocumentation!$A$1:$E$113</definedName>
    <definedName name="ReportingYears">EUwideConstants!$A$2:$A$17</definedName>
    <definedName name="SelectPrimaryInfoSource">EUwideConstants!$A$397:$A$398</definedName>
    <definedName name="SourceClass">EUwideConstants!$A$462:$A$465</definedName>
    <definedName name="TankDataSource">EUwideConstants!$A$423:$A$428</definedName>
    <definedName name="Text_Fuel">EUwideConstants!$A$967</definedName>
    <definedName name="Title">EUwideConstants!$A$338:$A$345</definedName>
    <definedName name="TrueFalse">EUwideConstants!$A$388:$A$389</definedName>
    <definedName name="UncertThreshold">EUwideConstants!$A$447:$A$450</definedName>
    <definedName name="UncertTierResult">EUwideConstants!$A$453:$A$456</definedName>
    <definedName name="UncertValue">EUwideConstants!$A$488:$A$491</definedName>
    <definedName name="UpliftDataSource">EUwideConstants!$A$418:$A$420</definedName>
    <definedName name="worldcountries">EUwideConstants!$A$63:$A$301</definedName>
    <definedName name="YesNo">EUwideConstants!$A$383:$A$385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2" i="42" l="1"/>
  <c r="E22" i="42"/>
  <c r="D114" i="34"/>
  <c r="C29" i="42" l="1"/>
  <c r="C28" i="42"/>
  <c r="A978" i="17" l="1"/>
  <c r="A976" i="17"/>
  <c r="A967" i="17"/>
  <c r="A964" i="17"/>
  <c r="A961" i="17"/>
  <c r="E942" i="17"/>
  <c r="D942" i="17"/>
  <c r="C942" i="17"/>
  <c r="B942" i="17"/>
  <c r="A942" i="17"/>
  <c r="H939" i="17"/>
  <c r="G939" i="17"/>
  <c r="F939" i="17"/>
  <c r="E939" i="17"/>
  <c r="D939" i="17"/>
  <c r="B939" i="17"/>
  <c r="A939" i="17"/>
  <c r="B938" i="17"/>
  <c r="A938" i="17"/>
  <c r="B937" i="17"/>
  <c r="A937" i="17"/>
  <c r="B936" i="17"/>
  <c r="A936" i="17"/>
  <c r="B935" i="17"/>
  <c r="A935" i="17"/>
  <c r="B934" i="17"/>
  <c r="A934" i="17"/>
  <c r="B933" i="17"/>
  <c r="A933" i="17"/>
  <c r="B932" i="17"/>
  <c r="A932" i="17"/>
  <c r="B931" i="17"/>
  <c r="A931" i="17"/>
  <c r="B930" i="17"/>
  <c r="A930" i="17"/>
  <c r="B929" i="17"/>
  <c r="A929" i="17"/>
  <c r="B928" i="17"/>
  <c r="A928" i="17"/>
  <c r="B927" i="17"/>
  <c r="A927" i="17"/>
  <c r="B926" i="17"/>
  <c r="A926" i="17"/>
  <c r="B925" i="17"/>
  <c r="A925" i="17"/>
  <c r="B924" i="17"/>
  <c r="A924" i="17"/>
  <c r="A921" i="17"/>
  <c r="A920" i="17"/>
  <c r="A919" i="17"/>
  <c r="A918" i="17"/>
  <c r="C1" i="17"/>
  <c r="M62" i="39"/>
  <c r="C52" i="39"/>
  <c r="C36" i="39"/>
  <c r="L28" i="39"/>
  <c r="C27" i="39"/>
  <c r="C16" i="39"/>
  <c r="C8" i="39"/>
  <c r="C7" i="39"/>
  <c r="C4" i="39"/>
  <c r="G116" i="38"/>
  <c r="G31" i="38"/>
  <c r="F31" i="38"/>
  <c r="C29" i="38"/>
  <c r="C28" i="38"/>
  <c r="C27" i="38"/>
  <c r="C25" i="38"/>
  <c r="C13" i="38"/>
  <c r="D26" i="43"/>
  <c r="D25" i="43"/>
  <c r="D24" i="43"/>
  <c r="D23" i="43"/>
  <c r="D22" i="43"/>
  <c r="D21" i="43"/>
  <c r="D20" i="43"/>
  <c r="D19" i="43"/>
  <c r="D18" i="43"/>
  <c r="I17" i="43"/>
  <c r="D17" i="43"/>
  <c r="E16" i="43"/>
  <c r="D15" i="43"/>
  <c r="D14" i="43"/>
  <c r="D13" i="43"/>
  <c r="D12" i="43"/>
  <c r="D8" i="43"/>
  <c r="D7" i="43"/>
  <c r="D5" i="43"/>
  <c r="C3" i="43"/>
  <c r="C261" i="42"/>
  <c r="C259" i="42"/>
  <c r="K58" i="42"/>
  <c r="J58" i="42"/>
  <c r="I58" i="42"/>
  <c r="H58" i="42"/>
  <c r="G58" i="42"/>
  <c r="F58" i="42"/>
  <c r="E58" i="42"/>
  <c r="D58" i="42"/>
  <c r="C58" i="42"/>
  <c r="C56" i="42"/>
  <c r="C55" i="42"/>
  <c r="C54" i="42"/>
  <c r="C51" i="42"/>
  <c r="D50" i="42"/>
  <c r="D49" i="42"/>
  <c r="D48" i="42"/>
  <c r="C47" i="42"/>
  <c r="C46" i="42"/>
  <c r="C45" i="42"/>
  <c r="E43" i="42"/>
  <c r="C43" i="42"/>
  <c r="E42" i="42"/>
  <c r="C42" i="42"/>
  <c r="E41" i="42"/>
  <c r="E40" i="42"/>
  <c r="C40" i="42"/>
  <c r="E39" i="42"/>
  <c r="C39" i="42"/>
  <c r="E38" i="42"/>
  <c r="C38" i="42"/>
  <c r="E37" i="42"/>
  <c r="C37" i="42"/>
  <c r="E36" i="42"/>
  <c r="C36" i="42"/>
  <c r="E35" i="42"/>
  <c r="C35" i="42"/>
  <c r="E34" i="42"/>
  <c r="C34" i="42"/>
  <c r="C33" i="42"/>
  <c r="C32" i="42"/>
  <c r="C31" i="42"/>
  <c r="C30" i="42"/>
  <c r="C27" i="42"/>
  <c r="E25" i="42"/>
  <c r="E24" i="42"/>
  <c r="E23" i="42"/>
  <c r="C23" i="42"/>
  <c r="C22" i="42"/>
  <c r="C21" i="42"/>
  <c r="D20" i="42"/>
  <c r="D19" i="42"/>
  <c r="D18" i="42"/>
  <c r="D17" i="42"/>
  <c r="D16" i="42"/>
  <c r="C15" i="42"/>
  <c r="C13" i="42"/>
  <c r="C12" i="42"/>
  <c r="C11" i="42"/>
  <c r="C10" i="42"/>
  <c r="C9" i="42"/>
  <c r="C8" i="42"/>
  <c r="C7" i="42"/>
  <c r="D5" i="42"/>
  <c r="C3" i="42"/>
  <c r="C186" i="35"/>
  <c r="Y150" i="35"/>
  <c r="X150" i="35"/>
  <c r="W150" i="35"/>
  <c r="E150" i="35"/>
  <c r="C149" i="35"/>
  <c r="Y144" i="35"/>
  <c r="X144" i="35"/>
  <c r="W144" i="35"/>
  <c r="E144" i="35"/>
  <c r="C143" i="35"/>
  <c r="Y133" i="35"/>
  <c r="X133" i="35"/>
  <c r="W133" i="35"/>
  <c r="E133" i="35"/>
  <c r="C131" i="35"/>
  <c r="C130" i="35"/>
  <c r="C129" i="35"/>
  <c r="C90" i="35"/>
  <c r="Y63" i="35"/>
  <c r="X63" i="35"/>
  <c r="W63" i="35"/>
  <c r="E63" i="35"/>
  <c r="C62" i="35"/>
  <c r="Y25" i="35"/>
  <c r="X25" i="35"/>
  <c r="W25" i="35"/>
  <c r="E25" i="35"/>
  <c r="C23" i="35"/>
  <c r="C18" i="35"/>
  <c r="Y11" i="35"/>
  <c r="X11" i="35"/>
  <c r="W11" i="35"/>
  <c r="E11" i="35"/>
  <c r="C9" i="35"/>
  <c r="C8" i="35"/>
  <c r="C7" i="35"/>
  <c r="C6" i="35"/>
  <c r="Q245" i="34"/>
  <c r="F243" i="34"/>
  <c r="D228" i="34"/>
  <c r="D212" i="34"/>
  <c r="D210" i="34"/>
  <c r="D209" i="34"/>
  <c r="D208" i="34"/>
  <c r="D196" i="34"/>
  <c r="D195" i="34"/>
  <c r="D193" i="34"/>
  <c r="D192" i="34"/>
  <c r="D187" i="34"/>
  <c r="D186" i="34"/>
  <c r="D185" i="34"/>
  <c r="D184" i="34"/>
  <c r="D183" i="34"/>
  <c r="D182" i="34"/>
  <c r="D181" i="34"/>
  <c r="D180" i="34"/>
  <c r="E158" i="34"/>
  <c r="E157" i="34"/>
  <c r="E156" i="34"/>
  <c r="Q155" i="34"/>
  <c r="P155" i="34"/>
  <c r="O155" i="34"/>
  <c r="N155" i="34"/>
  <c r="M155" i="34"/>
  <c r="L155" i="34"/>
  <c r="K155" i="34"/>
  <c r="J155" i="34"/>
  <c r="G155" i="34"/>
  <c r="D153" i="34"/>
  <c r="D148" i="34"/>
  <c r="D147" i="34"/>
  <c r="D146" i="34"/>
  <c r="D145" i="34"/>
  <c r="D144" i="34"/>
  <c r="D143" i="34"/>
  <c r="D142" i="34"/>
  <c r="D141" i="34"/>
  <c r="D136" i="34"/>
  <c r="E119" i="34"/>
  <c r="E118" i="34"/>
  <c r="E117" i="34"/>
  <c r="R116" i="34"/>
  <c r="Q116" i="34"/>
  <c r="P116" i="34"/>
  <c r="O116" i="34"/>
  <c r="N116" i="34"/>
  <c r="M116" i="34"/>
  <c r="L116" i="34"/>
  <c r="K116" i="34"/>
  <c r="J116" i="34"/>
  <c r="G116" i="34"/>
  <c r="D113" i="34"/>
  <c r="F111" i="34"/>
  <c r="D111" i="34"/>
  <c r="F110" i="34"/>
  <c r="D110" i="34"/>
  <c r="F109" i="34"/>
  <c r="D109" i="34"/>
  <c r="F108" i="34"/>
  <c r="D108" i="34"/>
  <c r="F106" i="34"/>
  <c r="D105" i="34"/>
  <c r="D104" i="34"/>
  <c r="D103" i="34"/>
  <c r="D100" i="34"/>
  <c r="Q83" i="34"/>
  <c r="P83" i="34"/>
  <c r="D81" i="34"/>
  <c r="D80" i="34"/>
  <c r="D76" i="34"/>
  <c r="J74" i="34"/>
  <c r="J73" i="34"/>
  <c r="H59" i="34"/>
  <c r="H58" i="34"/>
  <c r="H57" i="34"/>
  <c r="O56" i="34"/>
  <c r="N56" i="34"/>
  <c r="J56" i="34"/>
  <c r="H56" i="34"/>
  <c r="G56" i="34"/>
  <c r="D54" i="34"/>
  <c r="Q52" i="34"/>
  <c r="P52" i="34"/>
  <c r="G52" i="34"/>
  <c r="F52" i="34"/>
  <c r="D52" i="34"/>
  <c r="P51" i="34"/>
  <c r="G51" i="34"/>
  <c r="F51" i="34"/>
  <c r="D51" i="34"/>
  <c r="P50" i="34"/>
  <c r="G50" i="34"/>
  <c r="F50" i="34"/>
  <c r="D50" i="34"/>
  <c r="P49" i="34"/>
  <c r="G49" i="34"/>
  <c r="F49" i="34"/>
  <c r="D49" i="34"/>
  <c r="P48" i="34"/>
  <c r="G48" i="34"/>
  <c r="F48" i="34"/>
  <c r="D48" i="34"/>
  <c r="P47" i="34"/>
  <c r="G47" i="34"/>
  <c r="F47" i="34"/>
  <c r="D47" i="34"/>
  <c r="P46" i="34"/>
  <c r="G46" i="34"/>
  <c r="F46" i="34"/>
  <c r="D46" i="34"/>
  <c r="P45" i="34"/>
  <c r="G45" i="34"/>
  <c r="F45" i="34"/>
  <c r="D45" i="34"/>
  <c r="P44" i="34"/>
  <c r="G44" i="34"/>
  <c r="F44" i="34"/>
  <c r="D44" i="34"/>
  <c r="P43" i="34"/>
  <c r="G43" i="34"/>
  <c r="F43" i="34"/>
  <c r="D43" i="34"/>
  <c r="P42" i="34"/>
  <c r="G42" i="34"/>
  <c r="F42" i="34"/>
  <c r="D42" i="34"/>
  <c r="P41" i="34"/>
  <c r="G41" i="34"/>
  <c r="F41" i="34"/>
  <c r="D41" i="34"/>
  <c r="P40" i="34"/>
  <c r="G40" i="34"/>
  <c r="F40" i="34"/>
  <c r="D40" i="34"/>
  <c r="P39" i="34"/>
  <c r="G39" i="34"/>
  <c r="F39" i="34"/>
  <c r="D39" i="34"/>
  <c r="P38" i="34"/>
  <c r="G38" i="34"/>
  <c r="F38" i="34"/>
  <c r="D38" i="34"/>
  <c r="P37" i="34"/>
  <c r="G37" i="34"/>
  <c r="F37" i="34"/>
  <c r="D37" i="34"/>
  <c r="Q36" i="34"/>
  <c r="P36" i="34"/>
  <c r="G36" i="34"/>
  <c r="F36" i="34"/>
  <c r="D36" i="34"/>
  <c r="D34" i="34"/>
  <c r="F31" i="34"/>
  <c r="D30" i="34"/>
  <c r="D29" i="34"/>
  <c r="D28" i="34"/>
  <c r="D28" i="33"/>
  <c r="D27" i="33"/>
  <c r="D26" i="33"/>
  <c r="D25" i="33"/>
  <c r="B74" i="10"/>
  <c r="B71" i="10"/>
  <c r="B66" i="10"/>
  <c r="B62" i="10"/>
  <c r="C57" i="10"/>
  <c r="B55" i="10"/>
  <c r="B50" i="10"/>
  <c r="B49" i="10"/>
  <c r="B45" i="10"/>
  <c r="B44" i="10"/>
  <c r="D43" i="10"/>
  <c r="D42" i="10"/>
  <c r="C41" i="10"/>
  <c r="C40" i="10"/>
  <c r="B39" i="10"/>
  <c r="B38" i="10"/>
  <c r="B16" i="10"/>
  <c r="B15" i="10"/>
  <c r="B11" i="10"/>
  <c r="B10" i="10"/>
  <c r="B8" i="10"/>
  <c r="B81" i="9"/>
  <c r="B71" i="9"/>
  <c r="B69" i="9"/>
  <c r="B67" i="9"/>
  <c r="B65" i="9"/>
  <c r="B63" i="9"/>
  <c r="B61" i="9"/>
  <c r="B59" i="9"/>
  <c r="B57" i="9"/>
  <c r="B51" i="9"/>
  <c r="B49" i="9"/>
  <c r="B47" i="9"/>
  <c r="B45" i="9"/>
  <c r="B43" i="9"/>
  <c r="B41" i="9"/>
  <c r="B39" i="9"/>
  <c r="B37" i="9"/>
  <c r="B20" i="9"/>
  <c r="B19" i="9"/>
  <c r="B4" i="9"/>
  <c r="R133" i="34" l="1"/>
  <c r="R132" i="34"/>
  <c r="R131" i="34"/>
  <c r="R130" i="34"/>
  <c r="R129" i="34"/>
  <c r="R128" i="34"/>
  <c r="R127" i="34"/>
  <c r="R126" i="34"/>
  <c r="R125" i="34"/>
  <c r="R124" i="34"/>
  <c r="R123" i="34"/>
  <c r="R122" i="34"/>
  <c r="R121" i="34"/>
  <c r="B21" i="10" l="1"/>
  <c r="B17" i="10"/>
  <c r="Z74" i="34" l="1"/>
  <c r="Z73" i="34"/>
  <c r="Z72" i="34"/>
  <c r="Z71" i="34"/>
  <c r="Z70" i="34"/>
  <c r="Z69" i="34"/>
  <c r="Z68" i="34"/>
  <c r="Z67" i="34"/>
  <c r="Z66" i="34"/>
  <c r="Z65" i="34"/>
  <c r="Z64" i="34"/>
  <c r="Z63" i="34"/>
  <c r="Z62" i="34"/>
  <c r="Z61" i="34"/>
  <c r="Z60" i="34"/>
  <c r="M71" i="42" l="1"/>
  <c r="M72" i="42"/>
  <c r="M73" i="42"/>
  <c r="M74" i="42"/>
  <c r="M75" i="42"/>
  <c r="M77" i="42"/>
  <c r="M78" i="42"/>
  <c r="M79" i="42"/>
  <c r="M80" i="42"/>
  <c r="M81" i="42"/>
  <c r="M82" i="42"/>
  <c r="M83" i="42"/>
  <c r="M84" i="42"/>
  <c r="M85" i="42"/>
  <c r="M86" i="42"/>
  <c r="M87" i="42"/>
  <c r="M88" i="42"/>
  <c r="M89" i="42"/>
  <c r="M90" i="42"/>
  <c r="M91" i="42"/>
  <c r="M92" i="42"/>
  <c r="M93" i="42"/>
  <c r="M94" i="42"/>
  <c r="M95" i="42"/>
  <c r="M96" i="42"/>
  <c r="M97" i="42"/>
  <c r="M98" i="42"/>
  <c r="M99" i="42"/>
  <c r="M100" i="42"/>
  <c r="M101" i="42"/>
  <c r="M102" i="42"/>
  <c r="M103" i="42"/>
  <c r="M104" i="42"/>
  <c r="M105" i="42"/>
  <c r="M106" i="42"/>
  <c r="M107" i="42"/>
  <c r="M108" i="42"/>
  <c r="M109" i="42"/>
  <c r="M110" i="42"/>
  <c r="M111" i="42"/>
  <c r="M112" i="42"/>
  <c r="M113" i="42"/>
  <c r="M114" i="42"/>
  <c r="M115" i="42"/>
  <c r="M116" i="42"/>
  <c r="M117" i="42"/>
  <c r="M118" i="42"/>
  <c r="M119" i="42"/>
  <c r="M120" i="42"/>
  <c r="M121" i="42"/>
  <c r="M122" i="42"/>
  <c r="M123" i="42"/>
  <c r="M124" i="42"/>
  <c r="M125" i="42"/>
  <c r="M126" i="42"/>
  <c r="M127" i="42"/>
  <c r="M128" i="42"/>
  <c r="M129" i="42"/>
  <c r="M130" i="42"/>
  <c r="M131" i="42"/>
  <c r="M132" i="42"/>
  <c r="M133" i="42"/>
  <c r="M134" i="42"/>
  <c r="M135" i="42"/>
  <c r="M136" i="42"/>
  <c r="M137" i="42"/>
  <c r="M138" i="42"/>
  <c r="M139" i="42"/>
  <c r="M140" i="42"/>
  <c r="M141" i="42"/>
  <c r="M142" i="42"/>
  <c r="M143" i="42"/>
  <c r="M144" i="42"/>
  <c r="M145" i="42"/>
  <c r="M146" i="42"/>
  <c r="M147" i="42"/>
  <c r="M148" i="42"/>
  <c r="M149" i="42"/>
  <c r="M150" i="42"/>
  <c r="M151" i="42"/>
  <c r="M152" i="42"/>
  <c r="M153" i="42"/>
  <c r="M154" i="42"/>
  <c r="M155" i="42"/>
  <c r="M156" i="42"/>
  <c r="M157" i="42"/>
  <c r="M158" i="42"/>
  <c r="M159" i="42"/>
  <c r="M160" i="42"/>
  <c r="M161" i="42"/>
  <c r="M162" i="42"/>
  <c r="M163" i="42"/>
  <c r="M164" i="42"/>
  <c r="M165" i="42"/>
  <c r="M166" i="42"/>
  <c r="M167" i="42"/>
  <c r="M168" i="42"/>
  <c r="M169" i="42"/>
  <c r="M170" i="42"/>
  <c r="M171" i="42"/>
  <c r="M172" i="42"/>
  <c r="M173" i="42"/>
  <c r="M174" i="42"/>
  <c r="M175" i="42"/>
  <c r="M176" i="42"/>
  <c r="M177" i="42"/>
  <c r="M178" i="42"/>
  <c r="M179" i="42"/>
  <c r="M180" i="42"/>
  <c r="M181" i="42"/>
  <c r="M182" i="42"/>
  <c r="M183" i="42"/>
  <c r="M184" i="42"/>
  <c r="M185" i="42"/>
  <c r="M186" i="42"/>
  <c r="M187" i="42"/>
  <c r="M188" i="42"/>
  <c r="M189" i="42"/>
  <c r="M190" i="42"/>
  <c r="M191" i="42"/>
  <c r="M192" i="42"/>
  <c r="M193" i="42"/>
  <c r="M194" i="42"/>
  <c r="M195" i="42"/>
  <c r="M196" i="42"/>
  <c r="M197" i="42"/>
  <c r="M198" i="42"/>
  <c r="M199" i="42"/>
  <c r="M200" i="42"/>
  <c r="M201" i="42"/>
  <c r="M202" i="42"/>
  <c r="M203" i="42"/>
  <c r="M204" i="42"/>
  <c r="M205" i="42"/>
  <c r="M206" i="42"/>
  <c r="M207" i="42"/>
  <c r="M208" i="42"/>
  <c r="M209" i="42"/>
  <c r="M210" i="42"/>
  <c r="M211" i="42"/>
  <c r="M212" i="42"/>
  <c r="M213" i="42"/>
  <c r="M214" i="42"/>
  <c r="M215" i="42"/>
  <c r="M216" i="42"/>
  <c r="M217" i="42"/>
  <c r="M218" i="42"/>
  <c r="M219" i="42"/>
  <c r="M220" i="42"/>
  <c r="M221" i="42"/>
  <c r="M222" i="42"/>
  <c r="M223" i="42"/>
  <c r="M224" i="42"/>
  <c r="M225" i="42"/>
  <c r="M226" i="42"/>
  <c r="M227" i="42"/>
  <c r="M228" i="42"/>
  <c r="M229" i="42"/>
  <c r="M230" i="42"/>
  <c r="M231" i="42"/>
  <c r="M232" i="42"/>
  <c r="M233" i="42"/>
  <c r="M234" i="42"/>
  <c r="M235" i="42"/>
  <c r="M236" i="42"/>
  <c r="M237" i="42"/>
  <c r="M238" i="42"/>
  <c r="M239" i="42"/>
  <c r="M240" i="42"/>
  <c r="M241" i="42"/>
  <c r="M242" i="42"/>
  <c r="M243" i="42"/>
  <c r="M244" i="42"/>
  <c r="M245" i="42"/>
  <c r="M246" i="42"/>
  <c r="M247" i="42"/>
  <c r="M248" i="42"/>
  <c r="M249" i="42"/>
  <c r="M250" i="42"/>
  <c r="M251" i="42"/>
  <c r="M252" i="42"/>
  <c r="M253" i="42"/>
  <c r="M254" i="42"/>
  <c r="M255" i="42"/>
  <c r="M256" i="42"/>
  <c r="M257" i="42"/>
  <c r="M258" i="42"/>
  <c r="G118" i="38" l="1"/>
  <c r="H112" i="38"/>
  <c r="H111" i="38"/>
  <c r="H110" i="38"/>
  <c r="H109" i="38"/>
  <c r="H108" i="38"/>
  <c r="H107" i="38"/>
  <c r="H106" i="38"/>
  <c r="H105" i="38"/>
  <c r="H104" i="38"/>
  <c r="H103" i="38"/>
  <c r="H102" i="38"/>
  <c r="H101" i="38"/>
  <c r="H100" i="38"/>
  <c r="H99" i="38"/>
  <c r="H98" i="38"/>
  <c r="H97" i="38"/>
  <c r="H96" i="38"/>
  <c r="H95" i="38"/>
  <c r="H94" i="38"/>
  <c r="H93" i="38"/>
  <c r="H92" i="38"/>
  <c r="H91" i="38"/>
  <c r="H90" i="38"/>
  <c r="H89" i="38"/>
  <c r="H88" i="38"/>
  <c r="H87" i="38"/>
  <c r="H86" i="38"/>
  <c r="H85" i="38"/>
  <c r="H84" i="38"/>
  <c r="H83" i="38"/>
  <c r="H82" i="38"/>
  <c r="H81" i="38"/>
  <c r="H80" i="38"/>
  <c r="H79" i="38"/>
  <c r="H78" i="38"/>
  <c r="H77" i="38"/>
  <c r="H76" i="38"/>
  <c r="H75" i="38"/>
  <c r="H74" i="38"/>
  <c r="H73" i="38"/>
  <c r="H72" i="38"/>
  <c r="H71" i="38"/>
  <c r="H70" i="38"/>
  <c r="H69" i="38"/>
  <c r="H68" i="38"/>
  <c r="H67" i="38"/>
  <c r="H66" i="38"/>
  <c r="H65" i="38"/>
  <c r="H64" i="38"/>
  <c r="H63" i="38"/>
  <c r="H62" i="38"/>
  <c r="H61" i="38"/>
  <c r="H60" i="38"/>
  <c r="H59" i="38"/>
  <c r="H58" i="38"/>
  <c r="H57" i="38"/>
  <c r="H56" i="38"/>
  <c r="H55" i="38"/>
  <c r="H54" i="38"/>
  <c r="H53" i="38"/>
  <c r="H52" i="38"/>
  <c r="H51" i="38"/>
  <c r="H50" i="38"/>
  <c r="H49" i="38"/>
  <c r="H48" i="38"/>
  <c r="H47" i="38"/>
  <c r="H46" i="38"/>
  <c r="H45" i="38"/>
  <c r="H44" i="38"/>
  <c r="H36" i="38"/>
  <c r="H35" i="38"/>
  <c r="H34" i="38"/>
  <c r="F113" i="38"/>
  <c r="G113" i="38"/>
  <c r="G117" i="38" s="1"/>
  <c r="F259" i="42"/>
  <c r="K258" i="42"/>
  <c r="I258" i="42"/>
  <c r="K257" i="42"/>
  <c r="I257" i="42"/>
  <c r="K256" i="42"/>
  <c r="I256" i="42"/>
  <c r="K255" i="42"/>
  <c r="I255" i="42"/>
  <c r="K254" i="42"/>
  <c r="I254" i="42"/>
  <c r="K253" i="42"/>
  <c r="I253" i="42"/>
  <c r="K252" i="42"/>
  <c r="I252" i="42"/>
  <c r="K251" i="42"/>
  <c r="I251" i="42"/>
  <c r="K250" i="42"/>
  <c r="I250" i="42"/>
  <c r="K249" i="42"/>
  <c r="I249" i="42"/>
  <c r="K248" i="42"/>
  <c r="I248" i="42"/>
  <c r="K247" i="42"/>
  <c r="I247" i="42"/>
  <c r="K246" i="42"/>
  <c r="I246" i="42"/>
  <c r="K245" i="42"/>
  <c r="I245" i="42"/>
  <c r="K244" i="42"/>
  <c r="I244" i="42"/>
  <c r="K243" i="42"/>
  <c r="I243" i="42"/>
  <c r="K242" i="42"/>
  <c r="I242" i="42"/>
  <c r="K241" i="42"/>
  <c r="I241" i="42"/>
  <c r="K240" i="42"/>
  <c r="I240" i="42"/>
  <c r="K239" i="42"/>
  <c r="I239" i="42"/>
  <c r="K238" i="42"/>
  <c r="I238" i="42"/>
  <c r="K237" i="42"/>
  <c r="I237" i="42"/>
  <c r="K236" i="42"/>
  <c r="I236" i="42"/>
  <c r="K235" i="42"/>
  <c r="I235" i="42"/>
  <c r="K234" i="42"/>
  <c r="I234" i="42"/>
  <c r="K233" i="42"/>
  <c r="I233" i="42"/>
  <c r="K232" i="42"/>
  <c r="I232" i="42"/>
  <c r="K231" i="42"/>
  <c r="I231" i="42"/>
  <c r="K230" i="42"/>
  <c r="I230" i="42"/>
  <c r="K229" i="42"/>
  <c r="I229" i="42"/>
  <c r="K228" i="42"/>
  <c r="I228" i="42"/>
  <c r="K227" i="42"/>
  <c r="I227" i="42"/>
  <c r="K226" i="42"/>
  <c r="I226" i="42"/>
  <c r="K225" i="42"/>
  <c r="I225" i="42"/>
  <c r="K224" i="42"/>
  <c r="I224" i="42"/>
  <c r="K223" i="42"/>
  <c r="I223" i="42"/>
  <c r="K222" i="42"/>
  <c r="I222" i="42"/>
  <c r="K221" i="42"/>
  <c r="I221" i="42"/>
  <c r="K220" i="42"/>
  <c r="I220" i="42"/>
  <c r="K219" i="42"/>
  <c r="I219" i="42"/>
  <c r="K218" i="42"/>
  <c r="I218" i="42"/>
  <c r="K217" i="42"/>
  <c r="I217" i="42"/>
  <c r="K216" i="42"/>
  <c r="I216" i="42"/>
  <c r="K215" i="42"/>
  <c r="I215" i="42"/>
  <c r="K214" i="42"/>
  <c r="I214" i="42"/>
  <c r="K213" i="42"/>
  <c r="I213" i="42"/>
  <c r="K212" i="42"/>
  <c r="I212" i="42"/>
  <c r="K211" i="42"/>
  <c r="I211" i="42"/>
  <c r="K210" i="42"/>
  <c r="I210" i="42"/>
  <c r="K209" i="42"/>
  <c r="I209" i="42"/>
  <c r="K208" i="42"/>
  <c r="I208" i="42"/>
  <c r="K207" i="42"/>
  <c r="I207" i="42"/>
  <c r="K206" i="42"/>
  <c r="I206" i="42"/>
  <c r="K205" i="42"/>
  <c r="I205" i="42"/>
  <c r="K204" i="42"/>
  <c r="I204" i="42"/>
  <c r="K203" i="42"/>
  <c r="I203" i="42"/>
  <c r="K202" i="42"/>
  <c r="I202" i="42"/>
  <c r="K201" i="42"/>
  <c r="I201" i="42"/>
  <c r="K200" i="42"/>
  <c r="I200" i="42"/>
  <c r="K199" i="42"/>
  <c r="I199" i="42"/>
  <c r="K198" i="42"/>
  <c r="I198" i="42"/>
  <c r="K197" i="42"/>
  <c r="I197" i="42"/>
  <c r="K196" i="42"/>
  <c r="I196" i="42"/>
  <c r="K195" i="42"/>
  <c r="I195" i="42"/>
  <c r="K194" i="42"/>
  <c r="I194" i="42"/>
  <c r="K193" i="42"/>
  <c r="I193" i="42"/>
  <c r="K192" i="42"/>
  <c r="I192" i="42"/>
  <c r="K191" i="42"/>
  <c r="I191" i="42"/>
  <c r="K190" i="42"/>
  <c r="I190" i="42"/>
  <c r="K189" i="42"/>
  <c r="I189" i="42"/>
  <c r="K188" i="42"/>
  <c r="I188" i="42"/>
  <c r="K187" i="42"/>
  <c r="I187" i="42"/>
  <c r="K186" i="42"/>
  <c r="I186" i="42"/>
  <c r="K185" i="42"/>
  <c r="I185" i="42"/>
  <c r="K184" i="42"/>
  <c r="I184" i="42"/>
  <c r="K183" i="42"/>
  <c r="I183" i="42"/>
  <c r="K182" i="42"/>
  <c r="I182" i="42"/>
  <c r="K181" i="42"/>
  <c r="I181" i="42"/>
  <c r="K180" i="42"/>
  <c r="I180" i="42"/>
  <c r="K179" i="42"/>
  <c r="I179" i="42"/>
  <c r="K178" i="42"/>
  <c r="I178" i="42"/>
  <c r="K177" i="42"/>
  <c r="I177" i="42"/>
  <c r="K176" i="42"/>
  <c r="I176" i="42"/>
  <c r="K175" i="42"/>
  <c r="I175" i="42"/>
  <c r="K174" i="42"/>
  <c r="I174" i="42"/>
  <c r="K173" i="42"/>
  <c r="I173" i="42"/>
  <c r="K172" i="42"/>
  <c r="I172" i="42"/>
  <c r="K171" i="42"/>
  <c r="I171" i="42"/>
  <c r="K170" i="42"/>
  <c r="I170" i="42"/>
  <c r="K169" i="42"/>
  <c r="I169" i="42"/>
  <c r="K168" i="42"/>
  <c r="I168" i="42"/>
  <c r="K167" i="42"/>
  <c r="I167" i="42"/>
  <c r="K166" i="42"/>
  <c r="I166" i="42"/>
  <c r="K165" i="42"/>
  <c r="I165" i="42"/>
  <c r="K164" i="42"/>
  <c r="I164" i="42"/>
  <c r="K163" i="42"/>
  <c r="I163" i="42"/>
  <c r="K162" i="42"/>
  <c r="I162" i="42"/>
  <c r="K161" i="42"/>
  <c r="I161" i="42"/>
  <c r="K160" i="42"/>
  <c r="I160" i="42"/>
  <c r="K159" i="42"/>
  <c r="I159" i="42"/>
  <c r="K158" i="42"/>
  <c r="I158" i="42"/>
  <c r="K157" i="42"/>
  <c r="I157" i="42"/>
  <c r="K156" i="42"/>
  <c r="I156" i="42"/>
  <c r="K155" i="42"/>
  <c r="I155" i="42"/>
  <c r="K154" i="42"/>
  <c r="I154" i="42"/>
  <c r="K153" i="42"/>
  <c r="I153" i="42"/>
  <c r="K152" i="42"/>
  <c r="I152" i="42"/>
  <c r="K151" i="42"/>
  <c r="I151" i="42"/>
  <c r="K150" i="42"/>
  <c r="I150" i="42"/>
  <c r="K149" i="42"/>
  <c r="I149" i="42"/>
  <c r="K148" i="42"/>
  <c r="I148" i="42"/>
  <c r="K147" i="42"/>
  <c r="I147" i="42"/>
  <c r="K146" i="42"/>
  <c r="I146" i="42"/>
  <c r="K145" i="42"/>
  <c r="I145" i="42"/>
  <c r="K144" i="42"/>
  <c r="I144" i="42"/>
  <c r="K143" i="42"/>
  <c r="I143" i="42"/>
  <c r="K142" i="42"/>
  <c r="I142" i="42"/>
  <c r="K141" i="42"/>
  <c r="I141" i="42"/>
  <c r="K140" i="42"/>
  <c r="I140" i="42"/>
  <c r="K139" i="42"/>
  <c r="I139" i="42"/>
  <c r="K138" i="42"/>
  <c r="I138" i="42"/>
  <c r="K137" i="42"/>
  <c r="I137" i="42"/>
  <c r="K136" i="42"/>
  <c r="I136" i="42"/>
  <c r="K135" i="42"/>
  <c r="I135" i="42"/>
  <c r="K134" i="42"/>
  <c r="I134" i="42"/>
  <c r="K133" i="42"/>
  <c r="I133" i="42"/>
  <c r="K132" i="42"/>
  <c r="I132" i="42"/>
  <c r="K131" i="42"/>
  <c r="I131" i="42"/>
  <c r="K130" i="42"/>
  <c r="I130" i="42"/>
  <c r="K129" i="42"/>
  <c r="I129" i="42"/>
  <c r="K128" i="42"/>
  <c r="I128" i="42"/>
  <c r="K127" i="42"/>
  <c r="I127" i="42"/>
  <c r="K126" i="42"/>
  <c r="I126" i="42"/>
  <c r="K125" i="42"/>
  <c r="I125" i="42"/>
  <c r="K124" i="42"/>
  <c r="I124" i="42"/>
  <c r="K123" i="42"/>
  <c r="I123" i="42"/>
  <c r="K122" i="42"/>
  <c r="I122" i="42"/>
  <c r="K121" i="42"/>
  <c r="I121" i="42"/>
  <c r="K120" i="42"/>
  <c r="I120" i="42"/>
  <c r="K119" i="42"/>
  <c r="I119" i="42"/>
  <c r="K118" i="42"/>
  <c r="I118" i="42"/>
  <c r="K117" i="42"/>
  <c r="I117" i="42"/>
  <c r="K116" i="42"/>
  <c r="I116" i="42"/>
  <c r="K115" i="42"/>
  <c r="I115" i="42"/>
  <c r="K114" i="42"/>
  <c r="I114" i="42"/>
  <c r="K113" i="42"/>
  <c r="I113" i="42"/>
  <c r="K112" i="42"/>
  <c r="I112" i="42"/>
  <c r="K111" i="42"/>
  <c r="I111" i="42"/>
  <c r="K110" i="42"/>
  <c r="I110" i="42"/>
  <c r="K109" i="42"/>
  <c r="I109" i="42"/>
  <c r="K108" i="42"/>
  <c r="I108" i="42"/>
  <c r="K107" i="42"/>
  <c r="I107" i="42"/>
  <c r="K106" i="42"/>
  <c r="I106" i="42"/>
  <c r="K105" i="42"/>
  <c r="I105" i="42"/>
  <c r="K104" i="42"/>
  <c r="I104" i="42"/>
  <c r="K103" i="42"/>
  <c r="I103" i="42"/>
  <c r="K102" i="42"/>
  <c r="I102" i="42"/>
  <c r="K101" i="42"/>
  <c r="I101" i="42"/>
  <c r="K100" i="42"/>
  <c r="I100" i="42"/>
  <c r="K99" i="42"/>
  <c r="I99" i="42"/>
  <c r="K98" i="42"/>
  <c r="I98" i="42"/>
  <c r="K97" i="42"/>
  <c r="I97" i="42"/>
  <c r="K96" i="42"/>
  <c r="I96" i="42"/>
  <c r="K95" i="42"/>
  <c r="I95" i="42"/>
  <c r="K94" i="42"/>
  <c r="I94" i="42"/>
  <c r="K93" i="42"/>
  <c r="I93" i="42"/>
  <c r="K92" i="42"/>
  <c r="I92" i="42"/>
  <c r="K91" i="42"/>
  <c r="I91" i="42"/>
  <c r="K90" i="42"/>
  <c r="I90" i="42"/>
  <c r="K89" i="42"/>
  <c r="I89" i="42"/>
  <c r="K88" i="42"/>
  <c r="I88" i="42"/>
  <c r="K87" i="42"/>
  <c r="I87" i="42"/>
  <c r="K86" i="42"/>
  <c r="I86" i="42"/>
  <c r="K85" i="42"/>
  <c r="I85" i="42"/>
  <c r="K84" i="42"/>
  <c r="I84" i="42"/>
  <c r="K83" i="42"/>
  <c r="I83" i="42"/>
  <c r="K82" i="42"/>
  <c r="I82" i="42"/>
  <c r="K81" i="42"/>
  <c r="I81" i="42"/>
  <c r="K80" i="42"/>
  <c r="I80" i="42"/>
  <c r="K79" i="42"/>
  <c r="I79" i="42"/>
  <c r="K78" i="42"/>
  <c r="I78" i="42"/>
  <c r="K77" i="42"/>
  <c r="I77" i="42"/>
  <c r="K76" i="42"/>
  <c r="I76" i="42"/>
  <c r="K75" i="42"/>
  <c r="I75" i="42"/>
  <c r="K74" i="42"/>
  <c r="I74" i="42"/>
  <c r="K73" i="42"/>
  <c r="I73" i="42"/>
  <c r="K72" i="42"/>
  <c r="I72" i="42"/>
  <c r="K71" i="42"/>
  <c r="I71" i="42"/>
  <c r="K70" i="42"/>
  <c r="I70" i="42"/>
  <c r="K69" i="42"/>
  <c r="I69" i="42"/>
  <c r="K68" i="42"/>
  <c r="I68" i="42"/>
  <c r="K67" i="42"/>
  <c r="I67" i="42"/>
  <c r="K66" i="42"/>
  <c r="I66" i="42"/>
  <c r="K65" i="42"/>
  <c r="I65" i="42"/>
  <c r="K64" i="42"/>
  <c r="I64" i="42"/>
  <c r="K63" i="42"/>
  <c r="I63" i="42"/>
  <c r="K62" i="42"/>
  <c r="I62" i="42"/>
  <c r="K61" i="42"/>
  <c r="I61" i="42"/>
  <c r="K60" i="42"/>
  <c r="I60" i="42"/>
  <c r="K59" i="42"/>
  <c r="I59" i="42"/>
  <c r="Z58" i="35"/>
  <c r="V58" i="35"/>
  <c r="U58" i="35"/>
  <c r="T58" i="35"/>
  <c r="S58" i="35"/>
  <c r="R58" i="35"/>
  <c r="Q58" i="35"/>
  <c r="P58" i="35"/>
  <c r="O58" i="35"/>
  <c r="N58" i="35"/>
  <c r="M58" i="35"/>
  <c r="L58" i="35"/>
  <c r="K58" i="35"/>
  <c r="J58" i="35"/>
  <c r="I58" i="35"/>
  <c r="H58" i="35"/>
  <c r="G58" i="35"/>
  <c r="F58" i="35"/>
  <c r="E58" i="35"/>
  <c r="Z136" i="35"/>
  <c r="V136" i="35"/>
  <c r="U136" i="35"/>
  <c r="T136" i="35"/>
  <c r="S136" i="35"/>
  <c r="R136" i="35"/>
  <c r="Q136" i="35"/>
  <c r="P136" i="35"/>
  <c r="O136" i="35"/>
  <c r="N136" i="35"/>
  <c r="M136" i="35"/>
  <c r="L136" i="35"/>
  <c r="K136" i="35"/>
  <c r="J136" i="35"/>
  <c r="I136" i="35"/>
  <c r="H136" i="35"/>
  <c r="G136" i="35"/>
  <c r="F136" i="35"/>
  <c r="Z183" i="35"/>
  <c r="Z137" i="35" s="1"/>
  <c r="V183" i="35"/>
  <c r="V137" i="35" s="1"/>
  <c r="V135" i="35" s="1"/>
  <c r="U183" i="35"/>
  <c r="U137" i="35" s="1"/>
  <c r="U135" i="35" s="1"/>
  <c r="T183" i="35"/>
  <c r="T137" i="35" s="1"/>
  <c r="T135" i="35" s="1"/>
  <c r="S183" i="35"/>
  <c r="S137" i="35" s="1"/>
  <c r="R183" i="35"/>
  <c r="R137" i="35" s="1"/>
  <c r="Q183" i="35"/>
  <c r="Q137" i="35" s="1"/>
  <c r="P183" i="35"/>
  <c r="P137" i="35" s="1"/>
  <c r="O183" i="35"/>
  <c r="O137" i="35" s="1"/>
  <c r="N183" i="35"/>
  <c r="N137" i="35" s="1"/>
  <c r="M183" i="35"/>
  <c r="M137" i="35" s="1"/>
  <c r="L183" i="35"/>
  <c r="L137" i="35" s="1"/>
  <c r="K183" i="35"/>
  <c r="K137" i="35" s="1"/>
  <c r="J183" i="35"/>
  <c r="J137" i="35" s="1"/>
  <c r="I183" i="35"/>
  <c r="I137" i="35" s="1"/>
  <c r="H183" i="35"/>
  <c r="H137" i="35" s="1"/>
  <c r="G183" i="35"/>
  <c r="G137" i="35" s="1"/>
  <c r="F183" i="35"/>
  <c r="F137" i="35" s="1"/>
  <c r="F135" i="35" s="1"/>
  <c r="E183" i="35"/>
  <c r="L135" i="35" l="1"/>
  <c r="M135" i="35"/>
  <c r="N135" i="35"/>
  <c r="J135" i="35"/>
  <c r="R135" i="35"/>
  <c r="O135" i="35"/>
  <c r="Z135" i="35"/>
  <c r="G135" i="35"/>
  <c r="K135" i="35"/>
  <c r="S135" i="35"/>
  <c r="I135" i="35"/>
  <c r="Q135" i="35"/>
  <c r="H135" i="35"/>
  <c r="P135" i="35"/>
  <c r="I259" i="42"/>
  <c r="G259" i="42" s="1"/>
  <c r="K259" i="42"/>
  <c r="H259" i="42" s="1"/>
  <c r="U224" i="34" l="1"/>
  <c r="B8" i="9" l="1"/>
  <c r="D226" i="34" l="1"/>
  <c r="B27" i="10" l="1"/>
  <c r="B7" i="10" l="1"/>
  <c r="G151" i="35" l="1"/>
  <c r="F151" i="35"/>
  <c r="E151" i="35"/>
  <c r="G145" i="35"/>
  <c r="F145" i="35"/>
  <c r="E145" i="35"/>
  <c r="G157" i="34" l="1"/>
  <c r="H157" i="34" s="1"/>
  <c r="J157" i="34" s="1"/>
  <c r="G158" i="34"/>
  <c r="H158" i="34" s="1"/>
  <c r="K158" i="34" s="1"/>
  <c r="G172" i="34"/>
  <c r="H172" i="34" s="1"/>
  <c r="G173" i="34"/>
  <c r="H173" i="34" s="1"/>
  <c r="G156" i="34"/>
  <c r="H156" i="34" s="1"/>
  <c r="K173" i="34"/>
  <c r="J173" i="34"/>
  <c r="K172" i="34"/>
  <c r="J172" i="34"/>
  <c r="K171" i="34"/>
  <c r="J171" i="34"/>
  <c r="K170" i="34"/>
  <c r="J170" i="34"/>
  <c r="K169" i="34"/>
  <c r="J169" i="34"/>
  <c r="K168" i="34"/>
  <c r="J168" i="34"/>
  <c r="K167" i="34"/>
  <c r="J167" i="34"/>
  <c r="K166" i="34"/>
  <c r="J166" i="34"/>
  <c r="K165" i="34"/>
  <c r="J165" i="34"/>
  <c r="D157" i="34"/>
  <c r="D158" i="34" s="1"/>
  <c r="D159" i="34" s="1"/>
  <c r="I155" i="34"/>
  <c r="H155" i="34"/>
  <c r="E155" i="34"/>
  <c r="D155" i="34"/>
  <c r="D160" i="34" l="1"/>
  <c r="D161" i="34" s="1"/>
  <c r="D162" i="34" s="1"/>
  <c r="D163" i="34" s="1"/>
  <c r="D164" i="34" s="1"/>
  <c r="D165" i="34" s="1"/>
  <c r="D166" i="34" s="1"/>
  <c r="D167" i="34" s="1"/>
  <c r="D168" i="34" s="1"/>
  <c r="K156" i="34"/>
  <c r="J156" i="34"/>
  <c r="J158" i="34"/>
  <c r="K157" i="34"/>
  <c r="K19" i="43"/>
  <c r="K20" i="43"/>
  <c r="K21" i="43"/>
  <c r="K22" i="43"/>
  <c r="K23" i="43"/>
  <c r="K24" i="43"/>
  <c r="K25" i="43"/>
  <c r="K18" i="43"/>
  <c r="D10" i="43"/>
  <c r="O71" i="42"/>
  <c r="O72" i="42"/>
  <c r="O73" i="42"/>
  <c r="O74" i="42"/>
  <c r="O75" i="42"/>
  <c r="O77" i="42"/>
  <c r="O78" i="42"/>
  <c r="O79" i="42"/>
  <c r="O80" i="42"/>
  <c r="O81" i="42"/>
  <c r="O82" i="42"/>
  <c r="O83" i="42"/>
  <c r="O84" i="42"/>
  <c r="O85" i="42"/>
  <c r="O86" i="42"/>
  <c r="O87" i="42"/>
  <c r="O88" i="42"/>
  <c r="O89" i="42"/>
  <c r="O90" i="42"/>
  <c r="O91" i="42"/>
  <c r="O92" i="42"/>
  <c r="O93" i="42"/>
  <c r="O94" i="42"/>
  <c r="O95" i="42"/>
  <c r="O96" i="42"/>
  <c r="O97" i="42"/>
  <c r="O98" i="42"/>
  <c r="O99" i="42"/>
  <c r="O100" i="42"/>
  <c r="O101" i="42"/>
  <c r="O102" i="42"/>
  <c r="O103" i="42"/>
  <c r="O104" i="42"/>
  <c r="O105" i="42"/>
  <c r="O106" i="42"/>
  <c r="O107" i="42"/>
  <c r="O108" i="42"/>
  <c r="O109" i="42"/>
  <c r="O110" i="42"/>
  <c r="O111" i="42"/>
  <c r="O112" i="42"/>
  <c r="O113" i="42"/>
  <c r="O114" i="42"/>
  <c r="O115" i="42"/>
  <c r="O116" i="42"/>
  <c r="O117" i="42"/>
  <c r="O118" i="42"/>
  <c r="O119" i="42"/>
  <c r="O120" i="42"/>
  <c r="O121" i="42"/>
  <c r="O122" i="42"/>
  <c r="O123" i="42"/>
  <c r="O124" i="42"/>
  <c r="O125" i="42"/>
  <c r="O126" i="42"/>
  <c r="O127" i="42"/>
  <c r="O128" i="42"/>
  <c r="O129" i="42"/>
  <c r="O130" i="42"/>
  <c r="O131" i="42"/>
  <c r="O132" i="42"/>
  <c r="O133" i="42"/>
  <c r="O134" i="42"/>
  <c r="O135" i="42"/>
  <c r="O136" i="42"/>
  <c r="O137" i="42"/>
  <c r="O138" i="42"/>
  <c r="O139" i="42"/>
  <c r="O140" i="42"/>
  <c r="O141" i="42"/>
  <c r="O142" i="42"/>
  <c r="O143" i="42"/>
  <c r="O144" i="42"/>
  <c r="O145" i="42"/>
  <c r="O146" i="42"/>
  <c r="O147" i="42"/>
  <c r="O148" i="42"/>
  <c r="O149" i="42"/>
  <c r="O150" i="42"/>
  <c r="O151" i="42"/>
  <c r="O152" i="42"/>
  <c r="O153" i="42"/>
  <c r="O154" i="42"/>
  <c r="O155" i="42"/>
  <c r="O156" i="42"/>
  <c r="O157" i="42"/>
  <c r="O158" i="42"/>
  <c r="O159" i="42"/>
  <c r="O160" i="42"/>
  <c r="O161" i="42"/>
  <c r="O162" i="42"/>
  <c r="O163" i="42"/>
  <c r="O164" i="42"/>
  <c r="O165" i="42"/>
  <c r="O166" i="42"/>
  <c r="O167" i="42"/>
  <c r="O168" i="42"/>
  <c r="O169" i="42"/>
  <c r="O170" i="42"/>
  <c r="O171" i="42"/>
  <c r="O172" i="42"/>
  <c r="O173" i="42"/>
  <c r="O174" i="42"/>
  <c r="O175" i="42"/>
  <c r="O176" i="42"/>
  <c r="O177" i="42"/>
  <c r="O178" i="42"/>
  <c r="O179" i="42"/>
  <c r="O180" i="42"/>
  <c r="O181" i="42"/>
  <c r="O182" i="42"/>
  <c r="O183" i="42"/>
  <c r="O184" i="42"/>
  <c r="O185" i="42"/>
  <c r="O186" i="42"/>
  <c r="O187" i="42"/>
  <c r="O188" i="42"/>
  <c r="O189" i="42"/>
  <c r="O190" i="42"/>
  <c r="O191" i="42"/>
  <c r="O192" i="42"/>
  <c r="O193" i="42"/>
  <c r="O194" i="42"/>
  <c r="O195" i="42"/>
  <c r="O196" i="42"/>
  <c r="O197" i="42"/>
  <c r="O198" i="42"/>
  <c r="O199" i="42"/>
  <c r="O200" i="42"/>
  <c r="O201" i="42"/>
  <c r="O202" i="42"/>
  <c r="O203" i="42"/>
  <c r="O204" i="42"/>
  <c r="O205" i="42"/>
  <c r="O206" i="42"/>
  <c r="O207" i="42"/>
  <c r="O208" i="42"/>
  <c r="O209" i="42"/>
  <c r="O210" i="42"/>
  <c r="O211" i="42"/>
  <c r="O212" i="42"/>
  <c r="O213" i="42"/>
  <c r="O214" i="42"/>
  <c r="O215" i="42"/>
  <c r="O216" i="42"/>
  <c r="O217" i="42"/>
  <c r="O218" i="42"/>
  <c r="O219" i="42"/>
  <c r="O220" i="42"/>
  <c r="O221" i="42"/>
  <c r="O222" i="42"/>
  <c r="O223" i="42"/>
  <c r="O224" i="42"/>
  <c r="O225" i="42"/>
  <c r="O226" i="42"/>
  <c r="O227" i="42"/>
  <c r="O228" i="42"/>
  <c r="O229" i="42"/>
  <c r="O230" i="42"/>
  <c r="O231" i="42"/>
  <c r="O232" i="42"/>
  <c r="O233" i="42"/>
  <c r="O234" i="42"/>
  <c r="O235" i="42"/>
  <c r="O236" i="42"/>
  <c r="O237" i="42"/>
  <c r="O238" i="42"/>
  <c r="O239" i="42"/>
  <c r="O240" i="42"/>
  <c r="O241" i="42"/>
  <c r="O242" i="42"/>
  <c r="O243" i="42"/>
  <c r="O244" i="42"/>
  <c r="O245" i="42"/>
  <c r="O246" i="42"/>
  <c r="O247" i="42"/>
  <c r="O248" i="42"/>
  <c r="O249" i="42"/>
  <c r="O250" i="42"/>
  <c r="O251" i="42"/>
  <c r="O252" i="42"/>
  <c r="O253" i="42"/>
  <c r="O254" i="42"/>
  <c r="O255" i="42"/>
  <c r="O256" i="42"/>
  <c r="O257" i="42"/>
  <c r="O258" i="42"/>
  <c r="AC94" i="35"/>
  <c r="C122" i="35"/>
  <c r="Z14" i="35"/>
  <c r="F195" i="35"/>
  <c r="F196" i="35" s="1"/>
  <c r="G195" i="35"/>
  <c r="G196" i="35" s="1"/>
  <c r="U195" i="35"/>
  <c r="V195" i="35"/>
  <c r="E195" i="35"/>
  <c r="E196" i="35" s="1"/>
  <c r="U194" i="35"/>
  <c r="V194" i="35"/>
  <c r="D169" i="34" l="1"/>
  <c r="D170" i="34" s="1"/>
  <c r="W61" i="34"/>
  <c r="X61" i="34"/>
  <c r="Y61" i="34"/>
  <c r="W62" i="34"/>
  <c r="X62" i="34"/>
  <c r="Y62" i="34"/>
  <c r="W63" i="34"/>
  <c r="X63" i="34"/>
  <c r="Y63" i="34"/>
  <c r="W64" i="34"/>
  <c r="X64" i="34"/>
  <c r="Y64" i="34"/>
  <c r="W65" i="34"/>
  <c r="X65" i="34"/>
  <c r="Y65" i="34"/>
  <c r="W66" i="34"/>
  <c r="X66" i="34"/>
  <c r="Y66" i="34"/>
  <c r="W67" i="34"/>
  <c r="X67" i="34"/>
  <c r="Y67" i="34"/>
  <c r="W68" i="34"/>
  <c r="X68" i="34"/>
  <c r="Y68" i="34"/>
  <c r="W69" i="34"/>
  <c r="X69" i="34"/>
  <c r="Y69" i="34"/>
  <c r="W70" i="34"/>
  <c r="X70" i="34"/>
  <c r="Y70" i="34"/>
  <c r="W71" i="34"/>
  <c r="X71" i="34"/>
  <c r="Y71" i="34"/>
  <c r="W72" i="34"/>
  <c r="X72" i="34"/>
  <c r="Y72" i="34"/>
  <c r="W73" i="34"/>
  <c r="X73" i="34"/>
  <c r="Y73" i="34"/>
  <c r="W74" i="34"/>
  <c r="X74" i="34"/>
  <c r="Y74" i="34"/>
  <c r="Y60" i="34"/>
  <c r="X60" i="34"/>
  <c r="W60" i="34"/>
  <c r="D171" i="34" l="1"/>
  <c r="AC54" i="34"/>
  <c r="D172" i="34" l="1"/>
  <c r="U74" i="34"/>
  <c r="U73" i="34"/>
  <c r="AB61" i="34"/>
  <c r="AB62" i="34" s="1"/>
  <c r="AB63" i="34" s="1"/>
  <c r="E944" i="17"/>
  <c r="D944" i="17"/>
  <c r="D173" i="34" l="1"/>
  <c r="U191" i="35"/>
  <c r="V191" i="35"/>
  <c r="AB64" i="34"/>
  <c r="AB65" i="34" l="1"/>
  <c r="AB66" i="34" l="1"/>
  <c r="V74" i="34"/>
  <c r="E173" i="34" s="1"/>
  <c r="V193" i="35" l="1"/>
  <c r="AB67" i="34"/>
  <c r="V66" i="34"/>
  <c r="V67" i="34"/>
  <c r="V69" i="34"/>
  <c r="E168" i="34" s="1"/>
  <c r="V70" i="34"/>
  <c r="V71" i="34"/>
  <c r="E170" i="34" s="1"/>
  <c r="V72" i="34"/>
  <c r="E171" i="34" s="1"/>
  <c r="V145" i="35" l="1"/>
  <c r="V151" i="35"/>
  <c r="Q193" i="35"/>
  <c r="R193" i="35"/>
  <c r="N193" i="35"/>
  <c r="S193" i="35"/>
  <c r="O193" i="35"/>
  <c r="T193" i="35"/>
  <c r="AB68" i="34"/>
  <c r="D194" i="34"/>
  <c r="E136" i="35"/>
  <c r="E137" i="35"/>
  <c r="E135" i="35" s="1"/>
  <c r="Z123" i="35"/>
  <c r="Z17" i="35" s="1"/>
  <c r="E91" i="35"/>
  <c r="E16" i="35" s="1"/>
  <c r="U14" i="35"/>
  <c r="V14" i="35"/>
  <c r="R151" i="35" l="1"/>
  <c r="R145" i="35"/>
  <c r="Q145" i="35"/>
  <c r="Q151" i="35"/>
  <c r="S151" i="35"/>
  <c r="S145" i="35"/>
  <c r="N151" i="35"/>
  <c r="N145" i="35"/>
  <c r="T145" i="35"/>
  <c r="T151" i="35"/>
  <c r="O151" i="35"/>
  <c r="O145" i="35"/>
  <c r="AB69" i="34"/>
  <c r="P123" i="35"/>
  <c r="P17" i="35" s="1"/>
  <c r="O123" i="35"/>
  <c r="O17" i="35" s="1"/>
  <c r="N123" i="35"/>
  <c r="N17" i="35" s="1"/>
  <c r="M123" i="35"/>
  <c r="M17" i="35" s="1"/>
  <c r="L123" i="35"/>
  <c r="L17" i="35" s="1"/>
  <c r="K123" i="35"/>
  <c r="K17" i="35" s="1"/>
  <c r="J123" i="35"/>
  <c r="J17" i="35" s="1"/>
  <c r="I123" i="35"/>
  <c r="I17" i="35" s="1"/>
  <c r="P91" i="35"/>
  <c r="P16" i="35" s="1"/>
  <c r="O91" i="35"/>
  <c r="O16" i="35" s="1"/>
  <c r="N91" i="35"/>
  <c r="N16" i="35" s="1"/>
  <c r="M91" i="35"/>
  <c r="M16" i="35" s="1"/>
  <c r="L91" i="35"/>
  <c r="L16" i="35" s="1"/>
  <c r="K91" i="35"/>
  <c r="K16" i="35" s="1"/>
  <c r="J91" i="35"/>
  <c r="J16" i="35" s="1"/>
  <c r="I91" i="35"/>
  <c r="I16" i="35" s="1"/>
  <c r="P14" i="35"/>
  <c r="O14" i="35"/>
  <c r="N14" i="35"/>
  <c r="M14" i="35"/>
  <c r="L14" i="35"/>
  <c r="K14" i="35"/>
  <c r="J14" i="35"/>
  <c r="I14" i="35"/>
  <c r="T123" i="35"/>
  <c r="T17" i="35" s="1"/>
  <c r="S123" i="35"/>
  <c r="S17" i="35" s="1"/>
  <c r="R123" i="35"/>
  <c r="R17" i="35" s="1"/>
  <c r="Q123" i="35"/>
  <c r="Q17" i="35" s="1"/>
  <c r="T91" i="35"/>
  <c r="T16" i="35" s="1"/>
  <c r="S91" i="35"/>
  <c r="S16" i="35" s="1"/>
  <c r="R91" i="35"/>
  <c r="R16" i="35" s="1"/>
  <c r="Q91" i="35"/>
  <c r="Q16" i="35" s="1"/>
  <c r="T14" i="35"/>
  <c r="S14" i="35"/>
  <c r="R14" i="35"/>
  <c r="Q14" i="35"/>
  <c r="V123" i="35"/>
  <c r="V17" i="35" s="1"/>
  <c r="U123" i="35"/>
  <c r="U17" i="35" s="1"/>
  <c r="V91" i="35"/>
  <c r="V16" i="35" s="1"/>
  <c r="U91" i="35"/>
  <c r="U16" i="35" s="1"/>
  <c r="M15" i="35" l="1"/>
  <c r="M13" i="35" s="1"/>
  <c r="V15" i="35"/>
  <c r="V13" i="35" s="1"/>
  <c r="K15" i="35"/>
  <c r="K13" i="35" s="1"/>
  <c r="U15" i="35"/>
  <c r="U13" i="35" s="1"/>
  <c r="I15" i="35"/>
  <c r="I13" i="35" s="1"/>
  <c r="N15" i="35"/>
  <c r="N13" i="35" s="1"/>
  <c r="L15" i="35"/>
  <c r="L13" i="35" s="1"/>
  <c r="O15" i="35"/>
  <c r="O13" i="35" s="1"/>
  <c r="Q15" i="35"/>
  <c r="Q13" i="35" s="1"/>
  <c r="J15" i="35"/>
  <c r="J13" i="35" s="1"/>
  <c r="R15" i="35"/>
  <c r="R13" i="35" s="1"/>
  <c r="S15" i="35"/>
  <c r="S13" i="35" s="1"/>
  <c r="T15" i="35"/>
  <c r="T13" i="35" s="1"/>
  <c r="P15" i="35"/>
  <c r="P13" i="35" s="1"/>
  <c r="AB70" i="34"/>
  <c r="AB71" i="34" l="1"/>
  <c r="AB72" i="34" l="1"/>
  <c r="AB73" i="34" l="1"/>
  <c r="AB74" i="34" l="1"/>
  <c r="U61" i="34"/>
  <c r="U62" i="34"/>
  <c r="U63" i="34"/>
  <c r="U64" i="34"/>
  <c r="U65" i="34"/>
  <c r="U66" i="34"/>
  <c r="U67" i="34"/>
  <c r="U68" i="34"/>
  <c r="U69" i="34"/>
  <c r="U70" i="34"/>
  <c r="U71" i="34"/>
  <c r="U72" i="34"/>
  <c r="U60" i="34"/>
  <c r="AA74" i="34" s="1"/>
  <c r="K123" i="34"/>
  <c r="K125" i="34"/>
  <c r="K126" i="34"/>
  <c r="K127" i="34"/>
  <c r="K128" i="34"/>
  <c r="K129" i="34"/>
  <c r="K130" i="34"/>
  <c r="K131" i="34"/>
  <c r="K132" i="34"/>
  <c r="K133" i="34"/>
  <c r="J123" i="34"/>
  <c r="J125" i="34"/>
  <c r="J126" i="34"/>
  <c r="J127" i="34"/>
  <c r="J128" i="34"/>
  <c r="J129" i="34"/>
  <c r="J130" i="34"/>
  <c r="J131" i="34"/>
  <c r="J132" i="34"/>
  <c r="J133" i="34"/>
  <c r="G118" i="34"/>
  <c r="H118" i="34" s="1"/>
  <c r="K118" i="34" s="1"/>
  <c r="G119" i="34"/>
  <c r="H119" i="34" s="1"/>
  <c r="K119" i="34" s="1"/>
  <c r="G117" i="34"/>
  <c r="H117" i="34" s="1"/>
  <c r="H116" i="34"/>
  <c r="O62" i="34"/>
  <c r="O66" i="34"/>
  <c r="O67" i="34"/>
  <c r="O68" i="34"/>
  <c r="O69" i="34"/>
  <c r="O70" i="34"/>
  <c r="O71" i="34"/>
  <c r="O72" i="34"/>
  <c r="O60" i="34"/>
  <c r="N61" i="34"/>
  <c r="N62" i="34"/>
  <c r="N63" i="34"/>
  <c r="N64" i="34"/>
  <c r="N65" i="34"/>
  <c r="N66" i="34"/>
  <c r="N194" i="35" s="1"/>
  <c r="N67" i="34"/>
  <c r="O194" i="35" s="1"/>
  <c r="N68" i="34"/>
  <c r="N69" i="34"/>
  <c r="Q194" i="35" s="1"/>
  <c r="N70" i="34"/>
  <c r="R194" i="35" s="1"/>
  <c r="N71" i="34"/>
  <c r="S194" i="35" s="1"/>
  <c r="N72" i="34"/>
  <c r="T194" i="35" s="1"/>
  <c r="C945" i="17"/>
  <c r="C946" i="17"/>
  <c r="C944" i="17"/>
  <c r="B945" i="17"/>
  <c r="B946" i="17"/>
  <c r="B947" i="17"/>
  <c r="B944" i="17"/>
  <c r="A945" i="17"/>
  <c r="A946" i="17"/>
  <c r="A947" i="17"/>
  <c r="A948" i="17"/>
  <c r="A949" i="17"/>
  <c r="A950" i="17"/>
  <c r="A944" i="17"/>
  <c r="N60" i="34"/>
  <c r="AA73" i="34" l="1"/>
  <c r="H38" i="38"/>
  <c r="M194" i="35"/>
  <c r="H42" i="38"/>
  <c r="H194" i="35"/>
  <c r="H37" i="38"/>
  <c r="L194" i="35"/>
  <c r="H41" i="38"/>
  <c r="K194" i="35"/>
  <c r="H40" i="38"/>
  <c r="J194" i="35"/>
  <c r="H39" i="38"/>
  <c r="H33" i="38"/>
  <c r="P194" i="35"/>
  <c r="H43" i="38"/>
  <c r="P191" i="35"/>
  <c r="AA64" i="34"/>
  <c r="L191" i="35"/>
  <c r="AA62" i="34"/>
  <c r="J191" i="35"/>
  <c r="AA69" i="34"/>
  <c r="Q191" i="35"/>
  <c r="AA61" i="34"/>
  <c r="I191" i="35"/>
  <c r="AA72" i="34"/>
  <c r="T191" i="35"/>
  <c r="AA63" i="34"/>
  <c r="K191" i="35"/>
  <c r="AA70" i="34"/>
  <c r="R191" i="35"/>
  <c r="I194" i="35"/>
  <c r="AA71" i="34"/>
  <c r="S191" i="35"/>
  <c r="AA67" i="34"/>
  <c r="O191" i="35"/>
  <c r="AA66" i="34"/>
  <c r="N191" i="35"/>
  <c r="AA60" i="34"/>
  <c r="H191" i="35"/>
  <c r="AA65" i="34"/>
  <c r="M191" i="35"/>
  <c r="AA68" i="34"/>
  <c r="K117" i="34"/>
  <c r="J117" i="34"/>
  <c r="J119" i="34"/>
  <c r="J118" i="34"/>
  <c r="L66" i="34"/>
  <c r="M66" i="34"/>
  <c r="L67" i="34"/>
  <c r="M67" i="34"/>
  <c r="L69" i="34"/>
  <c r="M69" i="34"/>
  <c r="L70" i="34"/>
  <c r="M70" i="34"/>
  <c r="L71" i="34"/>
  <c r="M71" i="34"/>
  <c r="L72" i="34"/>
  <c r="M72" i="34"/>
  <c r="A958" i="17"/>
  <c r="A957" i="17"/>
  <c r="A956" i="17"/>
  <c r="A955" i="17"/>
  <c r="B50" i="25"/>
  <c r="B49" i="25"/>
  <c r="B48" i="25"/>
  <c r="B47" i="25"/>
  <c r="B46" i="25"/>
  <c r="B45" i="25"/>
  <c r="AC77" i="34"/>
  <c r="L68" i="34" l="1"/>
  <c r="G167" i="34" s="1"/>
  <c r="H167" i="34" s="1"/>
  <c r="Q195" i="35"/>
  <c r="G168" i="34"/>
  <c r="H168" i="34" s="1"/>
  <c r="R195" i="35"/>
  <c r="G169" i="34"/>
  <c r="H169" i="34" s="1"/>
  <c r="T195" i="35"/>
  <c r="G171" i="34"/>
  <c r="H171" i="34" s="1"/>
  <c r="O195" i="35"/>
  <c r="G166" i="34"/>
  <c r="H166" i="34" s="1"/>
  <c r="S195" i="35"/>
  <c r="G170" i="34"/>
  <c r="H170" i="34" s="1"/>
  <c r="N195" i="35"/>
  <c r="G165" i="34"/>
  <c r="H165" i="34" s="1"/>
  <c r="M63" i="34"/>
  <c r="M65" i="34"/>
  <c r="L65" i="34"/>
  <c r="M64" i="34"/>
  <c r="L64" i="34"/>
  <c r="AC70" i="34"/>
  <c r="M68" i="34"/>
  <c r="AC69" i="34"/>
  <c r="AC73" i="34"/>
  <c r="AC67" i="34"/>
  <c r="AC74" i="34"/>
  <c r="AC68" i="34"/>
  <c r="AC71" i="34"/>
  <c r="AC72" i="34"/>
  <c r="L63" i="34"/>
  <c r="L61" i="34"/>
  <c r="L60" i="34"/>
  <c r="G159" i="34" s="1"/>
  <c r="H159" i="34" s="1"/>
  <c r="M60" i="34"/>
  <c r="M62" i="34"/>
  <c r="L62" i="34"/>
  <c r="M61" i="34"/>
  <c r="AC56" i="34"/>
  <c r="P195" i="35" l="1"/>
  <c r="J159" i="34"/>
  <c r="K159" i="34"/>
  <c r="K195" i="35"/>
  <c r="G162" i="34"/>
  <c r="H162" i="34" s="1"/>
  <c r="L195" i="35"/>
  <c r="G163" i="34"/>
  <c r="H163" i="34" s="1"/>
  <c r="I195" i="35"/>
  <c r="G160" i="34"/>
  <c r="H160" i="34" s="1"/>
  <c r="J195" i="35"/>
  <c r="G161" i="34"/>
  <c r="H161" i="34" s="1"/>
  <c r="M195" i="35"/>
  <c r="G164" i="34"/>
  <c r="H164" i="34" s="1"/>
  <c r="H195" i="35"/>
  <c r="Y158" i="35" l="1"/>
  <c r="Y177" i="35"/>
  <c r="Y115" i="35"/>
  <c r="Y76" i="35"/>
  <c r="Y75" i="35"/>
  <c r="Y72" i="35"/>
  <c r="Y110" i="35"/>
  <c r="Y156" i="35"/>
  <c r="Y84" i="35"/>
  <c r="Y162" i="35"/>
  <c r="Y153" i="35"/>
  <c r="Y170" i="35"/>
  <c r="J160" i="34"/>
  <c r="K160" i="34"/>
  <c r="Y103" i="35"/>
  <c r="Y159" i="35"/>
  <c r="Y168" i="35"/>
  <c r="Y117" i="35"/>
  <c r="Y109" i="35"/>
  <c r="Y182" i="35"/>
  <c r="Y178" i="35"/>
  <c r="Y171" i="35"/>
  <c r="Y179" i="35"/>
  <c r="Y174" i="35"/>
  <c r="Y163" i="35"/>
  <c r="Y165" i="35"/>
  <c r="Y102" i="35"/>
  <c r="Y181" i="35"/>
  <c r="Y89" i="35"/>
  <c r="Y119" i="35"/>
  <c r="Y146" i="35"/>
  <c r="Y136" i="35" s="1"/>
  <c r="Y106" i="35"/>
  <c r="Y83" i="35"/>
  <c r="Y82" i="35"/>
  <c r="Y86" i="35"/>
  <c r="Y98" i="35"/>
  <c r="Y166" i="35"/>
  <c r="Y88" i="35"/>
  <c r="Y80" i="35"/>
  <c r="Y111" i="35"/>
  <c r="K164" i="34"/>
  <c r="J164" i="34"/>
  <c r="K162" i="34"/>
  <c r="J162" i="34"/>
  <c r="Y73" i="35"/>
  <c r="Y180" i="35"/>
  <c r="Y169" i="35"/>
  <c r="Y100" i="35"/>
  <c r="Y104" i="35"/>
  <c r="Y85" i="35"/>
  <c r="Y65" i="35"/>
  <c r="Y120" i="35"/>
  <c r="Y173" i="35"/>
  <c r="Y116" i="35"/>
  <c r="Y175" i="35"/>
  <c r="Y67" i="35"/>
  <c r="Y99" i="35"/>
  <c r="Y114" i="35"/>
  <c r="Y113" i="35"/>
  <c r="Y155" i="35"/>
  <c r="Y74" i="35"/>
  <c r="Y81" i="35"/>
  <c r="Y167" i="35"/>
  <c r="Y77" i="35"/>
  <c r="Y121" i="35"/>
  <c r="Y112" i="35"/>
  <c r="Y68" i="35"/>
  <c r="Y176" i="35"/>
  <c r="Y107" i="35"/>
  <c r="Y164" i="35"/>
  <c r="Y78" i="35"/>
  <c r="Y157" i="35"/>
  <c r="Y70" i="35"/>
  <c r="Y172" i="35"/>
  <c r="Y105" i="35"/>
  <c r="Y154" i="35"/>
  <c r="Y101" i="35"/>
  <c r="Y118" i="35"/>
  <c r="Y69" i="35"/>
  <c r="Y160" i="35"/>
  <c r="Y108" i="35"/>
  <c r="Y152" i="35"/>
  <c r="Y79" i="35"/>
  <c r="Y66" i="35"/>
  <c r="Y87" i="35"/>
  <c r="Y161" i="35"/>
  <c r="Y71" i="35"/>
  <c r="Y97" i="35"/>
  <c r="F32" i="34"/>
  <c r="D32" i="34"/>
  <c r="D31" i="34"/>
  <c r="M56" i="34"/>
  <c r="L56" i="34"/>
  <c r="E59" i="34"/>
  <c r="E58" i="34"/>
  <c r="E57" i="34"/>
  <c r="D58" i="34"/>
  <c r="D59" i="34" s="1"/>
  <c r="D60" i="34" s="1"/>
  <c r="Y183" i="35" l="1"/>
  <c r="Y137" i="35" s="1"/>
  <c r="Y135" i="35" s="1"/>
  <c r="Y123" i="35"/>
  <c r="Y17" i="35" s="1"/>
  <c r="Y91" i="35"/>
  <c r="Y16" i="35" s="1"/>
  <c r="V60" i="34"/>
  <c r="O76" i="42" s="1"/>
  <c r="D61" i="34"/>
  <c r="V61" i="34" s="1"/>
  <c r="D84" i="34"/>
  <c r="D120" i="34"/>
  <c r="E159" i="34" l="1"/>
  <c r="P159" i="34" s="1"/>
  <c r="Y15" i="35"/>
  <c r="E160" i="34"/>
  <c r="E120" i="34"/>
  <c r="R120" i="34" s="1"/>
  <c r="E84" i="34"/>
  <c r="AC60" i="34"/>
  <c r="H193" i="35"/>
  <c r="AC61" i="34"/>
  <c r="I193" i="35"/>
  <c r="H196" i="35"/>
  <c r="D121" i="34"/>
  <c r="E121" i="34" s="1"/>
  <c r="D62" i="34"/>
  <c r="D85" i="34"/>
  <c r="E85" i="34" s="1"/>
  <c r="G120" i="34" l="1"/>
  <c r="H120" i="34" s="1"/>
  <c r="M120" i="34" s="1"/>
  <c r="L159" i="34"/>
  <c r="Q159" i="34"/>
  <c r="N159" i="34"/>
  <c r="M159" i="34"/>
  <c r="O159" i="34"/>
  <c r="I145" i="35"/>
  <c r="I151" i="35"/>
  <c r="H12" i="35"/>
  <c r="H145" i="35"/>
  <c r="H151" i="35"/>
  <c r="O160" i="34"/>
  <c r="N160" i="34"/>
  <c r="Q160" i="34"/>
  <c r="P160" i="34"/>
  <c r="M160" i="34"/>
  <c r="L160" i="34"/>
  <c r="H26" i="35"/>
  <c r="H64" i="35"/>
  <c r="H134" i="35"/>
  <c r="H96" i="35"/>
  <c r="K120" i="34"/>
  <c r="L120" i="34" s="1"/>
  <c r="J120" i="34"/>
  <c r="O120" i="34" s="1"/>
  <c r="G121" i="34"/>
  <c r="H121" i="34" s="1"/>
  <c r="V62" i="34"/>
  <c r="I12" i="35"/>
  <c r="I64" i="35"/>
  <c r="I26" i="35"/>
  <c r="I96" i="35"/>
  <c r="I134" i="35"/>
  <c r="D122" i="34"/>
  <c r="D63" i="34"/>
  <c r="D86" i="34"/>
  <c r="P120" i="34" l="1"/>
  <c r="Q120" i="34"/>
  <c r="N120" i="34"/>
  <c r="E86" i="34"/>
  <c r="E122" i="34"/>
  <c r="J193" i="35"/>
  <c r="P121" i="34"/>
  <c r="N121" i="34"/>
  <c r="J121" i="34"/>
  <c r="O121" i="34" s="1"/>
  <c r="K121" i="34"/>
  <c r="L121" i="34" s="1"/>
  <c r="M121" i="34"/>
  <c r="Q121" i="34"/>
  <c r="AC62" i="34"/>
  <c r="V63" i="34"/>
  <c r="I196" i="35"/>
  <c r="J196" i="35"/>
  <c r="D123" i="34"/>
  <c r="D64" i="34"/>
  <c r="D87" i="34"/>
  <c r="G122" i="34" l="1"/>
  <c r="H122" i="34" s="1"/>
  <c r="J64" i="35"/>
  <c r="J151" i="35"/>
  <c r="J145" i="35"/>
  <c r="N122" i="34"/>
  <c r="K122" i="34"/>
  <c r="M122" i="34" s="1"/>
  <c r="E87" i="34"/>
  <c r="E123" i="34"/>
  <c r="J12" i="35"/>
  <c r="J134" i="35"/>
  <c r="J96" i="35"/>
  <c r="J26" i="35"/>
  <c r="L122" i="34"/>
  <c r="O122" i="34"/>
  <c r="J122" i="34"/>
  <c r="P122" i="34" s="1"/>
  <c r="K193" i="35"/>
  <c r="Q122" i="34"/>
  <c r="V64" i="34"/>
  <c r="D124" i="34"/>
  <c r="D65" i="34"/>
  <c r="D88" i="34"/>
  <c r="D56" i="34"/>
  <c r="E56" i="34"/>
  <c r="G123" i="34" l="1"/>
  <c r="H123" i="34" s="1"/>
  <c r="L123" i="34" s="1"/>
  <c r="AC63" i="34"/>
  <c r="K96" i="35"/>
  <c r="K145" i="35"/>
  <c r="K151" i="35"/>
  <c r="L193" i="35"/>
  <c r="E88" i="34"/>
  <c r="E124" i="34"/>
  <c r="N123" i="34"/>
  <c r="Q123" i="34"/>
  <c r="P123" i="34"/>
  <c r="K64" i="35"/>
  <c r="K12" i="35"/>
  <c r="K134" i="35"/>
  <c r="K26" i="35"/>
  <c r="O123" i="34"/>
  <c r="M123" i="34"/>
  <c r="K196" i="35"/>
  <c r="V65" i="34"/>
  <c r="D125" i="34"/>
  <c r="D66" i="34"/>
  <c r="D89" i="34"/>
  <c r="G124" i="34" l="1"/>
  <c r="H124" i="34" s="1"/>
  <c r="K124" i="34" s="1"/>
  <c r="P168" i="34"/>
  <c r="L96" i="35"/>
  <c r="L151" i="35"/>
  <c r="L145" i="35"/>
  <c r="Q171" i="34"/>
  <c r="Q173" i="34"/>
  <c r="N173" i="34"/>
  <c r="M173" i="34"/>
  <c r="O173" i="34"/>
  <c r="P173" i="34"/>
  <c r="J124" i="34"/>
  <c r="L26" i="35"/>
  <c r="L134" i="35"/>
  <c r="L12" i="35"/>
  <c r="L64" i="35"/>
  <c r="M193" i="35"/>
  <c r="E89" i="34"/>
  <c r="E125" i="34"/>
  <c r="L196" i="35"/>
  <c r="D126" i="34"/>
  <c r="E126" i="34" s="1"/>
  <c r="D67" i="34"/>
  <c r="D90" i="34"/>
  <c r="E90" i="34" s="1"/>
  <c r="L124" i="34" l="1"/>
  <c r="P124" i="34"/>
  <c r="N124" i="34"/>
  <c r="O124" i="34"/>
  <c r="M124" i="34"/>
  <c r="G125" i="34"/>
  <c r="H125" i="34" s="1"/>
  <c r="O125" i="34" s="1"/>
  <c r="M134" i="35"/>
  <c r="M145" i="35"/>
  <c r="M151" i="35"/>
  <c r="Q124" i="34"/>
  <c r="M96" i="35"/>
  <c r="M12" i="35"/>
  <c r="M64" i="35"/>
  <c r="M26" i="35"/>
  <c r="G126" i="34"/>
  <c r="N196" i="35"/>
  <c r="M196" i="35"/>
  <c r="D127" i="34"/>
  <c r="E127" i="34" s="1"/>
  <c r="D68" i="34"/>
  <c r="V68" i="34" s="1"/>
  <c r="D91" i="34"/>
  <c r="E91" i="34" s="1"/>
  <c r="N125" i="34" l="1"/>
  <c r="M125" i="34"/>
  <c r="P125" i="34"/>
  <c r="Q125" i="34"/>
  <c r="L125" i="34"/>
  <c r="AC65" i="34"/>
  <c r="H126" i="34"/>
  <c r="L126" i="34" s="1"/>
  <c r="L173" i="34"/>
  <c r="O170" i="34"/>
  <c r="N171" i="34"/>
  <c r="P171" i="34"/>
  <c r="L168" i="34"/>
  <c r="M168" i="34"/>
  <c r="P170" i="34"/>
  <c r="Q168" i="34"/>
  <c r="N168" i="34"/>
  <c r="L170" i="34"/>
  <c r="O171" i="34"/>
  <c r="M170" i="34"/>
  <c r="Q170" i="34"/>
  <c r="N170" i="34"/>
  <c r="L171" i="34"/>
  <c r="O168" i="34"/>
  <c r="M171" i="34"/>
  <c r="P193" i="35"/>
  <c r="G127" i="34"/>
  <c r="AC64" i="34"/>
  <c r="D128" i="34"/>
  <c r="E128" i="34" s="1"/>
  <c r="D69" i="34"/>
  <c r="D92" i="34"/>
  <c r="E92" i="34" s="1"/>
  <c r="E1" i="17"/>
  <c r="E943" i="17"/>
  <c r="N126" i="34" l="1"/>
  <c r="O126" i="34"/>
  <c r="M126" i="34"/>
  <c r="Q126" i="34"/>
  <c r="P126" i="34"/>
  <c r="P151" i="35"/>
  <c r="P145" i="35"/>
  <c r="H127" i="34"/>
  <c r="L127" i="34" s="1"/>
  <c r="G128" i="34"/>
  <c r="D129" i="34"/>
  <c r="E129" i="34" s="1"/>
  <c r="D70" i="34"/>
  <c r="D93" i="34"/>
  <c r="E93" i="34" s="1"/>
  <c r="C943" i="17"/>
  <c r="D943" i="17"/>
  <c r="A943" i="17"/>
  <c r="B943" i="17"/>
  <c r="N127" i="34" l="1"/>
  <c r="O127" i="34"/>
  <c r="M127" i="34"/>
  <c r="Q127" i="34"/>
  <c r="P127" i="34"/>
  <c r="H128" i="34"/>
  <c r="N128" i="34" s="1"/>
  <c r="G129" i="34"/>
  <c r="H129" i="34" s="1"/>
  <c r="Q129" i="34" s="1"/>
  <c r="D130" i="34"/>
  <c r="E130" i="34" s="1"/>
  <c r="D71" i="34"/>
  <c r="D94" i="34"/>
  <c r="E94" i="34" s="1"/>
  <c r="P128" i="34" l="1"/>
  <c r="M128" i="34"/>
  <c r="O128" i="34"/>
  <c r="L128" i="34"/>
  <c r="Q128" i="34"/>
  <c r="N129" i="34"/>
  <c r="L129" i="34"/>
  <c r="O129" i="34"/>
  <c r="P129" i="34"/>
  <c r="M129" i="34"/>
  <c r="G130" i="34"/>
  <c r="H130" i="34" s="1"/>
  <c r="P130" i="34" s="1"/>
  <c r="D131" i="34"/>
  <c r="E131" i="34" s="1"/>
  <c r="D72" i="34"/>
  <c r="D95" i="34"/>
  <c r="E95" i="34" s="1"/>
  <c r="M130" i="34" l="1"/>
  <c r="N130" i="34"/>
  <c r="O130" i="34"/>
  <c r="L130" i="34"/>
  <c r="G131" i="34"/>
  <c r="H131" i="34" s="1"/>
  <c r="L131" i="34" s="1"/>
  <c r="Q130" i="34"/>
  <c r="D132" i="34"/>
  <c r="E132" i="34" s="1"/>
  <c r="D73" i="34"/>
  <c r="V73" i="34" s="1"/>
  <c r="D96" i="34"/>
  <c r="E96" i="34" s="1"/>
  <c r="C60" i="39"/>
  <c r="C59" i="39"/>
  <c r="C58" i="39"/>
  <c r="C51" i="39"/>
  <c r="C49" i="39"/>
  <c r="C46" i="39"/>
  <c r="C45" i="39"/>
  <c r="C44" i="39"/>
  <c r="C43" i="39"/>
  <c r="C42" i="39"/>
  <c r="C41" i="39"/>
  <c r="C40" i="39"/>
  <c r="C21" i="38"/>
  <c r="C20" i="38"/>
  <c r="C19" i="38"/>
  <c r="C9" i="38"/>
  <c r="C8" i="38"/>
  <c r="C7" i="38"/>
  <c r="C6" i="38"/>
  <c r="C183" i="35"/>
  <c r="C137" i="35"/>
  <c r="D235" i="34"/>
  <c r="D143" i="33"/>
  <c r="C122" i="33"/>
  <c r="D17" i="33"/>
  <c r="D16" i="33"/>
  <c r="B79" i="10"/>
  <c r="B69" i="10"/>
  <c r="C58" i="10"/>
  <c r="B56" i="10"/>
  <c r="C53" i="10"/>
  <c r="C52" i="10"/>
  <c r="B51" i="10"/>
  <c r="B48" i="10"/>
  <c r="B5" i="10"/>
  <c r="N69" i="42" l="1"/>
  <c r="P66" i="42"/>
  <c r="Q67" i="42"/>
  <c r="O69" i="42"/>
  <c r="N63" i="42"/>
  <c r="R61" i="42"/>
  <c r="N65" i="42"/>
  <c r="P64" i="42"/>
  <c r="Q65" i="42"/>
  <c r="R63" i="42"/>
  <c r="R59" i="42"/>
  <c r="Q69" i="42"/>
  <c r="N60" i="42"/>
  <c r="P62" i="42"/>
  <c r="P60" i="42"/>
  <c r="Q62" i="42"/>
  <c r="N61" i="42"/>
  <c r="O61" i="42"/>
  <c r="P67" i="42"/>
  <c r="N68" i="42"/>
  <c r="P68" i="42"/>
  <c r="Q64" i="42"/>
  <c r="P63" i="42"/>
  <c r="Q61" i="42"/>
  <c r="R67" i="42"/>
  <c r="Q68" i="42"/>
  <c r="P65" i="42"/>
  <c r="O67" i="42"/>
  <c r="Q59" i="42"/>
  <c r="N62" i="42"/>
  <c r="O63" i="42"/>
  <c r="N67" i="42"/>
  <c r="Q60" i="42"/>
  <c r="Q63" i="42"/>
  <c r="R69" i="42"/>
  <c r="Q66" i="42"/>
  <c r="N64" i="42"/>
  <c r="P69" i="42"/>
  <c r="N66" i="42"/>
  <c r="O59" i="42"/>
  <c r="E172" i="34"/>
  <c r="U193" i="35"/>
  <c r="P187" i="42"/>
  <c r="P202" i="42"/>
  <c r="N95" i="42"/>
  <c r="J95" i="42" s="1"/>
  <c r="P249" i="42"/>
  <c r="N175" i="42"/>
  <c r="J175" i="42" s="1"/>
  <c r="N119" i="42"/>
  <c r="J119" i="42" s="1"/>
  <c r="P84" i="42"/>
  <c r="P180" i="42"/>
  <c r="N188" i="42"/>
  <c r="J188" i="42" s="1"/>
  <c r="N113" i="42"/>
  <c r="J113" i="42" s="1"/>
  <c r="P112" i="42"/>
  <c r="N174" i="42"/>
  <c r="J174" i="42" s="1"/>
  <c r="P224" i="42"/>
  <c r="N162" i="42"/>
  <c r="J162" i="42" s="1"/>
  <c r="P200" i="42"/>
  <c r="P141" i="42"/>
  <c r="P120" i="42"/>
  <c r="P134" i="42"/>
  <c r="P59" i="42"/>
  <c r="P61" i="42"/>
  <c r="N141" i="42"/>
  <c r="J141" i="42" s="1"/>
  <c r="P199" i="42"/>
  <c r="N195" i="42"/>
  <c r="J195" i="42" s="1"/>
  <c r="P126" i="42"/>
  <c r="P78" i="42"/>
  <c r="P244" i="42"/>
  <c r="N214" i="42"/>
  <c r="J214" i="42" s="1"/>
  <c r="N128" i="42"/>
  <c r="J128" i="42" s="1"/>
  <c r="N93" i="42"/>
  <c r="J93" i="42" s="1"/>
  <c r="N209" i="42"/>
  <c r="J209" i="42" s="1"/>
  <c r="P185" i="42"/>
  <c r="N74" i="42"/>
  <c r="J74" i="42" s="1"/>
  <c r="N153" i="42"/>
  <c r="J153" i="42" s="1"/>
  <c r="N187" i="42"/>
  <c r="J187" i="42" s="1"/>
  <c r="N205" i="42"/>
  <c r="J205" i="42" s="1"/>
  <c r="N176" i="42"/>
  <c r="J176" i="42" s="1"/>
  <c r="N149" i="42"/>
  <c r="J149" i="42" s="1"/>
  <c r="N249" i="42"/>
  <c r="J249" i="42" s="1"/>
  <c r="P142" i="42"/>
  <c r="P107" i="42"/>
  <c r="N234" i="42"/>
  <c r="J234" i="42" s="1"/>
  <c r="N134" i="42"/>
  <c r="J134" i="42" s="1"/>
  <c r="P91" i="42"/>
  <c r="P229" i="42"/>
  <c r="P175" i="42"/>
  <c r="N156" i="42"/>
  <c r="J156" i="42" s="1"/>
  <c r="P216" i="42"/>
  <c r="P184" i="42"/>
  <c r="N244" i="42"/>
  <c r="J244" i="42" s="1"/>
  <c r="N231" i="42"/>
  <c r="J231" i="42" s="1"/>
  <c r="N150" i="42"/>
  <c r="J150" i="42" s="1"/>
  <c r="N225" i="42"/>
  <c r="J225" i="42" s="1"/>
  <c r="N120" i="42"/>
  <c r="J120" i="42" s="1"/>
  <c r="P236" i="42"/>
  <c r="P119" i="42"/>
  <c r="N241" i="42"/>
  <c r="J241" i="42" s="1"/>
  <c r="N136" i="42"/>
  <c r="J136" i="42" s="1"/>
  <c r="N196" i="42"/>
  <c r="J196" i="42" s="1"/>
  <c r="N173" i="42"/>
  <c r="J173" i="42" s="1"/>
  <c r="P223" i="42"/>
  <c r="P100" i="42"/>
  <c r="P99" i="42"/>
  <c r="N129" i="42"/>
  <c r="J129" i="42" s="1"/>
  <c r="P155" i="42"/>
  <c r="N183" i="42"/>
  <c r="J183" i="42" s="1"/>
  <c r="P103" i="42"/>
  <c r="P245" i="42"/>
  <c r="N138" i="42"/>
  <c r="J138" i="42" s="1"/>
  <c r="P106" i="42"/>
  <c r="N157" i="42"/>
  <c r="J157" i="42" s="1"/>
  <c r="N59" i="42"/>
  <c r="P127" i="42"/>
  <c r="P98" i="42"/>
  <c r="N103" i="42"/>
  <c r="J103" i="42" s="1"/>
  <c r="P157" i="42"/>
  <c r="N165" i="42"/>
  <c r="J165" i="42" s="1"/>
  <c r="P201" i="42"/>
  <c r="P162" i="42"/>
  <c r="N250" i="42"/>
  <c r="J250" i="42" s="1"/>
  <c r="P136" i="42"/>
  <c r="N81" i="42"/>
  <c r="J81" i="42" s="1"/>
  <c r="P239" i="42"/>
  <c r="P248" i="42"/>
  <c r="P232" i="42"/>
  <c r="P253" i="42"/>
  <c r="P72" i="42"/>
  <c r="P130" i="42"/>
  <c r="P154" i="42"/>
  <c r="N96" i="42"/>
  <c r="J96" i="42" s="1"/>
  <c r="N211" i="42"/>
  <c r="J211" i="42" s="1"/>
  <c r="P258" i="42"/>
  <c r="P177" i="42"/>
  <c r="P257" i="42"/>
  <c r="N242" i="42"/>
  <c r="J242" i="42" s="1"/>
  <c r="N121" i="42"/>
  <c r="J121" i="42" s="1"/>
  <c r="P188" i="42"/>
  <c r="N146" i="42"/>
  <c r="J146" i="42" s="1"/>
  <c r="P90" i="42"/>
  <c r="N86" i="42"/>
  <c r="J86" i="42" s="1"/>
  <c r="N130" i="42"/>
  <c r="J130" i="42" s="1"/>
  <c r="N220" i="42"/>
  <c r="J220" i="42" s="1"/>
  <c r="P133" i="42"/>
  <c r="P190" i="42"/>
  <c r="P151" i="42"/>
  <c r="P192" i="42"/>
  <c r="N255" i="42"/>
  <c r="J255" i="42" s="1"/>
  <c r="P105" i="42"/>
  <c r="N100" i="42"/>
  <c r="J100" i="42" s="1"/>
  <c r="N155" i="42"/>
  <c r="J155" i="42" s="1"/>
  <c r="N189" i="42"/>
  <c r="J189" i="42" s="1"/>
  <c r="N122" i="42"/>
  <c r="J122" i="42" s="1"/>
  <c r="P252" i="42"/>
  <c r="P256" i="42"/>
  <c r="N147" i="42"/>
  <c r="J147" i="42" s="1"/>
  <c r="P228" i="42"/>
  <c r="N184" i="42"/>
  <c r="J184" i="42" s="1"/>
  <c r="P117" i="42"/>
  <c r="N182" i="42"/>
  <c r="J182" i="42" s="1"/>
  <c r="N85" i="42"/>
  <c r="J85" i="42" s="1"/>
  <c r="N253" i="42"/>
  <c r="J253" i="42" s="1"/>
  <c r="N221" i="42"/>
  <c r="J221" i="42" s="1"/>
  <c r="N80" i="42"/>
  <c r="J80" i="42" s="1"/>
  <c r="N143" i="42"/>
  <c r="J143" i="42" s="1"/>
  <c r="N125" i="42"/>
  <c r="J125" i="42" s="1"/>
  <c r="P92" i="42"/>
  <c r="N116" i="42"/>
  <c r="J116" i="42" s="1"/>
  <c r="N198" i="42"/>
  <c r="J198" i="42" s="1"/>
  <c r="P214" i="42"/>
  <c r="N139" i="42"/>
  <c r="J139" i="42" s="1"/>
  <c r="N216" i="42"/>
  <c r="J216" i="42" s="1"/>
  <c r="N151" i="42"/>
  <c r="J151" i="42" s="1"/>
  <c r="P138" i="42"/>
  <c r="P73" i="42"/>
  <c r="N108" i="42"/>
  <c r="J108" i="42" s="1"/>
  <c r="P161" i="42"/>
  <c r="N168" i="42"/>
  <c r="J168" i="42" s="1"/>
  <c r="N148" i="42"/>
  <c r="J148" i="42" s="1"/>
  <c r="N219" i="42"/>
  <c r="J219" i="42" s="1"/>
  <c r="P143" i="42"/>
  <c r="N92" i="42"/>
  <c r="J92" i="42" s="1"/>
  <c r="P104" i="42"/>
  <c r="N197" i="42"/>
  <c r="J197" i="42" s="1"/>
  <c r="P80" i="42"/>
  <c r="N180" i="42"/>
  <c r="J180" i="42" s="1"/>
  <c r="N82" i="42"/>
  <c r="J82" i="42" s="1"/>
  <c r="P183" i="42"/>
  <c r="N110" i="42"/>
  <c r="J110" i="42" s="1"/>
  <c r="P191" i="42"/>
  <c r="N186" i="42"/>
  <c r="J186" i="42" s="1"/>
  <c r="N73" i="42"/>
  <c r="J73" i="42" s="1"/>
  <c r="P167" i="42"/>
  <c r="P158" i="42"/>
  <c r="N115" i="42"/>
  <c r="J115" i="42" s="1"/>
  <c r="N132" i="42"/>
  <c r="J132" i="42" s="1"/>
  <c r="N171" i="42"/>
  <c r="J171" i="42" s="1"/>
  <c r="N163" i="42"/>
  <c r="J163" i="42" s="1"/>
  <c r="N213" i="42"/>
  <c r="J213" i="42" s="1"/>
  <c r="N159" i="42"/>
  <c r="J159" i="42" s="1"/>
  <c r="P156" i="42"/>
  <c r="N126" i="42"/>
  <c r="J126" i="42" s="1"/>
  <c r="P77" i="42"/>
  <c r="P194" i="42"/>
  <c r="N200" i="42"/>
  <c r="J200" i="42" s="1"/>
  <c r="P198" i="42"/>
  <c r="P213" i="42"/>
  <c r="P86" i="42"/>
  <c r="N133" i="42"/>
  <c r="J133" i="42" s="1"/>
  <c r="P242" i="42"/>
  <c r="N142" i="42"/>
  <c r="J142" i="42" s="1"/>
  <c r="N224" i="42"/>
  <c r="J224" i="42" s="1"/>
  <c r="N111" i="42"/>
  <c r="J111" i="42" s="1"/>
  <c r="P85" i="42"/>
  <c r="P145" i="42"/>
  <c r="P97" i="42"/>
  <c r="P139" i="42"/>
  <c r="P96" i="42"/>
  <c r="P246" i="42"/>
  <c r="N112" i="42"/>
  <c r="J112" i="42" s="1"/>
  <c r="P147" i="42"/>
  <c r="N94" i="42"/>
  <c r="J94" i="42" s="1"/>
  <c r="N215" i="42"/>
  <c r="J215" i="42" s="1"/>
  <c r="P172" i="42"/>
  <c r="P203" i="42"/>
  <c r="P146" i="42"/>
  <c r="P206" i="42"/>
  <c r="N154" i="42"/>
  <c r="J154" i="42" s="1"/>
  <c r="P94" i="42"/>
  <c r="P215" i="42"/>
  <c r="N237" i="42"/>
  <c r="J237" i="42" s="1"/>
  <c r="P217" i="42"/>
  <c r="N238" i="42"/>
  <c r="J238" i="42" s="1"/>
  <c r="P160" i="42"/>
  <c r="N169" i="42"/>
  <c r="J169" i="42" s="1"/>
  <c r="N192" i="42"/>
  <c r="J192" i="42" s="1"/>
  <c r="N89" i="42"/>
  <c r="J89" i="42" s="1"/>
  <c r="P222" i="42"/>
  <c r="P219" i="42"/>
  <c r="P159" i="42"/>
  <c r="P124" i="42"/>
  <c r="N257" i="42"/>
  <c r="J257" i="42" s="1"/>
  <c r="P218" i="42"/>
  <c r="N254" i="42"/>
  <c r="J254" i="42" s="1"/>
  <c r="N118" i="42"/>
  <c r="J118" i="42" s="1"/>
  <c r="N178" i="42"/>
  <c r="J178" i="42" s="1"/>
  <c r="N206" i="42"/>
  <c r="J206" i="42" s="1"/>
  <c r="N161" i="42"/>
  <c r="J161" i="42" s="1"/>
  <c r="P95" i="42"/>
  <c r="N104" i="42"/>
  <c r="J104" i="42" s="1"/>
  <c r="N124" i="42"/>
  <c r="J124" i="42" s="1"/>
  <c r="N252" i="42"/>
  <c r="J252" i="42" s="1"/>
  <c r="N179" i="42"/>
  <c r="J179" i="42" s="1"/>
  <c r="P81" i="42"/>
  <c r="P75" i="42"/>
  <c r="P93" i="42"/>
  <c r="N181" i="42"/>
  <c r="J181" i="42" s="1"/>
  <c r="N101" i="42"/>
  <c r="J101" i="42" s="1"/>
  <c r="N135" i="42"/>
  <c r="J135" i="42" s="1"/>
  <c r="N230" i="42"/>
  <c r="J230" i="42" s="1"/>
  <c r="N240" i="42"/>
  <c r="J240" i="42" s="1"/>
  <c r="P210" i="42"/>
  <c r="N193" i="42"/>
  <c r="J193" i="42" s="1"/>
  <c r="P205" i="42"/>
  <c r="P148" i="42"/>
  <c r="N79" i="42"/>
  <c r="J79" i="42" s="1"/>
  <c r="P128" i="42"/>
  <c r="N222" i="42"/>
  <c r="J222" i="42" s="1"/>
  <c r="N97" i="42"/>
  <c r="J97" i="42" s="1"/>
  <c r="N137" i="42"/>
  <c r="J137" i="42" s="1"/>
  <c r="N217" i="42"/>
  <c r="J217" i="42" s="1"/>
  <c r="P169" i="42"/>
  <c r="N251" i="42"/>
  <c r="J251" i="42" s="1"/>
  <c r="P76" i="42"/>
  <c r="P251" i="42"/>
  <c r="P83" i="42"/>
  <c r="P166" i="42"/>
  <c r="N243" i="42"/>
  <c r="J243" i="42" s="1"/>
  <c r="P168" i="42"/>
  <c r="N107" i="42"/>
  <c r="J107" i="42" s="1"/>
  <c r="P204" i="42"/>
  <c r="N167" i="42"/>
  <c r="J167" i="42" s="1"/>
  <c r="P152" i="42"/>
  <c r="P193" i="42"/>
  <c r="N258" i="42"/>
  <c r="J258" i="42" s="1"/>
  <c r="N117" i="42"/>
  <c r="J117" i="42" s="1"/>
  <c r="R175" i="42"/>
  <c r="R248" i="42"/>
  <c r="Q194" i="42"/>
  <c r="R176" i="42"/>
  <c r="Q200" i="42"/>
  <c r="R162" i="42"/>
  <c r="R192" i="42"/>
  <c r="Q86" i="42"/>
  <c r="R153" i="42"/>
  <c r="Q247" i="42"/>
  <c r="Q168" i="42"/>
  <c r="R78" i="42"/>
  <c r="R217" i="42"/>
  <c r="R202" i="42"/>
  <c r="Q95" i="42"/>
  <c r="Q105" i="42"/>
  <c r="Q104" i="42"/>
  <c r="Q228" i="42"/>
  <c r="R187" i="42"/>
  <c r="R100" i="42"/>
  <c r="Q137" i="42"/>
  <c r="Q236" i="42"/>
  <c r="R165" i="42"/>
  <c r="R129" i="42"/>
  <c r="R135" i="42"/>
  <c r="Q170" i="42"/>
  <c r="Q128" i="42"/>
  <c r="Q145" i="42"/>
  <c r="R258" i="42"/>
  <c r="Q152" i="42"/>
  <c r="R238" i="42"/>
  <c r="Q164" i="42"/>
  <c r="Q147" i="42"/>
  <c r="Q227" i="42"/>
  <c r="Q189" i="42"/>
  <c r="R253" i="42"/>
  <c r="R245" i="42"/>
  <c r="Q225" i="42"/>
  <c r="Q184" i="42"/>
  <c r="R84" i="42"/>
  <c r="R193" i="42"/>
  <c r="Q117" i="42"/>
  <c r="Q222" i="42"/>
  <c r="R88" i="42"/>
  <c r="R97" i="42"/>
  <c r="Q182" i="42"/>
  <c r="Q71" i="42"/>
  <c r="R218" i="42"/>
  <c r="Q88" i="42"/>
  <c r="N88" i="42"/>
  <c r="J88" i="42" s="1"/>
  <c r="P132" i="42"/>
  <c r="Q92" i="42"/>
  <c r="Q258" i="42"/>
  <c r="Q140" i="42"/>
  <c r="Q234" i="42"/>
  <c r="R184" i="42"/>
  <c r="Q110" i="42"/>
  <c r="R196" i="42"/>
  <c r="Q159" i="42"/>
  <c r="P221" i="42"/>
  <c r="N99" i="42"/>
  <c r="J99" i="42" s="1"/>
  <c r="P227" i="42"/>
  <c r="P129" i="42"/>
  <c r="P131" i="42"/>
  <c r="N227" i="42"/>
  <c r="J227" i="42" s="1"/>
  <c r="N229" i="42"/>
  <c r="J229" i="42" s="1"/>
  <c r="N71" i="42"/>
  <c r="J71" i="42" s="1"/>
  <c r="P174" i="42"/>
  <c r="P89" i="42"/>
  <c r="P150" i="42"/>
  <c r="N212" i="42"/>
  <c r="J212" i="42" s="1"/>
  <c r="N131" i="42"/>
  <c r="J131" i="42" s="1"/>
  <c r="P109" i="42"/>
  <c r="P235" i="42"/>
  <c r="N223" i="42"/>
  <c r="J223" i="42" s="1"/>
  <c r="P212" i="42"/>
  <c r="P87" i="42"/>
  <c r="N109" i="42"/>
  <c r="J109" i="42" s="1"/>
  <c r="N233" i="42"/>
  <c r="J233" i="42" s="1"/>
  <c r="Q75" i="42"/>
  <c r="Q251" i="42"/>
  <c r="R243" i="42"/>
  <c r="R94" i="42"/>
  <c r="R250" i="42"/>
  <c r="Q107" i="42"/>
  <c r="Q197" i="42"/>
  <c r="R122" i="42"/>
  <c r="R244" i="42"/>
  <c r="R167" i="42"/>
  <c r="R139" i="42"/>
  <c r="R180" i="42"/>
  <c r="R161" i="42"/>
  <c r="R126" i="42"/>
  <c r="Q77" i="42"/>
  <c r="Q135" i="42"/>
  <c r="R214" i="42"/>
  <c r="R119" i="42"/>
  <c r="R240" i="42"/>
  <c r="R90" i="42"/>
  <c r="R231" i="42"/>
  <c r="R108" i="42"/>
  <c r="Q76" i="42"/>
  <c r="Q237" i="42"/>
  <c r="R87" i="42"/>
  <c r="R121" i="42"/>
  <c r="Q100" i="42"/>
  <c r="R226" i="42"/>
  <c r="R166" i="42"/>
  <c r="Q143" i="42"/>
  <c r="Q126" i="42"/>
  <c r="Q125" i="42"/>
  <c r="Q123" i="42"/>
  <c r="Q201" i="42"/>
  <c r="R95" i="42"/>
  <c r="R215" i="42"/>
  <c r="Q162" i="42"/>
  <c r="R227" i="42"/>
  <c r="Q213" i="42"/>
  <c r="R205" i="42"/>
  <c r="Q132" i="42"/>
  <c r="R237" i="42"/>
  <c r="R81" i="42"/>
  <c r="Q181" i="42"/>
  <c r="Q108" i="42"/>
  <c r="P255" i="42"/>
  <c r="N166" i="42"/>
  <c r="J166" i="42" s="1"/>
  <c r="N90" i="42"/>
  <c r="J90" i="42" s="1"/>
  <c r="Q174" i="42"/>
  <c r="Q212" i="42"/>
  <c r="Q80" i="42"/>
  <c r="Q226" i="42"/>
  <c r="P181" i="42"/>
  <c r="P240" i="42"/>
  <c r="N83" i="42"/>
  <c r="J83" i="42" s="1"/>
  <c r="P250" i="42"/>
  <c r="P74" i="42"/>
  <c r="P254" i="42"/>
  <c r="P171" i="42"/>
  <c r="P144" i="42"/>
  <c r="N84" i="42"/>
  <c r="J84" i="42" s="1"/>
  <c r="P196" i="42"/>
  <c r="N170" i="42"/>
  <c r="J170" i="42" s="1"/>
  <c r="P226" i="42"/>
  <c r="N144" i="42"/>
  <c r="J144" i="42" s="1"/>
  <c r="P182" i="42"/>
  <c r="P247" i="42"/>
  <c r="P118" i="42"/>
  <c r="P178" i="42"/>
  <c r="P237" i="42"/>
  <c r="N232" i="42"/>
  <c r="J232" i="42" s="1"/>
  <c r="P110" i="42"/>
  <c r="R183" i="42"/>
  <c r="R71" i="42"/>
  <c r="R221" i="42"/>
  <c r="Q106" i="42"/>
  <c r="R242" i="42"/>
  <c r="R207" i="42"/>
  <c r="Q118" i="42"/>
  <c r="Q253" i="42"/>
  <c r="Q151" i="42"/>
  <c r="R234" i="42"/>
  <c r="Q97" i="42"/>
  <c r="R140" i="42"/>
  <c r="Q256" i="42"/>
  <c r="Q254" i="42"/>
  <c r="R101" i="42"/>
  <c r="R239" i="42"/>
  <c r="Q157" i="42"/>
  <c r="R235" i="42"/>
  <c r="Q188" i="42"/>
  <c r="Q185" i="42"/>
  <c r="Q224" i="42"/>
  <c r="Q179" i="42"/>
  <c r="R77" i="42"/>
  <c r="R208" i="42"/>
  <c r="Q119" i="42"/>
  <c r="R212" i="42"/>
  <c r="R174" i="42"/>
  <c r="R197" i="42"/>
  <c r="R75" i="42"/>
  <c r="R179" i="42"/>
  <c r="Q210" i="42"/>
  <c r="Q232" i="42"/>
  <c r="Q252" i="42"/>
  <c r="Q257" i="42"/>
  <c r="Q163" i="42"/>
  <c r="Q142" i="42"/>
  <c r="R195" i="42"/>
  <c r="R83" i="42"/>
  <c r="R257" i="42"/>
  <c r="R111" i="42"/>
  <c r="R74" i="42"/>
  <c r="R200" i="42"/>
  <c r="Q199" i="42"/>
  <c r="Q250" i="42"/>
  <c r="R186" i="42"/>
  <c r="R103" i="42"/>
  <c r="R124" i="42"/>
  <c r="N190" i="42"/>
  <c r="J190" i="42" s="1"/>
  <c r="P164" i="42"/>
  <c r="N185" i="42"/>
  <c r="J185" i="42" s="1"/>
  <c r="P123" i="42"/>
  <c r="N246" i="42"/>
  <c r="J246" i="42" s="1"/>
  <c r="N247" i="42"/>
  <c r="J247" i="42" s="1"/>
  <c r="P125" i="42"/>
  <c r="N199" i="42"/>
  <c r="J199" i="42" s="1"/>
  <c r="P116" i="42"/>
  <c r="P230" i="42"/>
  <c r="P113" i="42"/>
  <c r="N218" i="42"/>
  <c r="J218" i="42" s="1"/>
  <c r="P79" i="42"/>
  <c r="N78" i="42"/>
  <c r="J78" i="42" s="1"/>
  <c r="N127" i="42"/>
  <c r="J127" i="42" s="1"/>
  <c r="P115" i="42"/>
  <c r="P140" i="42"/>
  <c r="P241" i="42"/>
  <c r="P195" i="42"/>
  <c r="AC66" i="34"/>
  <c r="Q167" i="42"/>
  <c r="R225" i="42"/>
  <c r="R125" i="42"/>
  <c r="R177" i="42"/>
  <c r="Q192" i="42"/>
  <c r="R204" i="42"/>
  <c r="R120" i="42"/>
  <c r="R163" i="42"/>
  <c r="Q150" i="42"/>
  <c r="Q193" i="42"/>
  <c r="Q214" i="42"/>
  <c r="Q166" i="42"/>
  <c r="R173" i="42"/>
  <c r="Q190" i="42"/>
  <c r="Q173" i="42"/>
  <c r="Q79" i="42"/>
  <c r="Q82" i="42"/>
  <c r="Q124" i="42"/>
  <c r="R170" i="42"/>
  <c r="R222" i="42"/>
  <c r="R178" i="42"/>
  <c r="R142" i="42"/>
  <c r="R89" i="42"/>
  <c r="R251" i="42"/>
  <c r="Q85" i="42"/>
  <c r="R210" i="42"/>
  <c r="Q133" i="42"/>
  <c r="R149" i="42"/>
  <c r="Q84" i="42"/>
  <c r="Q78" i="42"/>
  <c r="R160" i="42"/>
  <c r="R191" i="42"/>
  <c r="Q161" i="42"/>
  <c r="Q240" i="42"/>
  <c r="Q215" i="42"/>
  <c r="R137" i="42"/>
  <c r="Q90" i="42"/>
  <c r="R249" i="42"/>
  <c r="R255" i="42"/>
  <c r="R220" i="42"/>
  <c r="Q158" i="42"/>
  <c r="Q219" i="42"/>
  <c r="R72" i="42"/>
  <c r="R190" i="42"/>
  <c r="R150" i="42"/>
  <c r="Q241" i="42"/>
  <c r="P233" i="42"/>
  <c r="P179" i="42"/>
  <c r="N72" i="42"/>
  <c r="J72" i="42" s="1"/>
  <c r="Q230" i="42"/>
  <c r="Q127" i="42"/>
  <c r="R118" i="42"/>
  <c r="Q186" i="42"/>
  <c r="Q235" i="42"/>
  <c r="R116" i="42"/>
  <c r="R136" i="42"/>
  <c r="R182" i="42"/>
  <c r="N202" i="42"/>
  <c r="J202" i="42" s="1"/>
  <c r="P234" i="42"/>
  <c r="N236" i="42"/>
  <c r="J236" i="42" s="1"/>
  <c r="P149" i="42"/>
  <c r="P170" i="42"/>
  <c r="Q70" i="42"/>
  <c r="P243" i="42"/>
  <c r="N248" i="42"/>
  <c r="J248" i="42" s="1"/>
  <c r="P238" i="42"/>
  <c r="P108" i="42"/>
  <c r="P231" i="42"/>
  <c r="P173" i="42"/>
  <c r="N239" i="42"/>
  <c r="J239" i="42" s="1"/>
  <c r="N172" i="42"/>
  <c r="J172" i="42" s="1"/>
  <c r="P70" i="42"/>
  <c r="N208" i="42"/>
  <c r="J208" i="42" s="1"/>
  <c r="N164" i="42"/>
  <c r="J164" i="42" s="1"/>
  <c r="N191" i="42"/>
  <c r="J191" i="42" s="1"/>
  <c r="P220" i="42"/>
  <c r="P197" i="42"/>
  <c r="Q176" i="42"/>
  <c r="Q209" i="42"/>
  <c r="R168" i="42"/>
  <c r="Q180" i="42"/>
  <c r="R230" i="42"/>
  <c r="R158" i="42"/>
  <c r="Q81" i="42"/>
  <c r="R213" i="42"/>
  <c r="Q203" i="42"/>
  <c r="R155" i="42"/>
  <c r="Q129" i="42"/>
  <c r="Q83" i="42"/>
  <c r="R148" i="42"/>
  <c r="R147" i="42"/>
  <c r="Q177" i="42"/>
  <c r="R107" i="42"/>
  <c r="R112" i="42"/>
  <c r="R203" i="42"/>
  <c r="R117" i="42"/>
  <c r="Q131" i="42"/>
  <c r="Q111" i="42"/>
  <c r="Q139" i="42"/>
  <c r="R134" i="42"/>
  <c r="Q72" i="42"/>
  <c r="Q136" i="42"/>
  <c r="Q231" i="42"/>
  <c r="R247" i="42"/>
  <c r="Q207" i="42"/>
  <c r="R229" i="42"/>
  <c r="R233" i="42"/>
  <c r="Q94" i="42"/>
  <c r="R80" i="42"/>
  <c r="R252" i="42"/>
  <c r="Q160" i="42"/>
  <c r="Q144" i="42"/>
  <c r="R93" i="42"/>
  <c r="R82" i="42"/>
  <c r="Q99" i="42"/>
  <c r="R157" i="42"/>
  <c r="R232" i="42"/>
  <c r="R188" i="42"/>
  <c r="R91" i="42"/>
  <c r="Q120" i="42"/>
  <c r="Q187" i="42"/>
  <c r="R102" i="42"/>
  <c r="R76" i="42"/>
  <c r="Q154" i="42"/>
  <c r="Q249" i="42"/>
  <c r="R98" i="42"/>
  <c r="N210" i="42"/>
  <c r="J210" i="42" s="1"/>
  <c r="N158" i="42"/>
  <c r="J158" i="42" s="1"/>
  <c r="N201" i="42"/>
  <c r="J201" i="42" s="1"/>
  <c r="P186" i="42"/>
  <c r="N87" i="42"/>
  <c r="J87" i="42" s="1"/>
  <c r="R104" i="42"/>
  <c r="R128" i="42"/>
  <c r="Q149" i="42"/>
  <c r="Q73" i="42"/>
  <c r="R199" i="42"/>
  <c r="Q245" i="42"/>
  <c r="Q242" i="42"/>
  <c r="R96" i="42"/>
  <c r="Q87" i="42"/>
  <c r="R86" i="42"/>
  <c r="N228" i="42"/>
  <c r="J228" i="42" s="1"/>
  <c r="N204" i="42"/>
  <c r="J204" i="42" s="1"/>
  <c r="N145" i="42"/>
  <c r="J145" i="42" s="1"/>
  <c r="P211" i="42"/>
  <c r="P102" i="42"/>
  <c r="N207" i="42"/>
  <c r="J207" i="42" s="1"/>
  <c r="N160" i="42"/>
  <c r="J160" i="42" s="1"/>
  <c r="N235" i="42"/>
  <c r="J235" i="42" s="1"/>
  <c r="P121" i="42"/>
  <c r="P137" i="42"/>
  <c r="N70" i="42"/>
  <c r="N77" i="42"/>
  <c r="J77" i="42" s="1"/>
  <c r="P225" i="42"/>
  <c r="P209" i="42"/>
  <c r="P71" i="42"/>
  <c r="N203" i="42"/>
  <c r="J203" i="42" s="1"/>
  <c r="P135" i="42"/>
  <c r="N245" i="42"/>
  <c r="J245" i="42" s="1"/>
  <c r="N177" i="42"/>
  <c r="J177" i="42" s="1"/>
  <c r="N152" i="42"/>
  <c r="J152" i="42" s="1"/>
  <c r="Q216" i="42"/>
  <c r="R228" i="42"/>
  <c r="Q114" i="42"/>
  <c r="Q175" i="42"/>
  <c r="R169" i="42"/>
  <c r="Q116" i="42"/>
  <c r="R141" i="42"/>
  <c r="Q244" i="42"/>
  <c r="Q146" i="42"/>
  <c r="Q130" i="42"/>
  <c r="R219" i="42"/>
  <c r="Q221" i="42"/>
  <c r="Q165" i="42"/>
  <c r="R115" i="42"/>
  <c r="R246" i="42"/>
  <c r="R164" i="42"/>
  <c r="R241" i="42"/>
  <c r="Q248" i="42"/>
  <c r="Q238" i="42"/>
  <c r="R131" i="42"/>
  <c r="Q243" i="42"/>
  <c r="Q183" i="42"/>
  <c r="R223" i="42"/>
  <c r="Q191" i="42"/>
  <c r="R206" i="42"/>
  <c r="R256" i="42"/>
  <c r="Q74" i="42"/>
  <c r="R151" i="42"/>
  <c r="Q156" i="42"/>
  <c r="Q255" i="42"/>
  <c r="R254" i="42"/>
  <c r="R143" i="42"/>
  <c r="Q205" i="42"/>
  <c r="R181" i="42"/>
  <c r="Q220" i="42"/>
  <c r="Q103" i="42"/>
  <c r="R110" i="42"/>
  <c r="R172" i="42"/>
  <c r="R92" i="42"/>
  <c r="R130" i="42"/>
  <c r="Q91" i="42"/>
  <c r="R106" i="42"/>
  <c r="Q202" i="42"/>
  <c r="Q233" i="42"/>
  <c r="R113" i="42"/>
  <c r="Q196" i="42"/>
  <c r="Q134" i="42"/>
  <c r="P163" i="42"/>
  <c r="P153" i="42"/>
  <c r="P114" i="42"/>
  <c r="N123" i="42"/>
  <c r="J123" i="42" s="1"/>
  <c r="R138" i="42"/>
  <c r="R99" i="42"/>
  <c r="R154" i="42"/>
  <c r="Q115" i="42"/>
  <c r="Q217" i="42"/>
  <c r="Q229" i="42"/>
  <c r="Q89" i="42"/>
  <c r="R144" i="42"/>
  <c r="Q195" i="42"/>
  <c r="N75" i="42"/>
  <c r="J75" i="42" s="1"/>
  <c r="N98" i="42"/>
  <c r="J98" i="42" s="1"/>
  <c r="N105" i="42"/>
  <c r="J105" i="42" s="1"/>
  <c r="N91" i="42"/>
  <c r="J91" i="42" s="1"/>
  <c r="P189" i="42"/>
  <c r="N76" i="42"/>
  <c r="N102" i="42"/>
  <c r="J102" i="42" s="1"/>
  <c r="P101" i="42"/>
  <c r="N256" i="42"/>
  <c r="J256" i="42" s="1"/>
  <c r="N226" i="42"/>
  <c r="J226" i="42" s="1"/>
  <c r="P176" i="42"/>
  <c r="P122" i="42"/>
  <c r="P208" i="42"/>
  <c r="N106" i="42"/>
  <c r="J106" i="42" s="1"/>
  <c r="P207" i="42"/>
  <c r="N140" i="42"/>
  <c r="J140" i="42" s="1"/>
  <c r="P165" i="42"/>
  <c r="P88" i="42"/>
  <c r="P82" i="42"/>
  <c r="R201" i="42"/>
  <c r="R152" i="42"/>
  <c r="Q155" i="42"/>
  <c r="R211" i="42"/>
  <c r="Q109" i="42"/>
  <c r="Q218" i="42"/>
  <c r="Q102" i="42"/>
  <c r="Q121" i="42"/>
  <c r="R216" i="42"/>
  <c r="Q138" i="42"/>
  <c r="Q211" i="42"/>
  <c r="R145" i="42"/>
  <c r="R123" i="42"/>
  <c r="R171" i="42"/>
  <c r="Q246" i="42"/>
  <c r="Q113" i="42"/>
  <c r="R79" i="42"/>
  <c r="R156" i="42"/>
  <c r="R127" i="42"/>
  <c r="Q141" i="42"/>
  <c r="Q112" i="42"/>
  <c r="R236" i="42"/>
  <c r="Q171" i="42"/>
  <c r="Q93" i="42"/>
  <c r="R85" i="42"/>
  <c r="R194" i="42"/>
  <c r="Q178" i="42"/>
  <c r="Q223" i="42"/>
  <c r="R189" i="42"/>
  <c r="R109" i="42"/>
  <c r="Q239" i="42"/>
  <c r="Q208" i="42"/>
  <c r="Q153" i="42"/>
  <c r="R132" i="42"/>
  <c r="Q98" i="42"/>
  <c r="Q101" i="42"/>
  <c r="R105" i="42"/>
  <c r="R114" i="42"/>
  <c r="R159" i="42"/>
  <c r="Q172" i="42"/>
  <c r="R209" i="42"/>
  <c r="R198" i="42"/>
  <c r="Q198" i="42"/>
  <c r="Q206" i="42"/>
  <c r="R133" i="42"/>
  <c r="R185" i="42"/>
  <c r="Q204" i="42"/>
  <c r="P111" i="42"/>
  <c r="N194" i="42"/>
  <c r="J194" i="42" s="1"/>
  <c r="N114" i="42"/>
  <c r="J114" i="42" s="1"/>
  <c r="Q122" i="42"/>
  <c r="Q169" i="42"/>
  <c r="R73" i="42"/>
  <c r="R146" i="42"/>
  <c r="Q148" i="42"/>
  <c r="R224" i="42"/>
  <c r="Q96" i="42"/>
  <c r="O131" i="34"/>
  <c r="P131" i="34"/>
  <c r="Q131" i="34"/>
  <c r="M131" i="34"/>
  <c r="G132" i="34"/>
  <c r="H132" i="34" s="1"/>
  <c r="L132" i="34" s="1"/>
  <c r="N131" i="34"/>
  <c r="D133" i="34"/>
  <c r="E133" i="34" s="1"/>
  <c r="D74" i="34"/>
  <c r="D97" i="34"/>
  <c r="E97" i="34" s="1"/>
  <c r="J76" i="42" l="1"/>
  <c r="M76" i="42"/>
  <c r="M67" i="42"/>
  <c r="J67" i="42"/>
  <c r="M66" i="42"/>
  <c r="J66" i="42"/>
  <c r="M65" i="42"/>
  <c r="J65" i="42"/>
  <c r="J62" i="42"/>
  <c r="M62" i="42"/>
  <c r="J64" i="42"/>
  <c r="M64" i="42"/>
  <c r="J60" i="42"/>
  <c r="M60" i="42"/>
  <c r="M63" i="42"/>
  <c r="J63" i="42"/>
  <c r="M68" i="42"/>
  <c r="J68" i="42"/>
  <c r="J61" i="42"/>
  <c r="M61" i="42"/>
  <c r="J69" i="42"/>
  <c r="M69" i="42"/>
  <c r="M70" i="42"/>
  <c r="J70" i="42"/>
  <c r="U145" i="35"/>
  <c r="U151" i="35"/>
  <c r="M59" i="42"/>
  <c r="J59" i="42"/>
  <c r="M172" i="34"/>
  <c r="P172" i="34"/>
  <c r="Q172" i="34"/>
  <c r="L172" i="34"/>
  <c r="O172" i="34"/>
  <c r="N172" i="34"/>
  <c r="O132" i="34"/>
  <c r="M132" i="34"/>
  <c r="N132" i="34"/>
  <c r="Q132" i="34"/>
  <c r="P132" i="34"/>
  <c r="G133" i="34"/>
  <c r="H133" i="34" s="1"/>
  <c r="M133" i="34" s="1"/>
  <c r="D134" i="34"/>
  <c r="E134" i="34" s="1"/>
  <c r="R134" i="34" s="1"/>
  <c r="D98" i="34"/>
  <c r="E98" i="34" s="1"/>
  <c r="J259" i="42" l="1"/>
  <c r="Q133" i="34"/>
  <c r="O133" i="34"/>
  <c r="N133" i="34"/>
  <c r="L133" i="34"/>
  <c r="P133" i="34"/>
  <c r="G134" i="34"/>
  <c r="H134" i="34" s="1"/>
  <c r="R26" i="35"/>
  <c r="R134" i="35"/>
  <c r="R64" i="35"/>
  <c r="R96" i="35"/>
  <c r="R12" i="35"/>
  <c r="Q64" i="35"/>
  <c r="Q12" i="35"/>
  <c r="Q134" i="35"/>
  <c r="Q26" i="35"/>
  <c r="Q96" i="35"/>
  <c r="P96" i="35"/>
  <c r="P64" i="35"/>
  <c r="P134" i="35"/>
  <c r="P26" i="35"/>
  <c r="P12" i="35"/>
  <c r="O12" i="35"/>
  <c r="O26" i="35"/>
  <c r="O134" i="35"/>
  <c r="O64" i="35"/>
  <c r="O96" i="35"/>
  <c r="S134" i="35"/>
  <c r="S26" i="35"/>
  <c r="S12" i="35"/>
  <c r="S64" i="35"/>
  <c r="S96" i="35"/>
  <c r="T134" i="35"/>
  <c r="T12" i="35"/>
  <c r="T26" i="35"/>
  <c r="T96" i="35"/>
  <c r="T64" i="35"/>
  <c r="V12" i="35"/>
  <c r="V134" i="35"/>
  <c r="V96" i="35"/>
  <c r="V64" i="35"/>
  <c r="V26" i="35"/>
  <c r="U12" i="35"/>
  <c r="U134" i="35"/>
  <c r="U96" i="35"/>
  <c r="U26" i="35"/>
  <c r="U64" i="35"/>
  <c r="N12" i="35"/>
  <c r="N134" i="35"/>
  <c r="N96" i="35"/>
  <c r="N64" i="35"/>
  <c r="N26" i="35"/>
  <c r="C47" i="39"/>
  <c r="B61" i="10"/>
  <c r="L134" i="34" l="1"/>
  <c r="L143" i="34" s="1"/>
  <c r="G41" i="9" s="1"/>
  <c r="K134" i="34"/>
  <c r="J134" i="34"/>
  <c r="Q134" i="34"/>
  <c r="M134" i="34"/>
  <c r="M144" i="34" s="1"/>
  <c r="G45" i="9" s="1"/>
  <c r="O134" i="34"/>
  <c r="N134" i="34"/>
  <c r="P134" i="34"/>
  <c r="S196" i="35"/>
  <c r="U196" i="35"/>
  <c r="R196" i="35"/>
  <c r="T196" i="35"/>
  <c r="V196" i="35"/>
  <c r="Y46" i="35"/>
  <c r="Y48" i="35"/>
  <c r="Y56" i="35"/>
  <c r="Y30" i="35"/>
  <c r="Y34" i="35"/>
  <c r="Y50" i="35"/>
  <c r="Y55" i="35"/>
  <c r="Y35" i="35"/>
  <c r="Y54" i="35"/>
  <c r="Y40" i="35"/>
  <c r="Y33" i="35"/>
  <c r="Y53" i="35"/>
  <c r="Y41" i="35"/>
  <c r="Y27" i="35"/>
  <c r="Y32" i="35"/>
  <c r="Y31" i="35"/>
  <c r="Y52" i="35"/>
  <c r="Y44" i="35"/>
  <c r="Y43" i="35"/>
  <c r="Y57" i="35"/>
  <c r="Y28" i="35"/>
  <c r="Y37" i="35"/>
  <c r="Q196" i="35"/>
  <c r="P196" i="35"/>
  <c r="O196" i="35"/>
  <c r="Y51" i="35"/>
  <c r="Y49" i="35"/>
  <c r="Y45" i="35"/>
  <c r="Y47" i="35"/>
  <c r="Y36" i="35"/>
  <c r="Y39" i="35"/>
  <c r="Y29" i="35"/>
  <c r="Y38" i="35"/>
  <c r="Y42" i="35"/>
  <c r="A281" i="17"/>
  <c r="A862" i="17"/>
  <c r="A632" i="17"/>
  <c r="J138" i="34" l="1"/>
  <c r="F19" i="35" s="1"/>
  <c r="K142" i="34"/>
  <c r="Y58" i="35"/>
  <c r="Y14" i="35" s="1"/>
  <c r="Y13" i="35" s="1"/>
  <c r="P147" i="34"/>
  <c r="G47" i="9" s="1"/>
  <c r="O146" i="34"/>
  <c r="G43" i="9" s="1"/>
  <c r="N145" i="34"/>
  <c r="G49" i="9" s="1"/>
  <c r="Q148" i="34"/>
  <c r="G51" i="9" s="1"/>
  <c r="W168" i="35"/>
  <c r="X168" i="35" s="1"/>
  <c r="W172" i="35"/>
  <c r="X172" i="35" s="1"/>
  <c r="W106" i="35"/>
  <c r="X106" i="35" s="1"/>
  <c r="W176" i="35"/>
  <c r="X176" i="35" s="1"/>
  <c r="W121" i="35"/>
  <c r="X121" i="35" s="1"/>
  <c r="W67" i="35"/>
  <c r="X67" i="35" s="1"/>
  <c r="W80" i="35"/>
  <c r="X80" i="35" s="1"/>
  <c r="W105" i="35"/>
  <c r="X105" i="35" s="1"/>
  <c r="W101" i="35"/>
  <c r="X101" i="35" s="1"/>
  <c r="W173" i="35"/>
  <c r="X173" i="35" s="1"/>
  <c r="W77" i="35"/>
  <c r="X77" i="35" s="1"/>
  <c r="W79" i="35"/>
  <c r="X79" i="35" s="1"/>
  <c r="W98" i="35"/>
  <c r="X98" i="35" s="1"/>
  <c r="W108" i="35"/>
  <c r="X108" i="35" s="1"/>
  <c r="W178" i="35"/>
  <c r="X178" i="35" s="1"/>
  <c r="W97" i="35"/>
  <c r="W116" i="35"/>
  <c r="X116" i="35" s="1"/>
  <c r="W170" i="35"/>
  <c r="X170" i="35" s="1"/>
  <c r="W86" i="35"/>
  <c r="X86" i="35" s="1"/>
  <c r="W155" i="35"/>
  <c r="X155" i="35" s="1"/>
  <c r="W179" i="35"/>
  <c r="X179" i="35" s="1"/>
  <c r="W89" i="35"/>
  <c r="X89" i="35" s="1"/>
  <c r="W74" i="35"/>
  <c r="X74" i="35" s="1"/>
  <c r="W120" i="35"/>
  <c r="X120" i="35" s="1"/>
  <c r="W177" i="35"/>
  <c r="X177" i="35" s="1"/>
  <c r="W181" i="35"/>
  <c r="X181" i="35" s="1"/>
  <c r="W102" i="35"/>
  <c r="X102" i="35" s="1"/>
  <c r="W100" i="35"/>
  <c r="X100" i="35" s="1"/>
  <c r="W146" i="35"/>
  <c r="W136" i="35" s="1"/>
  <c r="W84" i="35"/>
  <c r="X84" i="35" s="1"/>
  <c r="W164" i="35"/>
  <c r="X164" i="35" s="1"/>
  <c r="W165" i="35"/>
  <c r="X165" i="35" s="1"/>
  <c r="W107" i="35"/>
  <c r="X107" i="35" s="1"/>
  <c r="W182" i="35"/>
  <c r="X182" i="35" s="1"/>
  <c r="W87" i="35"/>
  <c r="X87" i="35" s="1"/>
  <c r="W156" i="35"/>
  <c r="X156" i="35" s="1"/>
  <c r="W160" i="35"/>
  <c r="X160" i="35" s="1"/>
  <c r="W73" i="35"/>
  <c r="X73" i="35" s="1"/>
  <c r="W154" i="35"/>
  <c r="X154" i="35" s="1"/>
  <c r="W152" i="35"/>
  <c r="W161" i="35"/>
  <c r="X161" i="35" s="1"/>
  <c r="W71" i="35"/>
  <c r="X71" i="35" s="1"/>
  <c r="W111" i="35"/>
  <c r="X111" i="35" s="1"/>
  <c r="W180" i="35"/>
  <c r="X180" i="35" s="1"/>
  <c r="W115" i="35"/>
  <c r="X115" i="35" s="1"/>
  <c r="W169" i="35"/>
  <c r="X169" i="35" s="1"/>
  <c r="W157" i="35"/>
  <c r="X157" i="35" s="1"/>
  <c r="W103" i="35"/>
  <c r="X103" i="35" s="1"/>
  <c r="W174" i="35"/>
  <c r="X174" i="35" s="1"/>
  <c r="W70" i="35"/>
  <c r="X70" i="35" s="1"/>
  <c r="W83" i="35"/>
  <c r="X83" i="35" s="1"/>
  <c r="W109" i="35"/>
  <c r="X109" i="35" s="1"/>
  <c r="W81" i="35"/>
  <c r="X81" i="35" s="1"/>
  <c r="W175" i="35"/>
  <c r="X175" i="35" s="1"/>
  <c r="W88" i="35"/>
  <c r="X88" i="35" s="1"/>
  <c r="W167" i="35"/>
  <c r="X167" i="35" s="1"/>
  <c r="W112" i="35"/>
  <c r="X112" i="35" s="1"/>
  <c r="W114" i="35"/>
  <c r="X114" i="35" s="1"/>
  <c r="W117" i="35"/>
  <c r="X117" i="35" s="1"/>
  <c r="W66" i="35"/>
  <c r="X66" i="35" s="1"/>
  <c r="W76" i="35"/>
  <c r="X76" i="35" s="1"/>
  <c r="W159" i="35"/>
  <c r="X159" i="35" s="1"/>
  <c r="W171" i="35"/>
  <c r="X171" i="35" s="1"/>
  <c r="W99" i="35"/>
  <c r="X99" i="35" s="1"/>
  <c r="W153" i="35"/>
  <c r="X153" i="35" s="1"/>
  <c r="W104" i="35"/>
  <c r="X104" i="35" s="1"/>
  <c r="W163" i="35"/>
  <c r="X163" i="35" s="1"/>
  <c r="W158" i="35"/>
  <c r="X158" i="35" s="1"/>
  <c r="W162" i="35"/>
  <c r="X162" i="35" s="1"/>
  <c r="W65" i="35"/>
  <c r="W113" i="35"/>
  <c r="X113" i="35" s="1"/>
  <c r="W68" i="35"/>
  <c r="X68" i="35" s="1"/>
  <c r="W75" i="35"/>
  <c r="X75" i="35" s="1"/>
  <c r="W110" i="35"/>
  <c r="X110" i="35" s="1"/>
  <c r="W69" i="35"/>
  <c r="X69" i="35" s="1"/>
  <c r="W72" i="35"/>
  <c r="X72" i="35" s="1"/>
  <c r="W118" i="35"/>
  <c r="X118" i="35" s="1"/>
  <c r="W119" i="35"/>
  <c r="X119" i="35" s="1"/>
  <c r="W166" i="35"/>
  <c r="X166" i="35" s="1"/>
  <c r="W82" i="35"/>
  <c r="X82" i="35" s="1"/>
  <c r="W85" i="35"/>
  <c r="X85" i="35" s="1"/>
  <c r="W78" i="35"/>
  <c r="X78" i="35" s="1"/>
  <c r="W53" i="35"/>
  <c r="X53" i="35" s="1"/>
  <c r="W44" i="35"/>
  <c r="X44" i="35" s="1"/>
  <c r="W48" i="35"/>
  <c r="X48" i="35" s="1"/>
  <c r="W54" i="35"/>
  <c r="X54" i="35" s="1"/>
  <c r="W47" i="35"/>
  <c r="X47" i="35" s="1"/>
  <c r="W29" i="35"/>
  <c r="X29" i="35" s="1"/>
  <c r="W49" i="35"/>
  <c r="X49" i="35" s="1"/>
  <c r="W50" i="35"/>
  <c r="X50" i="35" s="1"/>
  <c r="W57" i="35"/>
  <c r="X57" i="35" s="1"/>
  <c r="W27" i="35"/>
  <c r="W38" i="35"/>
  <c r="X38" i="35" s="1"/>
  <c r="W45" i="35"/>
  <c r="X45" i="35" s="1"/>
  <c r="W32" i="35"/>
  <c r="X32" i="35" s="1"/>
  <c r="W42" i="35"/>
  <c r="X42" i="35" s="1"/>
  <c r="W28" i="35"/>
  <c r="X28" i="35" s="1"/>
  <c r="W52" i="35"/>
  <c r="X52" i="35" s="1"/>
  <c r="W43" i="35"/>
  <c r="X43" i="35" s="1"/>
  <c r="W40" i="35"/>
  <c r="X40" i="35" s="1"/>
  <c r="W46" i="35"/>
  <c r="X46" i="35" s="1"/>
  <c r="W41" i="35"/>
  <c r="X41" i="35" s="1"/>
  <c r="W55" i="35"/>
  <c r="X55" i="35" s="1"/>
  <c r="W37" i="35"/>
  <c r="X37" i="35" s="1"/>
  <c r="W30" i="35"/>
  <c r="X30" i="35" s="1"/>
  <c r="W34" i="35"/>
  <c r="X34" i="35" s="1"/>
  <c r="W56" i="35"/>
  <c r="X56" i="35" s="1"/>
  <c r="W31" i="35"/>
  <c r="X31" i="35" s="1"/>
  <c r="W39" i="35"/>
  <c r="X39" i="35" s="1"/>
  <c r="W35" i="35"/>
  <c r="X35" i="35" s="1"/>
  <c r="W51" i="35"/>
  <c r="X51" i="35" s="1"/>
  <c r="W36" i="35"/>
  <c r="X36" i="35" s="1"/>
  <c r="W33" i="35"/>
  <c r="X33" i="35" s="1"/>
  <c r="B43" i="25"/>
  <c r="B42" i="25"/>
  <c r="B41" i="25"/>
  <c r="J210" i="34" l="1"/>
  <c r="U210" i="34" s="1"/>
  <c r="G37" i="9"/>
  <c r="X152" i="35"/>
  <c r="X183" i="35" s="1"/>
  <c r="X137" i="35" s="1"/>
  <c r="W183" i="35"/>
  <c r="W137" i="35" s="1"/>
  <c r="W135" i="35" s="1"/>
  <c r="X27" i="35"/>
  <c r="X58" i="35" s="1"/>
  <c r="X14" i="35" s="1"/>
  <c r="W58" i="35"/>
  <c r="W14" i="35" s="1"/>
  <c r="W123" i="35"/>
  <c r="W17" i="35" s="1"/>
  <c r="X97" i="35"/>
  <c r="X123" i="35" s="1"/>
  <c r="X17" i="35" s="1"/>
  <c r="X65" i="35"/>
  <c r="X91" i="35" s="1"/>
  <c r="X16" i="35" s="1"/>
  <c r="W91" i="35"/>
  <c r="W16" i="35" s="1"/>
  <c r="X146" i="35"/>
  <c r="X136" i="35" s="1"/>
  <c r="D213" i="34"/>
  <c r="D18" i="33"/>
  <c r="B54" i="10"/>
  <c r="C91" i="35"/>
  <c r="C15" i="35"/>
  <c r="X15" i="35" l="1"/>
  <c r="X13" i="35" s="1"/>
  <c r="X135" i="35"/>
  <c r="W15" i="35"/>
  <c r="W13" i="35" s="1"/>
  <c r="C61" i="35"/>
  <c r="C16" i="35"/>
  <c r="D111" i="10"/>
  <c r="D109" i="10"/>
  <c r="D108" i="10"/>
  <c r="B80" i="10"/>
  <c r="B77" i="10"/>
  <c r="B44" i="25"/>
  <c r="B40" i="25"/>
  <c r="B39" i="25"/>
  <c r="B65" i="10"/>
  <c r="B35" i="10"/>
  <c r="B33" i="10"/>
  <c r="B34" i="10"/>
  <c r="B32" i="10"/>
  <c r="B31" i="10"/>
  <c r="B30" i="10"/>
  <c r="B29" i="10"/>
  <c r="B14" i="10"/>
  <c r="A915" i="17" l="1"/>
  <c r="H14" i="35"/>
  <c r="G14" i="35"/>
  <c r="F14" i="35"/>
  <c r="E14" i="35"/>
  <c r="D112" i="10" l="1"/>
  <c r="D107" i="10"/>
  <c r="B13" i="10"/>
  <c r="A914" i="17"/>
  <c r="A512" i="17"/>
  <c r="A505" i="17"/>
  <c r="C5" i="38"/>
  <c r="C4" i="38"/>
  <c r="B2" i="38"/>
  <c r="J6" i="36"/>
  <c r="C5" i="36"/>
  <c r="C182" i="35"/>
  <c r="C181" i="35"/>
  <c r="C180" i="35"/>
  <c r="C179" i="35"/>
  <c r="C178" i="35"/>
  <c r="C177" i="35"/>
  <c r="C176" i="35"/>
  <c r="C175" i="35"/>
  <c r="C174" i="35"/>
  <c r="C173" i="35"/>
  <c r="C172" i="35"/>
  <c r="C171" i="35"/>
  <c r="C170" i="35"/>
  <c r="C169" i="35"/>
  <c r="C168" i="35"/>
  <c r="C167" i="35"/>
  <c r="C166" i="35"/>
  <c r="C165" i="35"/>
  <c r="C164" i="35"/>
  <c r="C163" i="35"/>
  <c r="C162" i="35"/>
  <c r="C161" i="35"/>
  <c r="C160" i="35"/>
  <c r="C159" i="35"/>
  <c r="C158" i="35"/>
  <c r="C157" i="35"/>
  <c r="C156" i="35"/>
  <c r="C155" i="35"/>
  <c r="C154" i="35"/>
  <c r="C153" i="35"/>
  <c r="C152" i="35"/>
  <c r="C148" i="35"/>
  <c r="C146" i="35"/>
  <c r="C145" i="35"/>
  <c r="C142" i="35"/>
  <c r="C139" i="35"/>
  <c r="C136" i="35"/>
  <c r="C135" i="35"/>
  <c r="C128" i="35"/>
  <c r="C126" i="35"/>
  <c r="AC123" i="35"/>
  <c r="AC122" i="35"/>
  <c r="AC121" i="35"/>
  <c r="AC120" i="35"/>
  <c r="AC119" i="35"/>
  <c r="AC118" i="35"/>
  <c r="AC117" i="35"/>
  <c r="AC116" i="35"/>
  <c r="AC115" i="35"/>
  <c r="AC114" i="35"/>
  <c r="AC113" i="35"/>
  <c r="AC112" i="35"/>
  <c r="AC111" i="35"/>
  <c r="AC110" i="35"/>
  <c r="AC109" i="35"/>
  <c r="AC108" i="35"/>
  <c r="AC107" i="35"/>
  <c r="AC106" i="35"/>
  <c r="AC105" i="35"/>
  <c r="AC104" i="35"/>
  <c r="AC103" i="35"/>
  <c r="AC102" i="35"/>
  <c r="AC101" i="35"/>
  <c r="AC100" i="35"/>
  <c r="AC99" i="35"/>
  <c r="AC98" i="35"/>
  <c r="AC97" i="35"/>
  <c r="AC96" i="35"/>
  <c r="AC95" i="35"/>
  <c r="AC93" i="35"/>
  <c r="AC17" i="35"/>
  <c r="D264" i="34"/>
  <c r="D260" i="34"/>
  <c r="D233" i="34"/>
  <c r="D178" i="34"/>
  <c r="D177" i="34"/>
  <c r="D152" i="34"/>
  <c r="D151" i="34"/>
  <c r="D138" i="34"/>
  <c r="D102" i="34"/>
  <c r="E161" i="34" s="1"/>
  <c r="D26" i="34"/>
  <c r="D24" i="34"/>
  <c r="D21" i="34"/>
  <c r="D20" i="34"/>
  <c r="D19" i="34"/>
  <c r="D6" i="34"/>
  <c r="B142" i="10"/>
  <c r="B139" i="10"/>
  <c r="B26" i="10"/>
  <c r="B25" i="10"/>
  <c r="B24" i="10"/>
  <c r="B23" i="10"/>
  <c r="B22" i="10"/>
  <c r="B20" i="10"/>
  <c r="B19" i="10"/>
  <c r="B55" i="9"/>
  <c r="B54" i="9"/>
  <c r="B21" i="9"/>
  <c r="B16" i="9"/>
  <c r="B3" i="9"/>
  <c r="A651" i="17" l="1"/>
  <c r="K161" i="34" l="1"/>
  <c r="J161" i="34"/>
  <c r="P161" i="34"/>
  <c r="L161" i="34"/>
  <c r="N161" i="34"/>
  <c r="O161" i="34"/>
  <c r="Q161" i="34"/>
  <c r="C140" i="35"/>
  <c r="G134" i="35"/>
  <c r="F134" i="35"/>
  <c r="E134" i="35"/>
  <c r="Z133" i="35"/>
  <c r="D182" i="35"/>
  <c r="D181" i="35"/>
  <c r="D180" i="35"/>
  <c r="D179" i="35"/>
  <c r="D178" i="35"/>
  <c r="D177" i="35"/>
  <c r="D176" i="35"/>
  <c r="D175" i="35"/>
  <c r="D174" i="35"/>
  <c r="D173" i="35"/>
  <c r="D172" i="35"/>
  <c r="D171" i="35"/>
  <c r="D170" i="35"/>
  <c r="D169" i="35"/>
  <c r="D168" i="35"/>
  <c r="D167" i="35"/>
  <c r="D166" i="35"/>
  <c r="D165" i="35"/>
  <c r="D164" i="35"/>
  <c r="D163" i="35"/>
  <c r="D162" i="35"/>
  <c r="D161" i="35"/>
  <c r="D160" i="35"/>
  <c r="D159" i="35"/>
  <c r="D158" i="35"/>
  <c r="D157" i="35"/>
  <c r="D156" i="35"/>
  <c r="D155" i="35"/>
  <c r="D154" i="35"/>
  <c r="D153" i="35"/>
  <c r="D152" i="35"/>
  <c r="A913" i="17"/>
  <c r="A912" i="17"/>
  <c r="A911" i="17"/>
  <c r="A910" i="17"/>
  <c r="A909" i="17"/>
  <c r="A908" i="17"/>
  <c r="A907" i="17"/>
  <c r="A906" i="17"/>
  <c r="A905" i="17"/>
  <c r="A904" i="17"/>
  <c r="A903" i="17"/>
  <c r="A902" i="17"/>
  <c r="A901" i="17"/>
  <c r="A900" i="17"/>
  <c r="A899" i="17"/>
  <c r="A898" i="17"/>
  <c r="A897" i="17"/>
  <c r="A896" i="17"/>
  <c r="A895" i="17"/>
  <c r="A894" i="17"/>
  <c r="A893" i="17"/>
  <c r="A892" i="17"/>
  <c r="A891" i="17"/>
  <c r="A890" i="17"/>
  <c r="A889" i="17"/>
  <c r="A888" i="17"/>
  <c r="A887" i="17"/>
  <c r="A886" i="17"/>
  <c r="A885" i="17"/>
  <c r="A884" i="17"/>
  <c r="A883" i="17"/>
  <c r="D151" i="35"/>
  <c r="C151" i="35"/>
  <c r="Z150" i="35"/>
  <c r="Z144" i="35"/>
  <c r="L26" i="34"/>
  <c r="D22" i="34"/>
  <c r="D9" i="34"/>
  <c r="M161" i="34" l="1"/>
  <c r="E118" i="38"/>
  <c r="A878" i="17" l="1"/>
  <c r="A877" i="17"/>
  <c r="A876" i="17"/>
  <c r="A875" i="17"/>
  <c r="A874" i="17"/>
  <c r="A873" i="17"/>
  <c r="A872" i="17"/>
  <c r="A871" i="17"/>
  <c r="A870" i="17"/>
  <c r="A869" i="17"/>
  <c r="A868" i="17"/>
  <c r="A867" i="17"/>
  <c r="A866" i="17"/>
  <c r="A865" i="17"/>
  <c r="A864" i="17"/>
  <c r="A863" i="17"/>
  <c r="A861" i="17"/>
  <c r="A860" i="17"/>
  <c r="A859" i="17"/>
  <c r="A858" i="17"/>
  <c r="A857" i="17"/>
  <c r="A856" i="17"/>
  <c r="A855" i="17"/>
  <c r="A854" i="17"/>
  <c r="A853" i="17"/>
  <c r="A852" i="17"/>
  <c r="A851" i="17"/>
  <c r="A850" i="17"/>
  <c r="A849" i="17"/>
  <c r="A848" i="17"/>
  <c r="A847" i="17"/>
  <c r="A846" i="17"/>
  <c r="A845" i="17"/>
  <c r="A844" i="17"/>
  <c r="A843" i="17"/>
  <c r="A842" i="17"/>
  <c r="A841" i="17"/>
  <c r="A840" i="17"/>
  <c r="A839" i="17"/>
  <c r="A838" i="17"/>
  <c r="A837" i="17"/>
  <c r="A836" i="17"/>
  <c r="A835" i="17"/>
  <c r="A834" i="17"/>
  <c r="A833" i="17"/>
  <c r="A832" i="17"/>
  <c r="A831" i="17"/>
  <c r="A830" i="17"/>
  <c r="A829" i="17"/>
  <c r="A828" i="17"/>
  <c r="A827" i="17"/>
  <c r="A826" i="17"/>
  <c r="A825" i="17"/>
  <c r="A824" i="17"/>
  <c r="A823" i="17"/>
  <c r="A822" i="17"/>
  <c r="A821" i="17"/>
  <c r="A820" i="17"/>
  <c r="A819" i="17"/>
  <c r="A818" i="17"/>
  <c r="A817" i="17"/>
  <c r="A816" i="17"/>
  <c r="A815" i="17"/>
  <c r="A814" i="17"/>
  <c r="A813" i="17"/>
  <c r="A812" i="17"/>
  <c r="A811" i="17"/>
  <c r="A810" i="17"/>
  <c r="A809" i="17"/>
  <c r="A808" i="17"/>
  <c r="A807" i="17"/>
  <c r="A806" i="17"/>
  <c r="A805" i="17"/>
  <c r="A804" i="17"/>
  <c r="A803" i="17"/>
  <c r="A802" i="17"/>
  <c r="A801" i="17"/>
  <c r="A800" i="17"/>
  <c r="A799" i="17"/>
  <c r="A798" i="17"/>
  <c r="A797" i="17"/>
  <c r="A796" i="17"/>
  <c r="A795" i="17"/>
  <c r="A794" i="17"/>
  <c r="A793" i="17"/>
  <c r="A792" i="17"/>
  <c r="A791" i="17"/>
  <c r="A790" i="17"/>
  <c r="A789" i="17"/>
  <c r="A788" i="17"/>
  <c r="A787" i="17"/>
  <c r="A786" i="17"/>
  <c r="A785" i="17"/>
  <c r="A784" i="17"/>
  <c r="A783" i="17"/>
  <c r="A782" i="17"/>
  <c r="A781" i="17"/>
  <c r="A780" i="17"/>
  <c r="A779" i="17"/>
  <c r="A778" i="17"/>
  <c r="A777" i="17"/>
  <c r="A776" i="17"/>
  <c r="A775" i="17"/>
  <c r="A774" i="17"/>
  <c r="A773" i="17"/>
  <c r="A772" i="17"/>
  <c r="A771" i="17"/>
  <c r="A770" i="17"/>
  <c r="A769" i="17"/>
  <c r="A768" i="17"/>
  <c r="A767" i="17"/>
  <c r="A766" i="17"/>
  <c r="A765" i="17"/>
  <c r="A764" i="17"/>
  <c r="A763" i="17"/>
  <c r="A762" i="17"/>
  <c r="A761" i="17"/>
  <c r="A760" i="17"/>
  <c r="A759" i="17"/>
  <c r="A758" i="17"/>
  <c r="A757" i="17"/>
  <c r="A756" i="17"/>
  <c r="A755" i="17"/>
  <c r="A754" i="17"/>
  <c r="A753" i="17"/>
  <c r="A752" i="17"/>
  <c r="A751" i="17"/>
  <c r="A750" i="17"/>
  <c r="A749" i="17"/>
  <c r="A748" i="17"/>
  <c r="A747" i="17"/>
  <c r="A746" i="17"/>
  <c r="A745" i="17"/>
  <c r="A744" i="17"/>
  <c r="A743" i="17"/>
  <c r="A742" i="17"/>
  <c r="A741" i="17"/>
  <c r="A740" i="17"/>
  <c r="A739" i="17"/>
  <c r="A738" i="17"/>
  <c r="A737" i="17"/>
  <c r="A736" i="17"/>
  <c r="A735" i="17"/>
  <c r="A734" i="17"/>
  <c r="A733" i="17"/>
  <c r="A732" i="17"/>
  <c r="A731" i="17"/>
  <c r="A730" i="17"/>
  <c r="A729" i="17"/>
  <c r="A728" i="17"/>
  <c r="A727" i="17"/>
  <c r="A726" i="17"/>
  <c r="A725" i="17"/>
  <c r="A724" i="17"/>
  <c r="A723" i="17"/>
  <c r="A722" i="17"/>
  <c r="A721" i="17"/>
  <c r="A720" i="17"/>
  <c r="A719" i="17"/>
  <c r="A718" i="17"/>
  <c r="A717" i="17"/>
  <c r="A716" i="17"/>
  <c r="A715" i="17"/>
  <c r="A714" i="17"/>
  <c r="A713" i="17"/>
  <c r="A712" i="17"/>
  <c r="A711" i="17"/>
  <c r="A710" i="17"/>
  <c r="A709" i="17"/>
  <c r="A708" i="17"/>
  <c r="A707" i="17"/>
  <c r="A706" i="17"/>
  <c r="A705" i="17"/>
  <c r="A704" i="17"/>
  <c r="A703" i="17"/>
  <c r="A702" i="17"/>
  <c r="A701" i="17"/>
  <c r="A700" i="17"/>
  <c r="A699" i="17"/>
  <c r="A698" i="17"/>
  <c r="A697" i="17"/>
  <c r="A696" i="17"/>
  <c r="A695" i="17"/>
  <c r="A694" i="17"/>
  <c r="A693" i="17"/>
  <c r="A692" i="17"/>
  <c r="A691" i="17"/>
  <c r="A690" i="17"/>
  <c r="A689" i="17"/>
  <c r="A688" i="17"/>
  <c r="A687" i="17"/>
  <c r="A686" i="17"/>
  <c r="A685" i="17"/>
  <c r="A681" i="17" l="1"/>
  <c r="A680" i="17"/>
  <c r="A679" i="17"/>
  <c r="A678" i="17"/>
  <c r="A677" i="17"/>
  <c r="A676" i="17"/>
  <c r="A675" i="17"/>
  <c r="A674" i="17"/>
  <c r="A673" i="17"/>
  <c r="A672" i="17"/>
  <c r="A671" i="17"/>
  <c r="A670" i="17"/>
  <c r="A669" i="17"/>
  <c r="A668" i="17"/>
  <c r="A667" i="17"/>
  <c r="A666" i="17"/>
  <c r="A665" i="17"/>
  <c r="A664" i="17"/>
  <c r="A663" i="17"/>
  <c r="A662" i="17"/>
  <c r="A661" i="17"/>
  <c r="A660" i="17"/>
  <c r="A659" i="17"/>
  <c r="A658" i="17"/>
  <c r="A657" i="17"/>
  <c r="A656" i="17"/>
  <c r="A652" i="17"/>
  <c r="A648" i="17"/>
  <c r="A647" i="17"/>
  <c r="A646" i="17"/>
  <c r="A645" i="17"/>
  <c r="A590" i="17"/>
  <c r="A581" i="17"/>
  <c r="A498" i="17"/>
  <c r="A497" i="17"/>
  <c r="A496" i="17"/>
  <c r="A187" i="17"/>
  <c r="C368" i="39"/>
  <c r="G64" i="39"/>
  <c r="F64" i="39"/>
  <c r="D64" i="39"/>
  <c r="C64" i="39"/>
  <c r="O62" i="39"/>
  <c r="N62" i="39"/>
  <c r="L62" i="39"/>
  <c r="K62" i="39"/>
  <c r="J62" i="39"/>
  <c r="I62" i="39"/>
  <c r="F62" i="39"/>
  <c r="C62" i="39"/>
  <c r="C39" i="39"/>
  <c r="E29" i="39"/>
  <c r="D29" i="39"/>
  <c r="C29" i="39"/>
  <c r="N28" i="39"/>
  <c r="J28" i="39"/>
  <c r="G28" i="39"/>
  <c r="C28" i="39"/>
  <c r="C26" i="39"/>
  <c r="C24" i="39"/>
  <c r="C23" i="39"/>
  <c r="C22" i="39"/>
  <c r="C21" i="39"/>
  <c r="C19" i="39"/>
  <c r="C17" i="39"/>
  <c r="C15" i="39"/>
  <c r="C14" i="39"/>
  <c r="C13" i="39"/>
  <c r="C12" i="39"/>
  <c r="C10" i="39"/>
  <c r="C6" i="39"/>
  <c r="C5" i="39"/>
  <c r="C2" i="39"/>
  <c r="C64" i="36"/>
  <c r="K6" i="36"/>
  <c r="I6" i="36"/>
  <c r="C4" i="36"/>
  <c r="Z95" i="35"/>
  <c r="Z63" i="35"/>
  <c r="Z25" i="35"/>
  <c r="Z11" i="35"/>
  <c r="C4" i="35"/>
  <c r="B2" i="35"/>
  <c r="D263" i="34"/>
  <c r="D258" i="34"/>
  <c r="D224" i="34"/>
  <c r="D222" i="34"/>
  <c r="D219" i="34"/>
  <c r="D217" i="34"/>
  <c r="J83" i="34"/>
  <c r="G83" i="34"/>
  <c r="D79" i="34"/>
  <c r="D142" i="33"/>
  <c r="D134" i="33"/>
  <c r="D125" i="33"/>
  <c r="C124" i="33"/>
  <c r="C123" i="33"/>
  <c r="G118" i="33"/>
  <c r="G117" i="33"/>
  <c r="G116" i="33"/>
  <c r="G115" i="33"/>
  <c r="G114" i="33"/>
  <c r="G113" i="33"/>
  <c r="G112" i="33"/>
  <c r="G111" i="33"/>
  <c r="G110" i="33"/>
  <c r="G109" i="33"/>
  <c r="G108" i="33"/>
  <c r="D107" i="33"/>
  <c r="D106" i="33"/>
  <c r="D64" i="33"/>
  <c r="D50" i="33"/>
  <c r="D47" i="33"/>
  <c r="D38" i="33"/>
  <c r="D36" i="33"/>
  <c r="D34" i="33"/>
  <c r="D32" i="33"/>
  <c r="D30" i="33"/>
  <c r="D23" i="33"/>
  <c r="D22" i="33"/>
  <c r="D19" i="33"/>
  <c r="D14" i="33"/>
  <c r="D13" i="33"/>
  <c r="D11" i="33"/>
  <c r="D10" i="33"/>
  <c r="D5" i="33"/>
  <c r="B152" i="10"/>
  <c r="B135" i="10"/>
  <c r="B112" i="10"/>
  <c r="C85" i="10"/>
  <c r="C84" i="10"/>
  <c r="C83" i="10"/>
  <c r="B72" i="10"/>
  <c r="B64" i="10"/>
  <c r="B60" i="10"/>
  <c r="B59" i="10"/>
  <c r="B47" i="10"/>
  <c r="B37" i="10"/>
  <c r="B12" i="10"/>
  <c r="B9" i="10"/>
  <c r="B6" i="10"/>
  <c r="B4" i="10"/>
  <c r="B79" i="9"/>
  <c r="B77" i="9"/>
  <c r="B75" i="9"/>
  <c r="B34" i="9"/>
  <c r="B32" i="9"/>
  <c r="B30" i="9"/>
  <c r="B22" i="9"/>
  <c r="B15" i="9"/>
  <c r="U226" i="34" l="1"/>
  <c r="U217" i="34"/>
  <c r="E83" i="34"/>
  <c r="D83" i="34"/>
  <c r="M7" i="33" l="1"/>
  <c r="Z91" i="35"/>
  <c r="Z16" i="35" s="1"/>
  <c r="Z15" i="35" s="1"/>
  <c r="Z13" i="35" s="1"/>
  <c r="M14" i="39" l="1"/>
  <c r="M15" i="39" s="1"/>
  <c r="M365" i="39"/>
  <c r="N365" i="39" s="1"/>
  <c r="M364" i="39"/>
  <c r="N364" i="39" s="1"/>
  <c r="M363" i="39"/>
  <c r="N363" i="39" s="1"/>
  <c r="M362" i="39"/>
  <c r="N362" i="39" s="1"/>
  <c r="M361" i="39"/>
  <c r="N361" i="39" s="1"/>
  <c r="M360" i="39"/>
  <c r="N360" i="39" s="1"/>
  <c r="M359" i="39"/>
  <c r="N359" i="39" s="1"/>
  <c r="M358" i="39"/>
  <c r="N358" i="39" s="1"/>
  <c r="M357" i="39"/>
  <c r="N357" i="39" s="1"/>
  <c r="M356" i="39"/>
  <c r="N356" i="39" s="1"/>
  <c r="M355" i="39"/>
  <c r="N355" i="39" s="1"/>
  <c r="M354" i="39"/>
  <c r="N354" i="39" s="1"/>
  <c r="M353" i="39"/>
  <c r="N353" i="39" s="1"/>
  <c r="M352" i="39"/>
  <c r="N352" i="39" s="1"/>
  <c r="M351" i="39"/>
  <c r="N351" i="39" s="1"/>
  <c r="M350" i="39"/>
  <c r="N350" i="39" s="1"/>
  <c r="M349" i="39"/>
  <c r="N349" i="39" s="1"/>
  <c r="M348" i="39"/>
  <c r="N348" i="39" s="1"/>
  <c r="M347" i="39"/>
  <c r="N347" i="39" s="1"/>
  <c r="M346" i="39"/>
  <c r="N346" i="39" s="1"/>
  <c r="M345" i="39"/>
  <c r="N345" i="39" s="1"/>
  <c r="M344" i="39"/>
  <c r="N344" i="39" s="1"/>
  <c r="M343" i="39"/>
  <c r="N343" i="39" s="1"/>
  <c r="M342" i="39"/>
  <c r="N342" i="39" s="1"/>
  <c r="M341" i="39"/>
  <c r="N341" i="39" s="1"/>
  <c r="M340" i="39"/>
  <c r="N340" i="39" s="1"/>
  <c r="M339" i="39"/>
  <c r="N339" i="39" s="1"/>
  <c r="M338" i="39"/>
  <c r="N338" i="39" s="1"/>
  <c r="M337" i="39"/>
  <c r="N337" i="39" s="1"/>
  <c r="M336" i="39"/>
  <c r="N336" i="39" s="1"/>
  <c r="M335" i="39"/>
  <c r="N335" i="39" s="1"/>
  <c r="M334" i="39"/>
  <c r="N334" i="39" s="1"/>
  <c r="M333" i="39"/>
  <c r="N333" i="39" s="1"/>
  <c r="M332" i="39"/>
  <c r="N332" i="39" s="1"/>
  <c r="M331" i="39"/>
  <c r="N331" i="39" s="1"/>
  <c r="M330" i="39"/>
  <c r="N330" i="39" s="1"/>
  <c r="M329" i="39"/>
  <c r="N329" i="39" s="1"/>
  <c r="M328" i="39"/>
  <c r="N328" i="39" s="1"/>
  <c r="M327" i="39"/>
  <c r="N327" i="39" s="1"/>
  <c r="M326" i="39"/>
  <c r="N326" i="39" s="1"/>
  <c r="M325" i="39"/>
  <c r="N325" i="39" s="1"/>
  <c r="M324" i="39"/>
  <c r="N324" i="39" s="1"/>
  <c r="M323" i="39"/>
  <c r="N323" i="39" s="1"/>
  <c r="M322" i="39"/>
  <c r="N322" i="39" s="1"/>
  <c r="M321" i="39"/>
  <c r="N321" i="39" s="1"/>
  <c r="M320" i="39"/>
  <c r="N320" i="39" s="1"/>
  <c r="M319" i="39"/>
  <c r="N319" i="39" s="1"/>
  <c r="M318" i="39"/>
  <c r="N318" i="39" s="1"/>
  <c r="M317" i="39"/>
  <c r="N317" i="39" s="1"/>
  <c r="M316" i="39"/>
  <c r="N316" i="39" s="1"/>
  <c r="M315" i="39"/>
  <c r="N315" i="39" s="1"/>
  <c r="M314" i="39"/>
  <c r="N314" i="39" s="1"/>
  <c r="M313" i="39"/>
  <c r="N313" i="39" s="1"/>
  <c r="M312" i="39"/>
  <c r="N312" i="39" s="1"/>
  <c r="M311" i="39"/>
  <c r="N311" i="39" s="1"/>
  <c r="M310" i="39"/>
  <c r="N310" i="39" s="1"/>
  <c r="M309" i="39"/>
  <c r="N309" i="39" s="1"/>
  <c r="M308" i="39"/>
  <c r="N308" i="39" s="1"/>
  <c r="M307" i="39"/>
  <c r="N307" i="39" s="1"/>
  <c r="M306" i="39"/>
  <c r="N306" i="39" s="1"/>
  <c r="M305" i="39"/>
  <c r="N305" i="39" s="1"/>
  <c r="M304" i="39"/>
  <c r="N304" i="39" s="1"/>
  <c r="M303" i="39"/>
  <c r="N303" i="39" s="1"/>
  <c r="M302" i="39"/>
  <c r="N302" i="39" s="1"/>
  <c r="M301" i="39"/>
  <c r="N301" i="39" s="1"/>
  <c r="M300" i="39"/>
  <c r="N300" i="39" s="1"/>
  <c r="M299" i="39"/>
  <c r="N299" i="39" s="1"/>
  <c r="M298" i="39"/>
  <c r="N298" i="39" s="1"/>
  <c r="M297" i="39"/>
  <c r="N297" i="39" s="1"/>
  <c r="M296" i="39"/>
  <c r="N296" i="39" s="1"/>
  <c r="M295" i="39"/>
  <c r="N295" i="39" s="1"/>
  <c r="M294" i="39"/>
  <c r="N294" i="39" s="1"/>
  <c r="M293" i="39"/>
  <c r="N293" i="39" s="1"/>
  <c r="M292" i="39"/>
  <c r="N292" i="39" s="1"/>
  <c r="M291" i="39"/>
  <c r="N291" i="39" s="1"/>
  <c r="M290" i="39"/>
  <c r="N290" i="39" s="1"/>
  <c r="M289" i="39"/>
  <c r="N289" i="39" s="1"/>
  <c r="M288" i="39"/>
  <c r="N288" i="39" s="1"/>
  <c r="M287" i="39"/>
  <c r="N287" i="39" s="1"/>
  <c r="M286" i="39"/>
  <c r="N286" i="39" s="1"/>
  <c r="M285" i="39"/>
  <c r="N285" i="39" s="1"/>
  <c r="M284" i="39"/>
  <c r="N284" i="39" s="1"/>
  <c r="M283" i="39"/>
  <c r="N283" i="39" s="1"/>
  <c r="M282" i="39"/>
  <c r="N282" i="39" s="1"/>
  <c r="M281" i="39"/>
  <c r="N281" i="39" s="1"/>
  <c r="M280" i="39"/>
  <c r="N280" i="39" s="1"/>
  <c r="M279" i="39"/>
  <c r="N279" i="39" s="1"/>
  <c r="M278" i="39"/>
  <c r="N278" i="39" s="1"/>
  <c r="M277" i="39"/>
  <c r="N277" i="39" s="1"/>
  <c r="M276" i="39"/>
  <c r="N276" i="39" s="1"/>
  <c r="M275" i="39"/>
  <c r="N275" i="39" s="1"/>
  <c r="M274" i="39"/>
  <c r="N274" i="39" s="1"/>
  <c r="M273" i="39"/>
  <c r="N273" i="39" s="1"/>
  <c r="M272" i="39"/>
  <c r="N272" i="39" s="1"/>
  <c r="M271" i="39"/>
  <c r="N271" i="39" s="1"/>
  <c r="M270" i="39"/>
  <c r="N270" i="39" s="1"/>
  <c r="M269" i="39"/>
  <c r="N269" i="39" s="1"/>
  <c r="M268" i="39"/>
  <c r="N268" i="39" s="1"/>
  <c r="M267" i="39"/>
  <c r="N267" i="39" s="1"/>
  <c r="M266" i="39"/>
  <c r="N266" i="39" s="1"/>
  <c r="M265" i="39"/>
  <c r="N265" i="39" s="1"/>
  <c r="M264" i="39"/>
  <c r="N264" i="39" s="1"/>
  <c r="M263" i="39"/>
  <c r="N263" i="39" s="1"/>
  <c r="M262" i="39"/>
  <c r="N262" i="39" s="1"/>
  <c r="M261" i="39"/>
  <c r="N261" i="39" s="1"/>
  <c r="M260" i="39"/>
  <c r="N260" i="39" s="1"/>
  <c r="M259" i="39"/>
  <c r="N259" i="39" s="1"/>
  <c r="M258" i="39"/>
  <c r="N258" i="39" s="1"/>
  <c r="M257" i="39"/>
  <c r="N257" i="39" s="1"/>
  <c r="M256" i="39"/>
  <c r="N256" i="39" s="1"/>
  <c r="M255" i="39"/>
  <c r="N255" i="39" s="1"/>
  <c r="M254" i="39"/>
  <c r="N254" i="39" s="1"/>
  <c r="M253" i="39"/>
  <c r="N253" i="39" s="1"/>
  <c r="M252" i="39"/>
  <c r="N252" i="39" s="1"/>
  <c r="M251" i="39"/>
  <c r="N251" i="39" s="1"/>
  <c r="M250" i="39"/>
  <c r="N250" i="39" s="1"/>
  <c r="M249" i="39"/>
  <c r="N249" i="39" s="1"/>
  <c r="M248" i="39"/>
  <c r="N248" i="39" s="1"/>
  <c r="M247" i="39"/>
  <c r="N247" i="39" s="1"/>
  <c r="M246" i="39"/>
  <c r="N246" i="39" s="1"/>
  <c r="M245" i="39"/>
  <c r="N245" i="39" s="1"/>
  <c r="M244" i="39"/>
  <c r="N244" i="39" s="1"/>
  <c r="M243" i="39"/>
  <c r="N243" i="39" s="1"/>
  <c r="M242" i="39"/>
  <c r="N242" i="39" s="1"/>
  <c r="M241" i="39"/>
  <c r="N241" i="39" s="1"/>
  <c r="M240" i="39"/>
  <c r="N240" i="39" s="1"/>
  <c r="M239" i="39"/>
  <c r="N239" i="39" s="1"/>
  <c r="M238" i="39"/>
  <c r="N238" i="39" s="1"/>
  <c r="M237" i="39"/>
  <c r="N237" i="39" s="1"/>
  <c r="M236" i="39"/>
  <c r="N236" i="39" s="1"/>
  <c r="M235" i="39"/>
  <c r="N235" i="39" s="1"/>
  <c r="M234" i="39"/>
  <c r="N234" i="39" s="1"/>
  <c r="M233" i="39"/>
  <c r="N233" i="39" s="1"/>
  <c r="M232" i="39"/>
  <c r="N232" i="39" s="1"/>
  <c r="M231" i="39"/>
  <c r="N231" i="39" s="1"/>
  <c r="M230" i="39"/>
  <c r="N230" i="39" s="1"/>
  <c r="M229" i="39"/>
  <c r="N229" i="39" s="1"/>
  <c r="M228" i="39"/>
  <c r="N228" i="39" s="1"/>
  <c r="M227" i="39"/>
  <c r="N227" i="39" s="1"/>
  <c r="M226" i="39"/>
  <c r="N226" i="39" s="1"/>
  <c r="M225" i="39"/>
  <c r="N225" i="39" s="1"/>
  <c r="M224" i="39"/>
  <c r="N224" i="39" s="1"/>
  <c r="M223" i="39"/>
  <c r="N223" i="39" s="1"/>
  <c r="M222" i="39"/>
  <c r="N222" i="39" s="1"/>
  <c r="M221" i="39"/>
  <c r="N221" i="39" s="1"/>
  <c r="M220" i="39"/>
  <c r="N220" i="39" s="1"/>
  <c r="M219" i="39"/>
  <c r="N219" i="39" s="1"/>
  <c r="M218" i="39"/>
  <c r="N218" i="39" s="1"/>
  <c r="M217" i="39"/>
  <c r="N217" i="39" s="1"/>
  <c r="M216" i="39"/>
  <c r="N216" i="39" s="1"/>
  <c r="M215" i="39"/>
  <c r="N215" i="39" s="1"/>
  <c r="M214" i="39"/>
  <c r="N214" i="39" s="1"/>
  <c r="M213" i="39"/>
  <c r="N213" i="39" s="1"/>
  <c r="M212" i="39"/>
  <c r="N212" i="39" s="1"/>
  <c r="M211" i="39"/>
  <c r="N211" i="39" s="1"/>
  <c r="M210" i="39"/>
  <c r="N210" i="39" s="1"/>
  <c r="M209" i="39"/>
  <c r="N209" i="39" s="1"/>
  <c r="M208" i="39"/>
  <c r="N208" i="39" s="1"/>
  <c r="M207" i="39"/>
  <c r="N207" i="39" s="1"/>
  <c r="M206" i="39"/>
  <c r="N206" i="39" s="1"/>
  <c r="M205" i="39"/>
  <c r="N205" i="39" s="1"/>
  <c r="M204" i="39"/>
  <c r="N204" i="39" s="1"/>
  <c r="M203" i="39"/>
  <c r="N203" i="39" s="1"/>
  <c r="M202" i="39"/>
  <c r="N202" i="39" s="1"/>
  <c r="M201" i="39"/>
  <c r="N201" i="39" s="1"/>
  <c r="M200" i="39"/>
  <c r="N200" i="39" s="1"/>
  <c r="M199" i="39"/>
  <c r="N199" i="39" s="1"/>
  <c r="M198" i="39"/>
  <c r="N198" i="39" s="1"/>
  <c r="M197" i="39"/>
  <c r="N197" i="39" s="1"/>
  <c r="M196" i="39"/>
  <c r="N196" i="39" s="1"/>
  <c r="M195" i="39"/>
  <c r="N195" i="39" s="1"/>
  <c r="M194" i="39"/>
  <c r="N194" i="39" s="1"/>
  <c r="M193" i="39"/>
  <c r="N193" i="39" s="1"/>
  <c r="M192" i="39"/>
  <c r="N192" i="39" s="1"/>
  <c r="M191" i="39"/>
  <c r="N191" i="39" s="1"/>
  <c r="M190" i="39"/>
  <c r="N190" i="39" s="1"/>
  <c r="M189" i="39"/>
  <c r="N189" i="39" s="1"/>
  <c r="M188" i="39"/>
  <c r="N188" i="39" s="1"/>
  <c r="M187" i="39"/>
  <c r="N187" i="39" s="1"/>
  <c r="M186" i="39"/>
  <c r="N186" i="39" s="1"/>
  <c r="M185" i="39"/>
  <c r="N185" i="39" s="1"/>
  <c r="M184" i="39"/>
  <c r="N184" i="39" s="1"/>
  <c r="M183" i="39"/>
  <c r="N183" i="39" s="1"/>
  <c r="M182" i="39"/>
  <c r="N182" i="39" s="1"/>
  <c r="M181" i="39"/>
  <c r="N181" i="39" s="1"/>
  <c r="M180" i="39"/>
  <c r="N180" i="39" s="1"/>
  <c r="M179" i="39"/>
  <c r="N179" i="39" s="1"/>
  <c r="M178" i="39"/>
  <c r="N178" i="39" s="1"/>
  <c r="M177" i="39"/>
  <c r="N177" i="39" s="1"/>
  <c r="M176" i="39"/>
  <c r="N176" i="39" s="1"/>
  <c r="M175" i="39"/>
  <c r="N175" i="39" s="1"/>
  <c r="M174" i="39"/>
  <c r="N174" i="39" s="1"/>
  <c r="M173" i="39"/>
  <c r="N173" i="39" s="1"/>
  <c r="M172" i="39"/>
  <c r="N172" i="39" s="1"/>
  <c r="M171" i="39"/>
  <c r="N171" i="39" s="1"/>
  <c r="M170" i="39"/>
  <c r="N170" i="39" s="1"/>
  <c r="M169" i="39"/>
  <c r="N169" i="39" s="1"/>
  <c r="M168" i="39"/>
  <c r="N168" i="39" s="1"/>
  <c r="M167" i="39"/>
  <c r="N167" i="39" s="1"/>
  <c r="M166" i="39"/>
  <c r="N166" i="39" s="1"/>
  <c r="M165" i="39"/>
  <c r="N165" i="39" s="1"/>
  <c r="M164" i="39"/>
  <c r="N164" i="39" s="1"/>
  <c r="M163" i="39"/>
  <c r="N163" i="39" s="1"/>
  <c r="M162" i="39"/>
  <c r="N162" i="39" s="1"/>
  <c r="M161" i="39"/>
  <c r="N161" i="39" s="1"/>
  <c r="M160" i="39"/>
  <c r="N160" i="39" s="1"/>
  <c r="M159" i="39"/>
  <c r="N159" i="39" s="1"/>
  <c r="M158" i="39"/>
  <c r="N158" i="39" s="1"/>
  <c r="M157" i="39"/>
  <c r="N157" i="39" s="1"/>
  <c r="M156" i="39"/>
  <c r="N156" i="39" s="1"/>
  <c r="M155" i="39"/>
  <c r="N155" i="39" s="1"/>
  <c r="M154" i="39"/>
  <c r="N154" i="39" s="1"/>
  <c r="M153" i="39"/>
  <c r="N153" i="39" s="1"/>
  <c r="M152" i="39"/>
  <c r="N152" i="39" s="1"/>
  <c r="M151" i="39"/>
  <c r="N151" i="39" s="1"/>
  <c r="M150" i="39"/>
  <c r="N150" i="39" s="1"/>
  <c r="M149" i="39"/>
  <c r="N149" i="39" s="1"/>
  <c r="M148" i="39"/>
  <c r="N148" i="39" s="1"/>
  <c r="M147" i="39"/>
  <c r="N147" i="39" s="1"/>
  <c r="M146" i="39"/>
  <c r="N146" i="39" s="1"/>
  <c r="M145" i="39"/>
  <c r="N145" i="39" s="1"/>
  <c r="M144" i="39"/>
  <c r="N144" i="39" s="1"/>
  <c r="M143" i="39"/>
  <c r="N143" i="39" s="1"/>
  <c r="M142" i="39"/>
  <c r="N142" i="39" s="1"/>
  <c r="M141" i="39"/>
  <c r="N141" i="39" s="1"/>
  <c r="M140" i="39"/>
  <c r="N140" i="39" s="1"/>
  <c r="M139" i="39"/>
  <c r="N139" i="39" s="1"/>
  <c r="M138" i="39"/>
  <c r="N138" i="39" s="1"/>
  <c r="M137" i="39"/>
  <c r="N137" i="39" s="1"/>
  <c r="M136" i="39"/>
  <c r="N136" i="39" s="1"/>
  <c r="M135" i="39"/>
  <c r="N135" i="39" s="1"/>
  <c r="M134" i="39"/>
  <c r="N134" i="39" s="1"/>
  <c r="M133" i="39"/>
  <c r="N133" i="39" s="1"/>
  <c r="M132" i="39"/>
  <c r="N132" i="39" s="1"/>
  <c r="M131" i="39"/>
  <c r="N131" i="39" s="1"/>
  <c r="M130" i="39"/>
  <c r="N130" i="39" s="1"/>
  <c r="M129" i="39"/>
  <c r="N129" i="39" s="1"/>
  <c r="M128" i="39"/>
  <c r="N128" i="39" s="1"/>
  <c r="M127" i="39"/>
  <c r="N127" i="39" s="1"/>
  <c r="M126" i="39"/>
  <c r="N126" i="39" s="1"/>
  <c r="M125" i="39"/>
  <c r="N125" i="39" s="1"/>
  <c r="M124" i="39"/>
  <c r="N124" i="39" s="1"/>
  <c r="M123" i="39"/>
  <c r="N123" i="39" s="1"/>
  <c r="M122" i="39"/>
  <c r="N122" i="39" s="1"/>
  <c r="M121" i="39"/>
  <c r="N121" i="39" s="1"/>
  <c r="M120" i="39"/>
  <c r="N120" i="39" s="1"/>
  <c r="M119" i="39"/>
  <c r="N119" i="39" s="1"/>
  <c r="M118" i="39"/>
  <c r="N118" i="39" s="1"/>
  <c r="M117" i="39"/>
  <c r="N117" i="39" s="1"/>
  <c r="M116" i="39"/>
  <c r="N116" i="39" s="1"/>
  <c r="M115" i="39"/>
  <c r="N115" i="39" s="1"/>
  <c r="M114" i="39"/>
  <c r="N114" i="39" s="1"/>
  <c r="M113" i="39"/>
  <c r="N113" i="39" s="1"/>
  <c r="M112" i="39"/>
  <c r="N112" i="39" s="1"/>
  <c r="M111" i="39"/>
  <c r="N111" i="39" s="1"/>
  <c r="M110" i="39"/>
  <c r="N110" i="39" s="1"/>
  <c r="M109" i="39"/>
  <c r="N109" i="39" s="1"/>
  <c r="M108" i="39"/>
  <c r="N108" i="39" s="1"/>
  <c r="M107" i="39"/>
  <c r="N107" i="39" s="1"/>
  <c r="M106" i="39"/>
  <c r="N106" i="39" s="1"/>
  <c r="M105" i="39"/>
  <c r="N105" i="39" s="1"/>
  <c r="M104" i="39"/>
  <c r="N104" i="39" s="1"/>
  <c r="M103" i="39"/>
  <c r="N103" i="39" s="1"/>
  <c r="M102" i="39"/>
  <c r="N102" i="39" s="1"/>
  <c r="M101" i="39"/>
  <c r="N101" i="39" s="1"/>
  <c r="M100" i="39"/>
  <c r="N100" i="39" s="1"/>
  <c r="M99" i="39"/>
  <c r="N99" i="39" s="1"/>
  <c r="M98" i="39"/>
  <c r="N98" i="39" s="1"/>
  <c r="M97" i="39"/>
  <c r="N97" i="39" s="1"/>
  <c r="M96" i="39"/>
  <c r="N96" i="39" s="1"/>
  <c r="M95" i="39"/>
  <c r="N95" i="39" s="1"/>
  <c r="M94" i="39"/>
  <c r="N94" i="39" s="1"/>
  <c r="M93" i="39"/>
  <c r="N93" i="39" s="1"/>
  <c r="M92" i="39"/>
  <c r="N92" i="39" s="1"/>
  <c r="M91" i="39"/>
  <c r="N91" i="39" s="1"/>
  <c r="M90" i="39"/>
  <c r="N90" i="39" s="1"/>
  <c r="M89" i="39"/>
  <c r="N89" i="39" s="1"/>
  <c r="M88" i="39"/>
  <c r="N88" i="39" s="1"/>
  <c r="M87" i="39"/>
  <c r="N87" i="39" s="1"/>
  <c r="M86" i="39"/>
  <c r="N86" i="39" s="1"/>
  <c r="M85" i="39"/>
  <c r="N85" i="39" s="1"/>
  <c r="M84" i="39"/>
  <c r="N84" i="39" s="1"/>
  <c r="M83" i="39"/>
  <c r="N83" i="39" s="1"/>
  <c r="M82" i="39"/>
  <c r="N82" i="39" s="1"/>
  <c r="M81" i="39"/>
  <c r="N81" i="39" s="1"/>
  <c r="M80" i="39"/>
  <c r="N80" i="39" s="1"/>
  <c r="M79" i="39"/>
  <c r="N79" i="39" s="1"/>
  <c r="M78" i="39"/>
  <c r="N78" i="39" s="1"/>
  <c r="M77" i="39"/>
  <c r="N77" i="39" s="1"/>
  <c r="M76" i="39"/>
  <c r="N76" i="39" s="1"/>
  <c r="M75" i="39"/>
  <c r="N75" i="39" s="1"/>
  <c r="M74" i="39"/>
  <c r="N74" i="39" s="1"/>
  <c r="M73" i="39"/>
  <c r="N73" i="39" s="1"/>
  <c r="M72" i="39"/>
  <c r="N72" i="39" s="1"/>
  <c r="M71" i="39"/>
  <c r="N71" i="39" s="1"/>
  <c r="M70" i="39"/>
  <c r="N70" i="39" s="1"/>
  <c r="M69" i="39"/>
  <c r="N69" i="39" s="1"/>
  <c r="M68" i="39"/>
  <c r="N68" i="39" s="1"/>
  <c r="L36" i="39"/>
  <c r="M16" i="39" s="1"/>
  <c r="G81" i="9" s="1"/>
  <c r="M67" i="39" l="1"/>
  <c r="N67" i="39" s="1"/>
  <c r="M12" i="39" s="1"/>
  <c r="G77" i="9" s="1"/>
  <c r="M13" i="39" l="1"/>
  <c r="G79" i="9" s="1"/>
  <c r="H22" i="39"/>
  <c r="H23" i="39"/>
  <c r="H24" i="39"/>
  <c r="H21" i="39"/>
  <c r="F30" i="9" l="1"/>
  <c r="F32" i="9"/>
  <c r="M38" i="33"/>
  <c r="M34" i="33"/>
  <c r="M32" i="33"/>
  <c r="M30" i="33"/>
  <c r="B31" i="9" l="1"/>
  <c r="B28" i="9"/>
  <c r="A642" i="17"/>
  <c r="A641" i="17"/>
  <c r="A640" i="17"/>
  <c r="A639" i="17"/>
  <c r="A638" i="17"/>
  <c r="A637" i="17"/>
  <c r="A636" i="17"/>
  <c r="A635" i="17"/>
  <c r="A634" i="17"/>
  <c r="A633" i="17"/>
  <c r="A631" i="17"/>
  <c r="A630" i="17"/>
  <c r="A629" i="17"/>
  <c r="A628" i="17"/>
  <c r="A627" i="17"/>
  <c r="A626" i="17"/>
  <c r="A625" i="17"/>
  <c r="A624" i="17"/>
  <c r="A623" i="17"/>
  <c r="A622" i="17"/>
  <c r="A621" i="17"/>
  <c r="A620" i="17"/>
  <c r="A619" i="17"/>
  <c r="A618" i="17"/>
  <c r="A617" i="17"/>
  <c r="A616" i="17"/>
  <c r="A615" i="17"/>
  <c r="A614" i="17"/>
  <c r="A613" i="17"/>
  <c r="A612" i="17"/>
  <c r="A611" i="17"/>
  <c r="A610" i="17"/>
  <c r="A609" i="17"/>
  <c r="A608" i="17"/>
  <c r="A607" i="17"/>
  <c r="A606" i="17"/>
  <c r="A605" i="17"/>
  <c r="A604" i="17"/>
  <c r="A603" i="17"/>
  <c r="A602" i="17"/>
  <c r="A601" i="17"/>
  <c r="A600" i="17"/>
  <c r="A599" i="17"/>
  <c r="A598" i="17"/>
  <c r="A597" i="17"/>
  <c r="A596" i="17"/>
  <c r="A595" i="17"/>
  <c r="A594" i="17"/>
  <c r="A593" i="17"/>
  <c r="A592" i="17"/>
  <c r="A591" i="17"/>
  <c r="A589" i="17"/>
  <c r="A588" i="17"/>
  <c r="A587" i="17"/>
  <c r="A586" i="17"/>
  <c r="A585" i="17"/>
  <c r="A584" i="17"/>
  <c r="A583" i="17"/>
  <c r="A582" i="17"/>
  <c r="A580" i="17"/>
  <c r="A579" i="17"/>
  <c r="A578" i="17"/>
  <c r="A577" i="17"/>
  <c r="A576" i="17"/>
  <c r="A575" i="17"/>
  <c r="A574" i="17"/>
  <c r="A573" i="17"/>
  <c r="A572" i="17"/>
  <c r="A571" i="17"/>
  <c r="A570" i="17"/>
  <c r="A569" i="17"/>
  <c r="A568" i="17"/>
  <c r="A567" i="17"/>
  <c r="A566" i="17"/>
  <c r="A565" i="17"/>
  <c r="A564" i="17"/>
  <c r="A563" i="17"/>
  <c r="A562" i="17"/>
  <c r="A561" i="17"/>
  <c r="A560" i="17"/>
  <c r="A559" i="17"/>
  <c r="A558" i="17"/>
  <c r="A557" i="17"/>
  <c r="A556" i="17"/>
  <c r="A555" i="17"/>
  <c r="A554" i="17"/>
  <c r="A553" i="17"/>
  <c r="A552" i="17"/>
  <c r="A551" i="17"/>
  <c r="A550" i="17"/>
  <c r="A549" i="17"/>
  <c r="A548" i="17"/>
  <c r="A547" i="17"/>
  <c r="A546" i="17"/>
  <c r="A545" i="17"/>
  <c r="A544" i="17"/>
  <c r="A543" i="17"/>
  <c r="A542" i="17"/>
  <c r="A541" i="17"/>
  <c r="A540" i="17"/>
  <c r="A539" i="17"/>
  <c r="A538" i="17"/>
  <c r="A537" i="17"/>
  <c r="A536" i="17"/>
  <c r="A535" i="17"/>
  <c r="A534" i="17"/>
  <c r="A533" i="17"/>
  <c r="A532" i="17"/>
  <c r="A531" i="17"/>
  <c r="A530" i="17"/>
  <c r="A529" i="17"/>
  <c r="A528" i="17"/>
  <c r="A526" i="17"/>
  <c r="A511" i="17"/>
  <c r="A510" i="17"/>
  <c r="A509" i="17"/>
  <c r="A508" i="17"/>
  <c r="A507" i="17"/>
  <c r="A495" i="17"/>
  <c r="A491" i="17"/>
  <c r="A485" i="17"/>
  <c r="A484" i="17"/>
  <c r="A483" i="17"/>
  <c r="A482" i="17"/>
  <c r="A481" i="17"/>
  <c r="A477" i="17"/>
  <c r="A476" i="17"/>
  <c r="A475" i="17"/>
  <c r="A474" i="17"/>
  <c r="A470" i="17"/>
  <c r="A469" i="17"/>
  <c r="A468" i="17"/>
  <c r="A465" i="17"/>
  <c r="A464" i="17"/>
  <c r="A463" i="17"/>
  <c r="A462" i="17"/>
  <c r="A456" i="17"/>
  <c r="A450" i="17"/>
  <c r="A447" i="17"/>
  <c r="A444" i="17"/>
  <c r="A443" i="17"/>
  <c r="A442" i="17"/>
  <c r="A441" i="17"/>
  <c r="A440" i="17"/>
  <c r="A439" i="17"/>
  <c r="A436" i="17"/>
  <c r="A435" i="17"/>
  <c r="A434" i="17"/>
  <c r="A433" i="17"/>
  <c r="A431" i="17"/>
  <c r="A428" i="17"/>
  <c r="A427" i="17"/>
  <c r="A426" i="17"/>
  <c r="A425" i="17"/>
  <c r="A423" i="17"/>
  <c r="A420" i="17"/>
  <c r="A419" i="17"/>
  <c r="A418" i="17"/>
  <c r="A407" i="17"/>
  <c r="A406" i="17"/>
  <c r="A403" i="17"/>
  <c r="A398" i="17"/>
  <c r="A397" i="17"/>
  <c r="A393" i="17"/>
  <c r="A392" i="17"/>
  <c r="A383" i="17"/>
  <c r="A379" i="17"/>
  <c r="A378" i="17"/>
  <c r="A377" i="17"/>
  <c r="A376" i="17"/>
  <c r="A362" i="17"/>
  <c r="A361" i="17"/>
  <c r="A360" i="17"/>
  <c r="A357" i="17"/>
  <c r="A356" i="17"/>
  <c r="A355" i="17"/>
  <c r="A352" i="17"/>
  <c r="A351" i="17"/>
  <c r="A350" i="17"/>
  <c r="A348" i="17"/>
  <c r="A345" i="17"/>
  <c r="A344" i="17"/>
  <c r="A343" i="17"/>
  <c r="A342" i="17"/>
  <c r="A341" i="17"/>
  <c r="A340" i="17"/>
  <c r="A338" i="17"/>
  <c r="A334" i="17"/>
  <c r="A333" i="17"/>
  <c r="A332" i="17"/>
  <c r="A328" i="17"/>
  <c r="A327" i="17"/>
  <c r="A326" i="17"/>
  <c r="A325" i="17"/>
  <c r="A321" i="17"/>
  <c r="A320" i="17"/>
  <c r="A319" i="17"/>
  <c r="A310" i="17"/>
  <c r="A309" i="17"/>
  <c r="A308" i="17"/>
  <c r="A307" i="17"/>
  <c r="A306" i="17"/>
  <c r="A301" i="17"/>
  <c r="A300" i="17"/>
  <c r="A299" i="17"/>
  <c r="A298" i="17"/>
  <c r="A297" i="17"/>
  <c r="A296" i="17"/>
  <c r="A295" i="17"/>
  <c r="A294" i="17"/>
  <c r="A293" i="17"/>
  <c r="A292" i="17"/>
  <c r="A291" i="17"/>
  <c r="A290" i="17"/>
  <c r="A289" i="17"/>
  <c r="A288" i="17"/>
  <c r="A287" i="17"/>
  <c r="A286" i="17"/>
  <c r="A285" i="17"/>
  <c r="A284" i="17"/>
  <c r="A283" i="17"/>
  <c r="A282"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2" i="17"/>
  <c r="A241" i="17"/>
  <c r="A240" i="17"/>
  <c r="A239" i="17"/>
  <c r="A238" i="17"/>
  <c r="A237" i="17"/>
  <c r="A236" i="17"/>
  <c r="A235" i="17"/>
  <c r="A234" i="17"/>
  <c r="A233" i="17"/>
  <c r="A232" i="17"/>
  <c r="A231" i="17"/>
  <c r="A230" i="17"/>
  <c r="A229" i="17"/>
  <c r="A228" i="17"/>
  <c r="A227" i="17"/>
  <c r="A226" i="17"/>
  <c r="A225"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9" i="17"/>
  <c r="A188"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3"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4" i="17"/>
  <c r="A22" i="17"/>
  <c r="A20" i="17"/>
  <c r="C118" i="38"/>
  <c r="C117" i="38"/>
  <c r="H116" i="38"/>
  <c r="E116" i="38"/>
  <c r="C115" i="38"/>
  <c r="H113" i="38"/>
  <c r="H117" i="38" s="1"/>
  <c r="E113" i="38"/>
  <c r="E117" i="38" s="1"/>
  <c r="D113" i="38"/>
  <c r="C113" i="38"/>
  <c r="D32" i="38"/>
  <c r="C32" i="38"/>
  <c r="H31" i="38"/>
  <c r="E31" i="38"/>
  <c r="C31" i="38"/>
  <c r="C26" i="38"/>
  <c r="C24" i="38"/>
  <c r="C23" i="38"/>
  <c r="C11" i="38"/>
  <c r="B35" i="37"/>
  <c r="B6" i="37"/>
  <c r="C4" i="37"/>
  <c r="B2" i="37"/>
  <c r="H7" i="36"/>
  <c r="G7" i="36"/>
  <c r="G6" i="36"/>
  <c r="F6" i="36"/>
  <c r="E6" i="36"/>
  <c r="D6" i="36"/>
  <c r="C6" i="36"/>
  <c r="C2" i="36"/>
  <c r="C123" i="35"/>
  <c r="G96" i="35"/>
  <c r="F96" i="35"/>
  <c r="E96" i="35"/>
  <c r="D96" i="35"/>
  <c r="C96" i="35"/>
  <c r="C93" i="35"/>
  <c r="G64" i="35"/>
  <c r="F64" i="35"/>
  <c r="E64" i="35"/>
  <c r="D64" i="35"/>
  <c r="C64"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G26" i="35"/>
  <c r="F26" i="35"/>
  <c r="E26" i="35"/>
  <c r="C26" i="35"/>
  <c r="C22" i="35"/>
  <c r="C20" i="35"/>
  <c r="C19" i="35"/>
  <c r="C17" i="35"/>
  <c r="C14" i="35"/>
  <c r="C13" i="35"/>
  <c r="G12" i="35"/>
  <c r="F12" i="35"/>
  <c r="E12" i="35"/>
  <c r="D268" i="34"/>
  <c r="L245" i="34"/>
  <c r="I245" i="34"/>
  <c r="F245" i="34"/>
  <c r="D245" i="34"/>
  <c r="D243" i="34"/>
  <c r="F242" i="34"/>
  <c r="D242" i="34"/>
  <c r="F241" i="34"/>
  <c r="D241" i="34"/>
  <c r="F240" i="34"/>
  <c r="D240" i="34"/>
  <c r="F239" i="34"/>
  <c r="D239" i="34"/>
  <c r="D238" i="34"/>
  <c r="D236" i="34"/>
  <c r="D234" i="34"/>
  <c r="D232" i="34"/>
  <c r="D215" i="34"/>
  <c r="D214" i="34"/>
  <c r="D207" i="34"/>
  <c r="D205" i="34"/>
  <c r="D204" i="34"/>
  <c r="D203" i="34"/>
  <c r="D202" i="34"/>
  <c r="G201" i="34"/>
  <c r="D201" i="34"/>
  <c r="D200" i="34"/>
  <c r="D199" i="34"/>
  <c r="D191" i="34"/>
  <c r="D139" i="34"/>
  <c r="I116" i="34"/>
  <c r="E116" i="34"/>
  <c r="D116" i="34"/>
  <c r="E169" i="34" s="1"/>
  <c r="E167" i="34"/>
  <c r="E166" i="34"/>
  <c r="E165" i="34"/>
  <c r="F107" i="34"/>
  <c r="D107" i="34"/>
  <c r="E164" i="34" s="1"/>
  <c r="D106" i="34"/>
  <c r="E163" i="34" s="1"/>
  <c r="E162" i="34"/>
  <c r="D14" i="34"/>
  <c r="D11" i="34"/>
  <c r="D7" i="34"/>
  <c r="D5" i="34"/>
  <c r="C3" i="34"/>
  <c r="D149" i="33"/>
  <c r="D147" i="33"/>
  <c r="D146" i="33"/>
  <c r="D145" i="33"/>
  <c r="D144" i="33"/>
  <c r="F140" i="33"/>
  <c r="F139" i="33"/>
  <c r="F138" i="33"/>
  <c r="F137" i="33"/>
  <c r="F136" i="33"/>
  <c r="D135" i="33"/>
  <c r="F132" i="33"/>
  <c r="F131" i="33"/>
  <c r="F130" i="33"/>
  <c r="F129" i="33"/>
  <c r="F128" i="33"/>
  <c r="F127" i="33"/>
  <c r="F126" i="33"/>
  <c r="D121" i="33"/>
  <c r="F103" i="33"/>
  <c r="F102" i="33"/>
  <c r="F101" i="33"/>
  <c r="F100" i="33"/>
  <c r="F99" i="33"/>
  <c r="F98" i="33"/>
  <c r="F97" i="33"/>
  <c r="F96" i="33"/>
  <c r="F95" i="33"/>
  <c r="F94" i="33"/>
  <c r="F93" i="33"/>
  <c r="D92" i="33"/>
  <c r="D91" i="33"/>
  <c r="F89" i="33"/>
  <c r="F88" i="33"/>
  <c r="F86" i="33"/>
  <c r="F85" i="33"/>
  <c r="F84" i="33"/>
  <c r="F83" i="33"/>
  <c r="F82" i="33"/>
  <c r="D81" i="33"/>
  <c r="D80" i="33"/>
  <c r="F78" i="33"/>
  <c r="F77" i="33"/>
  <c r="F76" i="33"/>
  <c r="F75" i="33"/>
  <c r="F74" i="33"/>
  <c r="F73" i="33"/>
  <c r="F72" i="33"/>
  <c r="F71" i="33"/>
  <c r="D70" i="33"/>
  <c r="F68" i="33"/>
  <c r="F67" i="33"/>
  <c r="F66" i="33"/>
  <c r="F65" i="33"/>
  <c r="D63" i="33"/>
  <c r="D62" i="33"/>
  <c r="D61" i="33"/>
  <c r="D59" i="33"/>
  <c r="D58" i="33"/>
  <c r="D56" i="33"/>
  <c r="D55" i="33"/>
  <c r="D53" i="33"/>
  <c r="D52" i="33"/>
  <c r="D49" i="33"/>
  <c r="D46" i="33"/>
  <c r="D45" i="33"/>
  <c r="D44" i="33"/>
  <c r="D42" i="33"/>
  <c r="D8" i="33"/>
  <c r="D7" i="33"/>
  <c r="C3" i="33"/>
  <c r="B155" i="10"/>
  <c r="B150" i="10"/>
  <c r="B148" i="10"/>
  <c r="B146" i="10"/>
  <c r="B145" i="10"/>
  <c r="B144" i="10"/>
  <c r="E132" i="10"/>
  <c r="E131" i="10"/>
  <c r="E130" i="10"/>
  <c r="E129" i="10"/>
  <c r="E128" i="10"/>
  <c r="C128" i="10"/>
  <c r="E127" i="10"/>
  <c r="C127" i="10"/>
  <c r="B126" i="10"/>
  <c r="B125" i="10"/>
  <c r="B124" i="10"/>
  <c r="B123" i="10"/>
  <c r="B122" i="10"/>
  <c r="B118" i="10"/>
  <c r="B117" i="10"/>
  <c r="B115" i="10"/>
  <c r="B114" i="10"/>
  <c r="B110" i="10"/>
  <c r="B109" i="10"/>
  <c r="B108" i="10"/>
  <c r="B107" i="10"/>
  <c r="B106" i="10"/>
  <c r="B105" i="10"/>
  <c r="B103" i="10"/>
  <c r="B102" i="10"/>
  <c r="E93" i="10"/>
  <c r="B91" i="10"/>
  <c r="C89" i="10"/>
  <c r="C88" i="10"/>
  <c r="C87" i="10"/>
  <c r="C86" i="10"/>
  <c r="B82" i="10"/>
  <c r="B76" i="10"/>
  <c r="B73" i="10"/>
  <c r="B70" i="10"/>
  <c r="B68" i="10"/>
  <c r="B67" i="10"/>
  <c r="B2" i="10"/>
  <c r="B101" i="9"/>
  <c r="B100" i="9"/>
  <c r="B99" i="9"/>
  <c r="B98" i="9"/>
  <c r="F93" i="9"/>
  <c r="B93" i="9"/>
  <c r="B85" i="9"/>
  <c r="B35" i="9"/>
  <c r="B29" i="9"/>
  <c r="B27" i="9"/>
  <c r="B25" i="9"/>
  <c r="B18" i="9"/>
  <c r="B17" i="9"/>
  <c r="B14" i="9"/>
  <c r="B13" i="9"/>
  <c r="B12" i="9"/>
  <c r="B11" i="9"/>
  <c r="B10" i="9"/>
  <c r="B9" i="9"/>
  <c r="B7" i="9"/>
  <c r="B6" i="9"/>
  <c r="B2" i="9"/>
  <c r="M56" i="33"/>
  <c r="F25" i="9"/>
  <c r="U209" i="34"/>
  <c r="U203" i="34"/>
  <c r="U204" i="34"/>
  <c r="U202" i="34"/>
  <c r="F31" i="9"/>
  <c r="F29" i="9"/>
  <c r="F28" i="9"/>
  <c r="U197" i="34"/>
  <c r="D118" i="34"/>
  <c r="D119" i="34" s="1"/>
  <c r="U12" i="34"/>
  <c r="F91" i="35"/>
  <c r="F16" i="35" s="1"/>
  <c r="G91" i="35"/>
  <c r="G16" i="35" s="1"/>
  <c r="H91" i="35"/>
  <c r="H16" i="35" s="1"/>
  <c r="E123" i="35"/>
  <c r="E17" i="35" s="1"/>
  <c r="E15" i="35" s="1"/>
  <c r="E13" i="35" s="1"/>
  <c r="F123" i="35"/>
  <c r="F17" i="35" s="1"/>
  <c r="G123" i="35"/>
  <c r="G17" i="35" s="1"/>
  <c r="H123" i="35"/>
  <c r="H17" i="35" s="1"/>
  <c r="H202" i="34"/>
  <c r="H203" i="34"/>
  <c r="H204" i="34"/>
  <c r="G205" i="34"/>
  <c r="A91" i="10"/>
  <c r="A102" i="10" s="1"/>
  <c r="A103" i="10" s="1"/>
  <c r="A105" i="10" s="1"/>
  <c r="A122" i="10" s="1"/>
  <c r="A144" i="10" s="1"/>
  <c r="A145" i="10" s="1"/>
  <c r="A146" i="10" s="1"/>
  <c r="A148" i="10" s="1"/>
  <c r="A152" i="10" s="1"/>
  <c r="A155" i="10" s="1"/>
  <c r="B37" i="25"/>
  <c r="B36" i="25"/>
  <c r="B35" i="25"/>
  <c r="B34" i="25"/>
  <c r="B33" i="25"/>
  <c r="B32" i="25"/>
  <c r="B38" i="25"/>
  <c r="B102" i="9"/>
  <c r="E100" i="9"/>
  <c r="B51" i="25"/>
  <c r="A453" i="17"/>
  <c r="E101" i="9"/>
  <c r="E99" i="9"/>
  <c r="G15" i="35" l="1"/>
  <c r="G13" i="35" s="1"/>
  <c r="F15" i="35"/>
  <c r="F13" i="35" s="1"/>
  <c r="H15" i="35"/>
  <c r="H13" i="35" s="1"/>
  <c r="U205" i="34"/>
  <c r="J212" i="34" s="1"/>
  <c r="M164" i="34"/>
  <c r="Q169" i="34"/>
  <c r="P169" i="34"/>
  <c r="M169" i="34"/>
  <c r="L169" i="34"/>
  <c r="Q165" i="34"/>
  <c r="N165" i="34"/>
  <c r="P165" i="34"/>
  <c r="L165" i="34"/>
  <c r="M166" i="34"/>
  <c r="L166" i="34"/>
  <c r="O166" i="34"/>
  <c r="Q166" i="34"/>
  <c r="M162" i="34"/>
  <c r="L162" i="34"/>
  <c r="O162" i="34"/>
  <c r="Q162" i="34"/>
  <c r="P162" i="34"/>
  <c r="O163" i="34"/>
  <c r="N163" i="34"/>
  <c r="L167" i="34"/>
  <c r="M167" i="34"/>
  <c r="Q47" i="34"/>
  <c r="Q42" i="34"/>
  <c r="Q50" i="34"/>
  <c r="Q46" i="34"/>
  <c r="A970" i="17"/>
  <c r="Q45" i="34"/>
  <c r="Q43" i="34"/>
  <c r="Q49" i="34"/>
  <c r="Q51" i="34"/>
  <c r="E938" i="17"/>
  <c r="E929" i="17"/>
  <c r="E930" i="17"/>
  <c r="E937" i="17"/>
  <c r="O61" i="34" s="1"/>
  <c r="E932" i="17"/>
  <c r="E936" i="17"/>
  <c r="E933" i="17"/>
  <c r="E934" i="17"/>
  <c r="K141" i="34"/>
  <c r="G39" i="9" s="1"/>
  <c r="C3" i="25"/>
  <c r="E102" i="9" s="1"/>
  <c r="R62" i="42" l="1"/>
  <c r="O62" i="42"/>
  <c r="O64" i="34"/>
  <c r="N164" i="34"/>
  <c r="O167" i="34"/>
  <c r="K163" i="34"/>
  <c r="J163" i="34"/>
  <c r="Q163" i="34" s="1"/>
  <c r="P164" i="34"/>
  <c r="N167" i="34"/>
  <c r="N166" i="34"/>
  <c r="M165" i="34"/>
  <c r="N169" i="34"/>
  <c r="Q164" i="34"/>
  <c r="Q167" i="34"/>
  <c r="N162" i="34"/>
  <c r="O165" i="34"/>
  <c r="O169" i="34"/>
  <c r="O164" i="34"/>
  <c r="P163" i="34"/>
  <c r="L163" i="34"/>
  <c r="P166" i="34"/>
  <c r="L164" i="34"/>
  <c r="P167" i="34"/>
  <c r="M163" i="34"/>
  <c r="M183" i="34" s="1"/>
  <c r="G65" i="9" s="1"/>
  <c r="O68" i="42"/>
  <c r="R60" i="42"/>
  <c r="O60" i="42"/>
  <c r="R66" i="42"/>
  <c r="R68" i="42"/>
  <c r="O66" i="42"/>
  <c r="R70" i="42"/>
  <c r="O70" i="42"/>
  <c r="O63" i="34"/>
  <c r="O65" i="34"/>
  <c r="P186" i="34" l="1"/>
  <c r="G67" i="9" s="1"/>
  <c r="J177" i="34"/>
  <c r="K181" i="34"/>
  <c r="G57" i="9" s="1"/>
  <c r="L182" i="34"/>
  <c r="G61" i="9" s="1"/>
  <c r="K180" i="34"/>
  <c r="G59" i="9" s="1"/>
  <c r="O185" i="34"/>
  <c r="G63" i="9" s="1"/>
  <c r="Q187" i="34"/>
  <c r="G71" i="9" s="1"/>
  <c r="N184" i="34"/>
  <c r="G69" i="9" s="1"/>
  <c r="R64" i="42"/>
  <c r="O64" i="42"/>
  <c r="O65" i="42"/>
  <c r="G21" i="43" s="1"/>
  <c r="R65" i="42"/>
  <c r="G34" i="9"/>
  <c r="F20" i="35"/>
  <c r="H25" i="43" l="1"/>
  <c r="G25" i="43"/>
  <c r="E20" i="43"/>
  <c r="F20" i="43"/>
  <c r="E25" i="43"/>
  <c r="H23" i="43"/>
  <c r="H24" i="43"/>
  <c r="E22" i="43"/>
  <c r="E21" i="43"/>
  <c r="H22" i="43"/>
  <c r="E18" i="43"/>
  <c r="F19" i="43"/>
  <c r="H18" i="43"/>
  <c r="E19" i="43"/>
  <c r="E24" i="43"/>
  <c r="F25" i="43"/>
  <c r="G19" i="43"/>
  <c r="F24" i="43"/>
  <c r="E23" i="43"/>
  <c r="H21" i="43"/>
  <c r="F22" i="43"/>
  <c r="G24" i="43"/>
  <c r="H20" i="43"/>
  <c r="G22" i="43"/>
  <c r="G20" i="43"/>
  <c r="F21" i="43"/>
  <c r="G23" i="43"/>
  <c r="F18" i="43"/>
  <c r="F23" i="43"/>
  <c r="H19" i="43"/>
  <c r="G18" i="43"/>
  <c r="G54" i="9"/>
  <c r="I192" i="35"/>
  <c r="R192" i="35"/>
  <c r="T192" i="35"/>
  <c r="M192" i="35"/>
  <c r="V192" i="35"/>
  <c r="J192" i="35"/>
  <c r="K192" i="35"/>
  <c r="N192" i="35"/>
  <c r="S192" i="35"/>
  <c r="P192" i="35"/>
  <c r="H192" i="35"/>
  <c r="Q192" i="35"/>
  <c r="L192" i="35"/>
  <c r="U192" i="35"/>
  <c r="O192" i="35"/>
  <c r="F139" i="35"/>
  <c r="F140" i="35" s="1"/>
  <c r="H118" i="38"/>
  <c r="G26" i="43" l="1"/>
  <c r="F26" i="43"/>
  <c r="I25" i="43"/>
  <c r="I20" i="43"/>
  <c r="E26" i="43"/>
  <c r="I18" i="43"/>
  <c r="I21" i="43"/>
  <c r="H26" i="43"/>
  <c r="I19" i="43"/>
  <c r="I22" i="43"/>
  <c r="I24" i="43"/>
  <c r="I23" i="43"/>
  <c r="I26" i="4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Fallmann Hubert</author>
  </authors>
  <commentList>
    <comment ref="A23" authorId="0" shapeId="0" xr:uid="{00000000-0006-0000-0B00-000001000000}">
      <text>
        <r>
          <rPr>
            <b/>
            <sz val="9"/>
            <color indexed="81"/>
            <rFont val="Segoe UI"/>
            <family val="2"/>
          </rPr>
          <t>can be deleted</t>
        </r>
      </text>
    </comment>
    <comment ref="A59" authorId="1" shapeId="0" xr:uid="{00000000-0006-0000-0B00-000002000000}">
      <text>
        <r>
          <rPr>
            <b/>
            <sz val="9"/>
            <color indexed="81"/>
            <rFont val="Segoe UI"/>
            <family val="2"/>
          </rPr>
          <t>Removed from list in 2022 update</t>
        </r>
      </text>
    </comment>
    <comment ref="A187" authorId="0" shapeId="0" xr:uid="{00000000-0006-0000-0B00-000003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A504" authorId="0" shapeId="0" xr:uid="{00000000-0006-0000-0B00-000004000000}">
      <text>
        <r>
          <rPr>
            <b/>
            <sz val="8"/>
            <color indexed="81"/>
            <rFont val="Tahoma"/>
            <family val="2"/>
          </rPr>
          <t>For Member States:</t>
        </r>
        <r>
          <rPr>
            <sz val="8"/>
            <color indexed="81"/>
            <rFont val="Tahoma"/>
            <family val="2"/>
          </rPr>
          <t xml:space="preserve">
If you make adaptations to this file, please list your Competent Authorities below the "Please select", and delete those that are not applicable in your 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Fallmann Hubert</author>
    <author>Hubert Fallmann</author>
  </authors>
  <commentList>
    <comment ref="B45" authorId="0" shapeId="0" xr:uid="{00000000-0006-0000-0D00-000001000000}">
      <text>
        <r>
          <rPr>
            <b/>
            <sz val="8"/>
            <color indexed="81"/>
            <rFont val="Tahoma"/>
            <family val="2"/>
          </rPr>
          <t>Final link to be added as soon as available.</t>
        </r>
      </text>
    </comment>
    <comment ref="C45" authorId="0" shapeId="0" xr:uid="{00000000-0006-0000-0D00-000002000000}">
      <text>
        <r>
          <rPr>
            <b/>
            <sz val="8"/>
            <color indexed="81"/>
            <rFont val="Tahoma"/>
            <family val="2"/>
          </rPr>
          <t>Final link to be added as soon as available.</t>
        </r>
      </text>
    </comment>
    <comment ref="B1194" authorId="1" shapeId="0" xr:uid="{00000000-0006-0000-0D00-000003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C1194" authorId="1" shapeId="0" xr:uid="{00000000-0006-0000-0D00-00000400000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List>
</comments>
</file>

<file path=xl/sharedStrings.xml><?xml version="1.0" encoding="utf-8"?>
<sst xmlns="http://schemas.openxmlformats.org/spreadsheetml/2006/main" count="4438" uniqueCount="2026">
  <si>
    <t>8a</t>
  </si>
  <si>
    <t>8b</t>
  </si>
  <si>
    <t>10a</t>
  </si>
  <si>
    <t>Proportional fuel attribution at airports</t>
  </si>
  <si>
    <t>10b</t>
  </si>
  <si>
    <t>Support under Article 3c(6) of the EU ETS Directive</t>
  </si>
  <si>
    <t xml:space="preserve"> t CO2</t>
  </si>
  <si>
    <t>Memo-Item: Total zero-rated emissions</t>
  </si>
  <si>
    <t>Memo-Item: Total zero-rated biomass emissions</t>
  </si>
  <si>
    <t>Memo-Item: Total non-zero-rated biomass emissions</t>
  </si>
  <si>
    <t>Memo-Item: Total zero-rated emissions from RFNBO/RCF</t>
  </si>
  <si>
    <t>Memo-Item: Total non-zero-rated emissions from RFNBO/RCF</t>
  </si>
  <si>
    <t>Memo-Item: Total zero-rated emissions from SLCFs</t>
  </si>
  <si>
    <t>Memo-Item: Total non-zero-rated emissions from SLCFs</t>
  </si>
  <si>
    <t>Total reductions claimed from the use of CORSIA eligible fuels:</t>
  </si>
  <si>
    <t>(I)</t>
  </si>
  <si>
    <t>http://data.europa.eu/eli/dir/2003/87/2024-03-01</t>
  </si>
  <si>
    <t>http://data.europa.eu/eli/reg_impl/2018/2066/2024-07-01</t>
  </si>
  <si>
    <t>https://www.bafu.admin.ch/bafu/en/home/topics/climate/info-specialists/reduction-measures/ets/aviation.html</t>
  </si>
  <si>
    <t>(II)</t>
  </si>
  <si>
    <t>(III)</t>
  </si>
  <si>
    <t>1a</t>
  </si>
  <si>
    <t xml:space="preserve">-  </t>
  </si>
  <si>
    <t>2a</t>
  </si>
  <si>
    <t>(IV)</t>
  </si>
  <si>
    <t>(a)</t>
  </si>
  <si>
    <t>(b)</t>
  </si>
  <si>
    <t>(c)</t>
  </si>
  <si>
    <t>(d)</t>
  </si>
  <si>
    <t>(e)</t>
  </si>
  <si>
    <t>ausblenden</t>
  </si>
  <si>
    <t>CNTR_ReportingYear</t>
  </si>
  <si>
    <t>&lt;Please select&gt;</t>
  </si>
  <si>
    <t>CONTR_CORSIAapplied</t>
  </si>
  <si>
    <t>(f)</t>
  </si>
  <si>
    <t>(g)</t>
  </si>
  <si>
    <t>CONTR_onlyCORSIA</t>
  </si>
  <si>
    <t>(h)</t>
  </si>
  <si>
    <t xml:space="preserve">(c) </t>
  </si>
  <si>
    <t xml:space="preserve">(d) </t>
  </si>
  <si>
    <t xml:space="preserve">(e) </t>
  </si>
  <si>
    <t>make grey?</t>
  </si>
  <si>
    <t>Please select or enter name, as appropriate</t>
  </si>
  <si>
    <t>(i)</t>
  </si>
  <si>
    <t>(j)</t>
  </si>
  <si>
    <t>(k)</t>
  </si>
  <si>
    <t>(l)</t>
  </si>
  <si>
    <t>Column for</t>
  </si>
  <si>
    <t>controls</t>
  </si>
  <si>
    <t>make grey</t>
  </si>
  <si>
    <t>(a).i</t>
  </si>
  <si>
    <t>(a).ii</t>
  </si>
  <si>
    <t>(a).iii</t>
  </si>
  <si>
    <t>Properties of the fuels used:</t>
  </si>
  <si>
    <t>Please provide here the calculation factors needed for describing each fuel's properties for calculating the emissions. Input is required only if you are using other fuels than the standard fuels already defined. Please note:</t>
  </si>
  <si>
    <t xml:space="preserve">preliminary EF </t>
  </si>
  <si>
    <t>The „preliminary emission factor" is the assumed total emission factor of a mixed fuel or material based on the total carbon content composed of biomass fraction and fossil fraction before multiplying it with the fossil fraction to result in the emission factor. For Aviation, the EF is usually reported as t CO2/t.</t>
  </si>
  <si>
    <t>NCV</t>
  </si>
  <si>
    <t>Net calorific value. Proxy data is to be reported for completeness purposes. In this template it is not used for emission calculation.</t>
  </si>
  <si>
    <t>biomass content (sustainable)</t>
  </si>
  <si>
    <t>For fuels which contain biomass, compliance with the sustainability criteria pursuant to the RES Directive has to be demonstrated (see guidance document no. 2)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</si>
  <si>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 xml:space="preserve">biomass content (non-sustainable) </t>
  </si>
  <si>
    <t>Please enter here the percentage of biomass (% of the carbon content) contained in the fuel which cannot be demonstrated to comply with the sustainability criteria. This biomass is treated like fossil material, i.e. it contributes to fossil emissions under point (c), but is also presented as a separate memo-item.</t>
  </si>
  <si>
    <t>Note: If you use a biofuel or mixed fuel, for which the sustainability criteria are demonstrated only for a part of the annual used quantity, you have to define two different fuels here, one with sustainable biomass and one with non-sustainable biomass.</t>
  </si>
  <si>
    <t>Fuel No.</t>
  </si>
  <si>
    <t>Name of fuel</t>
  </si>
  <si>
    <t>preliminary EF 
[t CO2 / t fuel]</t>
  </si>
  <si>
    <t>NCV [GJ/t]</t>
  </si>
  <si>
    <t>biomass content (sustainable) [%]</t>
  </si>
  <si>
    <t>biomass content (non-sustainable) [%]</t>
  </si>
  <si>
    <t>Jet kerosene (Jet A1 or Jet A)</t>
  </si>
  <si>
    <t>Jet gasoline (Jet B)</t>
  </si>
  <si>
    <t>Aviation gasoline (AvGas)</t>
  </si>
  <si>
    <t>end</t>
  </si>
  <si>
    <t>If required, you may add further fuels by inserting rows above this one. This is best done by inserting a copied row.</t>
  </si>
  <si>
    <t>Properties of the fuels used</t>
  </si>
  <si>
    <t>The „preliminary emission factor" is the assumed total emission factor of a mixed fuel or material based on the total carbon content before multiplying it with the fossil fraction to result in the emission factor. For Aviation, the EF is usually reported as t CO2/t.</t>
  </si>
  <si>
    <t>Alternative fuel types</t>
  </si>
  <si>
    <t>Short name</t>
  </si>
  <si>
    <t>Description of the fuel type</t>
  </si>
  <si>
    <t>Support level</t>
  </si>
  <si>
    <t>Advanced aviation biofuel</t>
  </si>
  <si>
    <t>Adv. Biofuel</t>
  </si>
  <si>
    <t>Biofuels produced from the feedstock listed in Part A Annex IX to Directive 2018/2001 and that are certified in compliance with Article 30 of that Directive</t>
  </si>
  <si>
    <t>Aviation Biofuel</t>
  </si>
  <si>
    <t>Biofuel</t>
  </si>
  <si>
    <t>Biofuels produced from feedstock listed in Part B Annex IX to Directive 2018/2001 and that are certified in compliance with Article 30 of that Directive</t>
  </si>
  <si>
    <t>Other aviation biofuel</t>
  </si>
  <si>
    <t>Other Biofuel</t>
  </si>
  <si>
    <t>Biofuels produced from the feedstock not listed in Annex IX to Directive 2018/2001 except for those produced from food and feed crops and that are certified in compliance with Article 30 of that Directive</t>
  </si>
  <si>
    <t>Co-processed advanced biofuel</t>
  </si>
  <si>
    <t>Co-prod. Adv. Biofuel</t>
  </si>
  <si>
    <t>Co-products in a conventional refinery produced from the feedstock listed in Part A Annex IX of Directive 2018/2001 and that are certified in compliance with Article 30 of that Directive</t>
  </si>
  <si>
    <t>Co-processed biofuel</t>
  </si>
  <si>
    <t>Co-prod. Biofuel</t>
  </si>
  <si>
    <t>Co-products in a conventional refinery other than advanced co-processed fuels and that are certified in compliance with Article 30 of that Directive</t>
  </si>
  <si>
    <t>Non-Eligible biofuels</t>
  </si>
  <si>
    <t>Non-El. Biofuel</t>
  </si>
  <si>
    <t>Biofuels that are certified in compliance with Article 30 of Directive 2018/2001 and produced from food and feed crops</t>
  </si>
  <si>
    <t>Non-zero-rated biofuels</t>
  </si>
  <si>
    <t>Non-zero Biofuel</t>
  </si>
  <si>
    <t>Biofuels that are not certified in compliance with Article 30 of Directive 2018/2001</t>
  </si>
  <si>
    <t>RFNBO</t>
  </si>
  <si>
    <t>Drop-in renewable fuels of non-biological origin as defined in Article 2, point (36) of Directive 2018/2001 and that are certified in compliance with Article 30 of that Directive</t>
  </si>
  <si>
    <t>RCF</t>
  </si>
  <si>
    <t>Recycled carbon fuels as defined in Article 2, point (35) of Directive (EU) 2018/2001 and that are certified in compliance with Article 30 of that Directive</t>
  </si>
  <si>
    <t>Non-zero-rated RFNBO</t>
  </si>
  <si>
    <t>Non-zero RFNBO</t>
  </si>
  <si>
    <t>Drop-in renewable fuels of non-biological origin as defined in Article 2, point (36) of Directive 2018/2001 and that are NOT certified in compliance with Article 30 of that Directive</t>
  </si>
  <si>
    <t>Non-zero-rated RCF</t>
  </si>
  <si>
    <t>Non-zero RCF</t>
  </si>
  <si>
    <t>Recycled carbon fuels as defined in Article 2, point (35) of Directive (EU) 2018/2001 and that are NOT certified in compliance with Article 30 of that Directive</t>
  </si>
  <si>
    <t>non-fossil SLCF</t>
  </si>
  <si>
    <t>non-foss SLCF</t>
  </si>
  <si>
    <t>SLCF (fossil)</t>
  </si>
  <si>
    <t>SLCF</t>
  </si>
  <si>
    <t>non-zero-rated SLCF</t>
  </si>
  <si>
    <t>Non-zero SLCF</t>
  </si>
  <si>
    <t>Other</t>
  </si>
  <si>
    <t>Any other drop-in aviation fuel not listed above</t>
  </si>
  <si>
    <t>Other Aviation fuel (Manual input)</t>
  </si>
  <si>
    <t>Other (manual)</t>
  </si>
  <si>
    <t>Any other drop-in aviation fuel not listed above, open to complete manual input, i.e. there is the possibility to enter an emission factor or NCV different from standard aviation fuels, dtermined in accordance with Articles 32 to 35 of the MRR.</t>
  </si>
  <si>
    <t>Manual input</t>
  </si>
  <si>
    <t>Fuel type</t>
  </si>
  <si>
    <t>MRR Category</t>
  </si>
  <si>
    <t>Alternative fuel sub-category</t>
  </si>
  <si>
    <t>Zero rated fuel</t>
  </si>
  <si>
    <t>Eligibility for ETS support</t>
  </si>
  <si>
    <t>Auxiliary data:</t>
  </si>
  <si>
    <t>Standard aviation fuel</t>
  </si>
  <si>
    <t>Sheet name:</t>
  </si>
  <si>
    <t>Has complete data?</t>
  </si>
  <si>
    <t>FuelNameList</t>
  </si>
  <si>
    <t>Is Biofuel?</t>
  </si>
  <si>
    <t>Is RFNBO/RCF?</t>
  </si>
  <si>
    <t>Is SLCF?</t>
  </si>
  <si>
    <t>CNTR_FuelSelection</t>
  </si>
  <si>
    <t>CNTR_FuelListCompleteData</t>
  </si>
  <si>
    <t>CNTR_FuelListNames</t>
  </si>
  <si>
    <t>CNTR_FuelListIsBioFuel</t>
  </si>
  <si>
    <t>CNTR_FuelListIsRF</t>
  </si>
  <si>
    <t>CNTR_FuelListIsSLCF</t>
  </si>
  <si>
    <t>Auxiliary for sorting</t>
  </si>
  <si>
    <t>Fuel list for drop-down (airport sheet)</t>
  </si>
  <si>
    <t>Jet-A</t>
  </si>
  <si>
    <t>Jet-A1</t>
  </si>
  <si>
    <t>Jet-B</t>
  </si>
  <si>
    <t>RFNBO/RCF</t>
  </si>
  <si>
    <t>AvGas</t>
  </si>
  <si>
    <t xml:space="preserve">(b1) </t>
  </si>
  <si>
    <t>CO2 emissions [t CO2]</t>
  </si>
  <si>
    <t>Total zero-rated emissions [t CO2]</t>
  </si>
  <si>
    <t>Zero-rated biomass</t>
  </si>
  <si>
    <t>Zero-rated RFNBO / RCF</t>
  </si>
  <si>
    <t>Zero-rated SLCF</t>
  </si>
  <si>
    <t>Non-zero-rated biomass</t>
  </si>
  <si>
    <t>Non-zero-rated RFNBO / RCF</t>
  </si>
  <si>
    <t>Non-zero-rated SLCF</t>
  </si>
  <si>
    <t>Memo Item: total zero-rated emissions</t>
  </si>
  <si>
    <t>INDICATOR_ETS_TotalZeroRatedEmissions</t>
  </si>
  <si>
    <t>Memo Item: Total emissions using the preliminary emissions factor</t>
  </si>
  <si>
    <t>INDICATOR_ETS_TotalPrelEF_Emissions</t>
  </si>
  <si>
    <t>Memo-item: Total emissions from zero-rated biofuels</t>
  </si>
  <si>
    <t>INDICATOR_ETS_TotalZeroRatedBioEm</t>
  </si>
  <si>
    <t>Memo-item: Total emissions from zero-rated RFNBO / RCF</t>
  </si>
  <si>
    <t>INDICATOR_ETS_TotalZeroRatedRFNBO</t>
  </si>
  <si>
    <t>Memo-item: Total emissions from zero-rated SLCF</t>
  </si>
  <si>
    <t>INDICATOR_ETS_TotalZeroRatedSLCF</t>
  </si>
  <si>
    <t>Memo-item: Total emissions from non-zero-rated biofuels</t>
  </si>
  <si>
    <t>INDICATOR_ETS_TotalNonZeroRatedBioEm</t>
  </si>
  <si>
    <t>Memo-item: Total emissions from non-zero-rated RFNBO / RCF</t>
  </si>
  <si>
    <t>INDICATOR_ETS_TotalNonZeroRatedRFNBO</t>
  </si>
  <si>
    <t>Memo-item: Total emissions from non-zero-rated SLCF</t>
  </si>
  <si>
    <t>INDICATOR_ETS_TotalNonZeroRatedSLCF</t>
  </si>
  <si>
    <t>INDICATOR_CHETS_TotalZeroRatedEmissions</t>
  </si>
  <si>
    <t>INDICATOR_CHETS_TotalPrelEF_Emissions</t>
  </si>
  <si>
    <t>INDICATOR_CHETS_TotalZeroRatedBioEm</t>
  </si>
  <si>
    <t>INDICATOR_CHETS_TotalZeroRatedRFNBO</t>
  </si>
  <si>
    <t>INDICATOR_CHETS_TotalZeroRatedSLCF</t>
  </si>
  <si>
    <t>INDICATOR_CHETS_TotalNonZeroRatedBioEm</t>
  </si>
  <si>
    <t>INDICATOR_CHETS_TotalNonZeroRatedRFNBO</t>
  </si>
  <si>
    <t>INDICATOR_CHETS_TotalNonZeroRatedSLCF</t>
  </si>
  <si>
    <t>Have you been using the simplified approach allowed for small emitters pursuant to Article 55(2) of the MRR?</t>
  </si>
  <si>
    <t>The small emitter tool may furthermore be used by aircraft operators with total annual emissions lower than 3,000 t CO2 per year, related to the reduced scope.</t>
  </si>
  <si>
    <t>&lt;243?</t>
  </si>
  <si>
    <t>&lt;25000? / 3000?</t>
  </si>
  <si>
    <t>Please enter here the total emissions related to the full scope, if relevant.</t>
  </si>
  <si>
    <t>t CO2</t>
  </si>
  <si>
    <t xml:space="preserve">(f) </t>
  </si>
  <si>
    <t>Used quantity of each neat fuel [tonnes]</t>
  </si>
  <si>
    <t>NON ZERO-RATED EMISSIONS [t CO2]</t>
  </si>
  <si>
    <t>ZERO RATED EMISSIONS [t CO2]</t>
  </si>
  <si>
    <t>TOTAL EMISSIONS [t CO2]</t>
  </si>
  <si>
    <t>A</t>
  </si>
  <si>
    <t>B</t>
  </si>
  <si>
    <t>C</t>
  </si>
  <si>
    <t>D</t>
  </si>
  <si>
    <t>E</t>
  </si>
  <si>
    <t xml:space="preserve">Please note that all figures should only refer to flights to be reported under the EU ETS, i.e. relate to the reduced scope. </t>
  </si>
  <si>
    <t>Please complete the following table with the appropriate data for the reporting year. Note that the emission factors presented in section 5(b) are automatically used for calculating these emissions.</t>
  </si>
  <si>
    <t>Please continue by adding further rows above as needed. This must be done by copying an empty row and inserting it thereafter. A simple "insert row" command will NOT be sufficent.</t>
  </si>
  <si>
    <t>&lt;&lt;&lt; Click here to proceed to section 9 "Aircraft data" &gt;&gt;&gt;</t>
  </si>
  <si>
    <t>Do not change any formulae here!</t>
  </si>
  <si>
    <t>Hide row (Aux.values)</t>
  </si>
  <si>
    <t>Fuel Nr.</t>
  </si>
  <si>
    <t>Fuel has entries?</t>
  </si>
  <si>
    <t>Fuel name to display</t>
  </si>
  <si>
    <t>zero-rated?</t>
  </si>
  <si>
    <t>Prel. EF.</t>
  </si>
  <si>
    <t>(final) EF.</t>
  </si>
  <si>
    <t>&lt;&lt;&lt; Click here to proceed to section 10 "Member State specific Content" &gt;&gt;&gt;</t>
  </si>
  <si>
    <t>Proportional fuel attribution at aerodromes</t>
  </si>
  <si>
    <t>Table for Attribution of alternative aviation fuels</t>
  </si>
  <si>
    <t>Aerodrome</t>
  </si>
  <si>
    <t>Eligibility for 100% support (Art. 3c(6) EU ETS Directive)</t>
  </si>
  <si>
    <t>Fuel eligible for support (tonnes)</t>
  </si>
  <si>
    <t>make grey (zero-rated)</t>
  </si>
  <si>
    <t>make grey (eligible)</t>
  </si>
  <si>
    <t>completely grey - if incomplete or fossil only</t>
  </si>
  <si>
    <t>Fuel Type for Summation</t>
  </si>
  <si>
    <t xml:space="preserve">eligibility level </t>
  </si>
  <si>
    <t>TOTAL</t>
  </si>
  <si>
    <t>AUTOMATIC AGGREGATION OF ALTERNATIVE FUEL TYPES</t>
  </si>
  <si>
    <t>Please, indicate here if you do NOT want to apply for the free allocation to support the use of eligible aviation fuels pursuant to Article 3c(6) of the EU ETS Directive.</t>
  </si>
  <si>
    <t>In selecting "TRUE", you are opting-out from the ETS support pursuant to Article 3c(6) of the EU ETS Directive.</t>
  </si>
  <si>
    <t>CNTR_ETS3c6OptOut</t>
  </si>
  <si>
    <t>Aggregated amount of neat fuels eligible for Article 3c(6) support</t>
  </si>
  <si>
    <t>The table below lists the amounts of neat fuels in tonnes, attributed proportionally to eligible flights, as entered in section 10a of this report.</t>
  </si>
  <si>
    <t>The level of support is automatically taken from the fuel definitions in section 5b.</t>
  </si>
  <si>
    <t>Where an airport listed in section 10b is eligible for 100% support in accordance with Article 3c(6) of the EU ETS Directive, this support level is set to 100%.</t>
  </si>
  <si>
    <t>Level of direct ETS support under Article 3c(6)</t>
  </si>
  <si>
    <t>CNTR_grey application</t>
  </si>
  <si>
    <t>Fuels entered in Section 10a [tonnes]</t>
  </si>
  <si>
    <t>Total Volume</t>
  </si>
  <si>
    <t>Advanced Aviation Biofuel</t>
  </si>
  <si>
    <t>(a1)</t>
  </si>
  <si>
    <t>(a2)</t>
  </si>
  <si>
    <t>EU ETS</t>
  </si>
  <si>
    <t>a)</t>
  </si>
  <si>
    <t>b)</t>
  </si>
  <si>
    <t>t</t>
  </si>
  <si>
    <t>b1)</t>
  </si>
  <si>
    <t>c)</t>
  </si>
  <si>
    <t>c1)</t>
  </si>
  <si>
    <t>c2)</t>
  </si>
  <si>
    <t>c3)</t>
  </si>
  <si>
    <t>c4)</t>
  </si>
  <si>
    <t>c5)</t>
  </si>
  <si>
    <t>ReportingYears</t>
  </si>
  <si>
    <t>Name of this sheet</t>
  </si>
  <si>
    <t>EUconst_Eligible</t>
  </si>
  <si>
    <t>EUconst_NotEligible</t>
  </si>
  <si>
    <t>Euconst_ErrMsgNumerOfFlights</t>
  </si>
  <si>
    <t>memberstates</t>
  </si>
  <si>
    <t>worldcountries</t>
  </si>
  <si>
    <t>Euconst_MPReferenceDateTypes</t>
  </si>
  <si>
    <t>opstatus</t>
  </si>
  <si>
    <t>flighttypes</t>
  </si>
  <si>
    <t>operationscope</t>
  </si>
  <si>
    <t>Title</t>
  </si>
  <si>
    <t>LegalStatus</t>
  </si>
  <si>
    <t>freightandmail</t>
  </si>
  <si>
    <t>Passengermass</t>
  </si>
  <si>
    <t>indrange</t>
  </si>
  <si>
    <t>1-5</t>
  </si>
  <si>
    <t>5-10</t>
  </si>
  <si>
    <t>11-20</t>
  </si>
  <si>
    <t>21-30</t>
  </si>
  <si>
    <t>31-50</t>
  </si>
  <si>
    <t>51-100</t>
  </si>
  <si>
    <t>101-200</t>
  </si>
  <si>
    <t>200+</t>
  </si>
  <si>
    <t>ManSys</t>
  </si>
  <si>
    <t>YesNo</t>
  </si>
  <si>
    <t>TrueFalse</t>
  </si>
  <si>
    <t>MSversiontracking</t>
  </si>
  <si>
    <t>SelectPrimaryInfoSource</t>
  </si>
  <si>
    <t>notapplicable</t>
  </si>
  <si>
    <t>NewUpdate</t>
  </si>
  <si>
    <t>BooleanValues</t>
  </si>
  <si>
    <t>UpliftDataSource</t>
  </si>
  <si>
    <t>TankDataSource</t>
  </si>
  <si>
    <t>Frequency</t>
  </si>
  <si>
    <t>parameters</t>
  </si>
  <si>
    <t>UncertThreshold</t>
  </si>
  <si>
    <t>&lt;2.5%</t>
  </si>
  <si>
    <t>&lt;5.0%</t>
  </si>
  <si>
    <t>UncertTierResult</t>
  </si>
  <si>
    <t>SourceClass</t>
  </si>
  <si>
    <t>MeasMethod</t>
  </si>
  <si>
    <t>DensMethod</t>
  </si>
  <si>
    <t>Fuel types</t>
  </si>
  <si>
    <t>UncertValue</t>
  </si>
  <si>
    <t>CommissionApprovedTools</t>
  </si>
  <si>
    <t>CompetentAuthorities</t>
  </si>
  <si>
    <t>aviationauthorities</t>
  </si>
  <si>
    <t>CORSIA_FuelsList</t>
  </si>
  <si>
    <t>EU_EF_forCORSIAFuelList</t>
  </si>
  <si>
    <t>CNTR_EFListSelected</t>
  </si>
  <si>
    <t>EF_SystemSelection</t>
  </si>
  <si>
    <t>CNTR_EFSystemselected</t>
  </si>
  <si>
    <t>MSLanguages</t>
  </si>
  <si>
    <t>MemberStatesWithSwiss</t>
  </si>
  <si>
    <t>CNST_AltFuels</t>
  </si>
  <si>
    <t>Fossil Alternative Fuel</t>
  </si>
  <si>
    <t>CNST_AltFuelTypes</t>
  </si>
  <si>
    <t>CNST_AltFuelTypesShort</t>
  </si>
  <si>
    <t>CNST_AltFuelsZero</t>
  </si>
  <si>
    <t>CNST_AltFuelsEligible</t>
  </si>
  <si>
    <t>CNST_AltFuelsSupportRate</t>
  </si>
  <si>
    <t>CNST_AltFuelsIsBio</t>
  </si>
  <si>
    <t>CNST_AltFuelsIsRF</t>
  </si>
  <si>
    <t>CNST_AltFuelsIsLCF</t>
  </si>
  <si>
    <t>non-zero-rated RFNBO</t>
  </si>
  <si>
    <t>non-zero-rated RCF</t>
  </si>
  <si>
    <t>Other (Fossil)</t>
  </si>
  <si>
    <t>manual input</t>
  </si>
  <si>
    <t>CNST_Biofuels</t>
  </si>
  <si>
    <t>CNST_RFNBO/RCF</t>
  </si>
  <si>
    <t>CNST_SLCF</t>
  </si>
  <si>
    <t>CNST_FossilAltFuel</t>
  </si>
  <si>
    <t>END</t>
  </si>
  <si>
    <t>CNST_MainFuelTypes</t>
  </si>
  <si>
    <t>CNST_MainFuelEFref</t>
  </si>
  <si>
    <t>CNST_MainFuelNCVref</t>
  </si>
  <si>
    <t>ERRmsg_SelectMainFuel</t>
  </si>
  <si>
    <t>Select main fuel!</t>
  </si>
  <si>
    <t>ERRmsg_Incomplete</t>
  </si>
  <si>
    <t>Incomplete!</t>
  </si>
  <si>
    <t>Text_Fuel</t>
  </si>
  <si>
    <t>Fuel</t>
  </si>
  <si>
    <t>CNST_EligibilityLevels</t>
  </si>
  <si>
    <t>ErrMsg_YouOptOut</t>
  </si>
  <si>
    <t>ErrMsg_Art3c6OK</t>
  </si>
  <si>
    <t>maybe to be added later!</t>
  </si>
  <si>
    <t>TEXT (Language Version)</t>
  </si>
  <si>
    <t>TEXT (English Original) - don't change!</t>
  </si>
  <si>
    <t>xxx</t>
  </si>
  <si>
    <t>ANNUAL EMISSIONS MONITORING PLAN</t>
  </si>
  <si>
    <t>CONTENTS</t>
  </si>
  <si>
    <t>Guidelines and conditions</t>
  </si>
  <si>
    <t>Monitoring Plan versions</t>
  </si>
  <si>
    <t>Identification of the aircraft operator</t>
  </si>
  <si>
    <t>Contact details</t>
  </si>
  <si>
    <t>Emission sources and fleet characteristics</t>
  </si>
  <si>
    <t>Eligibility for simplified approaches</t>
  </si>
  <si>
    <t>Activity data</t>
  </si>
  <si>
    <t>Uncertainty assessment</t>
  </si>
  <si>
    <t>Emission factors</t>
  </si>
  <si>
    <t>Simplified calculation of CO2 emissions</t>
  </si>
  <si>
    <t>Data Gaps</t>
  </si>
  <si>
    <t>Management</t>
  </si>
  <si>
    <t>Data Flow Activities</t>
  </si>
  <si>
    <t>Control Activities</t>
  </si>
  <si>
    <t>List of definitions and abbreviations used</t>
  </si>
  <si>
    <t>Additional information</t>
  </si>
  <si>
    <t>Member State specific further information</t>
  </si>
  <si>
    <t>Information about this file:</t>
  </si>
  <si>
    <t>This monitoring plan was submitted by:</t>
  </si>
  <si>
    <t>Unique Identifier of the aircraft operator (CRCO No.):</t>
  </si>
  <si>
    <t>Version Number of this monitoring plan:</t>
  </si>
  <si>
    <t>If your competent authority requires you to hand in a signed paper copy of the monitoring plan, please use the space below for signature:</t>
  </si>
  <si>
    <t>Date</t>
  </si>
  <si>
    <t>Name and Signature of 
legally responsible person</t>
  </si>
  <si>
    <t>Template version information:</t>
  </si>
  <si>
    <t>Template provided by:</t>
  </si>
  <si>
    <t>Publication date:</t>
  </si>
  <si>
    <t>Language version:</t>
  </si>
  <si>
    <t>Reference filename:</t>
  </si>
  <si>
    <t>GUIDELINES AND CONDITIONS</t>
  </si>
  <si>
    <t>Directive 2003/87/EC, as amended (hereinafter "the (revised) EU ETS Directive") requires aircraft operators who are included in the European Greenhouse Gas Emission Trading Scheme (the EU ETS) to monitor and report their emissions and tonne-kilometre data, and to have the reports verified by an independent and accredited verifier.</t>
  </si>
  <si>
    <t>The Directive can be downloaded from:</t>
  </si>
  <si>
    <t>http://eur-lex.europa.eu/legal-content/EN/TXT/HTML/?uri=CELEX:02003L0087-20151029&amp;qid=1447163831856&amp;from=EN</t>
  </si>
  <si>
    <t>The Monitoring and Reporting Regulation (Commission Regulation (EU) No. 601/2012, hereinafter the "MRR"), defines further requirements for monitoring and reporting. The MRR can be downloaded from:</t>
  </si>
  <si>
    <t>http://eur-lex.europa.eu/legal-content/EN/TXT/PDF/?uri=CELEX:02012R0601-20140730&amp;qid=1447163892338&amp;from=EN</t>
  </si>
  <si>
    <t>Article 12 of the MRR sets out specific requirements for the content and submission of the monitoring plan and its updates. Article 12 outlines the importance of the Monitoring plan as follows:</t>
  </si>
  <si>
    <t>The monitoring plan shall consist of a detailed, complete and transparent documentation of the monitoring methodology of a specific installation or aircraft operator and shall contain at least the elements laid down in Annex I.</t>
  </si>
  <si>
    <t>Furthermore, Article 74(1) states:</t>
  </si>
  <si>
    <t>Member States may require the operator and aircraft operator to use electronic templates or specific file formats for submission of monitoring plans and changes to the monitoring plan, as well as for submission of annual emissions reports, tonne-kilometre data reports, verification reports and improvement reports. 
Those templates or file format specifications established by the Member States shall, at least, contain the information contained in electronic templates or file format specifications published by the Commission.</t>
  </si>
  <si>
    <t xml:space="preserve">This file constitutes the said template for monitoring plans for emissions of aircraft operators developed by the European Commission and includes the requirements defined in Annex I as well as further requirements to assist the aircraft operator in demonstrating compliance with the MRR. 
Under certain conditions as described below, it may have been amended to a limited extent by a Member State's competent authority. </t>
  </si>
  <si>
    <t>All Commission guidance documents on the Monitoring and Reporting Regulation can be found at:</t>
  </si>
  <si>
    <t>http://ec.europa.eu/clima/policies/ets/monitoring/index_en.htm</t>
  </si>
  <si>
    <t>The EU ETS for aviation has been expanded to cover the three EEA EFTA States Iceland, Liechtenstein and Norway, and will cover also Croatia from 2013 onwards. This means that aircraft operators also need to monitor and report their emissions and tonne-kilometre data from domestic flights within the EEA EFTA States, flights between the EEA EFTA States and flights between EEA EFTA States and third countries.</t>
  </si>
  <si>
    <t>Accordingly, all references to Member States in this template should be interpreted as including all 31 EEA States. The EEA comprises the 28 EU Member States, Iceland, Liechtenstein and Norway.</t>
  </si>
  <si>
    <t>Before you use this file, please carry out the following steps:</t>
  </si>
  <si>
    <r>
      <t>Make sure you know which Member State is responsible for administering you</t>
    </r>
    <r>
      <rPr>
        <sz val="10"/>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</si>
  <si>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r>
      <t>Make sure you know which Member State is responsible for administering you</t>
    </r>
    <r>
      <rPr>
        <sz val="10"/>
        <color theme="0" tint="-0.34998626667073579"/>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</si>
  <si>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t xml:space="preserve">Identify the Competent Authority (CA) responsible for your case in that administering Member State (there may be more than one CA per Member State). </t>
  </si>
  <si>
    <t>Check the CA's webpage or directly contact the CA in order to find out if you have the correct version of the template. The template version is clearly indicated on the cover page of this file.</t>
  </si>
  <si>
    <t>Some Member States may require you to use an alternative system, such as Internet-based forms instead of a spreadsheet. Check your administering Member State requirements. In this case the CA will provide further information to you.</t>
  </si>
  <si>
    <t>Read carefully the instructions below for filling this template.</t>
  </si>
  <si>
    <t>This Monitoring Plan must be submitted to your Competent Authority to the following address:</t>
  </si>
  <si>
    <t>Detail address to be provided by the Member State</t>
  </si>
  <si>
    <t>The CA may contact you to discuss modifications to your monitoring plan to ensure the accurate and verifiable monitoring and reporting of annual emissions, according to the general and specific requirements of the MRR. Notwithstanding Article 16(1) of the MRR, upon notification of approval from the CA you will use the latest approved version of the monitoring plan as the methodology to determine annual emissions and implement your data acquisition and handling activities and control activities. It will serve also as a reference for verification of your annual emissions report.</t>
  </si>
  <si>
    <t>You must notify any proposals for significant modifications to the monitoring plan to the CA without undue delay. Any significant change in your monitoring methodology shall be subject to approval by the CA, as set in Article 14 and 15 of the MRR. Where you can assume reasonably (in accordance with Article 15) that necessary updates of the monitoring plan are not significant, you may notify the CA of those updates jointly once per year in accordance with the deadline specified in that Article (subject to competent authority agreement).</t>
  </si>
  <si>
    <t>You must implement and keep records of all modifications to the monitoring plan in accordance with Article 16 of the MRR.</t>
  </si>
  <si>
    <t>Contact your Competent Authority if you need assistance to complete your Monitoring Plan. Some Member States have produced guidance documents which you may find useful.</t>
  </si>
  <si>
    <r>
      <t xml:space="preserve">Confidentiality statement: </t>
    </r>
    <r>
      <rPr>
        <sz val="10"/>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</si>
  <si>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r>
      <t xml:space="preserve">Confidentiality statement: </t>
    </r>
    <r>
      <rPr>
        <sz val="10"/>
        <color theme="0" tint="-0.34998626667073579"/>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</si>
  <si>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t>Information sources:</t>
  </si>
  <si>
    <t>EU Websites:</t>
  </si>
  <si>
    <t>EU-Legislation:</t>
  </si>
  <si>
    <t xml:space="preserve">http://eur-lex.europa.eu/en/index.htm </t>
  </si>
  <si>
    <t>EU ETS general:</t>
  </si>
  <si>
    <t>http://ec.europa.eu/clima/policies/ets/index_en.htm</t>
  </si>
  <si>
    <t xml:space="preserve">Aviation EU ETS: </t>
  </si>
  <si>
    <t>http://ec.europa.eu/clima/policies/transport/aviation/index_en.htm</t>
  </si>
  <si>
    <t xml:space="preserve">Monitoring and Reporting in the EU ETS: </t>
  </si>
  <si>
    <t>Other Websites:</t>
  </si>
  <si>
    <t>&lt;to be provided by Member State&gt;</t>
  </si>
  <si>
    <t>Helpdesk:</t>
  </si>
  <si>
    <t>&lt;to be provided by Member State, if relevant&gt;</t>
  </si>
  <si>
    <t>How to use this file:</t>
  </si>
  <si>
    <t>In order to minimize your workload, you may choose to enter only in one monitoring plan all the data which is needed identically in both monitoring plans (emissions and tonne-kilometre). This choice has to be made in input field 2(c). It is recommended to use the annual emission monitoring plan as the primary document, as this requires generally the more complete information. If you do not send both documents to the Competent Authority at the same time, you have to fill in this data in the first document.</t>
  </si>
  <si>
    <t>It is recommended that you go through the file from start to end. There are a few functions which will guide you through the form which depend on previous input, such as cells changing colour if an input is not needed (see colour codes below).</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</si>
  <si>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</si>
  <si>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Colour codes and fonts:</t>
  </si>
  <si>
    <t>Black bold text:</t>
  </si>
  <si>
    <t>This is text provided by the Commission template. It should be kept as it is.</t>
  </si>
  <si>
    <t>Smaller italic text:</t>
  </si>
  <si>
    <t>This text gives further explanations. Member States may add further explanations in MS specific versions of the template.</t>
  </si>
  <si>
    <t>Light yellow fields indicate input fields.</t>
  </si>
  <si>
    <t>Green fields show automatically calculated results. Red text indicates error messages (missing data etc.).</t>
  </si>
  <si>
    <t>Shaded fields indicate that an input in another field makes the input here irrelevant.</t>
  </si>
  <si>
    <t>Grey shaded areas should be filled by Member States before publishing customized version of the template.</t>
  </si>
  <si>
    <t>Member State-specific guidance is listed here:</t>
  </si>
  <si>
    <t>A. Monitoring Plan versions</t>
  </si>
  <si>
    <t>List of monitoring plan versions</t>
  </si>
  <si>
    <t>This sheet is used for tracking the actual version of the monitoring plan. Each version of the monitoring plan should have a unique version number, and a reference date.</t>
  </si>
  <si>
    <t>Depending on the requirements of the administering Member State, it is possible that the document is exchanged between competent authority and aircraft operator with various updates, or that the aircraft operator alone keeps track of the versions. In any case, the aircraft operator should keep in his files a copy of each version of the monitoring plan.</t>
  </si>
  <si>
    <t>The status of the monitoring plan at the reference date should be described in the "status" column. Possible status types include "submitted to the competent authority (CA)", "approved by the CA", "working draft" etc.</t>
  </si>
  <si>
    <t>Please note that monitoring of the emissions of the aircraft operator must always be carried out in accordance with the latest approved version of the monitoring plan, except in cases where an update of the MP has already been submitted to the CA and/or is pending approval. In accordance with Article 16(1), in such situations the monitoring must be carried out in parallel using the latest approved as well as the latest MP submitted for approval.</t>
  </si>
  <si>
    <t>Version No</t>
  </si>
  <si>
    <t>Reference date</t>
  </si>
  <si>
    <t>Status at reference date</t>
  </si>
  <si>
    <t>Chapters where modifications have been made. 
Brief explanation of changes</t>
  </si>
  <si>
    <t>Please add more lines if necessary</t>
  </si>
  <si>
    <t>IDENTIFICATION OF THE AIRCRAFT OPERATOR AND DESCRIPTION OF ACTIVITIES</t>
  </si>
  <si>
    <t>Identification of Aircraft Operator</t>
  </si>
  <si>
    <t>Please enter the name of the aircraft operator:</t>
  </si>
  <si>
    <t>This name should be the legal entity carrying out the aviation activities defined in Annex I of the EU ETS Directive</t>
  </si>
  <si>
    <t>Unique Identifier as stated in the Commission's list of aircraft operators:</t>
  </si>
  <si>
    <t>This identifier can be found on the list published by the Commission pursuant to Article 18a(3) of the EU ETS Directive.</t>
  </si>
  <si>
    <t>Please choose the primary monitoring plan:</t>
  </si>
  <si>
    <t>Explanation: There are several fields in this template that are identical in the template for the tonne-kilometre data monitoring plan, like address information, and information regarding the aircraft fleet. In order to avoid unnecessary duplication of reporting, you may select here either the annual emission monitoring plan (this file) or the monitoring plan for tonne-kilometre data as the primary document. As soon as you have made your selection, you have to fill in the requested information only once in the selected document.</t>
  </si>
  <si>
    <t>Is this a new or an updated monitoring plan?</t>
  </si>
  <si>
    <r>
      <t>Note</t>
    </r>
    <r>
      <rPr>
        <i/>
        <sz val="8"/>
        <color indexed="62"/>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</si>
  <si>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r>
      <t>Note</t>
    </r>
    <r>
      <rPr>
        <i/>
        <sz val="8"/>
        <color theme="0" tint="-0.34998626667073579"/>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</si>
  <si>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t>Actual version number of the monitoring plan</t>
  </si>
  <si>
    <t>Note: This number will also be displayed on the cover page of this file. It should be consistent with your entry in section 1.</t>
  </si>
  <si>
    <t>&lt;&lt;&lt; If you have selected the t-km monitoring plan under 2(c), click here to proceed to section 3a &gt;&gt;&gt;</t>
  </si>
  <si>
    <t>If different to the name given in 2(a), please also enter the name of the aircraft operator as it appears on the Commission's list of operators:</t>
  </si>
  <si>
    <t>The name of the aircraft operator on the list pursuant to Article 18a(3) of the EU ETS Directive may be different to the actual aircraft operator's name entered in 2(a) above.</t>
  </si>
  <si>
    <t>Please enter the unique ICAO designator used in the call sign for Air Traffic Control (ATC) purposes, where available:</t>
  </si>
  <si>
    <t>The ICAO designator should be that specified in box 7 of the ICAO flight plan (excluding the flight identification) as specified in ICAO document 8585.  If you do not specify an ICAO designator in flight plans, please select "n.a." from the drop down list and proceed to 2(g).</t>
  </si>
  <si>
    <t>Where a unique ICAO designator for ATC purposes is not available, please provide the aircraft registration markings used in the call sign for ATC purposes for the aircraft you operate.</t>
  </si>
  <si>
    <t>If a unique ICAO designator is not available, enter the identification for ATC purposes (tail numbers) of all the aircraft you operate as used in box 7 of the flight plan.  (Please separate each registration with a semicolon.) Otherwise enter "n.a." and proceed.</t>
  </si>
  <si>
    <t>Please enter the administering Member State of the aircraft operator</t>
  </si>
  <si>
    <t>pursuant to Art. 18a of the Directive.</t>
  </si>
  <si>
    <t>Competent authority in this Member State:</t>
  </si>
  <si>
    <t>In some Member States there is more than one Competent Authority dealing with the EU ETS for aircraft operators. Please enter the name of the appropriate authority, if applicable. Otherwise choose "n.a.".</t>
  </si>
  <si>
    <t>Please enter the number and issuing authority of the Air Operator Certificate (AOC) and Operating Licence granted by a Member State if available:</t>
  </si>
  <si>
    <t>Air Operator Certificate:</t>
  </si>
  <si>
    <t>AOC Issuing authority:</t>
  </si>
  <si>
    <t>Operating Licence:</t>
  </si>
  <si>
    <t>Issuing authority:</t>
  </si>
  <si>
    <t>Please enter the address of the aircraft operator, including postcode and country:</t>
  </si>
  <si>
    <t>Address Line 1</t>
  </si>
  <si>
    <t>Address Line 2</t>
  </si>
  <si>
    <t>City</t>
  </si>
  <si>
    <t>State/Province/Region</t>
  </si>
  <si>
    <t>Postcode/ZIP</t>
  </si>
  <si>
    <t>Country</t>
  </si>
  <si>
    <t>Email address</t>
  </si>
  <si>
    <t>If different to the information given above in part (k), please enter the contact address of the aircraft operator (including postcode) in the administering Member State, if any:</t>
  </si>
  <si>
    <t>Please provide details of the ownership structure of your firm and whether you have subsidiaries or parent companies</t>
  </si>
  <si>
    <t>Please include in your description the unique ICAO designator of your subsidiaries or parent company, and indicate the administering Member State of these entities, if applicable. Add attachments to your submission as necessary to show a diagram of your ownership structure.</t>
  </si>
  <si>
    <t>Please note that your Administering Member State may ask you further details about contact addresses and company structure (see worksheet "MS specific content").</t>
  </si>
  <si>
    <t>Description of the activities of the aircraft operator falling under Annex I of the EU ETS Directive</t>
  </si>
  <si>
    <t>Please specify whether you are a commercial or non-commercial air transport operator, whether you operate scheduled, non-scheduled flights or both and, whether the scope of your operations covers only the EEA or also non EEA countries.</t>
  </si>
  <si>
    <t>Operator status</t>
  </si>
  <si>
    <t>Commercial air transport operators: Please attach a copy of Annex I of your AOC to this monitoring plan as evidence.</t>
  </si>
  <si>
    <t>Scheduling of flights</t>
  </si>
  <si>
    <t>Scope of operations</t>
  </si>
  <si>
    <t>Please provide further description of your activities as necessary.</t>
  </si>
  <si>
    <t xml:space="preserve"> Contact details and Address for Service</t>
  </si>
  <si>
    <t>Who can we contact about your monitoring plan?</t>
  </si>
  <si>
    <t>It will help us to have someone who we can contact directly with any questions about your monitoring plan. The person you name should have the authority to act on your behalf. This could be an agent acting on behalf of the aircraft operator.</t>
  </si>
  <si>
    <t>Title:</t>
  </si>
  <si>
    <t>First Name:</t>
  </si>
  <si>
    <t>Surname:</t>
  </si>
  <si>
    <t>Job title:</t>
  </si>
  <si>
    <t>Organisation name (if acting on behalf of the aircraft operator):</t>
  </si>
  <si>
    <t>Telephone number:</t>
  </si>
  <si>
    <t>Email address:</t>
  </si>
  <si>
    <t>&lt;&lt;&lt; If you have selected the t-km monitoring plan under 2(c), click here to proceed to section 4 &gt;&gt;&gt;</t>
  </si>
  <si>
    <t>Please provide an address for receipt of correspondence</t>
  </si>
  <si>
    <t xml:space="preserve">
</t>
  </si>
  <si>
    <t>You must provide an address for receipt of notices or other documents under or in connection with the EU Greenhouse Gas Emissions Trading Scheme. Please provide an electronic address and a postal address, if applicable, within the administering Member State.</t>
  </si>
  <si>
    <t>Address Line 1:</t>
  </si>
  <si>
    <t>Address Line 2:</t>
  </si>
  <si>
    <t>City:</t>
  </si>
  <si>
    <t>State/Province/Region:</t>
  </si>
  <si>
    <t>Postcode/ZIP:</t>
  </si>
  <si>
    <t>Country:</t>
  </si>
  <si>
    <t>&lt;&lt;&lt; Click here to proceed to next section &gt;&gt;&gt;</t>
  </si>
  <si>
    <t>EMISSION SOURCES and FLEET CHARACTERISTICS</t>
  </si>
  <si>
    <t>About your operations</t>
  </si>
  <si>
    <t>Under 2(c) you have chosen:</t>
  </si>
  <si>
    <r>
      <t xml:space="preserve">Please provide a list of the aircraft types operated at the </t>
    </r>
    <r>
      <rPr>
        <b/>
        <u/>
        <sz val="10"/>
        <rFont val="Arial"/>
        <family val="2"/>
      </rPr>
      <t>time of submission of this monitoring plan</t>
    </r>
    <r>
      <rPr>
        <b/>
        <sz val="10"/>
        <rFont val="Arial"/>
        <family val="2"/>
      </rPr>
      <t>.</t>
    </r>
  </si>
  <si>
    <r>
      <t xml:space="preserve">Please provide a list of the aircraft types operated at the </t>
    </r>
    <r>
      <rPr>
        <b/>
        <u/>
        <sz val="10"/>
        <color theme="0" tint="-0.34998626667073579"/>
        <rFont val="Arial"/>
        <family val="2"/>
      </rPr>
      <t>time of submission of this monitoring plan</t>
    </r>
    <r>
      <rPr>
        <b/>
        <sz val="10"/>
        <color theme="0" tint="-0.34998626667073579"/>
        <rFont val="Arial"/>
        <family val="2"/>
      </rPr>
      <t>.</t>
    </r>
  </si>
  <si>
    <t>The list should include all aircraft types (by ICAO aircraft type designator - DOC8643), which you operate at the time of submission of this monitoring plan and the number of aircraft per type,  including owned aircraft, as well as leased-in aircraft. You are required to list only aircraft types used for carrying out activities falling under Annex I of the EU ETS Directive.</t>
  </si>
  <si>
    <t>You may use the second column to further specify sub-types of that aircraft type, if relevant for defining the monitoring methodology. This can be useful e.g. if there are different types of on-board measurement systems, different data transmission systems (e.g. ACARS) etc.</t>
  </si>
  <si>
    <t>For each aircraft type you have to specify which fuels will be used (which "source streams" will be associated with the emission sources). You can do that by entering "1" or "TRUE" in the appropriate fields. Leave the field blank if the fuel is not used.</t>
  </si>
  <si>
    <t>Please note: A part of the data to be entered in this subsection is identical to the information in the t-km data monitoring plan. However, more information is needed for emission monitoring. Thus the data has to be filled in here. You may reduce your workload by referring from the t-km monitoring plan to the information given here.</t>
  </si>
  <si>
    <t>Date of submission of monitoring plan:</t>
  </si>
  <si>
    <t xml:space="preserve">
Generic aircraft type 
(ICAO aircraft type designator)</t>
  </si>
  <si>
    <t xml:space="preserve">
Sub-type (optional input)</t>
  </si>
  <si>
    <t xml:space="preserve">
Number of aircraft operated at time of submission</t>
  </si>
  <si>
    <t>jet kerosene
(Jet A1 or Jet A)</t>
  </si>
  <si>
    <t>jet gasoline 
(Jet B)</t>
  </si>
  <si>
    <t>aviation gasoline (AvGas)</t>
  </si>
  <si>
    <t>other alternative fuel</t>
  </si>
  <si>
    <t>Please add further lines if needed. For this purpose it is recommended to copy a full line above, and then use the "insert copied cells" command available in the context menu of the right mouse click. If you use only the "insert line" command, the correct format is not ensured.</t>
  </si>
  <si>
    <t>Only in case of very large fleets you should provide the list as a separate sheet in this file.</t>
  </si>
  <si>
    <t>Please provide an indicative list of additional aircraft types expected to be used.</t>
  </si>
  <si>
    <t xml:space="preserve">Please note that this list should not include any of the aircraft listed in table 4(a) above.  Where available, please also provide an estimated number of aircraft per type, either as a number or an indicative range. </t>
  </si>
  <si>
    <t xml:space="preserve">
Estimated number of aircraft to be operated</t>
  </si>
  <si>
    <t>&lt;&lt;&lt; If you have chosen the t-km monitoring plan, click here to continue with section 4(f). &gt;&gt;&gt;</t>
  </si>
  <si>
    <r>
      <t xml:space="preserve">Please provide details about the systems, procedures and responsibilities used to track the completeness of the list of </t>
    </r>
    <r>
      <rPr>
        <b/>
        <u/>
        <sz val="10"/>
        <rFont val="Arial"/>
        <family val="2"/>
      </rPr>
      <t>emission sources</t>
    </r>
    <r>
      <rPr>
        <b/>
        <sz val="10"/>
        <rFont val="Arial"/>
        <family val="2"/>
      </rPr>
      <t xml:space="preserve"> (aircraft used) over the monitoring year.</t>
    </r>
  </si>
  <si>
    <r>
      <t xml:space="preserve">Please provide details about the systems, procedures and responsibilities used to track the completeness of the list of </t>
    </r>
    <r>
      <rPr>
        <b/>
        <u/>
        <sz val="10"/>
        <color theme="0" tint="-0.34998626667073579"/>
        <rFont val="Arial"/>
        <family val="2"/>
      </rPr>
      <t>emission sources</t>
    </r>
    <r>
      <rPr>
        <b/>
        <sz val="10"/>
        <color theme="0" tint="-0.34998626667073579"/>
        <rFont val="Arial"/>
        <family val="2"/>
      </rPr>
      <t xml:space="preserve"> (aircraft used) over the monitoring year.</t>
    </r>
  </si>
  <si>
    <r>
      <t xml:space="preserve">The items specified below should ensure the completeness of monitoring and reporting of the emissions of all aircraft used during the monitoring year, including </t>
    </r>
    <r>
      <rPr>
        <i/>
        <u/>
        <sz val="8"/>
        <color indexed="18"/>
        <rFont val="Arial"/>
        <family val="2"/>
      </rPr>
      <t>owned</t>
    </r>
    <r>
      <rPr>
        <i/>
        <sz val="8"/>
        <color indexed="18"/>
        <rFont val="Arial"/>
        <family val="2"/>
      </rPr>
      <t xml:space="preserve"> aircraft, as well as </t>
    </r>
    <r>
      <rPr>
        <i/>
        <u/>
        <sz val="8"/>
        <color indexed="18"/>
        <rFont val="Arial"/>
        <family val="2"/>
      </rPr>
      <t>leased-in</t>
    </r>
    <r>
      <rPr>
        <i/>
        <sz val="8"/>
        <color indexed="18"/>
        <rFont val="Arial"/>
        <family val="2"/>
      </rPr>
      <t xml:space="preserve"> aircraft.</t>
    </r>
  </si>
  <si>
    <r>
      <t xml:space="preserve">The items specified below should ensure the completeness of monitoring and reporting of the emissions of all aircraft used during the monitoring year, including </t>
    </r>
    <r>
      <rPr>
        <i/>
        <u/>
        <sz val="8"/>
        <color theme="0" tint="-0.34998626667073579"/>
        <rFont val="Arial"/>
        <family val="2"/>
      </rPr>
      <t>owned</t>
    </r>
    <r>
      <rPr>
        <i/>
        <sz val="8"/>
        <color theme="0" tint="-0.34998626667073579"/>
        <rFont val="Arial"/>
        <family val="2"/>
      </rPr>
      <t xml:space="preserve"> aircraft, as well as </t>
    </r>
    <r>
      <rPr>
        <i/>
        <u/>
        <sz val="8"/>
        <color theme="0" tint="-0.34998626667073579"/>
        <rFont val="Arial"/>
        <family val="2"/>
      </rPr>
      <t>leased-in</t>
    </r>
    <r>
      <rPr>
        <i/>
        <sz val="8"/>
        <color theme="0" tint="-0.34998626667073579"/>
        <rFont val="Arial"/>
        <family val="2"/>
      </rPr>
      <t xml:space="preserve"> aircraft.</t>
    </r>
  </si>
  <si>
    <t>Title of procedure</t>
  </si>
  <si>
    <t>Reference for procedure</t>
  </si>
  <si>
    <t xml:space="preserve">
</t>
  </si>
  <si>
    <t>Brief description of procedure</t>
  </si>
  <si>
    <t>Post or department responsible for data maintenance</t>
  </si>
  <si>
    <t>Location where records are kept</t>
  </si>
  <si>
    <t>Name of system used (where applicable)</t>
  </si>
  <si>
    <r>
      <t xml:space="preserve">Please provide details about the procedures to monitor the completeness of the </t>
    </r>
    <r>
      <rPr>
        <b/>
        <u/>
        <sz val="10"/>
        <rFont val="Arial"/>
        <family val="2"/>
      </rPr>
      <t>list of flights</t>
    </r>
    <r>
      <rPr>
        <b/>
        <sz val="10"/>
        <rFont val="Arial"/>
        <family val="2"/>
      </rPr>
      <t xml:space="preserve"> operated under the unique designator by aerodrome pair.</t>
    </r>
  </si>
  <si>
    <r>
      <t xml:space="preserve">Please provide details about the procedures to monitor the completeness of the </t>
    </r>
    <r>
      <rPr>
        <b/>
        <u/>
        <sz val="10"/>
        <color theme="0" tint="-0.34998626667073579"/>
        <rFont val="Arial"/>
        <family val="2"/>
      </rPr>
      <t>list of flights</t>
    </r>
    <r>
      <rPr>
        <b/>
        <sz val="10"/>
        <color theme="0" tint="-0.34998626667073579"/>
        <rFont val="Arial"/>
        <family val="2"/>
      </rPr>
      <t xml:space="preserve"> operated under the unique designator by aerodrome pair.</t>
    </r>
  </si>
  <si>
    <r>
      <t xml:space="preserve">Please detail the procedures and systems in place to keep an updated detailed </t>
    </r>
    <r>
      <rPr>
        <i/>
        <u/>
        <sz val="8"/>
        <color indexed="18"/>
        <rFont val="Arial"/>
        <family val="2"/>
      </rPr>
      <t>list of aerodrome pairs</t>
    </r>
    <r>
      <rPr>
        <i/>
        <sz val="8"/>
        <color indexed="18"/>
        <rFont val="Arial"/>
        <family val="2"/>
      </rPr>
      <t xml:space="preserve"> </t>
    </r>
    <r>
      <rPr>
        <i/>
        <u/>
        <sz val="8"/>
        <color indexed="18"/>
        <rFont val="Arial"/>
        <family val="2"/>
      </rPr>
      <t>and flights operated</t>
    </r>
    <r>
      <rPr>
        <i/>
        <sz val="8"/>
        <color indexed="18"/>
        <rFont val="Arial"/>
        <family val="2"/>
      </rPr>
      <t xml:space="preserve"> during the monitoring period as well as the procedures in place to ensure completeness and non-duplication of data.</t>
    </r>
  </si>
  <si>
    <r>
      <t xml:space="preserve">Please detail the procedures and systems in place to keep an updated detailed </t>
    </r>
    <r>
      <rPr>
        <i/>
        <u/>
        <sz val="8"/>
        <color theme="0" tint="-0.34998626667073579"/>
        <rFont val="Arial"/>
        <family val="2"/>
      </rPr>
      <t>list of aerodrome pairs</t>
    </r>
    <r>
      <rPr>
        <i/>
        <sz val="8"/>
        <color theme="0" tint="-0.34998626667073579"/>
        <rFont val="Arial"/>
        <family val="2"/>
      </rPr>
      <t xml:space="preserve"> </t>
    </r>
    <r>
      <rPr>
        <i/>
        <u/>
        <sz val="8"/>
        <color theme="0" tint="-0.34998626667073579"/>
        <rFont val="Arial"/>
        <family val="2"/>
      </rPr>
      <t>and flights operated</t>
    </r>
    <r>
      <rPr>
        <i/>
        <sz val="8"/>
        <color theme="0" tint="-0.34998626667073579"/>
        <rFont val="Arial"/>
        <family val="2"/>
      </rPr>
      <t xml:space="preserve"> during the monitoring period as well as the procedures in place to ensure completeness and non-duplication of data.</t>
    </r>
  </si>
  <si>
    <t>Please provide details about the procedures for determining whether flights are covered by Annex I of the Directive, ensuring completeness and avoiding double counting.</t>
  </si>
  <si>
    <r>
      <t xml:space="preserve">Please detail the systems in place to keep an updated detailed </t>
    </r>
    <r>
      <rPr>
        <i/>
        <u/>
        <sz val="8"/>
        <color indexed="18"/>
        <rFont val="Arial"/>
        <family val="2"/>
      </rPr>
      <t xml:space="preserve">list of flights </t>
    </r>
    <r>
      <rPr>
        <i/>
        <sz val="8"/>
        <color indexed="18"/>
        <rFont val="Arial"/>
        <family val="2"/>
      </rPr>
      <t>during the monitoring period which are included/excluded from EU ETS, as well as the procedures in place to ensure completeness and non-duplication of data.</t>
    </r>
  </si>
  <si>
    <r>
      <t xml:space="preserve">Please detail the systems in place to keep an updated detailed </t>
    </r>
    <r>
      <rPr>
        <i/>
        <u/>
        <sz val="8"/>
        <color theme="0" tint="-0.34998626667073579"/>
        <rFont val="Arial"/>
        <family val="2"/>
      </rPr>
      <t xml:space="preserve">list of flights </t>
    </r>
    <r>
      <rPr>
        <i/>
        <sz val="8"/>
        <color theme="0" tint="-0.34998626667073579"/>
        <rFont val="Arial"/>
        <family val="2"/>
      </rPr>
      <t>during the monitoring period which are included/excluded from EU ETS, as well as the procedures in place to ensure completeness and non-duplication of data.</t>
    </r>
  </si>
  <si>
    <r>
      <t>Please provide an estimate/prediction of the total annual fossil CO</t>
    </r>
    <r>
      <rPr>
        <b/>
        <vertAlign val="subscript"/>
        <sz val="10"/>
        <rFont val="Arial"/>
        <family val="2"/>
      </rPr>
      <t>2</t>
    </r>
    <r>
      <rPr>
        <b/>
        <sz val="10"/>
        <rFont val="Arial"/>
        <family val="2"/>
      </rPr>
      <t xml:space="preserve"> emissions for Annex 1 activities.</t>
    </r>
  </si>
  <si>
    <r>
      <t>Please provide an estimate/prediction of the total annual fossil CO</t>
    </r>
    <r>
      <rPr>
        <b/>
        <vertAlign val="subscript"/>
        <sz val="10"/>
        <color theme="0" tint="-0.34998626667073579"/>
        <rFont val="Arial"/>
        <family val="2"/>
      </rPr>
      <t>2</t>
    </r>
    <r>
      <rPr>
        <b/>
        <sz val="10"/>
        <color theme="0" tint="-0.34998626667073579"/>
        <rFont val="Arial"/>
        <family val="2"/>
      </rPr>
      <t xml:space="preserve"> emissions for Annex 1 activities.</t>
    </r>
  </si>
  <si>
    <t>The figure should only include those flights, which are covered by EU ETS.</t>
  </si>
  <si>
    <r>
      <t>tonnes CO</t>
    </r>
    <r>
      <rPr>
        <b/>
        <vertAlign val="subscript"/>
        <sz val="8"/>
        <rFont val="Arial"/>
        <family val="2"/>
      </rPr>
      <t>2</t>
    </r>
  </si>
  <si>
    <r>
      <t>tonnes CO</t>
    </r>
    <r>
      <rPr>
        <b/>
        <vertAlign val="subscript"/>
        <sz val="8"/>
        <color theme="0" tint="-0.34998626667073579"/>
        <rFont val="Arial"/>
        <family val="2"/>
      </rPr>
      <t>2</t>
    </r>
  </si>
  <si>
    <t>Eligibility for simplified procedures for small emitters</t>
  </si>
  <si>
    <r>
      <t>Please confirm whether you operate fewer than 243 flights per period for three consecutive four-month periods; or operate flights with total annual fossil CO</t>
    </r>
    <r>
      <rPr>
        <b/>
        <vertAlign val="subscript"/>
        <sz val="10"/>
        <rFont val="Arial"/>
        <family val="2"/>
      </rPr>
      <t>2</t>
    </r>
    <r>
      <rPr>
        <b/>
        <sz val="10"/>
        <rFont val="Arial"/>
        <family val="2"/>
      </rPr>
      <t xml:space="preserve"> emissions lower than 25 000 tonnes per year?</t>
    </r>
  </si>
  <si>
    <r>
      <t>Please confirm whether you operate fewer than 243 flights per period for three consecutive four-month periods; or operate flights with total annual fossil CO</t>
    </r>
    <r>
      <rPr>
        <b/>
        <vertAlign val="subscript"/>
        <sz val="10"/>
        <color theme="0" tint="-0.34998626667073579"/>
        <rFont val="Arial"/>
        <family val="2"/>
      </rPr>
      <t>2</t>
    </r>
    <r>
      <rPr>
        <b/>
        <sz val="10"/>
        <color theme="0" tint="-0.34998626667073579"/>
        <rFont val="Arial"/>
        <family val="2"/>
      </rPr>
      <t xml:space="preserve"> emissions lower than 25 000 tonnes per year?</t>
    </r>
  </si>
  <si>
    <t>Operators who are considered to be small emitters may choose to use simplified procedures to estimate fuel consumption using tools implemented by Eurocontrol or another relevant organisation. In this case, complete the worksheet "simplified calculation" instead of the worksheet "calculation".</t>
  </si>
  <si>
    <t>&lt;&lt;&lt; If you have chosen "False", please continue directly to section 6. &gt;&gt;&gt;</t>
  </si>
  <si>
    <t>If you have selected "TRUE" in response to 5(a), do you intend to use simplified procedures to estimate fuel consumption?</t>
  </si>
  <si>
    <t>If you have selected "TRUE", please provide information to support your eligibility for the simplified calculation procedures and then proceed directly to the tab "Simplified Calculation" (Section 9).</t>
  </si>
  <si>
    <r>
      <t>Provide suitable information to support the fact that you operate fewer than 243 flights per period for three consecutive four-month periods or that your annual emissions are lower than 25 000 tonnes of CO</t>
    </r>
    <r>
      <rPr>
        <i/>
        <vertAlign val="subscript"/>
        <sz val="8"/>
        <rFont val="Arial"/>
        <family val="2"/>
      </rPr>
      <t>2</t>
    </r>
    <r>
      <rPr>
        <i/>
        <sz val="8"/>
        <rFont val="Arial"/>
        <family val="2"/>
      </rPr>
      <t xml:space="preserve"> per year. Where necessary, you can attach further documents (see Section 15).</t>
    </r>
  </si>
  <si>
    <r>
      <t>Provide suitable information to support the fact that you operate fewer than 243 flights per period for three consecutive four-month periods or that your annual emissions are lower than 25 000 tonnes of CO</t>
    </r>
    <r>
      <rPr>
        <i/>
        <vertAlign val="subscript"/>
        <sz val="8"/>
        <color theme="0" tint="-0.34998626667073579"/>
        <rFont val="Arial"/>
        <family val="2"/>
      </rPr>
      <t>2</t>
    </r>
    <r>
      <rPr>
        <i/>
        <sz val="8"/>
        <color theme="0" tint="-0.34998626667073579"/>
        <rFont val="Arial"/>
        <family val="2"/>
      </rPr>
      <t xml:space="preserve"> per year. Where necessary, you can attach further documents (see Section 15).</t>
    </r>
  </si>
  <si>
    <t>&lt;&lt;&lt; Click here to proceed to section 9 "Simplified Calculation" &gt;&gt;&gt;</t>
  </si>
  <si>
    <r>
      <t>CALCULATION OF CO</t>
    </r>
    <r>
      <rPr>
        <b/>
        <vertAlign val="subscript"/>
        <sz val="14"/>
        <rFont val="Arial"/>
        <family val="2"/>
      </rPr>
      <t>2</t>
    </r>
    <r>
      <rPr>
        <b/>
        <sz val="14"/>
        <rFont val="Arial"/>
        <family val="2"/>
      </rPr>
      <t xml:space="preserve"> EMISSIONS </t>
    </r>
  </si>
  <si>
    <r>
      <t>CALCULATION OF CO</t>
    </r>
    <r>
      <rPr>
        <b/>
        <vertAlign val="subscript"/>
        <sz val="14"/>
        <color theme="0" tint="-0.34998626667073579"/>
        <rFont val="Arial"/>
        <family val="2"/>
      </rPr>
      <t>2</t>
    </r>
    <r>
      <rPr>
        <b/>
        <sz val="14"/>
        <color theme="0" tint="-0.34998626667073579"/>
        <rFont val="Arial"/>
        <family val="2"/>
      </rPr>
      <t xml:space="preserve"> EMISSIONS </t>
    </r>
  </si>
  <si>
    <t>&lt;&lt;&lt; Go to Section 9 if eligible for simplified calculation &gt;&gt;&gt;</t>
  </si>
  <si>
    <r>
      <t xml:space="preserve">Please specify the methodology used to measure fuel consumption for </t>
    </r>
    <r>
      <rPr>
        <b/>
        <u/>
        <sz val="10"/>
        <rFont val="Arial"/>
        <family val="2"/>
      </rPr>
      <t>each aircraft type</t>
    </r>
    <r>
      <rPr>
        <b/>
        <sz val="10"/>
        <rFont val="Arial"/>
        <family val="2"/>
      </rPr>
      <t>.</t>
    </r>
  </si>
  <si>
    <r>
      <t xml:space="preserve">Please specify the methodology used to measure fuel consumption for </t>
    </r>
    <r>
      <rPr>
        <b/>
        <u/>
        <sz val="10"/>
        <color theme="0" tint="-0.34998626667073579"/>
        <rFont val="Arial"/>
        <family val="2"/>
      </rPr>
      <t>each aircraft type</t>
    </r>
    <r>
      <rPr>
        <b/>
        <sz val="10"/>
        <color theme="0" tint="-0.34998626667073579"/>
        <rFont val="Arial"/>
        <family val="2"/>
      </rPr>
      <t>.</t>
    </r>
  </si>
  <si>
    <t>In each case, the method chosen should provide for the most complete and timely data combined with the lowest uncertainty without incurring unreasonable costs. 
Note that the Aircraft types are automatically taken from section 4(a).</t>
  </si>
  <si>
    <t>Method A</t>
  </si>
  <si>
    <t>Actual fuel consumption for each flight (tonnes) = Amount of fuel contained in aircraft tanks once fuel uplift for the flight is complete (tonnes) - Amount of fuel contained in aircraft tanks once fuel uplift for subsequent flight is complete (tonnes) + Fuel uplift for that subsequent flight (tonnes)</t>
  </si>
  <si>
    <t>Method B</t>
  </si>
  <si>
    <t>Actual fuel consumption for each flight (tonnes) = Amount of fuel remaining in aircraft tanks at block-on at the end of the previous flight (tonnes) + Fuel uplift for the flight (tonnes) - Amount of fuel contained in tanks at block-on at the end of the flight (tonnes)</t>
  </si>
  <si>
    <t>Generic aircraft type (ICAO aircraft type designator) and sub-type</t>
  </si>
  <si>
    <t>Method (A/B)</t>
  </si>
  <si>
    <t>Data source used to determine fuel uplift</t>
  </si>
  <si>
    <t>Methods for transmitting, storing and retrieving data</t>
  </si>
  <si>
    <t>Please continue on a separate sheet as required.</t>
  </si>
  <si>
    <r>
      <t xml:space="preserve">If the chosen methodology (Method A/Method B) is not applied for </t>
    </r>
    <r>
      <rPr>
        <b/>
        <u/>
        <sz val="10"/>
        <rFont val="Arial"/>
        <family val="2"/>
      </rPr>
      <t>all aircraft types</t>
    </r>
    <r>
      <rPr>
        <b/>
        <sz val="10"/>
        <rFont val="Arial"/>
        <family val="2"/>
      </rPr>
      <t>, please provide a justification for this approach in the box below</t>
    </r>
  </si>
  <si>
    <r>
      <t xml:space="preserve">If the chosen methodology (Method A/Method B) is not applied for </t>
    </r>
    <r>
      <rPr>
        <b/>
        <u/>
        <sz val="10"/>
        <color theme="0" tint="-0.34998626667073579"/>
        <rFont val="Arial"/>
        <family val="2"/>
      </rPr>
      <t>all aircraft types</t>
    </r>
    <r>
      <rPr>
        <b/>
        <sz val="10"/>
        <color theme="0" tint="-0.34998626667073579"/>
        <rFont val="Arial"/>
        <family val="2"/>
      </rPr>
      <t>, please provide a justification for this approach in the box below</t>
    </r>
  </si>
  <si>
    <t xml:space="preserve">
</t>
  </si>
  <si>
    <r>
      <t xml:space="preserve">Please provide details about the procedure to be used for defining the monitoring methodology for </t>
    </r>
    <r>
      <rPr>
        <b/>
        <u/>
        <sz val="10"/>
        <rFont val="Arial"/>
        <family val="2"/>
      </rPr>
      <t>additional aircraft types</t>
    </r>
    <r>
      <rPr>
        <b/>
        <sz val="10"/>
        <rFont val="Arial"/>
        <family val="2"/>
      </rPr>
      <t>.</t>
    </r>
  </si>
  <si>
    <r>
      <t xml:space="preserve">Please provide details about the procedure to be used for defining the monitoring methodology for </t>
    </r>
    <r>
      <rPr>
        <b/>
        <u/>
        <sz val="10"/>
        <color theme="0" tint="-0.34998626667073579"/>
        <rFont val="Arial"/>
        <family val="2"/>
      </rPr>
      <t>additional aircraft types</t>
    </r>
    <r>
      <rPr>
        <b/>
        <sz val="10"/>
        <color theme="0" tint="-0.34998626667073579"/>
        <rFont val="Arial"/>
        <family val="2"/>
      </rPr>
      <t>.</t>
    </r>
  </si>
  <si>
    <t>While this monitoring plan in general defines the monitoring methodology for the aircraft already in your fleet at the time of submission of the monitoring plan to the competent authority (see point 4(a)), a defined procedure is needed to ensure that any additional aircraft that are expected to be used (e.g. those listed under 4(b)) will be properly monitored as well. The items specified below should ensure that a monitoring methodology is defined for any aircraft type operated.</t>
  </si>
  <si>
    <r>
      <t>Name of system</t>
    </r>
    <r>
      <rPr>
        <sz val="8"/>
        <rFont val="Arial"/>
        <family val="2"/>
      </rPr>
      <t xml:space="preserve"> used (where applicable).</t>
    </r>
  </si>
  <si>
    <r>
      <t>Name of system</t>
    </r>
    <r>
      <rPr>
        <sz val="8"/>
        <color theme="0" tint="-0.34998626667073579"/>
        <rFont val="Arial"/>
        <family val="2"/>
      </rPr>
      <t xml:space="preserve"> used (where applicable).</t>
    </r>
  </si>
  <si>
    <t>Complete the following table with information about the systems and procedures to monitor fuel consumption per flight in both owned and leased-in aircraft.</t>
  </si>
  <si>
    <t>The procedure must include the selected tiers, a description of the measurement equipment, and the procedures for recording, retrieving, transmitting and storing information.</t>
  </si>
  <si>
    <t>Please specify the method used to determine the density used for fuel uplifts and fuel in tanks, for each aircraft type.</t>
  </si>
  <si>
    <t>Actual density values should be used unless it is shown to the satisfaction of the Competent Authority that actual values are not available and a standard density factor of 0.8 kg/l shall be applied.</t>
  </si>
  <si>
    <t>Generic aircraft type (ICAO aircraft type designator)  and sub-type</t>
  </si>
  <si>
    <t>Method to determine actual density values of fuel uplifts</t>
  </si>
  <si>
    <t>Method to determine actual density values of fuel in tanks</t>
  </si>
  <si>
    <t>Justification for using standard value if measurement is not feasible, and other remarks</t>
  </si>
  <si>
    <t>Please continue on a separate sheet if required.</t>
  </si>
  <si>
    <t>Complete the following table with information about the procedures for measurement of the density used for fuel uplifts and fuel in tanks, in both owned and leased-in aircraft.</t>
  </si>
  <si>
    <t>The procedure must include a description of the measurement instruments involved, or if measurement is not feasible, justification for applying the standard value.</t>
  </si>
  <si>
    <r>
      <t xml:space="preserve">If applicable, provide a list of </t>
    </r>
    <r>
      <rPr>
        <b/>
        <u/>
        <sz val="10"/>
        <rFont val="Arial"/>
        <family val="2"/>
      </rPr>
      <t>deviations</t>
    </r>
    <r>
      <rPr>
        <b/>
        <sz val="10"/>
        <rFont val="Arial"/>
        <family val="2"/>
      </rPr>
      <t xml:space="preserve"> from the general methodologies for determining </t>
    </r>
    <r>
      <rPr>
        <b/>
        <u/>
        <sz val="10"/>
        <rFont val="Arial"/>
        <family val="2"/>
      </rPr>
      <t>fuel uplifts</t>
    </r>
    <r>
      <rPr>
        <b/>
        <sz val="10"/>
        <rFont val="Arial"/>
        <family val="2"/>
      </rPr>
      <t>/</t>
    </r>
    <r>
      <rPr>
        <b/>
        <u/>
        <sz val="10"/>
        <rFont val="Arial"/>
        <family val="2"/>
      </rPr>
      <t>fuel contained in the tank</t>
    </r>
    <r>
      <rPr>
        <b/>
        <sz val="10"/>
        <rFont val="Arial"/>
        <family val="2"/>
      </rPr>
      <t xml:space="preserve"> and </t>
    </r>
    <r>
      <rPr>
        <b/>
        <u/>
        <sz val="10"/>
        <rFont val="Arial"/>
        <family val="2"/>
      </rPr>
      <t>density</t>
    </r>
    <r>
      <rPr>
        <b/>
        <sz val="10"/>
        <rFont val="Arial"/>
        <family val="2"/>
      </rPr>
      <t xml:space="preserve"> for </t>
    </r>
    <r>
      <rPr>
        <b/>
        <u/>
        <sz val="10"/>
        <rFont val="Arial"/>
        <family val="2"/>
      </rPr>
      <t>specific aerodromes</t>
    </r>
    <r>
      <rPr>
        <b/>
        <sz val="10"/>
        <rFont val="Arial"/>
        <family val="2"/>
      </rPr>
      <t>.</t>
    </r>
  </si>
  <si>
    <r>
      <t xml:space="preserve">If applicable, provide a list of </t>
    </r>
    <r>
      <rPr>
        <b/>
        <u/>
        <sz val="10"/>
        <color theme="0" tint="-0.34998626667073579"/>
        <rFont val="Arial"/>
        <family val="2"/>
      </rPr>
      <t>deviations</t>
    </r>
    <r>
      <rPr>
        <b/>
        <sz val="10"/>
        <color theme="0" tint="-0.34998626667073579"/>
        <rFont val="Arial"/>
        <family val="2"/>
      </rPr>
      <t xml:space="preserve"> from the general methodologies for determining </t>
    </r>
    <r>
      <rPr>
        <b/>
        <u/>
        <sz val="10"/>
        <color theme="0" tint="-0.34998626667073579"/>
        <rFont val="Arial"/>
        <family val="2"/>
      </rPr>
      <t>fuel uplifts</t>
    </r>
    <r>
      <rPr>
        <b/>
        <sz val="10"/>
        <color theme="0" tint="-0.34998626667073579"/>
        <rFont val="Arial"/>
        <family val="2"/>
      </rPr>
      <t>/</t>
    </r>
    <r>
      <rPr>
        <b/>
        <u/>
        <sz val="10"/>
        <color theme="0" tint="-0.34998626667073579"/>
        <rFont val="Arial"/>
        <family val="2"/>
      </rPr>
      <t>fuel contained in the tank</t>
    </r>
    <r>
      <rPr>
        <b/>
        <sz val="10"/>
        <color theme="0" tint="-0.34998626667073579"/>
        <rFont val="Arial"/>
        <family val="2"/>
      </rPr>
      <t xml:space="preserve"> and </t>
    </r>
    <r>
      <rPr>
        <b/>
        <u/>
        <sz val="10"/>
        <color theme="0" tint="-0.34998626667073579"/>
        <rFont val="Arial"/>
        <family val="2"/>
      </rPr>
      <t>density</t>
    </r>
    <r>
      <rPr>
        <b/>
        <sz val="10"/>
        <color theme="0" tint="-0.34998626667073579"/>
        <rFont val="Arial"/>
        <family val="2"/>
      </rPr>
      <t xml:space="preserve"> for </t>
    </r>
    <r>
      <rPr>
        <b/>
        <u/>
        <sz val="10"/>
        <color theme="0" tint="-0.34998626667073579"/>
        <rFont val="Arial"/>
        <family val="2"/>
      </rPr>
      <t>specific aerodromes</t>
    </r>
    <r>
      <rPr>
        <b/>
        <sz val="10"/>
        <color theme="0" tint="-0.34998626667073579"/>
        <rFont val="Arial"/>
        <family val="2"/>
      </rPr>
      <t>.</t>
    </r>
  </si>
  <si>
    <t>Where necessary due to special circumstances, such as fuel suppliers who cannot provide all of the required data for a certain methodology, a list of deviations from the general methodologies should be given for specific aerodromes.  For example, if a fuel supplier at a specific aerodrome cannot provide the actual density data, specify the alternative approach proposed. Please list aerodromes using their ICAO designator, separated by semicolons.</t>
  </si>
  <si>
    <t>Type of deviation</t>
  </si>
  <si>
    <t>Justification of special circumstances</t>
  </si>
  <si>
    <t>Aerodromes for which deviation applies</t>
  </si>
  <si>
    <t>Uncertainty Assessment</t>
  </si>
  <si>
    <r>
      <t xml:space="preserve">Where </t>
    </r>
    <r>
      <rPr>
        <b/>
        <u/>
        <sz val="10"/>
        <rFont val="Arial"/>
        <family val="2"/>
      </rPr>
      <t>on-board systems</t>
    </r>
    <r>
      <rPr>
        <b/>
        <sz val="10"/>
        <rFont val="Arial"/>
        <family val="2"/>
      </rPr>
      <t xml:space="preserve"> are used for </t>
    </r>
    <r>
      <rPr>
        <b/>
        <u/>
        <sz val="10"/>
        <rFont val="Arial"/>
        <family val="2"/>
      </rPr>
      <t>measuring fuel uplifts</t>
    </r>
    <r>
      <rPr>
        <b/>
        <sz val="10"/>
        <rFont val="Arial"/>
        <family val="2"/>
      </rPr>
      <t xml:space="preserve"> and the </t>
    </r>
    <r>
      <rPr>
        <b/>
        <u/>
        <sz val="10"/>
        <rFont val="Arial"/>
        <family val="2"/>
      </rPr>
      <t>quantity remaining in the tank,</t>
    </r>
    <r>
      <rPr>
        <b/>
        <sz val="10"/>
        <rFont val="Arial"/>
        <family val="2"/>
      </rPr>
      <t xml:space="preserve"> please provide uncertainty associated with the on-board measurement equipment.</t>
    </r>
  </si>
  <si>
    <r>
      <t xml:space="preserve">Where </t>
    </r>
    <r>
      <rPr>
        <b/>
        <u/>
        <sz val="10"/>
        <color theme="0" tint="-0.34998626667073579"/>
        <rFont val="Arial"/>
        <family val="2"/>
      </rPr>
      <t>on-board systems</t>
    </r>
    <r>
      <rPr>
        <b/>
        <sz val="10"/>
        <color theme="0" tint="-0.34998626667073579"/>
        <rFont val="Arial"/>
        <family val="2"/>
      </rPr>
      <t xml:space="preserve"> are used for </t>
    </r>
    <r>
      <rPr>
        <b/>
        <u/>
        <sz val="10"/>
        <color theme="0" tint="-0.34998626667073579"/>
        <rFont val="Arial"/>
        <family val="2"/>
      </rPr>
      <t>measuring fuel uplifts</t>
    </r>
    <r>
      <rPr>
        <b/>
        <sz val="10"/>
        <color theme="0" tint="-0.34998626667073579"/>
        <rFont val="Arial"/>
        <family val="2"/>
      </rPr>
      <t xml:space="preserve"> and the </t>
    </r>
    <r>
      <rPr>
        <b/>
        <u/>
        <sz val="10"/>
        <color theme="0" tint="-0.34998626667073579"/>
        <rFont val="Arial"/>
        <family val="2"/>
      </rPr>
      <t>quantity remaining in the tank,</t>
    </r>
    <r>
      <rPr>
        <b/>
        <sz val="10"/>
        <color theme="0" tint="-0.34998626667073579"/>
        <rFont val="Arial"/>
        <family val="2"/>
      </rPr>
      <t xml:space="preserve"> please provide uncertainty associated with the on-board measurement equipment.</t>
    </r>
  </si>
  <si>
    <t>Where fuel uplifts are determined solely based on the invoiced quantity of fuel or other appropriate information provided by the supplier, no further proof of uncertainty level is required other than an estimate of the uncertainty of the measurement of fuel remaining in the tank.
Where fuel uplifts are determined by on-board systems, uncertainty values should be taken from equipment manufacturer's specification. An estimate using the ranges in the drop-down list should be used only if more precise values are not available.</t>
  </si>
  <si>
    <t>Uncertainty of measurement of fuel remaining in the tank</t>
  </si>
  <si>
    <t>Are fuel uplifts determined solely by the invoiced quantity of fuel or other appropriate information provided by the supplier?</t>
  </si>
  <si>
    <t>If no:</t>
  </si>
  <si>
    <t>Measurement equipment
uncertainty
(+/-%)</t>
  </si>
  <si>
    <t>Location of evidence of routine checks of the fuel measurement systems</t>
  </si>
  <si>
    <t>Please identify the main sources of uncertainty and their associated levels of uncertainty for your fuel consumption measurements.</t>
  </si>
  <si>
    <t>You are not required to carry out a detailed uncertainty assessment, provided that you identify the sources of uncertainties and their associated levels of uncertainty. Uncertainties for other components than those listed in 7(a) may be based on conservative expert judgement.</t>
  </si>
  <si>
    <t>Source of uncertainty</t>
  </si>
  <si>
    <t>Level of uncertainty</t>
  </si>
  <si>
    <t>Comments on level of uncertainty</t>
  </si>
  <si>
    <t>Please provide details about the uncertainty threshold you intend to meet for each source stream (fuel type).</t>
  </si>
  <si>
    <r>
      <t>For each source stream (fuel type), specify the estimated annual CO</t>
    </r>
    <r>
      <rPr>
        <i/>
        <vertAlign val="subscript"/>
        <sz val="8"/>
        <color indexed="18"/>
        <rFont val="Arial"/>
        <family val="2"/>
      </rPr>
      <t>2</t>
    </r>
    <r>
      <rPr>
        <i/>
        <sz val="8"/>
        <color indexed="18"/>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</si>
  <si>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r>
      <t>For each source stream (fuel type), specify the estimated annual CO</t>
    </r>
    <r>
      <rPr>
        <i/>
        <vertAlign val="subscript"/>
        <sz val="8"/>
        <color theme="0" tint="-0.34998626667073579"/>
        <rFont val="Arial"/>
        <family val="2"/>
      </rPr>
      <t>2</t>
    </r>
    <r>
      <rPr>
        <i/>
        <sz val="8"/>
        <color theme="0" tint="-0.34998626667073579"/>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</si>
  <si>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t>Please use the blank fields in column D to name any alternative and/or biofuels which you will use. State the estimated fossil CO2 emissions arising from each listed fuel type, in order to provide evidence for the correct tier choice. Please ensure that the total emissions are consistent with the answer given in section 4(f)</t>
  </si>
  <si>
    <t>Source stream (Fuel type)</t>
  </si>
  <si>
    <r>
      <t>Estimated annual fossil CO</t>
    </r>
    <r>
      <rPr>
        <b/>
        <vertAlign val="subscript"/>
        <sz val="8"/>
        <rFont val="Arial"/>
        <family val="2"/>
      </rPr>
      <t>2</t>
    </r>
    <r>
      <rPr>
        <b/>
        <sz val="8"/>
        <rFont val="Arial"/>
        <family val="2"/>
      </rPr>
      <t xml:space="preserve"> emissions from each fuel</t>
    </r>
  </si>
  <si>
    <r>
      <t>Estimated annual fossil CO</t>
    </r>
    <r>
      <rPr>
        <b/>
        <vertAlign val="subscript"/>
        <sz val="8"/>
        <color theme="0" tint="-0.34998626667073579"/>
        <rFont val="Arial"/>
        <family val="2"/>
      </rPr>
      <t>2</t>
    </r>
    <r>
      <rPr>
        <b/>
        <sz val="8"/>
        <color theme="0" tint="-0.34998626667073579"/>
        <rFont val="Arial"/>
        <family val="2"/>
      </rPr>
      <t xml:space="preserve"> emissions from each fuel</t>
    </r>
  </si>
  <si>
    <r>
      <t>% of total estimated CO</t>
    </r>
    <r>
      <rPr>
        <b/>
        <vertAlign val="subscript"/>
        <sz val="8"/>
        <rFont val="Arial"/>
        <family val="2"/>
      </rPr>
      <t>2</t>
    </r>
    <r>
      <rPr>
        <b/>
        <sz val="8"/>
        <rFont val="Arial"/>
        <family val="2"/>
      </rPr>
      <t xml:space="preserve"> emissions </t>
    </r>
  </si>
  <si>
    <r>
      <t>% of total estimated CO</t>
    </r>
    <r>
      <rPr>
        <b/>
        <vertAlign val="subscript"/>
        <sz val="8"/>
        <color theme="0" tint="-0.34998626667073579"/>
        <rFont val="Arial"/>
        <family val="2"/>
      </rPr>
      <t>2</t>
    </r>
    <r>
      <rPr>
        <b/>
        <sz val="8"/>
        <color theme="0" tint="-0.34998626667073579"/>
        <rFont val="Arial"/>
        <family val="2"/>
      </rPr>
      <t xml:space="preserve"> emissions </t>
    </r>
  </si>
  <si>
    <t>Source stream classification</t>
  </si>
  <si>
    <t>Fuel consumption uncertainty</t>
  </si>
  <si>
    <t>Tier number</t>
  </si>
  <si>
    <t>Std Fuels</t>
  </si>
  <si>
    <t>Alternatives</t>
  </si>
  <si>
    <t>Biofuels</t>
  </si>
  <si>
    <t>Total for all fuel types:</t>
  </si>
  <si>
    <t>Estimate given under section 4(f):</t>
  </si>
  <si>
    <t>Difference:</t>
  </si>
  <si>
    <t>Please provide evidence that each source stream meets the overall uncertainty threshold as stipulated in table 7(c) above.</t>
  </si>
  <si>
    <t>Evidence may be in the form of manufacturer or fuel supplier specifications.</t>
  </si>
  <si>
    <t>Please reference the file/document attached to your monitoring plan in the box below.</t>
  </si>
  <si>
    <t>Complete the following table with information about the procedure used to ensure that the total uncertainty of fuel measurements will comply with the requirements of the selected tier.</t>
  </si>
  <si>
    <t>The procedure must demonstrate that the uncertainty of fuel measurements will comply with the requirements of the selected tier, referring to calibration certificates of measurement systems (if applicable), national laws, clauses in customer contracts or fuel suppliers' accuracy standards.  If components of the measurement system cannot be calibrated, state in the procedure your alternative control activities.</t>
  </si>
  <si>
    <t>Complete the following table with information about the procedure used to ensure regular cross-checks between uplift quantity as provided by invoices and uplift quantity indicated by on-board measurement.</t>
  </si>
  <si>
    <t>Where deviations are observed, corrective actions must be taken in accordance with Article 63 of the MRR.</t>
  </si>
  <si>
    <t>Please confirm that you will use the following standard emission factors for commercial standard aviation fuels</t>
  </si>
  <si>
    <t>Type of aviation fuel</t>
  </si>
  <si>
    <t>Default IPCC value
(tonnes CO2 /tonne fuel)</t>
  </si>
  <si>
    <t>Confirm</t>
  </si>
  <si>
    <t>If applicable, please provide a description of the procedure used to determine the emission factors, net calorific values and biomass content of alternative fuels (source streams).</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</si>
  <si>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t>
  </si>
  <si>
    <r>
      <t xml:space="preserve">If applicable, please describe the approaches used for </t>
    </r>
    <r>
      <rPr>
        <b/>
        <u/>
        <sz val="10"/>
        <rFont val="Arial"/>
        <family val="2"/>
      </rPr>
      <t>sampling</t>
    </r>
    <r>
      <rPr>
        <u/>
        <sz val="10"/>
        <rFont val="Arial"/>
        <family val="2"/>
      </rPr>
      <t xml:space="preserve"> </t>
    </r>
    <r>
      <rPr>
        <b/>
        <sz val="10"/>
        <rFont val="Arial"/>
        <family val="2"/>
      </rPr>
      <t>batches of alternative fuels.</t>
    </r>
  </si>
  <si>
    <r>
      <t xml:space="preserve">If applicable, please describe the approaches used for </t>
    </r>
    <r>
      <rPr>
        <b/>
        <u/>
        <sz val="10"/>
        <color theme="0" tint="-0.34998626667073579"/>
        <rFont val="Arial"/>
        <family val="2"/>
      </rPr>
      <t>sampling</t>
    </r>
    <r>
      <rPr>
        <u/>
        <sz val="10"/>
        <color theme="0" tint="-0.34998626667073579"/>
        <rFont val="Arial"/>
        <family val="2"/>
      </rPr>
      <t xml:space="preserve"> </t>
    </r>
    <r>
      <rPr>
        <b/>
        <sz val="10"/>
        <color theme="0" tint="-0.34998626667073579"/>
        <rFont val="Arial"/>
        <family val="2"/>
      </rPr>
      <t>batches of alternative fuels.</t>
    </r>
  </si>
  <si>
    <t>For each source stream, succinctly describe the approach to be used for sampling fuels and materials for the determination of emission factor, net calorific value and biomass content  for each fuel or material batch</t>
  </si>
  <si>
    <t>Source stream (fuel type)</t>
  </si>
  <si>
    <t>Parameter</t>
  </si>
  <si>
    <t>Description</t>
  </si>
  <si>
    <t>conform with Standard (EN, ISO,...)</t>
  </si>
  <si>
    <r>
      <t xml:space="preserve">If applicable, please describe the approaches used to </t>
    </r>
    <r>
      <rPr>
        <b/>
        <u/>
        <sz val="10"/>
        <rFont val="Arial"/>
        <family val="2"/>
      </rPr>
      <t>analyse</t>
    </r>
    <r>
      <rPr>
        <b/>
        <sz val="10"/>
        <rFont val="Arial"/>
        <family val="2"/>
      </rPr>
      <t xml:space="preserve"> alternative fuels (including biofuels) for the determination of net calorific value, emission factors and biogenic content (as relevant).</t>
    </r>
  </si>
  <si>
    <r>
      <t xml:space="preserve">If applicable, please describe the approaches used to </t>
    </r>
    <r>
      <rPr>
        <b/>
        <u/>
        <sz val="10"/>
        <color theme="0" tint="-0.34998626667073579"/>
        <rFont val="Arial"/>
        <family val="2"/>
      </rPr>
      <t>analyse</t>
    </r>
    <r>
      <rPr>
        <b/>
        <sz val="10"/>
        <color theme="0" tint="-0.34998626667073579"/>
        <rFont val="Arial"/>
        <family val="2"/>
      </rPr>
      <t xml:space="preserve"> alternative fuels (including biofuels) for the determination of net calorific value, emission factors and biogenic content (as relevant).</t>
    </r>
  </si>
  <si>
    <t>For each source stream, succinctly describe the approach to be used for analysing fuels and materials for the determination of emission factor, net calorific value and biomass content for each fuel or material batch (if applicable to the selected tier).</t>
  </si>
  <si>
    <t>conform with Standard (EN, ISO...)</t>
  </si>
  <si>
    <t>If applicable, please provide a list of laboratories used to undertake the analysis and confirm whether the laboratory is accredited for this analysis according to EN ISO/IEC 17025, or otherwise reference the evidence to be submitted to demonstrate that the laboratory is technically competent in accordance with Article 34.</t>
  </si>
  <si>
    <t>Name of laboratory</t>
  </si>
  <si>
    <t>Analytical procedures</t>
  </si>
  <si>
    <t>Is laboratory EN ISO/IEC17025 accredited for this analysis?</t>
  </si>
  <si>
    <t>If no, reference evidence to be submitted</t>
  </si>
  <si>
    <r>
      <t>SIMPLIFIED CALCULATION OF CO</t>
    </r>
    <r>
      <rPr>
        <b/>
        <vertAlign val="subscript"/>
        <sz val="14"/>
        <rFont val="Arial"/>
        <family val="2"/>
      </rPr>
      <t>2</t>
    </r>
    <r>
      <rPr>
        <b/>
        <sz val="14"/>
        <rFont val="Arial"/>
        <family val="2"/>
      </rPr>
      <t xml:space="preserve"> EMISSIONS</t>
    </r>
  </si>
  <si>
    <r>
      <t>SIMPLIFIED CALCULATION OF CO</t>
    </r>
    <r>
      <rPr>
        <b/>
        <vertAlign val="subscript"/>
        <sz val="14"/>
        <color theme="0" tint="-0.34998626667073579"/>
        <rFont val="Arial"/>
        <family val="2"/>
      </rPr>
      <t>2</t>
    </r>
    <r>
      <rPr>
        <b/>
        <sz val="14"/>
        <color theme="0" tint="-0.34998626667073579"/>
        <rFont val="Arial"/>
        <family val="2"/>
      </rPr>
      <t xml:space="preserve"> EMISSIONS</t>
    </r>
  </si>
  <si>
    <t>Simplified calculation</t>
  </si>
  <si>
    <t>You may apply the simplified procedure for the calculation of activity data described in Article 54 of the MRR if you are operating either:
- fewer than 243 flights per period of three consecutive four-month periods; or 
- flights with total annual emissions lower than 25,000 tonnes per year</t>
  </si>
  <si>
    <t>Entries here are only required / allowed if you have entered in section 5(b) that you intend to use simplified procedures to estimate fuel consumption.</t>
  </si>
  <si>
    <t>Please specify the name or reference of the Commission approved tool used to estimate fuel consumption.</t>
  </si>
  <si>
    <t>Please confirm that the following standard emission factors for commercial standard aviation fuels will be used to calculate emissions</t>
  </si>
  <si>
    <r>
      <t>Default IPCC value (tCO</t>
    </r>
    <r>
      <rPr>
        <b/>
        <vertAlign val="subscript"/>
        <sz val="8"/>
        <rFont val="Arial"/>
        <family val="2"/>
      </rPr>
      <t xml:space="preserve">2 </t>
    </r>
    <r>
      <rPr>
        <b/>
        <sz val="8"/>
        <rFont val="Arial"/>
        <family val="2"/>
      </rPr>
      <t>/ t)</t>
    </r>
  </si>
  <si>
    <r>
      <t>Default IPCC value (tCO</t>
    </r>
    <r>
      <rPr>
        <b/>
        <vertAlign val="subscript"/>
        <sz val="8"/>
        <color theme="0" tint="-0.34998626667073579"/>
        <rFont val="Arial"/>
        <family val="2"/>
      </rPr>
      <t xml:space="preserve">2 </t>
    </r>
    <r>
      <rPr>
        <b/>
        <sz val="8"/>
        <color theme="0" tint="-0.34998626667073579"/>
        <rFont val="Arial"/>
        <family val="2"/>
      </rPr>
      <t>/ t)</t>
    </r>
  </si>
  <si>
    <t>If using an alternative fuel (including biofuel), please outline the proposed emission factor and net calorific value to be used and justify the methodology used.</t>
  </si>
  <si>
    <t>&lt;&lt;&lt; Click here to proceed to section 11 "Management" &gt;&gt;&gt;</t>
  </si>
  <si>
    <t>Where data relevant for the determination of an aircraft operator's emissions is missing, the aircraft operator shall use surrogate data calculated in accordance with an alternative method approved by the competent authority. The reasons why the data gap methodology has been applied and the quantity of emissions for which such approach is used shall be specified in the annual emissions report.</t>
  </si>
  <si>
    <t>Please provide a brief description of the method to be used to estimate fuel consumption when data is missing according to the conditions as outlined above.</t>
  </si>
  <si>
    <t>Where surrogate data cannot be determined by the method described under 10(a), the emissions may be estimated from fuel consumption determined using a tool as specified in Article 54(2) of the MRR.  Please specify the Commission approved tool used in this instance:</t>
  </si>
  <si>
    <t>Please provide a short description of the methodology to treat data gaps regarding other parameters than fuel consumption, if applicable.</t>
  </si>
  <si>
    <t>DESCRIPTION OF PROCEDURES FOR DATA MANAGEMENT AND CONTROL ACTIVITIES</t>
  </si>
  <si>
    <t>Please identify the responsibilities for monitoring and reporting (Article 61 of the MRR)</t>
  </si>
  <si>
    <t>Please identify the relevant job titles/posts and provide a succinct summary of their role relevant to monitoring and reporting. Only those with overall responsibility and other key roles should be listed below (i.e. do not include delegated responsibilities)</t>
  </si>
  <si>
    <t>These could be outlined in a tree diagram or organisational chart attached to your submission</t>
  </si>
  <si>
    <t>Job title/post</t>
  </si>
  <si>
    <t>Responsibilities</t>
  </si>
  <si>
    <t>Please provide details about the procedure for managing the assignment of responsibilities and competences of personnel responsible for monitoring and reporting, in accordance with Article 58(3)(c) of the MRR.</t>
  </si>
  <si>
    <t>This procedure should identify how the monitoring and reporting responsibilities for the roles identified above are assigned, how training and reviews are undertaken and how duties are segregated such that all relevant data is confirmed by a person not involved with the recording and collection of the data.</t>
  </si>
  <si>
    <t>Please provide details about the procedure for regular evaluation of the monitoring plan's appropriateness, covering in particular any potential measures for the improvement of the monitoring methodology.</t>
  </si>
  <si>
    <t>This procedure must identify the process of regularly checking to ensure that the monitoring plan reflects the nature of the operation and that it conforms with the Monitoring and Reporting Regulation.  The brief description should identify how regularly the plan is evaluated, dependent on the nature of the operation and how changes identified from internal reviews and verification visits are communicated to the Competent Authority.</t>
  </si>
  <si>
    <t>Please provide details about the procedures of the data flow activities that ensure data reported under EU ETS does not contain misstatements and is in conformance with the approved plan and Regulation.</t>
  </si>
  <si>
    <t>Where a number of procedures are used, please provide details of an overarching procedure which covers the main steps of data flow activities along with a diagram showing how the data management procedures link together (please reference this diagram below and include when submitting your monitoring plan).  Alternatively please provide details of additional relevant procedures on a separate sheet.</t>
  </si>
  <si>
    <t>Under "Description of the relevant processing steps", please identify each step in the data flow from primary data to annual emissions which reflect the sequence and interaction between data flow activities and include the formulas and data used to determine emissions from the primary data.  Include details of any relevant electronic data processing and storage systems and other inputs (including manual inputs) and confirm how outputs of data flow activities are recorded.</t>
  </si>
  <si>
    <r>
      <t>Diagram reference</t>
    </r>
    <r>
      <rPr>
        <sz val="8"/>
        <rFont val="Arial"/>
        <family val="2"/>
      </rPr>
      <t xml:space="preserve"> (where applicable)</t>
    </r>
  </si>
  <si>
    <r>
      <t>Diagram reference</t>
    </r>
    <r>
      <rPr>
        <sz val="8"/>
        <color theme="0" tint="-0.34998626667073579"/>
        <rFont val="Arial"/>
        <family val="2"/>
      </rPr>
      <t xml:space="preserve"> (where applicable)</t>
    </r>
  </si>
  <si>
    <r>
      <t>Post</t>
    </r>
    <r>
      <rPr>
        <sz val="8"/>
        <rFont val="Arial"/>
        <family val="2"/>
      </rPr>
      <t xml:space="preserve"> or </t>
    </r>
    <r>
      <rPr>
        <u/>
        <sz val="8"/>
        <rFont val="Arial"/>
        <family val="2"/>
      </rPr>
      <t>department</t>
    </r>
    <r>
      <rPr>
        <sz val="8"/>
        <rFont val="Arial"/>
        <family val="2"/>
      </rPr>
      <t xml:space="preserve"> responsible for the procedure and for any data generated</t>
    </r>
  </si>
  <si>
    <r>
      <t>Post</t>
    </r>
    <r>
      <rPr>
        <sz val="8"/>
        <color theme="0" tint="-0.34998626667073579"/>
        <rFont val="Arial"/>
        <family val="2"/>
      </rPr>
      <t xml:space="preserve"> or </t>
    </r>
    <r>
      <rPr>
        <u/>
        <sz val="8"/>
        <color theme="0" tint="-0.34998626667073579"/>
        <rFont val="Arial"/>
        <family val="2"/>
      </rPr>
      <t>department</t>
    </r>
    <r>
      <rPr>
        <sz val="8"/>
        <color theme="0" tint="-0.34998626667073579"/>
        <rFont val="Arial"/>
        <family val="2"/>
      </rPr>
      <t xml:space="preserve"> responsible for the procedure and for any data generated</t>
    </r>
  </si>
  <si>
    <r>
      <t>Name of IT system</t>
    </r>
    <r>
      <rPr>
        <sz val="8"/>
        <rFont val="Arial"/>
        <family val="2"/>
      </rPr>
      <t xml:space="preserve"> used (where applicable).</t>
    </r>
  </si>
  <si>
    <r>
      <t>Name of IT system</t>
    </r>
    <r>
      <rPr>
        <sz val="8"/>
        <color theme="0" tint="-0.34998626667073579"/>
        <rFont val="Arial"/>
        <family val="2"/>
      </rPr>
      <t xml:space="preserve"> used (where applicable).</t>
    </r>
  </si>
  <si>
    <r>
      <t>List of EN</t>
    </r>
    <r>
      <rPr>
        <sz val="8"/>
        <rFont val="Arial"/>
        <family val="2"/>
      </rPr>
      <t xml:space="preserve"> or other </t>
    </r>
    <r>
      <rPr>
        <u/>
        <sz val="8"/>
        <rFont val="Arial"/>
        <family val="2"/>
      </rPr>
      <t>standards</t>
    </r>
    <r>
      <rPr>
        <sz val="8"/>
        <rFont val="Arial"/>
        <family val="2"/>
      </rPr>
      <t xml:space="preserve"> applied (where relevant)</t>
    </r>
  </si>
  <si>
    <r>
      <t>List of EN</t>
    </r>
    <r>
      <rPr>
        <sz val="8"/>
        <color theme="0" tint="-0.34998626667073579"/>
        <rFont val="Arial"/>
        <family val="2"/>
      </rPr>
      <t xml:space="preserve"> or other </t>
    </r>
    <r>
      <rPr>
        <u/>
        <sz val="8"/>
        <color theme="0" tint="-0.34998626667073579"/>
        <rFont val="Arial"/>
        <family val="2"/>
      </rPr>
      <t>standards</t>
    </r>
    <r>
      <rPr>
        <sz val="8"/>
        <color theme="0" tint="-0.34998626667073579"/>
        <rFont val="Arial"/>
        <family val="2"/>
      </rPr>
      <t xml:space="preserve"> applied (where relevant)</t>
    </r>
  </si>
  <si>
    <r>
      <t xml:space="preserve">List of </t>
    </r>
    <r>
      <rPr>
        <u/>
        <sz val="8"/>
        <rFont val="Arial"/>
        <family val="2"/>
      </rPr>
      <t>primary data sources</t>
    </r>
  </si>
  <si>
    <r>
      <t xml:space="preserve">List of </t>
    </r>
    <r>
      <rPr>
        <u/>
        <sz val="8"/>
        <color theme="0" tint="-0.34998626667073579"/>
        <rFont val="Arial"/>
        <family val="2"/>
      </rPr>
      <t>primary data sources</t>
    </r>
  </si>
  <si>
    <r>
      <t>Description</t>
    </r>
    <r>
      <rPr>
        <sz val="8"/>
        <rFont val="Arial"/>
        <family val="2"/>
      </rPr>
      <t xml:space="preserve"> of the relevant </t>
    </r>
    <r>
      <rPr>
        <u/>
        <sz val="8"/>
        <rFont val="Arial"/>
        <family val="2"/>
      </rPr>
      <t>processing steps</t>
    </r>
    <r>
      <rPr>
        <sz val="8"/>
        <rFont val="Arial"/>
        <family val="2"/>
      </rPr>
      <t xml:space="preserve"> for each specific data flow activity</t>
    </r>
    <r>
      <rPr>
        <i/>
        <sz val="8"/>
        <rFont val="Arial"/>
        <family val="2"/>
      </rPr>
      <t xml:space="preserve"> </t>
    </r>
  </si>
  <si>
    <r>
      <t>Description</t>
    </r>
    <r>
      <rPr>
        <sz val="8"/>
        <color theme="0" tint="-0.34998626667073579"/>
        <rFont val="Arial"/>
        <family val="2"/>
      </rPr>
      <t xml:space="preserve"> of the relevant </t>
    </r>
    <r>
      <rPr>
        <u/>
        <sz val="8"/>
        <color theme="0" tint="-0.34998626667073579"/>
        <rFont val="Arial"/>
        <family val="2"/>
      </rPr>
      <t>processing steps</t>
    </r>
    <r>
      <rPr>
        <sz val="8"/>
        <color theme="0" tint="-0.34998626667073579"/>
        <rFont val="Arial"/>
        <family val="2"/>
      </rPr>
      <t xml:space="preserve"> for each specific data flow activity</t>
    </r>
    <r>
      <rPr>
        <i/>
        <sz val="8"/>
        <color theme="0" tint="-0.34998626667073579"/>
        <rFont val="Arial"/>
        <family val="2"/>
      </rPr>
      <t xml:space="preserve"> </t>
    </r>
  </si>
  <si>
    <t>Please attach a representation of the data flow for the calculation of emissions, including responsibility for retrieving and storing each type of data.  If necessary, please refer to additional information, submitted with your completed plan.</t>
  </si>
  <si>
    <t>Control activities</t>
  </si>
  <si>
    <t>Please provide details about the procedures used to assess inherent risks and control risks.</t>
  </si>
  <si>
    <t>The brief description should identify how the assessments of inherent risks ("errors") and control risks ("slips") are undertaken when establishing an effective control system.</t>
  </si>
  <si>
    <t>Please provide details about the procedures used to ensure quality assurance of measuring equipment and information technology used for data flow activities.</t>
  </si>
  <si>
    <t>The brief description should identify how all relevant measurement equipment is calibrated or checked at regular intervals, if applicable, and how information technology is tested and controlled, including access control, back-up, recovery and security.</t>
  </si>
  <si>
    <t>Please provide details about the procedures used to ensure regular internal reviews and validation of data.</t>
  </si>
  <si>
    <t>The brief description should identify that the review and validation process includes a check on whether data is complete, comparisons with data over previous years, comparison of fuel consumption reported with purchase records and factors obtained for fuel suppliers with international reference factors, if applicable, and criteria for rejecting data.</t>
  </si>
  <si>
    <t>Please provide details about the procedures used to handle corrections and corrective actions.</t>
  </si>
  <si>
    <t>The brief description should outline what appropriate actions are undertaken if data flow activities and control activities are found not to function effectively. The procedure should outline how the validity of the outputs is assessed, the process of determining the cause of the error and of correcting it</t>
  </si>
  <si>
    <t>If applicable, please provide details about the procedures used to control outsourced activities.</t>
  </si>
  <si>
    <t>The brief description should identify how data flow activities and control activities of outsourced processes are checked and what checks are undertaken on the quality of the resulting data.</t>
  </si>
  <si>
    <t>Please provide details about the procedures used to manage record keeping and documentation.</t>
  </si>
  <si>
    <t>The brief description should identify the process of document retention, specifically in relation to the data and information stipulated in Annex IX of the MRR and to how the data is stored such that information is made readily available upon request of the competent authority or verifier.</t>
  </si>
  <si>
    <r>
      <t xml:space="preserve">Please provide the results of a risk assessment that demonstrates that the control activities and procedures are commensurate with the risks identified.  </t>
    </r>
    <r>
      <rPr>
        <b/>
        <u/>
        <sz val="10"/>
        <rFont val="Arial"/>
        <family val="2"/>
      </rPr>
      <t>(Note: Only applicable to operators who are not small emitters or small emitters who do not intend to use the small emitters tool)</t>
    </r>
  </si>
  <si>
    <r>
      <t xml:space="preserve">Please provide the results of a risk assessment that demonstrates that the control activities and procedures are commensurate with the risks identified.  </t>
    </r>
    <r>
      <rPr>
        <b/>
        <u/>
        <sz val="10"/>
        <color theme="0" tint="-0.34998626667073579"/>
        <rFont val="Arial"/>
        <family val="2"/>
      </rPr>
      <t>(Note: Only applicable to operators who are not small emitters or small emitters who do not intend to use the small emitters tool)</t>
    </r>
  </si>
  <si>
    <r>
      <t>Does your organisation have a documented environmental</t>
    </r>
    <r>
      <rPr>
        <b/>
        <sz val="10"/>
        <color indexed="10"/>
        <rFont val="Arial"/>
        <family val="2"/>
      </rPr>
      <t xml:space="preserve"> </t>
    </r>
    <r>
      <rPr>
        <b/>
        <sz val="10"/>
        <rFont val="Arial"/>
        <family val="2"/>
      </rPr>
      <t>management system?  Please choose the most relevant response.</t>
    </r>
  </si>
  <si>
    <t>Does your organisation have a documented environmental management system?  Please choose the most relevant response.</t>
  </si>
  <si>
    <t>If the Environmental Management System is certified by an accredited organisation and the system incorporates procedures relevant to EU ETS monitoring and reporting, please specify to which standard e.g. ISO14001, EMAS, etc.</t>
  </si>
  <si>
    <t>Please list any abbreviations, acronyms or definitions that you have used in completing this monitoring plan.</t>
  </si>
  <si>
    <t>Abbreviation</t>
  </si>
  <si>
    <t>Definition</t>
  </si>
  <si>
    <t>If you are providing any other information that you wish us to take into account in considering your plan, tell us here. Please provide this information in an electronic format wherever possible. You can provide information as Microsoft Word, Excel, or Adobe Acrobat formats.</t>
  </si>
  <si>
    <t>You are advised to avoid supplying non-relevant information as it can slow down the approval. Additional documentation provided should be clearly referenced, and the file name / reference number provided below. If needed, check with your competent authority if other file formats than the ones mentioned above are acceptable.</t>
  </si>
  <si>
    <t>Please provide file name(s) (if in an electronic format) or document reference number(s) (if hard copy) below:</t>
  </si>
  <si>
    <t>File name/Reference</t>
  </si>
  <si>
    <t>Document description</t>
  </si>
  <si>
    <t>Comments</t>
  </si>
  <si>
    <t>Space for further Comments:</t>
  </si>
  <si>
    <t>Please select</t>
  </si>
  <si>
    <t>Austria</t>
  </si>
  <si>
    <t>Belgium</t>
  </si>
  <si>
    <t>Bulgaria</t>
  </si>
  <si>
    <t>Croatia</t>
  </si>
  <si>
    <t>Cyprus</t>
  </si>
  <si>
    <t>Czechia</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</si>
  <si>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</si>
  <si>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</si>
  <si>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</si>
  <si>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</si>
  <si>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</si>
  <si>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</si>
  <si>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</si>
  <si>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</si>
  <si>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</si>
  <si>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</si>
  <si>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</si>
  <si>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</si>
  <si>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</si>
  <si>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</si>
  <si>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</si>
  <si>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</si>
  <si>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</si>
  <si>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</si>
  <si>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</si>
  <si>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</si>
  <si>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</si>
  <si>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</si>
  <si>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</si>
  <si>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</si>
  <si>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</si>
  <si>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Afghanistan</t>
  </si>
  <si>
    <t>Albania</t>
  </si>
  <si>
    <t>Algeria</t>
  </si>
  <si>
    <t>American Samoa</t>
  </si>
  <si>
    <t>Andorra</t>
  </si>
  <si>
    <t>Angola</t>
  </si>
  <si>
    <t>Anguilla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</si>
  <si>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</si>
  <si>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</si>
  <si>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</si>
  <si>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</si>
  <si>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</si>
  <si>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</si>
  <si>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</si>
  <si>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</si>
  <si>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</si>
  <si>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</si>
  <si>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</si>
  <si>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</si>
  <si>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</si>
  <si>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</si>
  <si>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</si>
  <si>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</si>
  <si>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Bosnia and Herzegovina</t>
  </si>
  <si>
    <t>Botswana</t>
  </si>
  <si>
    <t>Brazil</t>
  </si>
  <si>
    <t>Virgin Islands, British</t>
  </si>
  <si>
    <t>Brunei Darussalam</t>
  </si>
  <si>
    <t>Burkina Faso</t>
  </si>
  <si>
    <t>Burundi</t>
  </si>
  <si>
    <t>Cambodia</t>
  </si>
  <si>
    <t>Cameroon</t>
  </si>
  <si>
    <t>Canada</t>
  </si>
  <si>
    <t>Cape Verde</t>
  </si>
  <si>
    <t>Cayman Islands</t>
  </si>
  <si>
    <t>Central African Republic</t>
  </si>
  <si>
    <t>Chad</t>
  </si>
  <si>
    <t>Channel Islands</t>
  </si>
  <si>
    <t>Chile</t>
  </si>
  <si>
    <t>China</t>
  </si>
  <si>
    <t>Hong Kong SAR</t>
  </si>
  <si>
    <t>Macao SAR</t>
  </si>
  <si>
    <t>Colombia</t>
  </si>
  <si>
    <t>Comoros</t>
  </si>
  <si>
    <t>Congo</t>
  </si>
  <si>
    <t>Cook Islands</t>
  </si>
  <si>
    <t>Costa Rica</t>
  </si>
  <si>
    <t>Côte d'Ivoire</t>
  </si>
  <si>
    <t>Cuba</t>
  </si>
  <si>
    <t>Korea, Democratic People's Republic of</t>
  </si>
  <si>
    <t>Congo, The Democratic Republic of the</t>
  </si>
  <si>
    <t>Djibouti</t>
  </si>
  <si>
    <t>Dominica</t>
  </si>
  <si>
    <t>Dominican Republic</t>
  </si>
  <si>
    <t>Ecuador</t>
  </si>
  <si>
    <t>Egypt</t>
  </si>
  <si>
    <t>El Salvador</t>
  </si>
  <si>
    <t>Equatorial Guinea</t>
  </si>
  <si>
    <t>Eritrea</t>
  </si>
  <si>
    <t>Ethiopia</t>
  </si>
  <si>
    <t>Faroe Islands</t>
  </si>
  <si>
    <t>Falkland Islands (Malvinas)</t>
  </si>
  <si>
    <t>Fiji</t>
  </si>
  <si>
    <t>French Guiana</t>
  </si>
  <si>
    <t>French Polynesia</t>
  </si>
  <si>
    <t>Gabon</t>
  </si>
  <si>
    <t>Gambia</t>
  </si>
  <si>
    <t>Georgia</t>
  </si>
  <si>
    <t>Ghana</t>
  </si>
  <si>
    <t>Gibraltar</t>
  </si>
  <si>
    <t>Greenland</t>
  </si>
  <si>
    <t>Grenada</t>
  </si>
  <si>
    <t>Guadeloupe</t>
  </si>
  <si>
    <t>Guam</t>
  </si>
  <si>
    <t>Guatemala</t>
  </si>
  <si>
    <t>Guernsey</t>
  </si>
  <si>
    <t>Guinea</t>
  </si>
  <si>
    <t>Guinea-Bissau</t>
  </si>
  <si>
    <t>Guyana</t>
  </si>
  <si>
    <t>Haiti</t>
  </si>
  <si>
    <t>Holy See (Vatican City State)</t>
  </si>
  <si>
    <t>Honduras</t>
  </si>
  <si>
    <t>India</t>
  </si>
  <si>
    <t>Indonesia</t>
  </si>
  <si>
    <t>Iran, Islamic Republic of</t>
  </si>
  <si>
    <t>Iraq</t>
  </si>
  <si>
    <t>Isle of Man</t>
  </si>
  <si>
    <t>Israel</t>
  </si>
  <si>
    <t>Jamaica</t>
  </si>
  <si>
    <t>Japan</t>
  </si>
  <si>
    <t>Jersey</t>
  </si>
  <si>
    <t>Jordan</t>
  </si>
  <si>
    <t>Kazakhstan</t>
  </si>
  <si>
    <t>Kenya</t>
  </si>
  <si>
    <t>Kiribati</t>
  </si>
  <si>
    <t>Kuwait</t>
  </si>
  <si>
    <t>Kyrgyzstan</t>
  </si>
  <si>
    <t>Lao People's Democratic Republic</t>
  </si>
  <si>
    <t>Lebanon</t>
  </si>
  <si>
    <t>Lesotho</t>
  </si>
  <si>
    <t>Liberia</t>
  </si>
  <si>
    <t>Libya</t>
  </si>
  <si>
    <t>Madagascar</t>
  </si>
  <si>
    <t>Malawi</t>
  </si>
  <si>
    <t>Malaysia</t>
  </si>
  <si>
    <t>Maldives</t>
  </si>
  <si>
    <t>Mali</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</si>
  <si>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</si>
  <si>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</si>
  <si>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</si>
  <si>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</si>
  <si>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</si>
  <si>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</si>
  <si>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</si>
  <si>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</si>
  <si>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</si>
  <si>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</si>
  <si>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</si>
  <si>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</si>
  <si>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</si>
  <si>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</si>
  <si>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</si>
  <si>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</si>
  <si>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</si>
  <si>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 Antilles</t>
  </si>
  <si>
    <t>New Caledonia</t>
  </si>
  <si>
    <t>New Zealand</t>
  </si>
  <si>
    <t>Nicaragua</t>
  </si>
  <si>
    <t>Niger</t>
  </si>
  <si>
    <t>Nigeria</t>
  </si>
  <si>
    <t>Niue</t>
  </si>
  <si>
    <t>Norfolk Island</t>
  </si>
  <si>
    <t>Northern Mariana Islands</t>
  </si>
  <si>
    <t>Palestinian Territory, Occupied</t>
  </si>
  <si>
    <t>Oman</t>
  </si>
  <si>
    <t>Pakistan</t>
  </si>
  <si>
    <t>Palau</t>
  </si>
  <si>
    <t>Panama</t>
  </si>
  <si>
    <t>Papua New Guinea</t>
  </si>
  <si>
    <t>Paraguay</t>
  </si>
  <si>
    <t>Peru</t>
  </si>
  <si>
    <t>Philippines</t>
  </si>
  <si>
    <t>Pitcairn</t>
  </si>
  <si>
    <t>Puerto Rico</t>
  </si>
  <si>
    <t>Qatar</t>
  </si>
  <si>
    <t>Korea, Republic of</t>
  </si>
  <si>
    <t>Moldova, Republic of</t>
  </si>
  <si>
    <t>Réunion</t>
  </si>
  <si>
    <t>Russian Federation</t>
  </si>
  <si>
    <t>Rwanda</t>
  </si>
  <si>
    <t>Saint Barthélemy</t>
  </si>
  <si>
    <t>Saint Helena</t>
  </si>
  <si>
    <t>Saint Kitts and Nevis</t>
  </si>
  <si>
    <t>Saint Lucia</t>
  </si>
  <si>
    <t>Saint-Martin (French part)</t>
  </si>
  <si>
    <t>Saint Pierre and Miquelon</t>
  </si>
  <si>
    <t>Saint Vincent and the Grenadines</t>
  </si>
  <si>
    <t>Samoa</t>
  </si>
  <si>
    <t>San Marino</t>
  </si>
  <si>
    <t>Sao Tome and Principe</t>
  </si>
  <si>
    <t>Saudi Arabia</t>
  </si>
  <si>
    <t>Senegal</t>
  </si>
  <si>
    <t>Serbia</t>
  </si>
  <si>
    <t>Seychelles</t>
  </si>
  <si>
    <t>Sierra Leone</t>
  </si>
  <si>
    <t>Singapore</t>
  </si>
  <si>
    <t>Solomon Islands</t>
  </si>
  <si>
    <t>Somalia</t>
  </si>
  <si>
    <t>South Africa</t>
  </si>
  <si>
    <t>Sri Lanka</t>
  </si>
  <si>
    <t>Sudan</t>
  </si>
  <si>
    <t>Suriname</t>
  </si>
  <si>
    <t>Svalbard and Jan Mayen Islands</t>
  </si>
  <si>
    <t>Swaziland</t>
  </si>
  <si>
    <t>Switzerland</t>
  </si>
  <si>
    <t>Syrian Arab Republic</t>
  </si>
  <si>
    <t>Tajikistan</t>
  </si>
  <si>
    <t>Thailand</t>
  </si>
  <si>
    <t>Macedonia, The Former Yugoslav Republic of</t>
  </si>
  <si>
    <t>Timor-Leste</t>
  </si>
  <si>
    <t>Togo</t>
  </si>
  <si>
    <t>Tokelau</t>
  </si>
  <si>
    <t>Tonga</t>
  </si>
  <si>
    <t>Trinidad and Tobago</t>
  </si>
  <si>
    <t>Tunisia</t>
  </si>
  <si>
    <t>Turkey</t>
  </si>
  <si>
    <t>Turkmenistan</t>
  </si>
  <si>
    <t>Turks and Caicos Islands</t>
  </si>
  <si>
    <t>Tuvalu</t>
  </si>
  <si>
    <t>Uganda</t>
  </si>
  <si>
    <t>Ukraine</t>
  </si>
  <si>
    <t>United Arab Emirates</t>
  </si>
  <si>
    <t>Tanzania, United Republic of</t>
  </si>
  <si>
    <t>United States</t>
  </si>
  <si>
    <t>Virgin Islands, U.S.</t>
  </si>
  <si>
    <t>Uruguay</t>
  </si>
  <si>
    <t>Uzbekistan</t>
  </si>
  <si>
    <t>Vanuatu</t>
  </si>
  <si>
    <t>Venezuela, Bolivarian Republic of</t>
  </si>
  <si>
    <t>Viet Nam</t>
  </si>
  <si>
    <t>Wallis and Futuna Islands</t>
  </si>
  <si>
    <t>Western Sahara</t>
  </si>
  <si>
    <t>Yemen</t>
  </si>
  <si>
    <t>Zambia</t>
  </si>
  <si>
    <t>Zimbabwe</t>
  </si>
  <si>
    <t>submitted to competent authority</t>
  </si>
  <si>
    <t>approved by competent authority</t>
  </si>
  <si>
    <t>rejected by competent authority</t>
  </si>
  <si>
    <t>returned with remarks</t>
  </si>
  <si>
    <t>working draft</t>
  </si>
  <si>
    <t>Commercial</t>
  </si>
  <si>
    <t>Non-commercial</t>
  </si>
  <si>
    <t>Scheduled flights</t>
  </si>
  <si>
    <t>Non-scheduled flights</t>
  </si>
  <si>
    <t>Scheduled and non-scheduled flights</t>
  </si>
  <si>
    <t>Only intra-EEA flights</t>
  </si>
  <si>
    <t>Flights inside and outside the EEA</t>
  </si>
  <si>
    <t>Captain</t>
  </si>
  <si>
    <t>Mr</t>
  </si>
  <si>
    <t>Mrs</t>
  </si>
  <si>
    <t>Ms</t>
  </si>
  <si>
    <t>Miss</t>
  </si>
  <si>
    <t>Dr</t>
  </si>
  <si>
    <t>Company / Limited Liability Partnership</t>
  </si>
  <si>
    <t>Partnership</t>
  </si>
  <si>
    <t>Individual / Sole Trader</t>
  </si>
  <si>
    <t>Actual/standard mass from Mass &amp; Balance documentation</t>
  </si>
  <si>
    <t>Alternative methodology</t>
  </si>
  <si>
    <t>100 kg default</t>
  </si>
  <si>
    <t>Mass contained in Mass &amp; Balance documentation</t>
  </si>
  <si>
    <t>No documented environmental management system in place</t>
  </si>
  <si>
    <t>Documented environmental management system in place</t>
  </si>
  <si>
    <t>Certified environmental management system in place</t>
  </si>
  <si>
    <t>Use by Competent Authority only</t>
  </si>
  <si>
    <t>To be filled in by aircraft operator</t>
  </si>
  <si>
    <t>Monitoring Plan for Annual Emissions</t>
  </si>
  <si>
    <t>Monitoring Plan for  Tonne-Kilometre Data</t>
  </si>
  <si>
    <t>n.a.</t>
  </si>
  <si>
    <t>New monitoring plan</t>
  </si>
  <si>
    <t>Updated monitoring plan</t>
  </si>
  <si>
    <t>As measured by fuel supplier</t>
  </si>
  <si>
    <t>On-board measuring equipment</t>
  </si>
  <si>
    <t>Taken from fuel supplier (delivery notes or invoices)</t>
  </si>
  <si>
    <t>Recorded in Mass &amp; Balance documentation</t>
  </si>
  <si>
    <t>Recorded in aircraft technical log</t>
  </si>
  <si>
    <t>Transmitted electronically from aircraft to operator</t>
  </si>
  <si>
    <t>Daily</t>
  </si>
  <si>
    <t>Weekly</t>
  </si>
  <si>
    <t>Monthly</t>
  </si>
  <si>
    <t>Annual</t>
  </si>
  <si>
    <t>EF</t>
  </si>
  <si>
    <t>NCV &amp; EF</t>
  </si>
  <si>
    <t>Biogenic content</t>
  </si>
  <si>
    <t>NCV, EF &amp; bio</t>
  </si>
  <si>
    <t>Major</t>
  </si>
  <si>
    <t>Minor</t>
  </si>
  <si>
    <t>De minimis</t>
  </si>
  <si>
    <t>Actual density in aircraft tanks</t>
  </si>
  <si>
    <t>Actual density of uplift</t>
  </si>
  <si>
    <t>Standard value (0.8kg/litre)</t>
  </si>
  <si>
    <t>Jet kerosene</t>
  </si>
  <si>
    <t>Jet gasoline</t>
  </si>
  <si>
    <t>Aviation gasoline</t>
  </si>
  <si>
    <t>Alternative</t>
  </si>
  <si>
    <t>unknown</t>
  </si>
  <si>
    <t>Commission approved tools</t>
  </si>
  <si>
    <t>Small Emitters Tool - Eurocontrol's fuel consumption estimation tool</t>
  </si>
  <si>
    <t>Environment Agency</t>
  </si>
  <si>
    <t>Ministry of Environment</t>
  </si>
  <si>
    <t>Civil Aviation Authority</t>
  </si>
  <si>
    <t>Ministry of Transport</t>
  </si>
  <si>
    <t>Afghanistan - Ministry of Transport and Civil Aviation</t>
  </si>
  <si>
    <t>Algeria - Établissement Nationale de la Navigation Aérienne (ENNA)</t>
  </si>
  <si>
    <t>Angola - Instituto Nacional da Aviação Civil</t>
  </si>
  <si>
    <t>Argentina - Comando de Regiones Aéreas</t>
  </si>
  <si>
    <t>Armenia - General Department of Civil Aviation</t>
  </si>
  <si>
    <t>Australia - Civil Aviation Safety Authority</t>
  </si>
  <si>
    <t>Austria - Ministry of Transport, Innovation and Technology</t>
  </si>
  <si>
    <t>Bahrain - Civil Aviation Affairs</t>
  </si>
  <si>
    <t>Belgium - Service public fédéral Mobilité et Transports</t>
  </si>
  <si>
    <t>Bermuda - Bermuda Department of Civil Aviation (DCA)</t>
  </si>
  <si>
    <t>Bolivia - Dirección General de Aeronáutica Civil</t>
  </si>
  <si>
    <t>Bosnia and Herzegovina - Department of Civil Aviation</t>
  </si>
  <si>
    <t>Botswana - Ministry of Works &amp; Transport — Department of Civil Aviation</t>
  </si>
  <si>
    <t>Brazil - Agência Nacional de Aviação Civil (ANAC)</t>
  </si>
  <si>
    <t>Brunei Darussalam - Department of Civil Aviation</t>
  </si>
  <si>
    <t>Bulgaria - Civil Aviation Administration</t>
  </si>
  <si>
    <t>Cambodia - Ministry of Public Works and Transport</t>
  </si>
  <si>
    <t>Canada - Canadian Transportation Agency</t>
  </si>
  <si>
    <t>Cape Verde - Agência de Aviação Civil (AAC)</t>
  </si>
  <si>
    <t>Cayman - Civil Aviation Authority (CAA) of the Cayman Islands</t>
  </si>
  <si>
    <t>Chile - Dirección General de Aeronáutica Civil</t>
  </si>
  <si>
    <t>China - Air Traffic Management Bureau (ATMB), General Administration of Civil Aviation of China</t>
  </si>
  <si>
    <t>Colombia - República de Colombia Aeronáutica Civil</t>
  </si>
  <si>
    <t>Costa Rica - Dirección General de Aviación Civil</t>
  </si>
  <si>
    <t>Croatia - Civil Aviation Authority</t>
  </si>
  <si>
    <t>Cuba - Instituto de Aeronáutica Civil de Cuba</t>
  </si>
  <si>
    <t>Cyprus - Department of Civil Aviation of Cyprus</t>
  </si>
  <si>
    <t>Czechia - Civil Aviation Authority</t>
  </si>
  <si>
    <t>Denmark - Civil Aviation Administration</t>
  </si>
  <si>
    <t>Dominican Republic - Instituto Dominicano de Aviación Civil</t>
  </si>
  <si>
    <t>Ecuador - Dirección General de Aviación Civil del Ecuador</t>
  </si>
  <si>
    <t>Egypt - Ministry of Civil Aviation</t>
  </si>
  <si>
    <t>El Salvador - Autoridad de Aviación Civil – El Salvador</t>
  </si>
  <si>
    <t>Estonia - Estonian Civil Aviation Administration</t>
  </si>
  <si>
    <t>Fiji - Civil Aviation Authority</t>
  </si>
  <si>
    <t>Finland - Civil Aviation Authority</t>
  </si>
  <si>
    <t>France - Direction Générale de I' Aviation Civile (DGAC)</t>
  </si>
  <si>
    <t>Gambia - Gambia Civil Aviation Authority</t>
  </si>
  <si>
    <t>Germany - Air Navigation Services</t>
  </si>
  <si>
    <t>Ghana - Ghana Civil Aviation Authority</t>
  </si>
  <si>
    <t>Greece - Hellenic Civil Aviation Authority</t>
  </si>
  <si>
    <t>Hungary - Directorate for Air Transport</t>
  </si>
  <si>
    <t>Iceland - Civil Aviation Administration</t>
  </si>
  <si>
    <t>India - Directorate General of Civil Aviation</t>
  </si>
  <si>
    <t>Indonesia - Direktorat Jenderal Perhubungan Udara</t>
  </si>
  <si>
    <t>Iran, Islamic Republic of - Civil Aviation Organization of Iran</t>
  </si>
  <si>
    <t>Ireland - Irish Aviation Authority</t>
  </si>
  <si>
    <t>Israel - Civil Aviation Authority</t>
  </si>
  <si>
    <t>Italy - Agenzia Nazionale della Sicurezza del Volo</t>
  </si>
  <si>
    <t>Jamaica - Civil Aviation Authority</t>
  </si>
  <si>
    <t>Japan - Ministry of Land, Infrastructure and Transport</t>
  </si>
  <si>
    <t>Jordan - Civil Aviation Regulatory Commission (CARC) (formerly called "Jordan Civil Aviation Authority (JCAA)")</t>
  </si>
  <si>
    <t>Kenya - Kenya Civil Aviation Authority</t>
  </si>
  <si>
    <t>Kuwait - Directorate General of Civil Aviation</t>
  </si>
  <si>
    <t>Latvia - Civil Aviation Agency</t>
  </si>
  <si>
    <t>Lebanon - Lebanese Civil Aviation Authority</t>
  </si>
  <si>
    <t>Libyan Arab Jamahiriya - Libyan Civil Aviation Authority</t>
  </si>
  <si>
    <t>Lithuania - Directorate of Civil Aviation</t>
  </si>
  <si>
    <t>Malaysia - Department of Civil Aviation</t>
  </si>
  <si>
    <t>Maldives - Civil Aviation Department</t>
  </si>
  <si>
    <t>Malta - Department of Civil Aviation</t>
  </si>
  <si>
    <t>Mexico - Secretaría de Comunicaciones y Transportes</t>
  </si>
  <si>
    <t>Mongolia - Civil Aviation Authority</t>
  </si>
  <si>
    <t>Montenegro - Ministry Maritime Affairs, Transportation and Telecommunications</t>
  </si>
  <si>
    <t>Morocco - Ministère des Transports</t>
  </si>
  <si>
    <t>Namibia - Directorate of Civil Aviation (DCA Namibia)</t>
  </si>
  <si>
    <t>Nepal - Civil Aviation Authority of Nepal</t>
  </si>
  <si>
    <t>Netherlands - Directorate General of Civil Aviation and Freight Transport (DGTL)</t>
  </si>
  <si>
    <t>New Zealand - Airways Corporation of New Zealand</t>
  </si>
  <si>
    <t>Nicaragua - Instituto Nicaragüense de Aeronáutica Civíl</t>
  </si>
  <si>
    <t>Nigeria - Nigerian Civil Aviation Authority (NCAA)</t>
  </si>
  <si>
    <t>Norway - Civil Aviation Authority</t>
  </si>
  <si>
    <t>Oman - Directorate General of Civil Aviation and Meteorology</t>
  </si>
  <si>
    <t>Pakistan - Civil Aviation Authority</t>
  </si>
  <si>
    <t>Paraguay - Dirección Nacional de Aeronáutica Civil (DINAC)</t>
  </si>
  <si>
    <t>Peru - Dirección General de Aeronáutica Civil</t>
  </si>
  <si>
    <t>Philippines - Air Transportation Office (ATO)</t>
  </si>
  <si>
    <t>Poland - Civil Aviation Office</t>
  </si>
  <si>
    <t>Portugal - Instituto Nacional de Aviação Civil</t>
  </si>
  <si>
    <t>Republic of Korea - Ministry of Construction and Transportation</t>
  </si>
  <si>
    <t>Republic of Moldova - Civil Aviation Administration</t>
  </si>
  <si>
    <t>Romania - Romanian Civil Aeronautical Authority</t>
  </si>
  <si>
    <t>Russian Federation - State Civil Aviation Authority</t>
  </si>
  <si>
    <t>Saudi Arabia - Ministry of Defense and Aviation Presidency of Civil Aviation</t>
  </si>
  <si>
    <t>Serbia - Civil Aviation Directorate</t>
  </si>
  <si>
    <t>Seychelles - Directorate of Civil Aviation, Ministry of Tourism</t>
  </si>
  <si>
    <t>Singapore - Civil Aviation Authority of Singapore</t>
  </si>
  <si>
    <t>Slovakia - Civil Aviation Authority</t>
  </si>
  <si>
    <t>Slovenia - Civil Aviation Authority</t>
  </si>
  <si>
    <t>Somalia - Civil Aviation Caretaker Authority for Somalia</t>
  </si>
  <si>
    <t>South Africa - Civil Aviation Authority</t>
  </si>
  <si>
    <t>Spain - Ministerio de Fomento, Civil Aviation</t>
  </si>
  <si>
    <t>Sri Lanka - Civil Aviation Authority</t>
  </si>
  <si>
    <t>Sudan - Civil Aviation Authority</t>
  </si>
  <si>
    <t>Suriname - Civil Aviation Department of Suriname</t>
  </si>
  <si>
    <t>Sweden - Swedish Civil Aviation Authority</t>
  </si>
  <si>
    <t>Switzerland - Federal Office for Civil Aviation (FOCA)</t>
  </si>
  <si>
    <t>Thailand - Department of Civil Aviation</t>
  </si>
  <si>
    <t>North Macedonia - Civil Aviation Administration</t>
  </si>
  <si>
    <t>The former Yugoslav Republic of Macedonia - Civil Aviation Administration</t>
  </si>
  <si>
    <t>Tonga - Ministry of Civil Aviation</t>
  </si>
  <si>
    <t>Trinidad and Tobago - Civil Aviation Authority</t>
  </si>
  <si>
    <t>Tunisia - Office de l'aviation civile et des aéroports</t>
  </si>
  <si>
    <t>Turkey - Directorate General of Civil Aviation</t>
  </si>
  <si>
    <t>Uganda - Civil Aviation Authority</t>
  </si>
  <si>
    <t>Ukraine - Civil Aviation Authority</t>
  </si>
  <si>
    <t>United Kingdom Civil Aviation Authority</t>
  </si>
  <si>
    <t>United Arab Emirates - General Civil Aviation Authority (GCAA)</t>
  </si>
  <si>
    <t>United Republic of Tanzania - Tanzania Civil Aviation Authority (TCAA)</t>
  </si>
  <si>
    <t>United States - Federal Aviation Administration</t>
  </si>
  <si>
    <t>Uruguay - Dirección Nacional de Aviación Civil e Infraestructura Aeronáutica (DINACIA)</t>
  </si>
  <si>
    <t>Vanuatu - Vanuatu Civil Aviation Authority</t>
  </si>
  <si>
    <t>Yemen - Civil Aviation and Meteorological Authority (CAMA)</t>
  </si>
  <si>
    <t>Zambia - Department of Civil Aviation</t>
  </si>
  <si>
    <t>MONITORING PLAN FOR TONNE-KILOMETRE DATA</t>
  </si>
  <si>
    <t>Distance</t>
  </si>
  <si>
    <t>Payload</t>
  </si>
  <si>
    <t>&lt;&lt;&lt; If you have selected the annual emissions monitoring plan under 2(c), click here to proceed to section 3a &gt;&gt;&gt;</t>
  </si>
  <si>
    <t>Please note: This information must also be entered in the equivalent subsection of the annual emissions monitoring plan. However, more information is needed for emission monitoring. Thus it is highly recommended to use the annual emissions monitoring plan as the primary document. It may reduce your workload by referring from here to the annual emissions MP.</t>
  </si>
  <si>
    <t>Generic aircraft type 
(ICAO aircraft type designator)</t>
  </si>
  <si>
    <t>Sub-type (optional input)</t>
  </si>
  <si>
    <t>Number of aircraft operated at time of submission</t>
  </si>
  <si>
    <t>Estimated number of aircraft to be operated</t>
  </si>
  <si>
    <t>&lt;&lt;&lt;Click here to proceed to section 5 "Distance"&gt;&gt;&gt;</t>
  </si>
  <si>
    <t>TONNE-KILOMETRE DATA PROVISION</t>
  </si>
  <si>
    <t>Confirmation that aerodrome coordinates will be taken from official AIP data:</t>
  </si>
  <si>
    <t>Please confirm by selecting "True" that the latitude and longitude of aerodromes will be taken from aerodrome location data published in Aeronautical Information Publications (AIP) in compliance with Annex 15 of the Chicago Convention or from a source using such AIP data.</t>
  </si>
  <si>
    <t>Please describe the methodology or data source used to determine Distance ( = Great Circle Distance + 95 km) between aerodrome pairs.</t>
  </si>
  <si>
    <t>Great Circle Distances must be approximated using the system referred to in Article 3.7.1.1 of Annex 15 of the Chicago Convention (World Geodetic System, WGS84)</t>
  </si>
  <si>
    <t>Please provide details about the systems and procedures you have in place to determine aerodrome location information:</t>
  </si>
  <si>
    <t>Please provide details about the systems and procedures you have in place to determine the Great Circle Distance between aerodrome pairs.</t>
  </si>
  <si>
    <t>Payload (Passengers and Checked Baggage)</t>
  </si>
  <si>
    <t>Which method will you use for determining the mass of passengers and checked baggage?</t>
  </si>
  <si>
    <r>
      <t xml:space="preserve">Operators may select as a minimum the Tier 1 level to determine the mass of passengers and checked baggage.  Within the same trading period the chosen tier shall be applied consistently for </t>
    </r>
    <r>
      <rPr>
        <b/>
        <i/>
        <u/>
        <sz val="8"/>
        <color indexed="18"/>
        <rFont val="Arial"/>
        <family val="2"/>
      </rPr>
      <t>ALL</t>
    </r>
    <r>
      <rPr>
        <i/>
        <sz val="8"/>
        <color indexed="18"/>
        <rFont val="Arial"/>
        <family val="2"/>
      </rPr>
      <t xml:space="preserve"> flights.</t>
    </r>
  </si>
  <si>
    <r>
      <t xml:space="preserve">Operators may select as a minimum the Tier 1 level to determine the mass of passengers and checked baggage.  Within the same trading period the chosen tier shall be applied consistently for </t>
    </r>
    <r>
      <rPr>
        <b/>
        <i/>
        <u/>
        <sz val="8"/>
        <color theme="0" tint="-0.34998626667073579"/>
        <rFont val="Arial"/>
        <family val="2"/>
      </rPr>
      <t>ALL</t>
    </r>
    <r>
      <rPr>
        <i/>
        <sz val="8"/>
        <color theme="0" tint="-0.34998626667073579"/>
        <rFont val="Arial"/>
        <family val="2"/>
      </rPr>
      <t xml:space="preserve"> flights.</t>
    </r>
  </si>
  <si>
    <t>Tier 1: use of a default value of 100 kg for each passenger including their checked baggage</t>
  </si>
  <si>
    <t xml:space="preserve">Tier 2: use of the mass for passengers and checked baggage contained in the mass and balance documentation for each flight </t>
  </si>
  <si>
    <t>If you have chosen tier 2, please state the source of the Mass &amp; Balance data (e.g. as required by EU OPS (Regulation (EC) 3922/91), or other international flight regulations).</t>
  </si>
  <si>
    <t>If you measure the mass of passengers and checked baggage, you should include here details of the measuring equipment used.</t>
  </si>
  <si>
    <r>
      <t xml:space="preserve">Please provide details about the systems and procedures you have in place to monitor the </t>
    </r>
    <r>
      <rPr>
        <b/>
        <u/>
        <sz val="10"/>
        <rFont val="Arial"/>
        <family val="2"/>
      </rPr>
      <t>number of passengers</t>
    </r>
    <r>
      <rPr>
        <b/>
        <sz val="10"/>
        <rFont val="Arial"/>
        <family val="2"/>
      </rPr>
      <t xml:space="preserve"> on a flight:</t>
    </r>
  </si>
  <si>
    <r>
      <t xml:space="preserve">Please provide details about the systems and procedures you have in place to monitor the </t>
    </r>
    <r>
      <rPr>
        <b/>
        <u/>
        <sz val="10"/>
        <color theme="0" tint="-0.34998626667073579"/>
        <rFont val="Arial"/>
        <family val="2"/>
      </rPr>
      <t>number of passengers</t>
    </r>
    <r>
      <rPr>
        <b/>
        <sz val="10"/>
        <color theme="0" tint="-0.34998626667073579"/>
        <rFont val="Arial"/>
        <family val="2"/>
      </rPr>
      <t xml:space="preserve"> on a flight:</t>
    </r>
  </si>
  <si>
    <t>Payload (Freight and Mail)</t>
  </si>
  <si>
    <t>Are you required to have Mass and Balance documentation for the relevant flights?</t>
  </si>
  <si>
    <r>
      <t xml:space="preserve">Aircraft operators which are </t>
    </r>
    <r>
      <rPr>
        <b/>
        <i/>
        <u/>
        <sz val="8"/>
        <color indexed="18"/>
        <rFont val="Arial"/>
        <family val="2"/>
      </rPr>
      <t>not</t>
    </r>
    <r>
      <rPr>
        <i/>
        <sz val="8"/>
        <color indexed="18"/>
        <rFont val="Arial"/>
        <family val="2"/>
      </rPr>
      <t xml:space="preserve"> required to have Mass and Balance documentation shall propose a suitable methodology for determining the mass of freight and mail.</t>
    </r>
  </si>
  <si>
    <r>
      <t xml:space="preserve">Aircraft operators which are </t>
    </r>
    <r>
      <rPr>
        <b/>
        <i/>
        <u/>
        <sz val="8"/>
        <color theme="0" tint="-0.34998626667073579"/>
        <rFont val="Arial"/>
        <family val="2"/>
      </rPr>
      <t>not</t>
    </r>
    <r>
      <rPr>
        <i/>
        <sz val="8"/>
        <color theme="0" tint="-0.34998626667073579"/>
        <rFont val="Arial"/>
        <family val="2"/>
      </rPr>
      <t xml:space="preserve"> required to have Mass and Balance documentation shall propose a suitable methodology for determining the mass of freight and mail.</t>
    </r>
  </si>
  <si>
    <t>Please provide a concise description of the proposed alternative methodology for determining mass of freight and mail.</t>
  </si>
  <si>
    <t>Please provide a description of the measurement devices used for measuring mass of freight and mail.</t>
  </si>
  <si>
    <t>Please confirm that you will exclude the tare weight of all pallets and containers that are not payload, and the service weight.</t>
  </si>
  <si>
    <t>Please provide details about the procedures you have in place to monitor the mass of freight and mail on a flight</t>
  </si>
  <si>
    <t>&lt;&lt;&lt; Click here to proceed to section 7 "Management" &gt;&gt;&gt;</t>
  </si>
  <si>
    <t>Tier 1 - Default 100 kg/passenger including checked baggage</t>
  </si>
  <si>
    <t>Tier 2 - Mass contained in Mass and Balance documentation</t>
  </si>
  <si>
    <t>Please continue input in section 6(e).</t>
  </si>
  <si>
    <t>Please go to section 6(f).</t>
  </si>
  <si>
    <t>Actual mail and freight mass will exclude the tare weight of freight containers, freight pallets and the service weight.</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</si>
  <si>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 Where relevant, this procedure must include the method how compliance with sustainability criteria for biofuels is demonstrated.</t>
  </si>
  <si>
    <t>Curaçao</t>
  </si>
  <si>
    <t>Kosovo, United Nations Interim Administration Mission</t>
  </si>
  <si>
    <t>Saint Helena, Ascension and Tristan da Cunha</t>
  </si>
  <si>
    <t>Sint Maarten (Dutch Part)</t>
  </si>
  <si>
    <t>South Georgia and the South Sandwich Islands</t>
  </si>
  <si>
    <t>South Sudan</t>
  </si>
  <si>
    <t>Taiwan</t>
  </si>
  <si>
    <t>Ireland - Commission for Aviation Regulation</t>
  </si>
  <si>
    <t xml:space="preserve">This monitoring plan template represents the views of the Commission services at the time of publication. </t>
  </si>
  <si>
    <t>This is the final version of the monitoring plan template for aircraft operators, as endorsed by the Climate Change Committee in its meeting on 11 July 2012.</t>
  </si>
  <si>
    <t>Explanation: There are several fields in this template that are identical in the template for the annual emissions monitoring plan, like address information, and information regarding the aircraft fleet. In order to avoid unnecessary duplication of reporting, you may select here either the annual emission monitoring plan or the monitoring plan for tonne-kilometre data (this file) as the primary document. As soon as you have made your selection, you have to fill in the requested information only once in the selected document.</t>
  </si>
  <si>
    <t>Please attach a representation of the data flow for the calculation of tonne-kilometre data, including responsibility for retrieving and storing each type of data.  If necessary, please refer to additional information, submitted with your completed plan.</t>
  </si>
  <si>
    <t>The brief description should identify that the review and validation process includes a check on whether tonne-kilometre data is complete, comparisons with data over previous years and criteria for rejecting data.</t>
  </si>
  <si>
    <t>Please provide the results of a risk assessment that demonstrates that the control activities and procedures are commensurate with the risks identified.</t>
  </si>
  <si>
    <t>Thereafter the formulas in row C must be corrected in order to point to the correct aircraft type in section 4(a).</t>
  </si>
  <si>
    <t>Under "Description of the relevant processing steps", please identify each step in the data flow from primary data to tonne-kilometres which reflect the sequence and interaction between data flow activities and include the formulas and data used to determine tonne-kilometres from the primary data.  Include details of any relevant electronic data processing and storage systems and other inputs (including manual inputs) and confirm how outputs of data flow activities are recorded.</t>
  </si>
  <si>
    <t>ANNUAL EMISSIONS REPORT FOR AIRCRAFT OPERATORS</t>
  </si>
  <si>
    <t>Reporting year</t>
  </si>
  <si>
    <t>Identification of the verifier</t>
  </si>
  <si>
    <t>Information about the monitoring plan</t>
  </si>
  <si>
    <t>Total emissions</t>
  </si>
  <si>
    <t>Use of simplified procedures</t>
  </si>
  <si>
    <t>Approach for data gaps</t>
  </si>
  <si>
    <t>Detailed emissions data</t>
  </si>
  <si>
    <t>Aircraft data</t>
  </si>
  <si>
    <t>Annex: Emissions per aerodrome pair</t>
  </si>
  <si>
    <t>Reporting year:</t>
  </si>
  <si>
    <t>Information about this report:</t>
  </si>
  <si>
    <t>Total emissions of the aircraft operator:</t>
  </si>
  <si>
    <r>
      <t xml:space="preserve">This is the amount of allowances to be surrendered by the aircraft operator, as calculated in section 5(c). </t>
    </r>
    <r>
      <rPr>
        <i/>
        <sz val="8"/>
        <color indexed="10"/>
        <rFont val="Arial"/>
        <family val="2"/>
      </rPr>
      <t xml:space="preserve">This figure should only include emissions to be reported under the EU ETS, i.e. relate to the reduced scope. </t>
    </r>
  </si>
  <si>
    <t xml:space="preserve">This is the amount of allowances to be surrendered by the aircraft operator, as calculated in section 5(c). This figure should only include emissions to be reported under the EU ETS, i.e. relate to the reduced scope. </t>
  </si>
  <si>
    <t>Memo-Item: Total (sustainable) biomass emissions</t>
  </si>
  <si>
    <t>Memo-Item: Total non-sustainable biomass emissions</t>
  </si>
  <si>
    <t>Article 67(3) of the MRR requires:</t>
  </si>
  <si>
    <t>The annual emission reports and tonne-kilometre data reports shall at least contain the information listed in Annex X.</t>
  </si>
  <si>
    <t>Annex X sets out the minimum content of Annual Emissions Reports.</t>
  </si>
  <si>
    <t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t>
  </si>
  <si>
    <t xml:space="preserve">This reporting template represents the views of the Commission services at the time of publication. </t>
  </si>
  <si>
    <t>This is the final version of the annual emissions report template for aircraft operators, as re-endorsed by the Climate Change Committee by written procedure in December 2015.</t>
  </si>
  <si>
    <t>http://ec.europa.eu/clima/policies/ets/monitoring/documentation_en.htm</t>
  </si>
  <si>
    <r>
      <t xml:space="preserve">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t>
    </r>
    <r>
      <rPr>
        <sz val="10"/>
        <color indexed="10"/>
        <rFont val="Arial"/>
        <family val="2"/>
      </rPr>
      <t>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r>
  </si>
  <si>
    <t>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</si>
  <si>
    <t>Emissions from flights within Croatia, and between Croatia and third countries ("additional aviation activities" hereinafter) need to be monitored from 1 July 2013 (i.e. reported for the first time in 2014). However, additional aviation activities are fully included from 2014. Thus, allowances for emissions from additional aviation activities must be surrendered for the first time in 2015 (i.e. for emissions in 2014).</t>
  </si>
  <si>
    <t>In order to report correctly the emissions of 2013, aircraft operators who carry out additional aviation activities should submit their annual emission reports to the competent authority using two separate files (based on this template): In one template all emissions shall be reported for which allowances have to be surrendered. In the second file the additional aviation allowances shall be reported.</t>
  </si>
  <si>
    <t>From 2014 onwards (i.e. for all reports submitted from 2015 onwards) only one report containing all emissions from all flights falling under the EU ETS is to be submitted.</t>
  </si>
  <si>
    <t>This emission report must be submitted to your Competent Authority ("CA") to the following address:</t>
  </si>
  <si>
    <t>Contact your Competent Authority if you need assistance to complete your Annual Emissions Report. Some Member States have produced guidance documents which you may find useful in addition to the Commission's guidance mentioned above.</t>
  </si>
  <si>
    <t>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</si>
  <si>
    <t>This template has been developed to accommodate the minimum content of an annual emissions report required by the MRR. Operators should therefore refer to the MRR and additional Member State requirements (if any) when completing.</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</si>
  <si>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</si>
  <si>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</si>
  <si>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</si>
  <si>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t>
  </si>
  <si>
    <t>Note: Formulae must be checked and corrected in particular whenever rows and/or columns are added by aircraft operators.</t>
  </si>
  <si>
    <t>GENERAL INFORMATION ABOUT THIS REPORT</t>
  </si>
  <si>
    <t>Reporting Year</t>
  </si>
  <si>
    <t>This is the year in which the reported aviation activities took place, i.e. 2013 for the report which you submit by 31 March 2014.</t>
  </si>
  <si>
    <t>Identification of the Aircraft Operator</t>
  </si>
  <si>
    <t>This name should be the legal entity carrying out the aviation activities defined in Annex I of the EU ETS Directive.</t>
  </si>
  <si>
    <t>The ICAO designator should be that specified in box 7 of the ICAO flight plan (excluding the flight identification) as specified in ICAO document 8585.  If you do not specify an ICAO designator in flight plans, please select "n.a." from the drop-down list and proceed to 2(e).</t>
  </si>
  <si>
    <t>If a unique ICAO designator is not available, enter the identification for ATC purposes (tail numbers) of all the aircraft you operate as used in box 7 of the flight plan.  Please separate each registration with a semicolon (";"). Otherwise enter "n.a." and proceed.</t>
  </si>
  <si>
    <t>Telephone Number:</t>
  </si>
  <si>
    <t>Who can we contact about your annual emission report?</t>
  </si>
  <si>
    <t>It will help the competent authority to have someone who they can contact directly with any questions about your report. The person you name should have the authority to act on your behalf. This may be an agent acting on behalf of the aircraft operator.</t>
  </si>
  <si>
    <t>You must provide an address for receipt of notices or other documents under or in connection with the EU Greenhouse Gas Emissions Trading Scheme. Please provide an electronic address and a postal address within the administering Member State.</t>
  </si>
  <si>
    <t>Name and address of the verifier of your annual emission report</t>
  </si>
  <si>
    <t>Company Name:</t>
  </si>
  <si>
    <t>Contact person for the verifier:</t>
  </si>
  <si>
    <t>It will help the competent authority to have someone who they can contact directly with any questions about verification of your report. The person you name should be familiar with this report.</t>
  </si>
  <si>
    <t>Information about the verifier's accreditation:</t>
  </si>
  <si>
    <t>Note that pursuant to Article 54(2) of the "AVR" (Accreditation and Verification Regulation; Regulation (EU) No. 600/2012), a Member State may choose to entrust certification of natural persons as verifiers to a national authority other than the national accreditation body.</t>
  </si>
  <si>
    <t>In such cases, "accreditation" should be read as "certification", and "accreditation body" as "national authority".</t>
  </si>
  <si>
    <t>Member State where accreditation has been granted:</t>
  </si>
  <si>
    <t>Registration number issued by the accreditation body:</t>
  </si>
  <si>
    <t>The availability of such registration information may depend on the accrediting Member State's practice of accreditation of verifiers.</t>
  </si>
  <si>
    <t>&lt;&lt;&lt; Click here to proceed to section 4 "Information about the monitoring plan" &gt;&gt;&gt;</t>
  </si>
  <si>
    <t>EMISSION DATA OVERVIEW</t>
  </si>
  <si>
    <t>Version number of the latest approved monitoring plan:</t>
  </si>
  <si>
    <t>Date of approval of the used monitoring plan:</t>
  </si>
  <si>
    <t>Have there been any deviations from your approved monitoring plan during the reporting year?</t>
  </si>
  <si>
    <t>If you have answered "True", please describe all relevant changes in the operations and all deviations from your approved monitoring plan, providing information about each deviation and the consequence for the calculation of annual emissions.</t>
  </si>
  <si>
    <t>Total number of flights in the reporting year covered by the EU ETS:</t>
  </si>
  <si>
    <t>For fuels which contain biomass, compliance with the sustainability criteria pursuant to the RES Directive has to be demonstrated (see guidance document no. 3)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</si>
  <si>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Jet kerosene (jet A1 or jet A)</t>
  </si>
  <si>
    <t>Fuel consumption and Emissions</t>
  </si>
  <si>
    <t>Here you have to enter the quantity of each fuel used in the reporting year (also referred to as "activity data"). The emissions and the biomass-related memo-items are calculated automatically using the calculation factors defined under point (b).</t>
  </si>
  <si>
    <t xml:space="preserve">(final) EF </t>
  </si>
  <si>
    <t>This is calculated from the preliminary emission factor and the sustainable biomass content (where the sustainable biomass content is zero-rated).</t>
  </si>
  <si>
    <t xml:space="preserve">fuel consumption </t>
  </si>
  <si>
    <t xml:space="preserve">Please enter here the total fuel consumption of each fuel in tonnes in the reporting year. Please note that this figure should only include fuel consumption to be reported under the EU ETS, i.e. relate to the reduced scope. </t>
  </si>
  <si>
    <t>CO2 emissions 
[t CO2]</t>
  </si>
  <si>
    <t>This is the amount of "fossil" emissions (including emissions from biomass for which no evidence for compliance with the sustainability criteria has been provided). It is identical to the emissions for which allowances are to be surrendered.</t>
  </si>
  <si>
    <t>CO2 from sustainable biomass</t>
  </si>
  <si>
    <t xml:space="preserve">This figure shows as a memo-item the emissions from sustainable biomass. </t>
  </si>
  <si>
    <t>CO2 from non-sustainable biomass</t>
  </si>
  <si>
    <t>This figure shows as a memo-item the emissions from non-sustainable biomass. Note that these emissions are part of the "fossil" emissions and do not need to be added once more.</t>
  </si>
  <si>
    <t>(final) EF 
[t CO2 / t fuel]</t>
  </si>
  <si>
    <t>fuel consumption [tonnes]</t>
  </si>
  <si>
    <t>If required, you may add further fuels by inserting rows above this one. This is best done by inserting a copied row. However, formulae will need corrections!</t>
  </si>
  <si>
    <t>Total CO2 emissions in the reporting year:</t>
  </si>
  <si>
    <r>
      <t xml:space="preserve">IMPORTANT NOTE: This total emissions figure is considered the correct figure for the annual emissions. If aggregation in the sheet "Emissions Data" or in the Annex deviates from this figure, make sure that the data in all tables is consistent. 
</t>
    </r>
    <r>
      <rPr>
        <b/>
        <sz val="10"/>
        <color indexed="10"/>
        <rFont val="Arial"/>
        <family val="2"/>
      </rPr>
      <t>This figure should only include emissions to be reported under the EU ETS, i.e. relate to the reduced scope.</t>
    </r>
  </si>
  <si>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t>
  </si>
  <si>
    <t>Memo Item: Sustainable biomass:</t>
  </si>
  <si>
    <t>Memo Item: Non-sustainable biomass:</t>
  </si>
  <si>
    <t>Fuel use per aircraft type:</t>
  </si>
  <si>
    <t>Please indicate for each fuel type used the associated generic aircraft types as listed. If aircraft types have used different fuel in the reporting period, please list them for each fuel used. The names of alternative fuels are taken automatically from section (b) above.</t>
  </si>
  <si>
    <t>Generic Aircraft types using this fuel (ICAO designators separated by semicolons)</t>
  </si>
  <si>
    <t>Have you been using the simplified approach allowed for small emitters pursuant to Article 54(2) of the MRR?</t>
  </si>
  <si>
    <r>
      <t xml:space="preserve">Small emitters are aircraft operators which operate fewer than 243 flights per period for three consecutive four-month periods and aircraft operators with total annual emissions lower than 25,000 t CO2 per year, </t>
    </r>
    <r>
      <rPr>
        <i/>
        <sz val="8"/>
        <color indexed="10"/>
        <rFont val="Arial"/>
        <family val="2"/>
      </rPr>
      <t>related to the EU ETS full scope.</t>
    </r>
  </si>
  <si>
    <t>Small emitters are aircraft operators which operate fewer than 243 flights per period for three consecutive four-month periods and aircraft operators with total annual emissions lower than 25,000 t CO2 per year, related to the EU ETS full scope.</t>
  </si>
  <si>
    <r>
      <t xml:space="preserve">Please report the total number of </t>
    </r>
    <r>
      <rPr>
        <b/>
        <sz val="10"/>
        <color indexed="10"/>
        <rFont val="Arial"/>
        <family val="2"/>
      </rPr>
      <t xml:space="preserve">full scope </t>
    </r>
    <r>
      <rPr>
        <b/>
        <sz val="10"/>
        <rFont val="Arial"/>
        <family val="2"/>
      </rPr>
      <t>flights covered by the EU ETS in each four-month period during the reporting year for which you are the aircraft operator:</t>
    </r>
  </si>
  <si>
    <t>Please report the total number of full scope flights covered by the EU ETS in each four-month period during the reporting year for which you are the aircraft operator:</t>
  </si>
  <si>
    <t>The local time of departure of the flight determines in which four-month period that flight shall be taken into account.</t>
  </si>
  <si>
    <t>Four-month period</t>
  </si>
  <si>
    <t>Number of flights</t>
  </si>
  <si>
    <t>January to April</t>
  </si>
  <si>
    <t>May to August</t>
  </si>
  <si>
    <t>September to December</t>
  </si>
  <si>
    <t>Total:</t>
  </si>
  <si>
    <t>Total emissions in the reporting year:</t>
  </si>
  <si>
    <t>Please enter here the total emissions related to the full scope.</t>
  </si>
  <si>
    <t>Confirmation of eligibility for simplified approach:</t>
  </si>
  <si>
    <t>Note: If you are using the simplified approach for small emitters, but have exceeded the applicable threshold (which is indicated here by the message "not eligible"), the following consequences apply in accordance with Article 54(4) of the MRR:</t>
  </si>
  <si>
    <t>The aircraft operator shall notify the competent authority thereof without undue delay and submit a significant modification of the monitoring plan within the meaning of point (vi) of Article 15(4)(a) to the competent authority for approval.</t>
  </si>
  <si>
    <t>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t>
  </si>
  <si>
    <t>List of data gaps occurred and method of determining surrogate data</t>
  </si>
  <si>
    <t>In accordance with Article 65(2) of the MRR data gaps must be closed by a method defined in the monitoring plan, or if this is not possible, by using a tool which may be used for the small emitters approach.</t>
  </si>
  <si>
    <t>Please specify here the data gaps occurred, how surrogate data was determined, and the amount of emissions according to the surrogate data. Note that these data are NOT added to the emissions given in section 5 and/or 12 (if relevant), but must be included in the data in those sections.</t>
  </si>
  <si>
    <t>The table should be filled as follows:</t>
  </si>
  <si>
    <t>Reference</t>
  </si>
  <si>
    <t>Here the data gap should be specified, either by referencing the aircraft, aerodrome, flight numbers etc. for which the data gap occurred, and/or the start and end date of the period where the gap occurred.</t>
  </si>
  <si>
    <t>Reason</t>
  </si>
  <si>
    <t>Please describe here the reason why the data gap occurred.</t>
  </si>
  <si>
    <t>Type</t>
  </si>
  <si>
    <t>Please describe here the type of data gap, such as "density measurement not available", "fuel uplift not available", "flights missing activity list", etc.</t>
  </si>
  <si>
    <t>Replacement method</t>
  </si>
  <si>
    <t>please indicate the method of determining surrogate data, by referencing the procedure in your monitoring plan, or by "small emitter tool" etc.</t>
  </si>
  <si>
    <t>Emissions</t>
  </si>
  <si>
    <t>Please give here the amount of emissions which are affected by the data gap. This figure must be INCLUDED in section 5.</t>
  </si>
  <si>
    <t>&lt;&lt;&lt; Click here to proceed to section 8 "Detailed emission data" &gt;&gt;&gt;</t>
  </si>
  <si>
    <t>EMISSION DATA PER COUNTRY AND FUEL</t>
  </si>
  <si>
    <r>
      <t xml:space="preserve">The following table is used for control purposes only. Please make sure that the totals are consistent with the result of section 5(c). The following sections (b) </t>
    </r>
    <r>
      <rPr>
        <b/>
        <sz val="10"/>
        <color indexed="10"/>
        <rFont val="Arial"/>
        <family val="2"/>
      </rPr>
      <t>and (c)</t>
    </r>
    <r>
      <rPr>
        <b/>
        <sz val="10"/>
        <rFont val="Arial"/>
        <family val="2"/>
      </rPr>
      <t xml:space="preserve"> should be filled without any double counting of emissions.</t>
    </r>
  </si>
  <si>
    <t>The following table is used for control purposes only. Please make sure that the totals are consistent with the result of section 5(c). The following sections (b) and (c) should be filled without any double counting of emissions.</t>
  </si>
  <si>
    <t>Note: You can add more columns if you use more fuels, and more rows if you have to enter more country pairs.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</si>
  <si>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Note: Only fossil emissions are accounted for in this section. This includes biomass emissions for which sustainability criteria have not been proven.</t>
  </si>
  <si>
    <t>Emissions from each Fuel [t CO2]</t>
  </si>
  <si>
    <t>TOTAL [t CO2]</t>
  </si>
  <si>
    <t>Jet kerosene (jet A1 or 
jet A)</t>
  </si>
  <si>
    <t>Alternative fuel 1</t>
  </si>
  <si>
    <t>&lt;add more fuels before this column&gt;</t>
  </si>
  <si>
    <r>
      <t xml:space="preserve">Total aggregated CO2 emissions from all flights </t>
    </r>
    <r>
      <rPr>
        <b/>
        <sz val="8"/>
        <color indexed="10"/>
        <rFont val="Arial"/>
        <family val="2"/>
      </rPr>
      <t>relating</t>
    </r>
    <r>
      <rPr>
        <b/>
        <sz val="8"/>
        <rFont val="Arial"/>
        <family val="2"/>
      </rPr>
      <t xml:space="preserve"> </t>
    </r>
    <r>
      <rPr>
        <b/>
        <sz val="8"/>
        <color indexed="10"/>
        <rFont val="Arial"/>
        <family val="2"/>
      </rPr>
      <t xml:space="preserve">to the reduced scope </t>
    </r>
    <r>
      <rPr>
        <b/>
        <sz val="8"/>
        <rFont val="Arial"/>
        <family val="2"/>
      </rPr>
      <t>of the EU ETS Directive (= B + C)</t>
    </r>
  </si>
  <si>
    <t>Total aggregated CO2 emissions from all flights relating to the reduced scope of the EU ETS Directive (= B + C)</t>
  </si>
  <si>
    <t>of which departure MS is the same as arrival MS (domestic flights, =sum of section (b))</t>
  </si>
  <si>
    <t>of which all other intra EEA flights</t>
  </si>
  <si>
    <t>emissions from all flights departing from a Member State to another Member State (=sum of section (c))</t>
  </si>
  <si>
    <t>emissions from all flights arriving at a Member State from a third country (=sum of section (d))</t>
  </si>
  <si>
    <t>Total emissions entered in section 5(c):</t>
  </si>
  <si>
    <t>Difference to data given in this sheet:</t>
  </si>
  <si>
    <t>Aggregated CO2 emissions from all flights of which departure Member State is the same as arrival Member State (domestic flights):</t>
  </si>
  <si>
    <t>Please complete the following table with the appropriate data for the reporting year.</t>
  </si>
  <si>
    <t>Member State of departure and arrival</t>
  </si>
  <si>
    <t>Sum of domestic flights:</t>
  </si>
  <si>
    <t>Aggregated CO2 emissions from all flights departing from each Member State to another Member State:</t>
  </si>
  <si>
    <t>Member State of departure</t>
  </si>
  <si>
    <t>State of arrival</t>
  </si>
  <si>
    <t>&lt; Please add additional rows above this row, if needed &gt;</t>
  </si>
  <si>
    <t>Aggregated CO2 emissions from all flights arriving at each Member State from a third country:</t>
  </si>
  <si>
    <t>State of departure</t>
  </si>
  <si>
    <t>Member State of arrival</t>
  </si>
  <si>
    <t>Aggregated CO2 emissions from all flights arriving at each MS from third countries:</t>
  </si>
  <si>
    <t>Provide details for each aircraft used during the year covered by this report for which you are the aircraft operator, and which has been used for activities covered by Annex I of the EU ETS Directive.</t>
  </si>
  <si>
    <t>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t>
  </si>
  <si>
    <t>Aircraft type (ICAO aircraft type designator)</t>
  </si>
  <si>
    <t>Aircraft subtype (as specified in the monitoring plan, if applicable)</t>
  </si>
  <si>
    <t>Aircraft registration number</t>
  </si>
  <si>
    <t>Owner of the aircraft (if known)
 In the case of leased-in aircraft, the lessor</t>
  </si>
  <si>
    <t>If the aircraft has not belonged to your fleet for the whole reporting year:</t>
  </si>
  <si>
    <t>Starting date</t>
  </si>
  <si>
    <t>End date</t>
  </si>
  <si>
    <t>Please continue by adding further rows as needed.</t>
  </si>
  <si>
    <t>&lt;&lt;&lt; Click here to proceed to section 11 "Emissions per aerodrome pair" &gt;&gt;&gt;</t>
  </si>
  <si>
    <t>Additional emissions data</t>
  </si>
  <si>
    <t>Please indicate if the data in this annex is considered confidential:</t>
  </si>
  <si>
    <r>
      <t>Please provide the data (totals during the reporting period,</t>
    </r>
    <r>
      <rPr>
        <b/>
        <sz val="10"/>
        <color indexed="10"/>
        <rFont val="Arial"/>
        <family val="2"/>
      </rPr>
      <t xml:space="preserve"> related to the reduced scope</t>
    </r>
    <r>
      <rPr>
        <b/>
        <sz val="10"/>
        <rFont val="Arial"/>
        <family val="2"/>
      </rPr>
      <t>) in the table below per aerodrome pair.</t>
    </r>
  </si>
  <si>
    <t>Please provide the data (totals during the reporting period, related to the reduced scope) in the table below per aerodrome pair.</t>
  </si>
  <si>
    <t xml:space="preserve">Please fill in the table below. If you need additional rows, please insert them above the "end of list" row. In that case the formula for the totals will work correctly. </t>
  </si>
  <si>
    <t>Note that if you add additional cells, and/or copy and paste data from another program or worksheet, you have to check the correctness of existing formulae. It is the full responsibility of the aircraft operator to check the correctness of calculations.</t>
  </si>
  <si>
    <t>Aerodrome Pair (use 4-letter ICAO designator)</t>
  </si>
  <si>
    <t>Total number of flights per aerodrome pair</t>
  </si>
  <si>
    <r>
      <t>Total emissions</t>
    </r>
    <r>
      <rPr>
        <b/>
        <sz val="8"/>
        <rFont val="Arial"/>
        <family val="2"/>
      </rPr>
      <t xml:space="preserve">
[t CO2]</t>
    </r>
  </si>
  <si>
    <t>Total emissions
[t CO2]</t>
  </si>
  <si>
    <t>Aerodrome of departure</t>
  </si>
  <si>
    <t>Aerodrome of arrival</t>
  </si>
  <si>
    <t>end of list</t>
  </si>
  <si>
    <t>Totals:</t>
  </si>
  <si>
    <t>Total number of flights</t>
  </si>
  <si>
    <t>Reporting year totals:</t>
  </si>
  <si>
    <t>Compare data entered in section 5:</t>
  </si>
  <si>
    <t>eligible</t>
  </si>
  <si>
    <t>not eligible</t>
  </si>
  <si>
    <t>Number is different from input in section 5(a)!</t>
  </si>
  <si>
    <t>Italy - ENAC - Ente Nazionale per l'Aviazione Civile</t>
  </si>
  <si>
    <t>This Annual Emissions Report was submitted by:</t>
  </si>
  <si>
    <t>In accordance with Article 28a(6) of the EU ETS Directive stipulates that aircraft operators emitting less than 25 000 tonnes of CO2 per year, related to the full scope of the EU ETS, both commercial and non-commercial, can choose an alternative to verification by an independent verifier. 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
Where small emitters make use of this simplification, this section can be left empty.</t>
  </si>
  <si>
    <t xml:space="preserve">Please note that all figures should only include emissions to be reported under the EU ETS, i.e. relate to the reduced scope. </t>
  </si>
  <si>
    <t>NEW 2019</t>
  </si>
  <si>
    <t>Used for combined reporting under the EU ETS and ICAO CORSIA</t>
  </si>
  <si>
    <t>2nd Draft for Discussion within the TWG on MRVA</t>
  </si>
  <si>
    <r>
      <t xml:space="preserve">Detailed emissions data </t>
    </r>
    <r>
      <rPr>
        <sz val="10"/>
        <rFont val="Calibri"/>
        <family val="2"/>
      </rPr>
      <t>–</t>
    </r>
    <r>
      <rPr>
        <sz val="10"/>
        <rFont val="Arial"/>
        <family val="2"/>
      </rPr>
      <t xml:space="preserve"> EU ETS</t>
    </r>
  </si>
  <si>
    <t>Annex: Emissions per aerodrome pair – EU ETS</t>
  </si>
  <si>
    <t>CORSIA emissions data</t>
  </si>
  <si>
    <t>Version number of this emission report</t>
  </si>
  <si>
    <t>This emission report is used for CORSIA:</t>
  </si>
  <si>
    <t>Total emissions of the aircraft operator from flights reportable under the EU ETS:</t>
  </si>
  <si>
    <t>Emissions of the aircraft operator from international flights covered by CORSIA:</t>
  </si>
  <si>
    <t>Total emissions from international flights:</t>
  </si>
  <si>
    <t>Total emissions from flights subject to offsetting requirements:</t>
  </si>
  <si>
    <t>Total emissions reductions claimed from the use of CORSIA eligible fuels:</t>
  </si>
  <si>
    <t>Legal basis</t>
  </si>
  <si>
    <t>Directive 2003/87/EC (the "EU ETS Directive") requires aircraft operators who are included in the EU Emission Trading System (the EU ETS) to monitor and report their emissions and tonne-kilometre data,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</si>
  <si>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The EU ETS Directive can be retrieved from:</t>
  </si>
  <si>
    <t>http://data.europa.eu/eli/dir/2003/87/2020-01-01</t>
  </si>
  <si>
    <t>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</si>
  <si>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delegated act [pursuant to Article 28c]".</t>
  </si>
  <si>
    <t>That delegated act can be downloaded from:</t>
  </si>
  <si>
    <t>https://eur-lex.europa.eu/eli/reg_del/2019/1603/oj</t>
  </si>
  <si>
    <t>The Monitoring and Reporting Regulation (Commission Regulation (EU) No 601/2012, hereinafter the "MRR"), defines further requirements for monitoring and reporting. The MRR can be downloaded from:</t>
  </si>
  <si>
    <t>https://eur-lex.europa.eu/eli/reg/2012/601</t>
  </si>
  <si>
    <t>Note that the MRR has been revised in December 2018. Some amendments - including some relevant for this template - apply as from 1 January 2019. The Article numbers mentioned in this template refer to the MRR version as amended by Regulation (EU) 2066/2018. As from 1 January 2021, Regulation (EU) 601/2012 will be repealed and replaced in its entirety by Regulation (EU) 2066/2018.</t>
  </si>
  <si>
    <t>Some Article numbers change as consequence of the transition to the new MRR. Therefore, from 2021, Article numbers must be read using the correlation table presented in Annex XI to Regulation (EU) 2066/2012. The latter Regulation (i.e. the "new MRR") can be downloaded from:</t>
  </si>
  <si>
    <t>http://data.europa.eu/eli/reg_impl/2018/2066/oj</t>
  </si>
  <si>
    <t>Information on CORSIA</t>
  </si>
  <si>
    <t>Where this template refers to the "CORSIA rules" or "SARPs", it means the "International Standards and Recommended Practices, Environmental Protection — Carbon Offsetting and Reduction Scheme for International Aviation (CORSIA) (Annex 16, Volume IV to the Convention on International Civil Aviation).</t>
  </si>
  <si>
    <t xml:space="preserve">The SARPs are supplemented by the "Environmental Technical Manual, Volume IV — Carbon Offsetting and Reduction Scheme for International Aviation (CORSIA)" (Doc 9501), referred to as the "ETM", and further "ICAO CORSIA Implementation Elements". </t>
  </si>
  <si>
    <t>The SARPs, the ETM and all Implementation Elements are available under the following address:</t>
  </si>
  <si>
    <t>https://www.icao.int/environmental-protection/CORSIA/Pages/default.aspx</t>
  </si>
  <si>
    <t>Pursuant to the Delegated Act, and in line with the provisions of the MRR and the Accreditation and Verification Regulation (Commission Implementing Regulation (EU) 2018/2067, hereinafter the "AVR"), it is the EU specific templates which need to be used when reporting emissions, and not the templates found within the ICAO CORSIA ETM, or other ICAO CORSIA supporting guidance.</t>
  </si>
  <si>
    <t>Scope and relevance</t>
  </si>
  <si>
    <t>There are three possible situations in which you are required to use this template: (1) if you have to comply with the EU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</si>
  <si>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Aircraft operators are required to comply with the EU ETS if they carry out aviation activities as included in Annex I to the EU ETS Directive. However, until December 2023, pending potential review by EU legislators, the so-called "reduced scope" is applicable. Furthermore the following aircraft operators are excluded:</t>
  </si>
  <si>
    <t>Commercial air transport operators, operating either fewer than 243 flights per period for three consecutive four-month periods, or operating flights with total annual emissions lower than 10 000 tonnes per year under the "full scope".</t>
  </si>
  <si>
    <t>Non-commercial air transport operators which emit less than 1 000 t CO2 per year under the "full scope" of the EU ETS.</t>
  </si>
  <si>
    <t>Note that under the EU ETS some simplified monitoring, reporting and verification requirements apply for small emitters. This template guides you whether you are allowed to use the simplified approaches (see section (6) of this template).</t>
  </si>
  <si>
    <t>For further information, in particular regarding "full" and "reduced" scope and simplified approaches, please see MRR guidance document No.2 "General guidance for Aircraft Operators", which can be downloaded under:</t>
  </si>
  <si>
    <t>https://ec.europa.eu/clima/sites/clima/files/ets/monitoring/docs/gd2_guidance_aircraft_en.pdf</t>
  </si>
  <si>
    <t>Aircraft operators have obligations of "CORSIA reporting" to a Member State if they fall within the scope of Article of the Delegated Act pursuant to Article 28c of the EU ETS Directive, i.e. if they have an Air Operator Certificate (AOC) issued by that Member State or their place of judicial registration is in that Member State (including dependencies or territories of that Member State), if they produce annual CO2 emissions greater than 10 000 tonnes from the use of aeroplanes (not helicopters) with a maximum certificated take-off mass greater than 5 700 kg conducting flights between aerodromes located in different States.</t>
  </si>
  <si>
    <t>Guidance on this template</t>
  </si>
  <si>
    <t>According to the delegated act pursuant to Article 28c of the EU ETS Directive, this template is also to be used for CORSIA reporting.</t>
  </si>
  <si>
    <r>
      <t xml:space="preserve">This version is based on the final version of the annual emissions report template for aircraft operators, as re-endorsed by the Climate Change Committee by written procedure in December 2015;
The is the second draft of the revised version, dated 18 October 2019.
</t>
    </r>
    <r>
      <rPr>
        <sz val="14"/>
        <color rgb="FFFF0000"/>
        <rFont val="Arial"/>
        <family val="2"/>
      </rPr>
      <t>This template is a draft for discussion and should NOT be used for the submission of data.</t>
    </r>
  </si>
  <si>
    <t>This version is based on the final version of the annual emissions report template for aircraft operators, as re-endorsed by the Climate Change Committee by written procedure in December 2015;
The is the second draft of the revised version, dated 18 October 2019.
This template is a draft for discussion and should NOT be used for the submission of data.</t>
  </si>
  <si>
    <t xml:space="preserve">https://ec.europa.eu/clima/policies/ets/monitoring_en#tab-0-1 </t>
  </si>
  <si>
    <t xml:space="preserve">The EU ETS for aviation has been expanded to cover the three EEA EFTA States Iceland, Liechtenstein and Norway. This means that aircraft operators also need to monitor and report their emissions and tonne-kilometre data from domestic flights within the EEA EFTA States, flights between the EEA EFTA States and flights between EEA EFTA States and third countries (where full scope is required).
</t>
  </si>
  <si>
    <t>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t>
  </si>
  <si>
    <t>If you are not on this list, you may still be subject to EU ETS or CORSIA reporting to a Member State based on the criteria referred to under point III(4) above.</t>
  </si>
  <si>
    <t>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t>
  </si>
  <si>
    <t>CORSIA Website:</t>
  </si>
  <si>
    <t>Sections added to the EU ETS template related to information required for CORSIA are identified by a light blue frame.</t>
  </si>
  <si>
    <t>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t>
  </si>
  <si>
    <t>Reporting Year and Scope</t>
  </si>
  <si>
    <t>Version number of this emission report:</t>
  </si>
  <si>
    <t>This should be a natural number (starting from 1) helping the verifier and competent authority to identify the version of the report verified.</t>
  </si>
  <si>
    <t>Language in which this report is filled:</t>
  </si>
  <si>
    <t>For performing automated checks on the data reported, it is important that the complete report is filled consistently in one language (which may deviate from the template's language). Please confirm here the language in which you have filled the report.</t>
  </si>
  <si>
    <t>Has the Art. 28a(6) derogation been used?</t>
  </si>
  <si>
    <t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</si>
  <si>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t>
  </si>
  <si>
    <t>Scope: EU ETS and/or CORSIA:</t>
  </si>
  <si>
    <t>Note: If this section is kept empty, it is automatically assumed that this report is filled for EU ETS only.</t>
  </si>
  <si>
    <t xml:space="preserve">If you have an obligation under CORSIA to the same country as under the EU ETS, you should fill in the sections of this template which are marked as relating to ICAO's market based mechanism CORSIA (indicated by a light blue frame). </t>
  </si>
  <si>
    <t>In line with paragraph 1.2 of the CORSIA SARPs, the aircraft operator is attributed to the state according to its ICAO designator, if applicable, or to the state that issued the AOC, or the place of juridical registration.</t>
  </si>
  <si>
    <t>An obligation under CORSIA is given only if you are producing annual CO2 emissions greater than 10,000 tonnes from international flights conducted by aeroplanes with a maximum certificated take-off mass greater than 5,700 kg from 1 January 2019, with the exception of humanitarian, medical and firefighting flights.</t>
  </si>
  <si>
    <t>If for CORSIA purposes you are attributed to another country, you have to report the data relevant for CORSIA to that country. Therefore please get in touch with the relevant competent authority of that country for further instructions on the need to deliver an annual emissions report.</t>
  </si>
  <si>
    <t>Please confirm if you want to use this emission report for CORSIA:</t>
  </si>
  <si>
    <t>Are you required to comply with CORSIA in another state?</t>
  </si>
  <si>
    <t>Please confirm to which other state you will report under CORSIA:</t>
  </si>
  <si>
    <t>Some aircraft operators have an obligation under CORSIA only, i.e. no obligation under the EU ETS. If you are filling this emissions report for CORSIA purposes only, please confirm below that this is the case.</t>
  </si>
  <si>
    <t>Please confirm if you have an obligation under the EU ETS:</t>
  </si>
  <si>
    <t>This identifier can be found on the list published by the Commission pursuant to Article 18a(3) of the EU ETS Directive. If the aircraft operator is not yet listed, please state "NA" (not applicable).</t>
  </si>
  <si>
    <t>This identifier can be found on the list published by the Commission pursuant to Article 18a(3) of the EU ETS Directive.If the aircraft operator is not yet listed, please state "NA" (not applicable).</t>
  </si>
  <si>
    <t>The name of the aircraft operator on the list pursuant to Article 18a(3) of the EU ETS Directive may be different to the actual aircraft operator's name entered in 2(a) above. Keep empty, if not applicable.</t>
  </si>
  <si>
    <t>The name of the aircraft operator on the list pursuant to Article 18a(3) of the EU ETS Directive may be different to the actual aircraft operator's name entered in 2(a) above.Keep empty, if not applicable.</t>
  </si>
  <si>
    <t>If you don't find the appropriate name of the issueing authority in the drop-down list, you can enter ist name like in a normal text field.</t>
  </si>
  <si>
    <t>Legal representative of the aircraft operator</t>
  </si>
  <si>
    <t>Please provide contact information of a representative who is legally responsible for the aircraft operator, for the purpose of compliance with the EU ETS, or CORSIA rules, as applicable.</t>
  </si>
  <si>
    <t>Where small emitters make use of this simplification, this section can be left empty.</t>
  </si>
  <si>
    <t>Contact person for the accredited verifier:</t>
  </si>
  <si>
    <t>Note that pursuant to Article 54(2) of the "AVR" (Accreditation and Verification Regulation; Commission Implementing Regulation (EU) 2018/2067), a Member State may choose to entrust certification of natural persons as verifiers to a national authority other than the national accreditation body.</t>
  </si>
  <si>
    <t>Further information on alternative fuels:</t>
  </si>
  <si>
    <t>Please provide important information related to the biomass content of alternative fuels used here. Life cycle emissions should be calculated according to the methods provided by the Renewable Energy Directive (RED).</t>
  </si>
  <si>
    <t>Note that here only biofuels used for EU ETS purposes are to be listed. "CORSIA eligible fuels", if applicable, are to be reported in section (12)(b1) of this template.</t>
  </si>
  <si>
    <t>Feedstock</t>
  </si>
  <si>
    <t>Conversion process</t>
  </si>
  <si>
    <t>Life cycle emissions</t>
  </si>
  <si>
    <t>Please specify which fuel consumption estimation tool you have used:</t>
  </si>
  <si>
    <t>If you have chosen "Other" under point (e) above, which one?</t>
  </si>
  <si>
    <t>If you use this report for CORSIA purposes, please confirm here if you are using an applicable emission estimation tool:</t>
  </si>
  <si>
    <t>An emission estimation tool was used for all emissions under CORSIA:</t>
  </si>
  <si>
    <t>An emission estimation tool was used only for emissions without offsetting requirements:</t>
  </si>
  <si>
    <t>Note: please check with the emissions entered in Sheet "CORSIA emissions" whether the thresholds for eligibility for use of an emission estimation tool are met.</t>
  </si>
  <si>
    <t>The following rules for selecting methodologies apply:</t>
  </si>
  <si>
    <t xml:space="preserve">For the reporting years 2019 and 2020 (in accordance with Annex 16, Volume IV, Part II, Chapter 2, 2.2.1.2) </t>
  </si>
  <si>
    <t>a Fuel Use Monitoring Method is mandatory for aeroplane operators with annual emissions equal to or above 500 000 tonnes of CO2 from international flights, as defined in Annex 16, Volume IV, Part II, Chapter 1, 1.1.2 and Chapter 2, 2.1.</t>
  </si>
  <si>
    <t>an aeroplane operator with annual CO2 emissions from international flights, as defined in Annex 16, Volume IV, Part II, Chapter 1, 1.1.2 and Chapter 2, 2.1 of less than 500 000 tonnes, shall use either a Fuel Use Monitoring Method or an emission estimation tool.</t>
  </si>
  <si>
    <t xml:space="preserve">For the reporting years 2021 until 2035  (in accordance with Annex 16, Volume IV, Part II, Chapter 2, 2.2.1.3) </t>
  </si>
  <si>
    <t>a Fuel Use Monitoring Method is mandatory for aeroplane operators with annual emissions equal to or above 50 000 tonnes of CO2 from international flights subject to offsetting requirements, as defined in Annex 16, Volume IV, Part II, Chapter 1, 1.1.2, and Chapter 3, 3.1. For international flights not subject to offsetting requirements, the aeroplane operator shall use either a Fuel Use Monitoring Method or an emission estimation tool.</t>
  </si>
  <si>
    <t>an aeroplane operator with annual emissions from international flights subject to offsetting requirements, as defined in Annex 16, Volume IV, Part II, Chapter 1, 1.1.2, and Chapter 3, 3.1, of less than 50 000 tonnes, shall use either a Fuel Use Monitoring Method or an emission estimation tool.</t>
  </si>
  <si>
    <t>Please give here the amount of emissions which are affected by the data gap. This figure must be INCLUDED in section 5 and/or section 12 depending on the type.</t>
  </si>
  <si>
    <t>If required, you may add further rows above the "end" markers by inserting rows above this one. This is best done by inserting a copied row.</t>
  </si>
  <si>
    <t>Percentage of EU ETS flights for which data gaps occurred (rounded to nearest 0.1%)</t>
  </si>
  <si>
    <t>Percentage of international (CORSIA) flights for which data gaps occurred (rounded to nearest 0.1%)</t>
  </si>
  <si>
    <t>Note: If unclear in the table above, whether data gaps apply to EU ETS, CORSIA, or both types of data, please add relevant information in the table, e.g. by specifying it in the "type" column.</t>
  </si>
  <si>
    <t>EMISSION DATA PER COUNTRY AND FUEL – EU ETS</t>
  </si>
  <si>
    <t>Please complete the following table with the appropriate data for the reporting year. Note that the emission factors presented in section 5(b) MUST BE USED for calculating these emissions.</t>
  </si>
  <si>
    <t>Provide details for each aircraft used during the year covered by this report for which you are the aircraft operator.</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</si>
  <si>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and/or for flights falling under CORSIA (if applicable). </t>
  </si>
  <si>
    <t>Please indicate also which fuel is used by the aircraft type by indicating "True" in the appropriate column(s). If you have listed alternative fuels in section 5(b), please select the appropriate fuel in the column "other".</t>
  </si>
  <si>
    <t>Fuel used</t>
  </si>
  <si>
    <t>used for EU ETS</t>
  </si>
  <si>
    <t>used for CORSIA (if applicable)</t>
  </si>
  <si>
    <t>other</t>
  </si>
  <si>
    <t>Please continue by adding further rows as needed (above the "end" markers). This must be done by copying an empty row and inserting it thereafter. A simple "insert row" command will NOT be sufficent.</t>
  </si>
  <si>
    <t>Additional emissions data – EU ETS</t>
  </si>
  <si>
    <t>(12) CORSIA REPORTING</t>
  </si>
  <si>
    <t>Note: This sheet only has to be filled if you have an obligation to report CORSIA-related emissions to your administering Member State. All flights falling under the scope of CORSIA have to be reported here. Where flights fall under both EU ETS and CORSIA, they have to be reported here as well as in the appropriate EU ETS-related sections of this template.</t>
  </si>
  <si>
    <t>You can select here either to use the default emission factors required by EU ETS legislation, or the default values provided by the SARPs for CORSIA:</t>
  </si>
  <si>
    <t>Note that for compliance with EU ETS legislation, "EU ETS" must be selected here (according to Article 3(1) of the Delegated Act pursuant to Article 28c of the EU ETS Directive, the values given in the MRR have to be used). The possibility to select "CORSIA" here is provided merely as an indicative tool for the aircraft operator to get an understanding of its emissions under CORSIA rules.</t>
  </si>
  <si>
    <t>Explanation for the data below: Please complete the list underneath. All aerodrome pairs that were operated during the reporting year have to be reported.</t>
  </si>
  <si>
    <t>Note I: Please report both directions between aerodrome pairs if applicable (A-B and B-A).</t>
  </si>
  <si>
    <t>Note II: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t>
  </si>
  <si>
    <t>Note III: Please also complete the CORSIA eligible fuels supplementary information to the Emissions Report, if CORSIA eligible fuels were used during the reporting period.</t>
  </si>
  <si>
    <t>Summary of reported international flights and emissions</t>
  </si>
  <si>
    <r>
      <t>Total CO</t>
    </r>
    <r>
      <rPr>
        <vertAlign val="subscript"/>
        <sz val="10"/>
        <rFont val="Arial"/>
        <family val="2"/>
      </rPr>
      <t>2</t>
    </r>
    <r>
      <rPr>
        <sz val="10"/>
        <rFont val="Arial"/>
        <family val="2"/>
      </rPr>
      <t xml:space="preserve"> emissions from international flights (in tonnes):</t>
    </r>
  </si>
  <si>
    <r>
      <t>Total CO</t>
    </r>
    <r>
      <rPr>
        <vertAlign val="subscript"/>
        <sz val="10"/>
        <color theme="0" tint="-0.34998626667073579"/>
        <rFont val="Arial"/>
        <family val="2"/>
      </rPr>
      <t>2</t>
    </r>
    <r>
      <rPr>
        <sz val="10"/>
        <color theme="0" tint="-0.34998626667073579"/>
        <rFont val="Arial"/>
        <family val="2"/>
      </rPr>
      <t xml:space="preserve"> emissions from international flights (in tonnes):</t>
    </r>
  </si>
  <si>
    <r>
      <t xml:space="preserve">   Total CO</t>
    </r>
    <r>
      <rPr>
        <vertAlign val="subscript"/>
        <sz val="10"/>
        <rFont val="Arial"/>
        <family val="2"/>
      </rPr>
      <t>2</t>
    </r>
    <r>
      <rPr>
        <sz val="10"/>
        <rFont val="Arial"/>
        <family val="2"/>
      </rPr>
      <t xml:space="preserve"> emissions from flights subject to offsetting requirements (in tonnes):</t>
    </r>
  </si>
  <si>
    <r>
      <t xml:space="preserve">   Total CO</t>
    </r>
    <r>
      <rPr>
        <vertAlign val="subscript"/>
        <sz val="10"/>
        <color theme="0" tint="-0.34998626667073579"/>
        <rFont val="Arial"/>
        <family val="2"/>
      </rPr>
      <t>2</t>
    </r>
    <r>
      <rPr>
        <sz val="10"/>
        <color theme="0" tint="-0.34998626667073579"/>
        <rFont val="Arial"/>
        <family val="2"/>
      </rPr>
      <t xml:space="preserve"> emissions from flights subject to offsetting requirements (in tonnes):</t>
    </r>
  </si>
  <si>
    <t>Total number of international flights during reporting period:</t>
  </si>
  <si>
    <t xml:space="preserve">   Total number of international flights subject to offsetting requirements:</t>
  </si>
  <si>
    <t>Total emissions reductions claimed from the use of CORSIA eligible fuels (in tonnes):</t>
  </si>
  <si>
    <t>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t>
  </si>
  <si>
    <t>Summary of fuel quantities (in tonnes):</t>
  </si>
  <si>
    <t>CORSIA eligible fuels claimed (only applicable from reporting year 2021 onwards)</t>
  </si>
  <si>
    <t>If claiming emission reductions from the use of CORSIA eligible fuels, please complete the table below in accordance with CORSIA rules. Supplementary information about the claim is also required, and can be reported using the appropriate supplementary template on CORSIA eligible fuels supplementary information.</t>
  </si>
  <si>
    <t>Total mass of the neat CORSIA eligible fuel (in tonnes)</t>
  </si>
  <si>
    <t>Life Cycle Emissions</t>
  </si>
  <si>
    <t>Emission reductions claimed</t>
  </si>
  <si>
    <t>Unit</t>
  </si>
  <si>
    <t>Total emission reductions from the use of CORSIA eligible fuel(s) claimed:</t>
  </si>
  <si>
    <t>Table of all aerodrome pairs</t>
  </si>
  <si>
    <t xml:space="preserve">Please list all aerodrome pairs on which international flights were performed, whether emissions were estimated using an emission estimation tool, the number of flights, the fuel type and the amount of fuel used. To determine if a route is subject to offsetting refer to the list of  CORSIA States for Chapter 3 State Pairs: </t>
  </si>
  <si>
    <t>https://www.icao.int/environmental-protection/CORSIA/Pages/state-pairs.aspx</t>
  </si>
  <si>
    <t>Departure</t>
  </si>
  <si>
    <t>Arrival</t>
  </si>
  <si>
    <r>
      <t>CO</t>
    </r>
    <r>
      <rPr>
        <vertAlign val="subscript"/>
        <sz val="10"/>
        <rFont val="Arial"/>
        <family val="2"/>
      </rPr>
      <t>2</t>
    </r>
    <r>
      <rPr>
        <sz val="10"/>
        <rFont val="Arial"/>
        <family val="2"/>
      </rPr>
      <t xml:space="preserve"> emissions estimated with a tool?</t>
    </r>
  </si>
  <si>
    <r>
      <t>CO</t>
    </r>
    <r>
      <rPr>
        <vertAlign val="subscript"/>
        <sz val="10"/>
        <color theme="0" tint="-0.34998626667073579"/>
        <rFont val="Arial"/>
        <family val="2"/>
      </rPr>
      <t>2</t>
    </r>
    <r>
      <rPr>
        <sz val="10"/>
        <color theme="0" tint="-0.34998626667073579"/>
        <rFont val="Arial"/>
        <family val="2"/>
      </rPr>
      <t xml:space="preserve"> emissions estimated with a tool?</t>
    </r>
  </si>
  <si>
    <t>Total No. of flights</t>
  </si>
  <si>
    <t>Total amount of fuel used (in tonnes)</t>
  </si>
  <si>
    <t>Fuel conversion factors</t>
  </si>
  <si>
    <r>
      <t>CO</t>
    </r>
    <r>
      <rPr>
        <vertAlign val="subscript"/>
        <sz val="10"/>
        <rFont val="Arial"/>
        <family val="2"/>
      </rPr>
      <t>2</t>
    </r>
    <r>
      <rPr>
        <sz val="10"/>
        <rFont val="Arial"/>
        <family val="2"/>
      </rPr>
      <t xml:space="preserve"> emissions (in tonnes)</t>
    </r>
  </si>
  <si>
    <r>
      <t>CO</t>
    </r>
    <r>
      <rPr>
        <vertAlign val="subscript"/>
        <sz val="10"/>
        <color theme="0" tint="-0.34998626667073579"/>
        <rFont val="Arial"/>
        <family val="2"/>
      </rPr>
      <t>2</t>
    </r>
    <r>
      <rPr>
        <sz val="10"/>
        <color theme="0" tint="-0.34998626667073579"/>
        <rFont val="Arial"/>
        <family val="2"/>
      </rPr>
      <t xml:space="preserve"> emissions (in tonnes)</t>
    </r>
  </si>
  <si>
    <t>Subject to offsetting requirements?</t>
  </si>
  <si>
    <t>ICAO airport code</t>
  </si>
  <si>
    <t>State</t>
  </si>
  <si>
    <t>North Macedonia</t>
  </si>
  <si>
    <t>Small Emitters Tool (SET) - Eurocontrol's fuel consumption estimation tool</t>
  </si>
  <si>
    <t>ESF (Eurocontrol EU ETS Support Facility) populated by the SET</t>
  </si>
  <si>
    <t>Kazakhstan - Civil Aviation Committee</t>
  </si>
  <si>
    <t>Malta - Transport Malta - Civil Aviation Directorate</t>
  </si>
  <si>
    <t>CORSIA</t>
  </si>
  <si>
    <t>Bulgarian</t>
  </si>
  <si>
    <t>Spanish</t>
  </si>
  <si>
    <t>Croatian</t>
  </si>
  <si>
    <t>Czech</t>
  </si>
  <si>
    <t>Danish</t>
  </si>
  <si>
    <t>German</t>
  </si>
  <si>
    <t>Estonian</t>
  </si>
  <si>
    <t>Greek</t>
  </si>
  <si>
    <t>English</t>
  </si>
  <si>
    <t>French</t>
  </si>
  <si>
    <t>Icelandic</t>
  </si>
  <si>
    <t>Italian</t>
  </si>
  <si>
    <t>Latvian</t>
  </si>
  <si>
    <t>Lithuanian</t>
  </si>
  <si>
    <t>Hungarian</t>
  </si>
  <si>
    <t>Maltese</t>
  </si>
  <si>
    <t>Norwegian</t>
  </si>
  <si>
    <t>Dutch</t>
  </si>
  <si>
    <t>Polish</t>
  </si>
  <si>
    <t>Portuguese</t>
  </si>
  <si>
    <t>Romanian</t>
  </si>
  <si>
    <t>Slovak</t>
  </si>
  <si>
    <t>Slovenian</t>
  </si>
  <si>
    <t>Finnish</t>
  </si>
  <si>
    <t>Swedish</t>
  </si>
  <si>
    <t>Final Draft for endorsement by the CCC</t>
  </si>
  <si>
    <t>This is the final version of the annual emission report template endorsed by the Climate Change Committee by written procedure ending in January 2020.</t>
  </si>
  <si>
    <t>This option is only relevant for emissions taking place from 2021 onwards.</t>
  </si>
  <si>
    <t>ICAO Member State List</t>
  </si>
  <si>
    <t>Bolivia (Plurinational State of)</t>
  </si>
  <si>
    <t>Cabo Verde</t>
  </si>
  <si>
    <t>Democratic People's Republic of Korea</t>
  </si>
  <si>
    <t>Democratic Republic of the Congo</t>
  </si>
  <si>
    <t>Eswatini</t>
  </si>
  <si>
    <t>Iran (Islamic Republic of)</t>
  </si>
  <si>
    <t>Micronesia (Federated States of)</t>
  </si>
  <si>
    <t>Republic of Korea</t>
  </si>
  <si>
    <t>Republic of Moldova</t>
  </si>
  <si>
    <t>United Republic of Tanzania</t>
  </si>
  <si>
    <t>Venezuela (Bolivarian Republic of)</t>
  </si>
  <si>
    <t>New 2020</t>
  </si>
  <si>
    <t>Used for combined reporting under the EU ETS, the Swiss ETS and ICAO CORSIA</t>
  </si>
  <si>
    <t>Detailed emissions data – CH ETS</t>
  </si>
  <si>
    <t>Annex: Emissions per aerodrome pair – EU ETS and CH ETS</t>
  </si>
  <si>
    <t>Total emissions of the aircraft operator from flights reportable under the CH ETS (Swiss ETS):</t>
  </si>
  <si>
    <t>This is the amount of allowances to be surrendered by the aircraft operator for compliance under the CH ETS, as calculated in section 5(d).</t>
  </si>
  <si>
    <t>Linking between the EU ETS and the Swiss ETS (CH ETS)</t>
  </si>
  <si>
    <t>The EU and Switzerland have concluded an agreement on linking their respective greenhouse gas emission trading systems. The agreement, which can be found under the following internet link, has entered into force on 1 January 2020.</t>
  </si>
  <si>
    <t>https://eur-lex.europa.eu/legal-content/EN/TXT/?uri=CELEX:22017A1207(01)</t>
  </si>
  <si>
    <t>Consequently, the EU ETS Directive has been amended to exclude flights arriving in an EEA country from aerodromes in Switzerland. This amendment is already included in the EU ETS Directive's consolidated version mentioned under point 1 above.</t>
  </si>
  <si>
    <t>The excluded flights are covered by the Swiss ETS.</t>
  </si>
  <si>
    <t xml:space="preserve">"One-stop-shop" principle: </t>
  </si>
  <si>
    <t>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t>
  </si>
  <si>
    <t>Information about the Swiss ETS can be obtained from the following address:</t>
  </si>
  <si>
    <t xml:space="preserve">https://www.bafu.admin.ch/bafu/en/home/topics/climate/info-specialists/climate-policy/emissions-trading/informationen-fuer-luftfahrzeugbetreiber.html </t>
  </si>
  <si>
    <t>Note that for the purposes of the EU ETS, the threshold applies to the sum of all flights within EEA, outgoing from EEA and incoming to EEA, including those incoming from Switzerland.</t>
  </si>
  <si>
    <t>This is the final version, dated 18 November 2020, providing an update of the final version of the annual emission report template endorsed by the Climate Change Committee by written procedure ending in January 2020 (with a correction of July 2021).</t>
  </si>
  <si>
    <t>Sections added to this template related to information required for the CH ETS are identified by a light red frame.</t>
  </si>
  <si>
    <t>Sections that are particularly relevant for both, EU ETS and CH ETS, are marked by red shading.</t>
  </si>
  <si>
    <t>Note: it is assumed, that one joint monitoring plan for the EU ETS, the CH ETS and CORSIA is used.</t>
  </si>
  <si>
    <t>Total emissions in EU ETS and CH ETS</t>
  </si>
  <si>
    <t>For limiting administrative burden, this sections (a) and (b) should cover emissions of both systems, EU ETS and CH ETS.</t>
  </si>
  <si>
    <t>Total number of flights in the reporting year:</t>
  </si>
  <si>
    <t>Total number of flights in the reporting year covered by the CH ETS:</t>
  </si>
  <si>
    <t>Total number of flights in the reporting year covered by an ETS:</t>
  </si>
  <si>
    <t>Fuel consumption and emissions in the EU ETS</t>
  </si>
  <si>
    <t>Total CO2 emissions (EU ETS) in the reporting year:</t>
  </si>
  <si>
    <t>Fuel consumption and emissions in the CH ETS</t>
  </si>
  <si>
    <t xml:space="preserve">For instructions on filling this section see above under section (c). </t>
  </si>
  <si>
    <t>Total CO2 emissions (CH ETS) in the reporting year:</t>
  </si>
  <si>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t>
  </si>
  <si>
    <t>For limiting administrative burden, this sections (a) to (f) should cover emissions of both systems, EU ETS and CH ETS.</t>
  </si>
  <si>
    <t>For limiting administrative burden, this sections (a) and (b) should cover emissions of both systems, EU ETS and CH ETS. Data gaps relevant for CORSIA can be included, too.</t>
  </si>
  <si>
    <t>Percentage of EU/CH ETS flights for which data gaps occurred (rounded to nearest 0.1%)</t>
  </si>
  <si>
    <t>Note: If unclear in the table above, whether data gaps apply to EU ETS, CH ETS, CORSIA, or more than one data set, please add relevant information in the table, e.g. by specifying it in the "type" column.</t>
  </si>
  <si>
    <t>Hide row for reduced scope</t>
  </si>
  <si>
    <t>Aggregated CO2 emissions from all flights departing from each Member State to another Member State or Switzerland:</t>
  </si>
  <si>
    <t>The following table is used for control purposes only. Please make sure that the totals are consistent with the result of section 5(d). The following sections (b) and (c) should be filled without any double counting of emissions.</t>
  </si>
  <si>
    <t>Note: You can add more columns if you use more fuels.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</si>
  <si>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Total aggregated CO2 emissions from all flights relating to the scope of the CH ETS 
(= B + C)</t>
  </si>
  <si>
    <t>Swiss domestic flights</t>
  </si>
  <si>
    <t>Flights from Switzerland to EEA countries</t>
  </si>
  <si>
    <t>Total emissions entered in section 5(d):</t>
  </si>
  <si>
    <t>Domestic flights:</t>
  </si>
  <si>
    <t>State of departure and arrival</t>
  </si>
  <si>
    <t>Aggregated CO2 emissions from all flights departing from Switzerland to an EEA Member State:</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</si>
  <si>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t>
  </si>
  <si>
    <t>used for CH ETS</t>
  </si>
  <si>
    <t>Additional emissions data – EU ETS and CH ETS</t>
  </si>
  <si>
    <t>For reducing administrative burden, this Annex should include both flights covered by the EU ETS and CH ETS</t>
  </si>
  <si>
    <t>Energy Agency</t>
  </si>
  <si>
    <t>new 2022</t>
  </si>
  <si>
    <t>http://data.europa.eu/eli/dir/2003/87/2021-01-01</t>
  </si>
  <si>
    <t>The Monitoring and Reporting Regulation (Commission Implementing Regulation (EU) No 2018/2066, as amended, hereinafter the "MRR"), defines further requirements for monitoring and reporting. The MRR can be downloaded from:</t>
  </si>
  <si>
    <t>http://data.europa.eu/eli/reg_impl/2018/2066/2022-01-01</t>
  </si>
  <si>
    <t>Brexit and the UK ETS</t>
  </si>
  <si>
    <t>A Trade and Cooperation Agreement  was concluded between the European Union and the United Kingdom in December 2020. It is applicable from 1 January 2021. As a consequence, the EU ETS Directive has been amended by a delegated act. This amendment is already included in the EU ETS Directive's consolidated version mentioned under point 1 above.</t>
  </si>
  <si>
    <t>Flights from the EEA to the UK are included in the EU ETS. Flights from the UK to the EEA and domestic flights in the UK are included in the UK ETS.</t>
  </si>
  <si>
    <t>The Trade and Cooperation Agreement between the EU and the UK can be downloaded here:</t>
  </si>
  <si>
    <t>https://ec.europa.eu/info/strategy/relations-non-eu-countries/relations-united-kingdom/eu-uk-trade-and-cooperation-agreement_en</t>
  </si>
  <si>
    <t>Information about the UK ETS can be obtained from the following address:</t>
  </si>
  <si>
    <t>https://www.gov.uk/guidance/complying-with-the-uk-ets-as-an-aircraft-operator</t>
  </si>
  <si>
    <t>https://ec.europa.eu/clima/system/files/2022-01/gd2_guidance_aircraft_en.pdf</t>
  </si>
  <si>
    <t>Article 68(3) of the MRR requires:</t>
  </si>
  <si>
    <t>This is the final version, dated 18 November 2020, providing an update of the final version of the annual emission report template endorsed by the Climate Change Committee by written procedure ending in January 2020 (with corrections of July 2021 and February 2022).</t>
  </si>
  <si>
    <t>This is the final version, dated 18 November 2020, providing an update of the final version of the annual emission report template endorsed by the Climate Change Committee by written procedure ending in January 2020 (with corrections of July 2021 and January 2022).</t>
  </si>
  <si>
    <t>https://ec.europa.eu/clima/eu-action/eu-emissions-trading-system-eu-ets/monitoring-reporting-and-verification-eu-ets-emissions_en</t>
  </si>
  <si>
    <t>Accordingly, all references to Member States in this template should be interpreted as including all 30 EEA States. The EEA comprises the 27 EU Member States, Iceland, Liechtenstein and Norway.</t>
  </si>
  <si>
    <t>https://ec.europa.eu/clima/eu-action/eu-emissions-trading-system-eu-ets_en</t>
  </si>
  <si>
    <t>https://ec.europa.eu/clima/eu-action/transport-emissions/reducing-emissions-aviation_en</t>
  </si>
  <si>
    <t>of which all other intra EEA flights, and flights from EEA to Switzerland or UK</t>
  </si>
  <si>
    <t>emissions from all flights departing from a Member State to another Member State, Switzerland or UK (=sum of section 8(c))</t>
  </si>
  <si>
    <t>Note that for the purposes of the EU ETS, the threshold applies to the sum of all flights within EEA, outgoing from EEA and incoming to EEA, including those incoming from Switzerland and the UK.</t>
  </si>
  <si>
    <t>Aggregated CO2 emissions from all flights departing from each Member State to another Member State, to Switzerland, or to the UK</t>
  </si>
  <si>
    <t>Note: If you are using the simplified approach for small emitters, but have exceeded the applicable threshold (which is indicated here by the message "not eligible"), the following consequences apply in accordance with Article 55(4) of the MRR:</t>
  </si>
  <si>
    <t>Updated version 2022</t>
  </si>
  <si>
    <t>New 2023</t>
  </si>
  <si>
    <t>http://data.europa.eu/eli/dir/2003/87/2023-06-05</t>
  </si>
  <si>
    <t>http://data.europa.eu/eli/reg_impl/2018/2066/2022-08-28</t>
  </si>
  <si>
    <t>Türkiye</t>
  </si>
  <si>
    <t>Türkiye - Directorate General of Civil Aviation</t>
  </si>
  <si>
    <t>https://climate.ec.europa.eu/system/files/2023-05/gd2_guidance_aircraft_en.pdf</t>
  </si>
  <si>
    <t>http://data.europa.eu/eli/reg_impl/2023/2122/oj</t>
  </si>
  <si>
    <t>Updated version for emissions of 2023 (Version of 11 March 2024)</t>
  </si>
  <si>
    <t>2023 Emissions for calculation of free allocation in 2024 and 2025</t>
  </si>
  <si>
    <t>Directive 2003/87/EC (the "EU ETS Directive") requires aircraft operators who are included in the EU Emission Trading System (the EU ETS) to monitor and report their emissions,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</si>
  <si>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This template also reflects the latest amendments of the MRR by Commission Implementing Regulation (EU) 2023/2122 of 12 October 2023:</t>
  </si>
  <si>
    <t>As has been mentioned above under point (I), CORSIA is implemented in the EU through the EU ETS Directive, the implementing act pursuent to Article 28c of the Directive, and the MRR. Furthermore, rules of the Accreditation and Verification Regulation (Commission Implementing Regulation (EU) 2018/2067, hereinafter the "AVR") apply.</t>
  </si>
  <si>
    <t>However, general information on CORSIA are available on ICAO's website:</t>
  </si>
  <si>
    <t>This template is the only template that should be used by aircraft operators for reporting their annual emissions, in line with the MRR and the AVR.</t>
  </si>
  <si>
    <t>Aircraft operators are required to comply with the EU ETS if they carry out aviation activities as included in Annex I to the EU ETS Directive. However, until December 2026, pending a review by EU legislators, the so-called "reduced scope" is applicable. Furthermore the following aircraft operators are excluded:</t>
  </si>
  <si>
    <t>Commercial air transport operators, operating either fewer than 243 flights per period for three consecutive four-month periods, or operating flights with total annual emissions lower than 10 000 tonnes per year under the "extended full scope".</t>
  </si>
  <si>
    <t>Non-commercial air transport operators which emit less than 1 000 t CO2 per year under the "extended full scope" of the EU ETS.</t>
  </si>
  <si>
    <t xml:space="preserve">Scope changes from 2023: </t>
  </si>
  <si>
    <t>From 2023, flights from Switzerland to the UK are included in the CH ETS. Section 8b of this template has been updated accordingly.</t>
  </si>
  <si>
    <t xml:space="preserve">Scope changes from 2024: </t>
  </si>
  <si>
    <t>From 2024, the scope of the EU ETS is changed as given below. Free allocation for the years 2024 and 2025 will be based on 2023 verified emissions from flights covered by the EU ETS geographical scope from 1 January 2024. Emissions from the additional flights in the year 2023 need to be reported by aircraft operators to allow for the calculation of the free allocation.</t>
  </si>
  <si>
    <t>This reporting is voluntary. In case the additional flights are not reported by the aircarft operator the Commission will seek the assistance of Eurocontrol in determining the total emissions. (see section 11a)</t>
  </si>
  <si>
    <t>All flights between an aerodrome located in an outermost region and an aerodrome located in another region of the EEA, and flights departing from an aerodrome located in an outermost region and arriving in Switzerland or the United Kingdom will be included from 2024.</t>
  </si>
  <si>
    <t>Until 2030, all flights between an aerodrome located in an outermost region of a Member State and an aerodrome located in the same Member State, including another aerodrome located in the same outermost region or in another outermost region of the same Member State will be excluded.</t>
  </si>
  <si>
    <t>Aircraft operators have obligations of "CORSIA reporting" to a Member State if they fall within the scope of Article 1 of the Delegated Act (Commisison Delegated Regulation (EU) 2019/1603),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t>
  </si>
  <si>
    <t>The annual emission reports reports shall at least contain the information listed in Annex X.</t>
  </si>
  <si>
    <t>Member States may require the operator and aircraft operator to use electronic templates or specific file formats for submission of monitoring plans and changes to the monitoring plan, as well as for submission of annual emissions reports, verification reports and improvement reports.
Those templates or file format specifications established by the Member States shall, at least, contain the information contained in electronic templates or file format specifications published by the Commission.</t>
  </si>
  <si>
    <t>This is the final version, dated 18 November 2020, providing an update of the final version of the annual emission report template endorsed by the Climate Change Committee by written procedure ending in January 2020 (with corrections of July 2021, February 2022 and December 2023).</t>
  </si>
  <si>
    <t xml:space="preserve">The EU ETS for aviation has been expanded to cover the three EEA EFTA States Iceland, Liechtenstein and Norway. This means that aircraft operators also need to monitor and report their emissions from domestic flights within the EEA EFTA States, flights between the EEA EFTA States and flights between EEA EFTA States and third countries (where full scope is required).
</t>
  </si>
  <si>
    <t>Has the Art. 28a(4) derogation been used?</t>
  </si>
  <si>
    <t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</si>
  <si>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In accordance with Article 1 of Regulation 2019/1603 ('CORSIA Delegated Act'), you have an obligation to report CORSIA data, if you hold an air operator certificate issued by a Member State or are registered in a Member State, including in the outermost regions, dependencies and territories of that Member State. Article 5 of that act specifies which is the administering Member State.</t>
  </si>
  <si>
    <t>Note that pursuant to Article 55(2) of the "AVR" (Accreditation and Verification Regulation; Commission Implementing Regulation (EU) 2018/2067), a Member State may choose to entrust certification of natural persons as verifiers to a national authority other than the national accreditation body.</t>
  </si>
  <si>
    <t>In accordance with Article 66(2) of the MRR data gaps must be closed by a method defined in the monitoring plan, or if this is not possible, by using a tool which may be used for the small emitters approach.</t>
  </si>
  <si>
    <t>Flights from Switzerland to EEA countries or to the UK</t>
  </si>
  <si>
    <t>Aggregated CO2 emissions from all flights departing from Switzerland to an EEA Member State or to the UK:</t>
  </si>
  <si>
    <t>This annex to the annual emissions report is used for consistency and compliance checking of data in the previous sections.</t>
  </si>
  <si>
    <t>In addition, from 2023, Article 14(6) of the EU ETS Directive requires the Commission to publish annually aggregated emissions related data from aviation activities reported to Member States in accoradance with the MRR. The data in this report and its Annexes will be used for this purpose.</t>
  </si>
  <si>
    <t>That article also specifies that in particular situations aircraft operators may request that some data are treated as confidential, i.e. that the publication of data is done at a higher aggregated level. For such request, the Directive specifies:</t>
  </si>
  <si>
    <t>"[...]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t>
  </si>
  <si>
    <t>Please provide a comprehensive and detailed explanation why disclosure of data would be considered to harm your commercial interests:</t>
  </si>
  <si>
    <t>Note that the request will be granted only if both the administering Member State and the Commission deem the reasons for not publishing data satisfactory.</t>
  </si>
  <si>
    <t>In case the space above under point (a1) is not sufficient for explaining your reasons, you may attach a comprehensive explanation in a separate file. In this case, please enter here the filename of the attached file:</t>
  </si>
  <si>
    <t>Filename of attachment, if applicable:</t>
  </si>
  <si>
    <t>Annex: Emissions reporting - only 2023</t>
  </si>
  <si>
    <t>The EU ETS Directive as amended by Directive (EU) 2023/958, provides for free allocation to aircraft operators in the years 2024 and 2025. The free allowances will be allocated to aircarft operators proportionately to their share of verified emissions from aviation activities reported for 2023. That calculation shall take into account verified emissions from aviation activities reported in respect of flights that are covered by the EU ETS from 1 January 2024.</t>
  </si>
  <si>
    <t>This Annex shall be used to report the total 2023 emissions in respect of flights that are covered by the EU ETS from 1 January 2024 in order to allow for the calulation of free allocations for 2024 and 2025.</t>
  </si>
  <si>
    <t>This reporting is voluntary. If you do not report the required data, the Competent Authority will substitute the data missing with estimated data from Eurocontrol.</t>
  </si>
  <si>
    <t>Which emissions should be reported here?</t>
  </si>
  <si>
    <t>Total emissions reported in section (5)(c) (i.e. the total emissions 2023 for which allowances need to be surrendered) minus emissions from flights covered in 2023 but exempted in 2024 and 2025 plus emissions from flights not covered in 2023 but covered in 2024 and onwards.</t>
  </si>
  <si>
    <t>Note that no allowances have to be surrendered in relation to this Annex.</t>
  </si>
  <si>
    <t>Confidentiality of data in this Annex:</t>
  </si>
  <si>
    <t>It is assumed that your inputs in section (11)(a) also apply to this section.</t>
  </si>
  <si>
    <t>Click here to check content of section (11)(a)</t>
  </si>
  <si>
    <t>Total 2023 Emissions for calculation of free allocation in 2024 and 2025:</t>
  </si>
  <si>
    <t>t CO2 / year</t>
  </si>
  <si>
    <t>Total emissions reported in section (5)(c)</t>
  </si>
  <si>
    <t>Emissions from flights covered in 2023 but exempted in 2024 and 2025</t>
  </si>
  <si>
    <t>Emissions from flights not covered in 2023 but covered in 2024 and onwards</t>
  </si>
  <si>
    <t>Total</t>
  </si>
  <si>
    <t>The flights covered in 2023 but exempted in 2024 and 2025 (exemption in place from 2024 to 2030) are: Flights between an aerodrome located in an outermost region of a Member State and another aerodrome located in the same outermost region.</t>
  </si>
  <si>
    <t>The data is already reported in section (11). Please enter here the aggregated total emissions stemming from these flights.</t>
  </si>
  <si>
    <t>Total CO2 emissions from flights covered in 2023 but exempted in 2024 and 2025</t>
  </si>
  <si>
    <t>The flights not covered in 2023 but covered from 2024 onwards are: Flights between an aerodrome located in an outermost region and an aerodrome located in another region of the EEA, and flights departing from an aerodrome located in an outermost region and arriving in Switzerland or the United Kingdom.</t>
  </si>
  <si>
    <t>You can select here either to use the default emission factors required by EU ETS legislation, or the default values necessary for CORSIA as referenced in Article 7 of the CORSIA delegated act.</t>
  </si>
  <si>
    <t>For emissions from 2024 onwards, the same emission factor as under CORSIA will also be applicable in the EU ETS.</t>
  </si>
  <si>
    <t>Note II: If you used different type of fuels on the same aerodrome pair with different fuel conversion factors, you need to create an identical aerodrome pair and report this portion of fuel separately.</t>
  </si>
  <si>
    <t>Please list all aerodrome pairs on which international flights were performed, whether emissions were estimated using an emission estimation tool, the number of flights, the fuel type and the amount of fuel used.</t>
  </si>
  <si>
    <t>In each reporting year the flights subject to offsetting requirements are the flights between a Member State and States that are listed in the implementing act adopted pursuant to Article 25a(3) as well as flights between these States, and flights between Switzerland or the United Kingdom and these States.</t>
  </si>
  <si>
    <t>Furthermore, flights between EU Overseas Countries and Territories and EEA States may be subject to offsetting requirements at the discretion of each EEA State according to transposition of the EU ETS Directive into national legislation.</t>
  </si>
  <si>
    <t xml:space="preserve">In addition, from 2023, Article 14(6) of the EU ETS Directive requires the Commission to publish annually aggregated data of flights per pair of intra-EEA aerodrome pair, and some other information per aircraft operator.  </t>
  </si>
  <si>
    <t>However, that article also allows aircraft operators to request that some data are treated as confidential, i.e. that the publication of data is done at a higher aggregated level. For such request, the Directive specifies:</t>
  </si>
  <si>
    <t>If you have answered "True" under point c1, do you want to apply the same reasoning as given in section (11)(a)?</t>
  </si>
  <si>
    <t>Please provide a comprehensive explanation why disclosure of data would be considered to harm your commercial interests:</t>
  </si>
  <si>
    <t>Note that the administering Member State or the Commission may decide not to follow your request in case the reasons for not publishing data are not found conclusive.</t>
  </si>
  <si>
    <t>new 2024</t>
  </si>
  <si>
    <t>Info for automatic Version detection</t>
  </si>
  <si>
    <t>Template type:</t>
  </si>
  <si>
    <t>AO Emissions report 2024 EU ETS &amp; CORSIA &amp; Swiss linking</t>
  </si>
  <si>
    <t>Version:</t>
  </si>
  <si>
    <t>Issued by:</t>
  </si>
  <si>
    <t>European Commission</t>
  </si>
  <si>
    <t>Language:</t>
  </si>
  <si>
    <t>Type list:</t>
  </si>
  <si>
    <t>Monitoring plan tonne-kilometre data</t>
  </si>
  <si>
    <t>MP TKM</t>
  </si>
  <si>
    <t>Monitoring plan annual emissions</t>
  </si>
  <si>
    <t>MP AEm</t>
  </si>
  <si>
    <t>Report tonne-kilometre data</t>
  </si>
  <si>
    <t>Report TKM</t>
  </si>
  <si>
    <t>Report annual emissions</t>
  </si>
  <si>
    <t>Report AEm</t>
  </si>
  <si>
    <t>Phase 3 Installation Monitoring Plan</t>
  </si>
  <si>
    <t>MP P3 Inst</t>
  </si>
  <si>
    <t>Phase 3 Monitoring Plan Aircraft operators</t>
  </si>
  <si>
    <t>MP P3 Aircraft</t>
  </si>
  <si>
    <t>Phase 3 Monitoring Plan Aircraft t-km</t>
  </si>
  <si>
    <t>MP P3 TKM</t>
  </si>
  <si>
    <t>Phase 3 Installation Annual emissions Report</t>
  </si>
  <si>
    <t>P3 Inst AER</t>
  </si>
  <si>
    <t>Phase 3 Aircraft operators Emissions report</t>
  </si>
  <si>
    <t>P3 Aircraft AER</t>
  </si>
  <si>
    <t>Phase 3 Aircraft operators tonne-kilometre report</t>
  </si>
  <si>
    <t>P3 Aircraft TKM</t>
  </si>
  <si>
    <t>Aircraft operators Emissions report EU ETS &amp; CORSIA</t>
  </si>
  <si>
    <t>AER EU ETS &amp; CORSIA</t>
  </si>
  <si>
    <t>Aircraft operators Emissions report EU ETS &amp; CORSIA &amp; Swiss linking</t>
  </si>
  <si>
    <t>AER EU &amp; CH ETS &amp; CORSIA</t>
  </si>
  <si>
    <t>AER AO 2024</t>
  </si>
  <si>
    <t>Version list</t>
  </si>
  <si>
    <t>Reference File Name</t>
  </si>
  <si>
    <t>Version comments</t>
  </si>
  <si>
    <t>P3 Aircraft AER_COM_en_201112.xls</t>
  </si>
  <si>
    <t xml:space="preserve">First draft </t>
  </si>
  <si>
    <t>P3 Aircraft AER_COM_en_250113.xls</t>
  </si>
  <si>
    <t>Second draft</t>
  </si>
  <si>
    <t>P3 Aircraft AER_COM_en_090313.xls</t>
  </si>
  <si>
    <t>final draft to TWG</t>
  </si>
  <si>
    <t>P3 Aircraft AER_COM_en_220313.xls</t>
  </si>
  <si>
    <t>final draft to CCC (Wording on Croatia corrected)</t>
  </si>
  <si>
    <t>P3 Aircraft AER_COM_en_260413.xls</t>
  </si>
  <si>
    <t>endorsed in CCC 18 April 2013; sent to translation</t>
  </si>
  <si>
    <t>P3 Aircraft AER_COM_en_241115.xls</t>
  </si>
  <si>
    <t>proposed for endorsement by CCC</t>
  </si>
  <si>
    <t>P3 Aircraft AER_COM_en_161215.xls</t>
  </si>
  <si>
    <t>re-endorsed by CCC</t>
  </si>
  <si>
    <t>First Draft with CORSIA elements to TWG for discussion</t>
  </si>
  <si>
    <t>2nd Draft with CORSIA elements to TWG for discussion</t>
  </si>
  <si>
    <t>3rd (Final draft) for endorsement by CCC</t>
  </si>
  <si>
    <t>Final endorsed Version including CORSIA</t>
  </si>
  <si>
    <t>1st draft: Update including Swiss linking</t>
  </si>
  <si>
    <t>Final Draft</t>
  </si>
  <si>
    <t>correction avoiding double counting of non-sustainable biomass</t>
  </si>
  <si>
    <t>revision of some texts to reflect Brexit</t>
  </si>
  <si>
    <t>Update for 2023 reporting, incl. Fit-for-55 requirements - DRAFT</t>
  </si>
  <si>
    <t>Final version for reporting 2023 emissions</t>
  </si>
  <si>
    <t>Bug fix (greying out of CORSIA Annex corrected)</t>
  </si>
  <si>
    <t>rounding in section 11a(b) corrected</t>
  </si>
  <si>
    <t>Corrected Sum Formula in section 8b(c)</t>
  </si>
  <si>
    <t>Version for discussion: Integration of 2023 and 2024 MRR updates; eligible fuels</t>
  </si>
  <si>
    <t>COM</t>
  </si>
  <si>
    <t>Umweltbundesamt</t>
  </si>
  <si>
    <t>UBA</t>
  </si>
  <si>
    <t>AT</t>
  </si>
  <si>
    <t>BE</t>
  </si>
  <si>
    <t>BG</t>
  </si>
  <si>
    <t>HR</t>
  </si>
  <si>
    <t>CY</t>
  </si>
  <si>
    <t>CZ</t>
  </si>
  <si>
    <t>DK</t>
  </si>
  <si>
    <t>EE</t>
  </si>
  <si>
    <t>FI</t>
  </si>
  <si>
    <t>FR</t>
  </si>
  <si>
    <t>DE</t>
  </si>
  <si>
    <t>EL</t>
  </si>
  <si>
    <t>HU</t>
  </si>
  <si>
    <t>IC</t>
  </si>
  <si>
    <t>IE</t>
  </si>
  <si>
    <t>IT</t>
  </si>
  <si>
    <t>LV</t>
  </si>
  <si>
    <t>LI</t>
  </si>
  <si>
    <t>LT</t>
  </si>
  <si>
    <t>LU</t>
  </si>
  <si>
    <t>MT</t>
  </si>
  <si>
    <t>NL</t>
  </si>
  <si>
    <t>NO</t>
  </si>
  <si>
    <t>PL</t>
  </si>
  <si>
    <t>PT</t>
  </si>
  <si>
    <t>RO</t>
  </si>
  <si>
    <t>SK</t>
  </si>
  <si>
    <t>SI</t>
  </si>
  <si>
    <t>ES</t>
  </si>
  <si>
    <t>SE</t>
  </si>
  <si>
    <t>UK</t>
  </si>
  <si>
    <t>Languages list</t>
  </si>
  <si>
    <t>bg</t>
  </si>
  <si>
    <t>es</t>
  </si>
  <si>
    <t>hr</t>
  </si>
  <si>
    <t>cs</t>
  </si>
  <si>
    <t>da</t>
  </si>
  <si>
    <t>de</t>
  </si>
  <si>
    <t>et</t>
  </si>
  <si>
    <t>el</t>
  </si>
  <si>
    <t>en</t>
  </si>
  <si>
    <t>fr</t>
  </si>
  <si>
    <t>ic</t>
  </si>
  <si>
    <t>it</t>
  </si>
  <si>
    <t>lv</t>
  </si>
  <si>
    <t>lt</t>
  </si>
  <si>
    <t>hu</t>
  </si>
  <si>
    <t>mt</t>
  </si>
  <si>
    <t>no</t>
  </si>
  <si>
    <t>nl</t>
  </si>
  <si>
    <t>pl</t>
  </si>
  <si>
    <t>pt</t>
  </si>
  <si>
    <t>ro</t>
  </si>
  <si>
    <t>sk</t>
  </si>
  <si>
    <t>sl</t>
  </si>
  <si>
    <t>fi</t>
  </si>
  <si>
    <t>sv</t>
  </si>
  <si>
    <t>Memo-Item: Total emissions based on preliminary emission factors</t>
  </si>
  <si>
    <t>All flights between an aerodrome located in an outermost region and an aerodrome located in another MS of the EEA, and flights departing from an aerodrome located in an outermost region and arriving in Switzerland or the United Kingdom will be included from 2024.</t>
  </si>
  <si>
    <t>In case this act is replaced by a new one, this will be mentioned in Eur-Lex (see link below). In this case, follow the link to the new legislation given on that website.</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</si>
  <si>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CORSIA delegated act" or "the delegated act [pursuant to Article 28c]".</t>
  </si>
  <si>
    <t>GHG savings (RED) [%]</t>
  </si>
  <si>
    <t xml:space="preserve">(h) </t>
  </si>
  <si>
    <t xml:space="preserve">(i) </t>
  </si>
  <si>
    <t>Note: Unlike in earler versions of this template, you have to enter tonnes of neat fuel consumed in this sheet, not emissions!</t>
  </si>
  <si>
    <t>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t>
  </si>
  <si>
    <t>Please, provide a description of how you meet the specific circumstances defined as well as a comprehensive and detailed explenation why disclosure of data would be considered to harm your commercial interests.</t>
  </si>
  <si>
    <t>Preliminary emissions factor</t>
  </si>
  <si>
    <t>There are three possible situations in which you are required to use this template: (1) if you have to comply with the EU ETS and/or CH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</si>
  <si>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For checking the compliance with the relevant thresholds, emissions have to be calculated using the preliminary emission factor, i.e. without any zero-rating of fuels.</t>
  </si>
  <si>
    <t>The EU ETS Directive also provides for a support scheme for the use of certain alternative aviation fuels by allocating allowances for free pursuant to Article 3c(6) of the Directive. Relavant data need to be reported together with the annual emissions.</t>
  </si>
  <si>
    <t>It is also to be used for application for free allowances pursuant to Article 3c(6) of the EU ETS Directive.</t>
  </si>
  <si>
    <t xml:space="preserve">According to the delegated act pursuant to Article 3c(6) of the EU ETS Directive, this template is also to be used for application for the EU ETS support under that Article. </t>
  </si>
  <si>
    <t>Aircraft operators have obligations of "CORSIA reporting" to a Member State if they fall within the scope of sub-paragraphs 3 and 4 of Article 12(6) of the EU ETS Directive,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t>
  </si>
  <si>
    <t xml:space="preserve">If you have an obligation under CORSIA to the same state as under the EU ETS, you should fill in the sections of this template which are marked as relating to ICAO's market based mechanism CORSIA (indicated by a light blue frame). </t>
  </si>
  <si>
    <t>If for CORSIA purposes you are attributed to another state, you have to report the data relevant for CORSIA to that state. Therefore please get in touch with the relevant competent authority of that state for further instructions on the need to deliver an annual emissions report.</t>
  </si>
  <si>
    <t>CNTR_simplified_grey</t>
  </si>
  <si>
    <t>As has been mentioned above under point (I), CORSIA is implemented in the EU through the EU ETS Directive, the implementing act pursuant to Article 28c of the Directive, and the MRR. Furthermore, rules of the Accreditation and Verification Regulation (Commission Implementing Regulation (EU) 2018/2067, hereinafter the "AVR") apply.</t>
  </si>
  <si>
    <t>For distinguishing the compliance mechanisms of the EU ETS and CORSIA, this template uses the following terminology:</t>
  </si>
  <si>
    <t>-</t>
  </si>
  <si>
    <t>emissions or flights "falling under the EU ETS" means emissions or flights for which allowances have to be surrendered pursuant to Article 12(3) of the EU ETS Directive;</t>
  </si>
  <si>
    <t>Life cycle emissions [t CO2 / t fuel]</t>
  </si>
  <si>
    <t>Please give here the amount of emissions (in tonnes CO2) which are affected by the data gap. This figure must be INCLUDED in section 5 and/or section 12 depending on the type.</t>
  </si>
  <si>
    <t>If you have chosen "Other" under point (h) above, which one?</t>
  </si>
  <si>
    <t>Please note:</t>
  </si>
  <si>
    <t>Please provide here the calculation factors needed for describing each fuel's properties for calculating the emissions. Input is required only if you are using other fuels than the standard fuels already defined.</t>
  </si>
  <si>
    <t>Please also provide information about the fuel type of each alternative fuel used. A list of each fuel type, its corresponding short name and a description of the fuel type is provided below. By checking the automatically filled (green) cells, please ensure if you have selected the correct fuel type (e.g.: not all fuel types correspond to zero-rated fuels).</t>
  </si>
  <si>
    <t>Note that only alternative fuels used for EU ETS purposes are to be listed here. "CORSIA eligible fuels", if applicable, are to be reported in section (12)(b1) of this template.</t>
  </si>
  <si>
    <t>CO2 emissions
[t CO2]</t>
  </si>
  <si>
    <t>Here you have to enter the quantity of each fuel used in the reporting year (also referred to as "activity data"). The emissions and the memo-items are calculated automatically using the calculation factors defined under point (b).</t>
  </si>
  <si>
    <t>This is calculated from the preliminary emission factor and the non-zero-rated fraction of the fuel.</t>
  </si>
  <si>
    <t>This is the amount of "fossil" (i.e. non-zero-rated) emissions (including emissions from biofuels, RFNBO/RCF or SLCF for which no evidence for compliance with the sustainability or GHG savings criteria of the RED has been provided). It is identical to the emissions for which allowances are to be surrendered.</t>
  </si>
  <si>
    <t>CO2 from zero-rated biomass</t>
  </si>
  <si>
    <t xml:space="preserve">This figure shows as a memo-item the emissions from zero-rated biomass (i.e. biofuels which comply with the sustainability and GHG savingscriteria of the RED). </t>
  </si>
  <si>
    <t>CO2 from non-zero-rated biomass</t>
  </si>
  <si>
    <t>This figure shows as a memo-item the emissions from non-zero-rated biomass.</t>
  </si>
  <si>
    <t>etc.</t>
  </si>
  <si>
    <t>Further memo-items per fuel relating to RFNBO/RCF and SLCF fractions</t>
  </si>
  <si>
    <t>Emissions
[t CO2]</t>
  </si>
  <si>
    <t>For convenient use of this sheet, if you use fewer fuels than can be defined in section 5, you may hide (not delete!) columns of undefined fuels accordingly.</t>
  </si>
  <si>
    <t xml:space="preserve">Hide row following Brexit </t>
  </si>
  <si>
    <t>Attention: You have chosen to opt-out from the EU ETS support scheme under Article 3c(6) of the EU ETS Directive. Therefore, you will not be eligible to receive free allocation for the use of eligible aviation fuels, even if reported in this report.</t>
  </si>
  <si>
    <t>You are applying for support for the use of eligible aviation fuels under Article 3c(6) of the EU ETS Directive using the data displayed below.</t>
  </si>
  <si>
    <t>In accordance with sub-paragraphs 3 and 4 of Article 12(6) of the EU ETS Directive, you have an obligation to report CORSIA data, if you hold an air operator certificate issued by a Member State or are registered in a Member State, including in the outermost regions, dependencies and territories of that Member State. The CORSIA delegated act specifies which is the administering Member State.</t>
  </si>
  <si>
    <t>emissions or flights "falling under CORSIA" means one of the following:</t>
  </si>
  <si>
    <t>emissions or flights with offsetting requirement, i.e. for which the aircraft operator shall cancel units pursuant to Article 12(9) of the EU ETS Directive;</t>
  </si>
  <si>
    <t>flights with CORSIA MRV obligation: Emissions or flights for which the aircraft operator shall monitor and report emissions in accordance with the CORSIA Delegated Act.</t>
  </si>
  <si>
    <t>--</t>
  </si>
  <si>
    <t>CNTR_FuelSelectionInclStd</t>
  </si>
  <si>
    <t>Fuel name as defined in section 5</t>
  </si>
  <si>
    <t>Fuel consumed [tonnes]</t>
  </si>
  <si>
    <t>CNTR_FuelListNamesInclStd</t>
  </si>
  <si>
    <t>Total fuels consumed [tonnes]</t>
  </si>
  <si>
    <t>The addition of further rows must be done by copying an empty row and inserting it thereafter. A simple "insert row" command will NOT be sufficent.</t>
  </si>
  <si>
    <t>If you used more than one (neat) fuel per aerodrome pair, please report the same pair in a separate line for each fuel.</t>
  </si>
  <si>
    <t>Note II: If you used different type of fuels on the same aerodrome pair with different preliminary emission factors, you need to create an identical aerodrome pair and report this portion of fuel separately.</t>
  </si>
  <si>
    <t>Note III: Please also complete the CORSIA eligible fuels supplementary information to the Annual Emissions Report, if CORSIA eligible fuels were used during the reporting period.</t>
  </si>
  <si>
    <t>Reductions claimed</t>
  </si>
  <si>
    <t>If claiming reductions from the use of CORSIA eligible fuels, please complete the table below in accordance with the CORSIA delegated act. Supplementary information about the claim is also required, and can be reported using the appropriate supplementary template on CORSIA eligible fuels supplementary information.</t>
  </si>
  <si>
    <t>Total reductions from the use of CORSIA eligible fuel(s) claimed:</t>
  </si>
  <si>
    <t>Total reductions claimed from the use of CORSIA eligible fuels (in tonnes):</t>
  </si>
  <si>
    <t>Note: This sheet only has to be filled if you have an obligation to report CORSIA-related emissions to your administering Member State. All international flights have to be reported here in accordance with the delegated act pursuant to Article 28c of the ETS Directive.</t>
  </si>
  <si>
    <t>The following rules apply:</t>
  </si>
  <si>
    <t xml:space="preserve">In this case, the alternative fuel is attributed to the flight directly following the uplift. Where several subsequent flights are carried out without fuel uplift between these flights ("tankering"), the aircraft operator shall split the amount of the alternative fuel and assign it to these flights proportionally to the emissions from those flights calculated using the preliminary emission factor. </t>
  </si>
  <si>
    <t>B. The fuel delivered cannot be physically attributed to a specific flight,e.g. because it is physically delivered only to a tank/pipeline system at the aerodrome</t>
  </si>
  <si>
    <t>A. The fuel is delivered directly to the aircraft in physically identifiable batches</t>
  </si>
  <si>
    <t>In this case, the alternative fuel is attributed proportionally using the following formulae:</t>
  </si>
  <si>
    <t>Where the variables have the following meaning:</t>
  </si>
  <si>
    <t>Proportionality factor to be applied for all fuels uplifted at the same aerodrome (with exception of batches physically delivered to the aircraft).</t>
  </si>
  <si>
    <t>Total emissions of all flights by the aircraft operator starting from this aerodrome using all fuels (including standard fuels) and which are "relevant" (see explanation below), calculated using the preliminary emission factor (i.e. without zero-rating).</t>
  </si>
  <si>
    <t>Total emissions of all flights by the aircraft operator starting from this aerodrome using all fuels (including standard fuels), calculated using the preliminary emission factor (i.e. without zero-rating), including non-ETS flights.</t>
  </si>
  <si>
    <t>Which flights are relevant for the calculation of the proportionality factor depends on the reporting purpose:</t>
  </si>
  <si>
    <t>Reporting of alternative fuels in general (Article 53a of the MRR)</t>
  </si>
  <si>
    <t>Reporting of eligible aviation fuels for applying for support under Art. 3c(6) of the EU ETS Directive (Article 54a of the MRR)</t>
  </si>
  <si>
    <t>All flights starting from this aerodrome for which allowances have to be surrendered pursuant to Article 12(3) of the EU ETS Directive, i.e. the flights under the "reduced scope" of the EU ETS.</t>
  </si>
  <si>
    <t>AND</t>
  </si>
  <si>
    <t>All flights starting from this aerodrome for which allowances have to be surrendered pursuant to Article 12(3) of the EU ETS Directive, i.e. all flights under the "reduced scope" of the EU ETS</t>
  </si>
  <si>
    <t>flights starting from this aerodrome covered by Article 3c(8) of the EU ETS Directive, i.e. flights between an aerodrome located in an outermost region of a Member State and an aerodrome located in the same Member State, including another aerodrome located in the same outermost region or in another outermost region of the same Member State.</t>
  </si>
  <si>
    <t>Therefore, for filling the table below, you should perform the following steps:</t>
  </si>
  <si>
    <t>Step 1: Generate a list of all aerodromes at which your aircraft have uplifted alternative aviation fuels. Where more than one fuel (as defined in section 5 of this template) is relevant at an aerodrome, you have to provide separate rows in the table for each fuel. Only neat fuels are to be reported. Therefore, the fossil fraction and standard fuels do not have to be listed here.</t>
  </si>
  <si>
    <t>Step 2 (only if you want to apply for support in form of free allowances pursuant to Article 3c(6) of the EU ETS Directive): Identify for each aerodrome whether it is eligible for 100% support in accordance with point (c) of the third sub-paragraph of Article 3c(6), i.e. airports situated on islands smaller than 10 000 km2 and with no road or rail link with the mainland, airports which are insufficiently large to be defined as Union airports in accordance with the ReFuelEU Aviation Regulation and airports located in an outermost region.</t>
  </si>
  <si>
    <t>The results of the above steps are to be entered in the table below, with specific guidance for each column as follows:</t>
  </si>
  <si>
    <t>Pick the fuel name from the drop-down list, which is automatically generated from all fuels for which complete information has been entered in section 5.</t>
  </si>
  <si>
    <t>Enter "TRUE" or "FALSE" in accordance with step 2 explained above. If left empty, "FALSE" is assumed. Note that this information is used for the automatic calculation in section 10b of this template, in the sheet "FEETS Application".</t>
  </si>
  <si>
    <t>Please note that here total emissions using the preliminary emission factor need to be entered (i.e. without zero-rating).</t>
  </si>
  <si>
    <t>Proportionality factor (Art. 53a) [%]</t>
  </si>
  <si>
    <t>Proportionality factor for eligible fuels (Art. 54a) [%]</t>
  </si>
  <si>
    <t>Attributed fuel (tonnes)</t>
  </si>
  <si>
    <t>Attributed zero-rated fuel (tonnes)</t>
  </si>
  <si>
    <t>Note: Due to the complexity of the formulae connected to the fuel types, it is not possible to add further rows!</t>
  </si>
  <si>
    <t>is zero-rated?</t>
  </si>
  <si>
    <t>CNTR_FuelListIsFossil</t>
  </si>
  <si>
    <t>Is fossil?</t>
  </si>
  <si>
    <t>The template calculates here automatically the amount of neat fuel atributed in line with the proportionality factor pursuant to Art. 53a.</t>
  </si>
  <si>
    <t>If the fuel selected is declared as being zero-rated (section 5), here the same quantity as in the previous column is displayed. Otherwise the cell is made grey.</t>
  </si>
  <si>
    <t>The template calculates here automatically the amount of neat fuel atributed in line with the proportionality factor pursuant to Art. 54a of the MRR for fuels eligible for support under Article 3c(6) of the EU ETS Directive. Note that this information is used for the automatic calculation in section 10b of this template, in the sheet "FEETS Application".</t>
  </si>
  <si>
    <t>Further notes on filling this table:</t>
  </si>
  <si>
    <t>Enter a proportionality factor of 100% for the quantity physically delivered.</t>
  </si>
  <si>
    <t>In case of tankering, you have to enter only the fuel quantity assigned to the first flight from the aerodrome of first departure. Then you have to create an additional row for the aerodrome from where the second flight departs, even if the respective fuel is not available at that aerodrome. Again 100% proportionality for that amount assigned to the second flight are to be reported.</t>
  </si>
  <si>
    <t>If at an aerodrome both situations A and B apply, the respective fuel quantities have to be reported in separate rows, even if the same fuel at the same aerodrome is involved.</t>
  </si>
  <si>
    <t>Fuel attribution by Aerodromes</t>
  </si>
  <si>
    <t>An obligation under CORSIA is given only if you are producing annual CO2 emissions greater than 10,000 tonnes from international flights conducted by aeroplanes with a maximum certificated take-off mass greater than 5,700 kg from 1 January 2019, with the exception of state and military flights, humanitarian, medical and firefighting flights as well as flights preceding or following humanitarian, medical or firefighting flights provided that such flights were conducted with the same aircraft and were required to accomplish the related humanitarian, medical or firefighting activities or to reposition the aircraft after those activities for its next activity.</t>
  </si>
  <si>
    <t>Step 4: For each identified aerodrome, determine the proportionality factor which applies to alternative aviation fuels in general, in particular for zero-rating, pursuant to Article 53a of the MRR .</t>
  </si>
  <si>
    <t>Step 5 (only if you want to apply for support under Article 3c(6) of the EU ETS Directive and the fuel is eligible for such support): For each identified aerodrome, determine the proportionality factor which applies to eligible aviation fuels pursuant to Article 54a of the MRR.</t>
  </si>
  <si>
    <t>Please use the 4-letter ICAO designator (same as in sections 11 and 12 of this template)</t>
  </si>
  <si>
    <t xml:space="preserve">In case of situation A (direct physical delivery to aircraft), please use the following approach for filling the table: </t>
  </si>
  <si>
    <t>This template also reflects the latest amendments of the MRR by Commission Implementing Regulation (EU) 2024/2493 of 23 September 2024:</t>
  </si>
  <si>
    <t>http://data.europa.eu/eli/reg_impl/2024/2493/oj</t>
  </si>
  <si>
    <t>The annual emission reports shall at least contain the information listed in Annex X.</t>
  </si>
  <si>
    <t>http://data.europa.eu/eli/agree_internation/2017/2240/2023-11-15</t>
  </si>
  <si>
    <t>Synthetic low-carbon aviation fuels as defined in Article 3, point (13) of Regulation (EU) 2023/2405 that is not derived from fossil fuels and is complying with the required greenhouse gas reduction criterion</t>
  </si>
  <si>
    <t>Synthetic low-carbon aviation fuels as defined in Article 3, point (13) of Regulation (EU) 2023/2405 that is derived from fossil fuels and/or is NOT complying with the required greenhouse gas reduction criterion</t>
  </si>
  <si>
    <t>Synthetic low-carbon aviation fuels as defined in Article 3, point (13) of Regulation (EU) 2023/2405 that is not derived from fossil fuels</t>
  </si>
  <si>
    <t>MRR category</t>
  </si>
  <si>
    <t>Note: Due to the complexity of the formulae connected to the fuel types, it is not possible to add further rows for additional fuels!</t>
  </si>
  <si>
    <t>In the (unlikely) case that you are using fuel types which deviate from the predefined types, you can provide the parameters of such fuels manually in the last two rows of the table below (fuels No. 17 and 18).</t>
  </si>
  <si>
    <t>Confirmation of eligibility for simplified approach pursuant to Article 55(2) of the MRR:</t>
  </si>
  <si>
    <t>Attributed fuel quantity of Fuel N at the specified aerodrome in tonnes (the amount of fuel to be reported for calculating its emissions).</t>
  </si>
  <si>
    <t>Enter here the proprtionality factor determined in step 4. Note that you can enter either a value between 0 and 1 (without %-sign), or a value between 0% and 100% (this is the default format). You can add all significant digits after the comma, and adjust displayed number format, if relevant. If left empty, a value of zero is assumed.</t>
  </si>
  <si>
    <t>Enter here the proprtionality factor determined in step 5, if applicable. Note that you can enter either a value between 0 and 1 (without %-sign), or a value between 0% and 100% (this is the default format). You can add all significant digits after the comma, and adjust displayed number format, if relevant. If left empty, a value of zero is assumed.</t>
  </si>
  <si>
    <t>Enter here the total amount of this neat fuel in tonnes used at this aerodrome for ALL your flights departing from this aerodrome in accordance with step 3.</t>
  </si>
  <si>
    <t>Total alternative aviation fuel used [tonnes]</t>
  </si>
  <si>
    <t>Total quantity (in tonnes) of the Fuel N used by the aircaft operator at the specified aerodrome</t>
  </si>
  <si>
    <t>Step 3: For each identified fuel and aerodrome, determine the total quantity of this (neat) fuel used at this aerodrome.</t>
  </si>
  <si>
    <t>Please, list all aearodromes where an alternative aviation fuel was used and the corresponding proportionality that applies at that aerodrome. Please, ensure that the resulting amount of neat alternative fuels claimed is correct.</t>
  </si>
  <si>
    <t>Alternative aviation fuel name</t>
  </si>
  <si>
    <t>As an aircraft operator, you have to attribute alternative aviation fuels (i.e. all fuels except the fossil standard fuels Jet A, Jet A1, Jet B and AvGas) and their emissions proportionally between EU ETS flights and other flights. This is regulatated in Article 53a of the MRR for alternative aviation fuels in general (in particular for zero-rated fuels) and in Article 54a regarding aviation fuels eligible for support pursuant to Article 3c(6) of the EU ETS Directive. In this section only quantities of neat alterntive aviation fuels are to be reported.</t>
  </si>
  <si>
    <t>In order to first fill section 10a, please click here for going to sheet "Annex Aerodromes".</t>
  </si>
  <si>
    <t xml:space="preserve">Please note that the result here is the quantity of fuel used to be reported in sections 5c and 5d. </t>
  </si>
  <si>
    <t>In case of alternative aviation fuels, you have to report the fuel quantities which are the result of the proportional attribution (see section 10a in sheet "Annex Aerodromes", Column I).</t>
  </si>
  <si>
    <t>Note that for the purposes of the EU ETS, the threshold applies to the sum of all flights within EEA, outgoing from EEA and incoming to EEA, excluding those incoming from Switzerland and the UK.</t>
  </si>
  <si>
    <t>For limiting administrative burden, sections (a) to (f) apply to both systems, EU ETS and CH ETS.</t>
  </si>
  <si>
    <t>Total emissions related to the reduced scope (taken from section 5(c) automatically)</t>
  </si>
  <si>
    <t>Please provide here important information related to the criteria to be met for zero-rating biofuels, RFNBO/RCF and SLCFs. Life cycle emissions should be given as t CO2 / t fuel, and calculated according to the methods provided by the Renewable Energy Directive (RED). Such information may be retrieved from the "proof of sustainability" (PoS) issued under a certification scheme recognised by the Commission under the RED or other equivalent document.</t>
  </si>
  <si>
    <t>The totals in the following table should be consistent with the result of section 5(c). The following sections (b) and (c) should be filled without any double counting of emissions between them.</t>
  </si>
  <si>
    <t>Use of alternative aviation fuels can be reported without proportional attribution (i.e. see section 10a in sheet "Annex Aerodromes" IS NOT APPLICABLE to flights falling under the CH ETS).</t>
  </si>
  <si>
    <t>When ready with entries in this sheet, please click here for returning to entering data in section 5c (fuel quantities used in sheet "Emissions overview").</t>
  </si>
  <si>
    <t>Note on CH ETS:</t>
  </si>
  <si>
    <t>The rules for attributing alternative fuels proportionally to ETS flights do NOT apply to CH ETS. Therefore, no Swiss aerodromes should be listed in this table.</t>
  </si>
  <si>
    <t>This section shall be used solely for the purpose of EU ETS, alternative fuels used under CH ETS shall not be reported under this section.</t>
  </si>
  <si>
    <t>Please, be aware that in this sheet the fuel use of ALL fuels, including standard fuels, is to be reported. The total figures will therefore significantly deviate from the amounts in section 10a (Annex Aerodromes), where only alternative fuels under EU ETS need to be reported. However, the total amount of alternative fuels reported on EU ETS flights in this sheet should indeed match the  total amount of alternative fuels attributed in section 10a. Moreover, please, be aware that alternative fuels reported on CH ETS flights are not included in section 10a and should be therefore attributed directly in this sheet.</t>
  </si>
  <si>
    <t>Attributed quantity in section 10a</t>
  </si>
  <si>
    <t>For checking if the amounts of alternative fuels are consistent with quantities attributed at aerodromes in accordance with section 10a, the amounts calculated there are displayed in the rightmost column of this table.</t>
  </si>
  <si>
    <t>In case of a deviation of more than 0.1 tonnes fuel, the cell turns red.</t>
  </si>
  <si>
    <t>Final version to be used for emissions from 2024</t>
  </si>
  <si>
    <t>This is the final version, dated 23 January 2025, providing an update of the final version of the annual emission report template endorsed by the Climate Change Committee in January 2020.</t>
  </si>
  <si>
    <t>Updated version for emissions from of 2024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</si>
</sst>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 ;[Red]\-#,##0\ "/>
    <numFmt numFmtId="165" formatCode="#,##0.00_ ;[Red]\-#,##0.00\ "/>
    <numFmt numFmtId="166" formatCode="0;;;@"/>
    <numFmt numFmtId="167" formatCode="#,##0.0"/>
    <numFmt numFmtId="168" formatCode="0.0%"/>
    <numFmt numFmtId="169" formatCode="0.000"/>
  </numFmts>
  <fonts count="1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0"/>
      <color indexed="12"/>
      <name val="Arial"/>
      <family val="2"/>
    </font>
    <font>
      <b/>
      <sz val="9"/>
      <name val="Arial"/>
      <family val="2"/>
    </font>
    <font>
      <b/>
      <sz val="12"/>
      <name val="Times New Roman"/>
      <family val="1"/>
    </font>
    <font>
      <b/>
      <u/>
      <sz val="20"/>
      <color indexed="62"/>
      <name val="Arial"/>
      <family val="2"/>
    </font>
    <font>
      <b/>
      <u/>
      <sz val="10"/>
      <color indexed="62"/>
      <name val="Arial"/>
      <family val="2"/>
    </font>
    <font>
      <sz val="10"/>
      <color indexed="14"/>
      <name val="Arial"/>
      <family val="2"/>
    </font>
    <font>
      <i/>
      <sz val="8"/>
      <color indexed="14"/>
      <name val="Arial"/>
      <family val="2"/>
    </font>
    <font>
      <b/>
      <u/>
      <sz val="10"/>
      <name val="Arial"/>
      <family val="2"/>
    </font>
    <font>
      <u/>
      <sz val="8"/>
      <name val="Arial"/>
      <family val="2"/>
    </font>
    <font>
      <i/>
      <sz val="10"/>
      <name val="Arial"/>
      <family val="2"/>
    </font>
    <font>
      <sz val="8"/>
      <color indexed="81"/>
      <name val="Tahoma"/>
      <family val="2"/>
    </font>
    <font>
      <b/>
      <sz val="12"/>
      <name val="Arial"/>
      <family val="2"/>
    </font>
    <font>
      <sz val="12"/>
      <color indexed="10"/>
      <name val="Arial"/>
      <family val="2"/>
    </font>
    <font>
      <u/>
      <sz val="10"/>
      <name val="Arial"/>
      <family val="2"/>
    </font>
    <font>
      <b/>
      <vertAlign val="subscript"/>
      <sz val="10"/>
      <name val="Arial"/>
      <family val="2"/>
    </font>
    <font>
      <b/>
      <vertAlign val="subscript"/>
      <sz val="8"/>
      <name val="Arial"/>
      <family val="2"/>
    </font>
    <font>
      <b/>
      <vertAlign val="subscript"/>
      <sz val="14"/>
      <name val="Arial"/>
      <family val="2"/>
    </font>
    <font>
      <sz val="10"/>
      <color indexed="62"/>
      <name val="Arial"/>
      <family val="2"/>
    </font>
    <font>
      <b/>
      <sz val="8"/>
      <color indexed="81"/>
      <name val="Tahoma"/>
      <family val="2"/>
    </font>
    <font>
      <i/>
      <sz val="8"/>
      <name val="Arial"/>
      <family val="2"/>
    </font>
    <font>
      <i/>
      <vertAlign val="subscript"/>
      <sz val="8"/>
      <name val="Arial"/>
      <family val="2"/>
    </font>
    <font>
      <b/>
      <sz val="18"/>
      <name val="Arial"/>
      <family val="2"/>
    </font>
    <font>
      <b/>
      <i/>
      <sz val="8"/>
      <color indexed="18"/>
      <name val="Arial"/>
      <family val="2"/>
    </font>
    <font>
      <b/>
      <sz val="10"/>
      <color indexed="62"/>
      <name val="Arial"/>
      <family val="2"/>
    </font>
    <font>
      <i/>
      <sz val="9"/>
      <color indexed="62"/>
      <name val="Arial"/>
      <family val="2"/>
    </font>
    <font>
      <sz val="9"/>
      <name val="Arial"/>
      <family val="2"/>
    </font>
    <font>
      <sz val="14"/>
      <color indexed="18"/>
      <name val="Arial"/>
      <family val="2"/>
    </font>
    <font>
      <sz val="14"/>
      <name val="Arial"/>
      <family val="2"/>
    </font>
    <font>
      <i/>
      <sz val="10"/>
      <color indexed="62"/>
      <name val="Arial"/>
      <family val="2"/>
    </font>
    <font>
      <sz val="10"/>
      <color indexed="18"/>
      <name val="Arial"/>
      <family val="2"/>
    </font>
    <font>
      <sz val="10"/>
      <color indexed="10"/>
      <name val="Arial"/>
      <family val="2"/>
    </font>
    <font>
      <sz val="10"/>
      <color indexed="9"/>
      <name val="Arial"/>
      <family val="2"/>
    </font>
    <font>
      <b/>
      <i/>
      <sz val="8"/>
      <name val="Arial"/>
      <family val="2"/>
    </font>
    <font>
      <b/>
      <i/>
      <sz val="8"/>
      <color indexed="62"/>
      <name val="Arial"/>
      <family val="2"/>
    </font>
    <font>
      <i/>
      <sz val="12"/>
      <name val="Arial"/>
      <family val="2"/>
    </font>
    <font>
      <b/>
      <sz val="12"/>
      <color indexed="62"/>
      <name val="Arial"/>
      <family val="2"/>
    </font>
    <font>
      <b/>
      <sz val="14"/>
      <color indexed="62"/>
      <name val="Arial"/>
      <family val="2"/>
    </font>
    <font>
      <b/>
      <sz val="10"/>
      <color indexed="10"/>
      <name val="Arial"/>
      <family val="2"/>
    </font>
    <font>
      <sz val="11"/>
      <name val="Calibri"/>
      <family val="2"/>
    </font>
    <font>
      <i/>
      <u/>
      <sz val="8"/>
      <color indexed="18"/>
      <name val="Arial"/>
      <family val="2"/>
    </font>
    <font>
      <i/>
      <vertAlign val="subscript"/>
      <sz val="8"/>
      <color indexed="18"/>
      <name val="Arial"/>
      <family val="2"/>
    </font>
    <font>
      <b/>
      <i/>
      <u/>
      <sz val="8"/>
      <color indexed="18"/>
      <name val="Arial"/>
      <family val="2"/>
    </font>
    <font>
      <i/>
      <sz val="8"/>
      <color indexed="10"/>
      <name val="Arial"/>
      <family val="2"/>
    </font>
    <font>
      <b/>
      <sz val="8"/>
      <color indexed="10"/>
      <name val="Arial"/>
      <family val="2"/>
    </font>
    <font>
      <b/>
      <sz val="8"/>
      <color rgb="FFFF0000"/>
      <name val="Arial"/>
      <family val="2"/>
    </font>
    <font>
      <b/>
      <sz val="10"/>
      <color rgb="FFFF0000"/>
      <name val="Arial"/>
      <family val="2"/>
    </font>
    <font>
      <sz val="11"/>
      <color rgb="FF000000"/>
      <name val="Calibri"/>
      <family val="2"/>
      <scheme val="minor"/>
    </font>
    <font>
      <b/>
      <u/>
      <sz val="20"/>
      <color rgb="FF333399"/>
      <name val="Arial"/>
      <family val="2"/>
    </font>
    <font>
      <b/>
      <sz val="12"/>
      <color rgb="FFFF0000"/>
      <name val="Arial"/>
      <family val="2"/>
    </font>
    <font>
      <sz val="10"/>
      <color rgb="FF333399"/>
      <name val="Arial"/>
      <family val="2"/>
    </font>
    <font>
      <i/>
      <sz val="9"/>
      <color rgb="FF333399"/>
      <name val="Arial"/>
      <family val="2"/>
    </font>
    <font>
      <b/>
      <sz val="12"/>
      <color rgb="FFFFFFFF"/>
      <name val="Arial"/>
      <family val="2"/>
    </font>
    <font>
      <i/>
      <sz val="8"/>
      <color rgb="FF333399"/>
      <name val="Arial"/>
      <family val="2"/>
    </font>
    <font>
      <b/>
      <i/>
      <sz val="8"/>
      <color rgb="FF000080"/>
      <name val="Arial"/>
      <family val="2"/>
    </font>
    <font>
      <i/>
      <u/>
      <sz val="8"/>
      <color rgb="FF333399"/>
      <name val="Arial"/>
      <family val="2"/>
    </font>
    <font>
      <i/>
      <sz val="8"/>
      <color rgb="FF000080"/>
      <name val="Arial"/>
      <family val="2"/>
    </font>
    <font>
      <b/>
      <sz val="10"/>
      <color rgb="FF333399"/>
      <name val="Arial"/>
      <family val="2"/>
    </font>
    <font>
      <b/>
      <sz val="8"/>
      <color rgb="FF333399"/>
      <name val="Arial"/>
      <family val="2"/>
    </font>
    <font>
      <sz val="8"/>
      <color rgb="FF333399"/>
      <name val="Arial"/>
      <family val="2"/>
    </font>
    <font>
      <sz val="11"/>
      <color rgb="FF000000"/>
      <name val="Calibri"/>
      <family val="2"/>
    </font>
    <font>
      <sz val="14"/>
      <color rgb="FF000080"/>
      <name val="Arial"/>
      <family val="2"/>
    </font>
    <font>
      <sz val="10"/>
      <color rgb="FFFF0000"/>
      <name val="Arial"/>
      <family val="2"/>
    </font>
    <font>
      <sz val="10"/>
      <color theme="0"/>
      <name val="Arial"/>
      <family val="2"/>
    </font>
    <font>
      <sz val="8"/>
      <color rgb="FFFF0000"/>
      <name val="Arial"/>
      <family val="2"/>
    </font>
    <font>
      <b/>
      <i/>
      <sz val="12"/>
      <name val="Arial"/>
      <family val="2"/>
    </font>
    <font>
      <b/>
      <u/>
      <sz val="20"/>
      <color rgb="FFFF0000"/>
      <name val="Arial"/>
      <family val="2"/>
    </font>
    <font>
      <sz val="14"/>
      <color rgb="FFFF0000"/>
      <name val="Arial"/>
      <family val="2"/>
    </font>
    <font>
      <b/>
      <sz val="11"/>
      <name val="Arial"/>
      <family val="2"/>
    </font>
    <font>
      <sz val="11"/>
      <name val="Arial"/>
      <family val="2"/>
    </font>
    <font>
      <b/>
      <i/>
      <sz val="9"/>
      <color indexed="62"/>
      <name val="Arial"/>
      <family val="2"/>
    </font>
    <font>
      <i/>
      <sz val="9"/>
      <color rgb="FFFF0000"/>
      <name val="Arial"/>
      <family val="2"/>
    </font>
    <font>
      <sz val="11"/>
      <color rgb="FFFF0000"/>
      <name val="Arial"/>
      <family val="2"/>
    </font>
    <font>
      <vertAlign val="subscript"/>
      <sz val="10"/>
      <name val="Arial"/>
      <family val="2"/>
    </font>
    <font>
      <i/>
      <u/>
      <sz val="8"/>
      <color indexed="62"/>
      <name val="Arial"/>
      <family val="2"/>
    </font>
    <font>
      <i/>
      <sz val="9"/>
      <name val="Arial"/>
      <family val="2"/>
    </font>
    <font>
      <b/>
      <i/>
      <sz val="9"/>
      <name val="Arial"/>
      <family val="2"/>
    </font>
    <font>
      <sz val="9"/>
      <color indexed="81"/>
      <name val="Segoe UI"/>
      <family val="2"/>
    </font>
    <font>
      <b/>
      <sz val="9"/>
      <color indexed="81"/>
      <name val="Segoe UI"/>
      <family val="2"/>
    </font>
    <font>
      <b/>
      <sz val="11"/>
      <color theme="0" tint="-0.34998626667073579"/>
      <name val="Calibri"/>
      <family val="2"/>
    </font>
    <font>
      <b/>
      <u/>
      <sz val="20"/>
      <color theme="0" tint="-0.34998626667073579"/>
      <name val="Arial"/>
      <family val="2"/>
    </font>
    <font>
      <b/>
      <sz val="14"/>
      <color theme="0" tint="-0.34998626667073579"/>
      <name val="Arial"/>
      <family val="2"/>
    </font>
    <font>
      <sz val="10"/>
      <color theme="0" tint="-0.34998626667073579"/>
      <name val="Arial"/>
      <family val="2"/>
    </font>
    <font>
      <b/>
      <sz val="10"/>
      <color theme="0" tint="-0.34998626667073579"/>
      <name val="Arial"/>
      <family val="2"/>
    </font>
    <font>
      <u/>
      <sz val="10"/>
      <color theme="0" tint="-0.34998626667073579"/>
      <name val="Arial"/>
      <family val="2"/>
    </font>
    <font>
      <i/>
      <sz val="10"/>
      <color theme="0" tint="-0.34998626667073579"/>
      <name val="Arial"/>
      <family val="2"/>
    </font>
    <font>
      <b/>
      <sz val="12"/>
      <color theme="0" tint="-0.34998626667073579"/>
      <name val="Arial"/>
      <family val="2"/>
    </font>
    <font>
      <i/>
      <sz val="9"/>
      <color theme="0" tint="-0.34998626667073579"/>
      <name val="Arial"/>
      <family val="2"/>
    </font>
    <font>
      <i/>
      <sz val="8"/>
      <color theme="0" tint="-0.34998626667073579"/>
      <name val="Arial"/>
      <family val="2"/>
    </font>
    <font>
      <b/>
      <sz val="8"/>
      <color theme="0" tint="-0.34998626667073579"/>
      <name val="Arial"/>
      <family val="2"/>
    </font>
    <font>
      <b/>
      <i/>
      <sz val="8"/>
      <color theme="0" tint="-0.34998626667073579"/>
      <name val="Arial"/>
      <family val="2"/>
    </font>
    <font>
      <sz val="11"/>
      <color theme="0" tint="-0.34998626667073579"/>
      <name val="Calibri"/>
      <family val="2"/>
    </font>
    <font>
      <i/>
      <u/>
      <sz val="8"/>
      <color theme="0" tint="-0.34998626667073579"/>
      <name val="Arial"/>
      <family val="2"/>
    </font>
    <font>
      <b/>
      <sz val="9"/>
      <color theme="0" tint="-0.34998626667073579"/>
      <name val="Arial"/>
      <family val="2"/>
    </font>
    <font>
      <b/>
      <u/>
      <sz val="10"/>
      <color theme="0" tint="-0.34998626667073579"/>
      <name val="Arial"/>
      <family val="2"/>
    </font>
    <font>
      <sz val="8"/>
      <color theme="0" tint="-0.34998626667073579"/>
      <name val="Arial"/>
      <family val="2"/>
    </font>
    <font>
      <b/>
      <vertAlign val="subscript"/>
      <sz val="10"/>
      <color theme="0" tint="-0.34998626667073579"/>
      <name val="Arial"/>
      <family val="2"/>
    </font>
    <font>
      <b/>
      <vertAlign val="subscript"/>
      <sz val="8"/>
      <color theme="0" tint="-0.34998626667073579"/>
      <name val="Arial"/>
      <family val="2"/>
    </font>
    <font>
      <i/>
      <vertAlign val="subscript"/>
      <sz val="8"/>
      <color theme="0" tint="-0.34998626667073579"/>
      <name val="Arial"/>
      <family val="2"/>
    </font>
    <font>
      <b/>
      <vertAlign val="subscript"/>
      <sz val="14"/>
      <color theme="0" tint="-0.34998626667073579"/>
      <name val="Arial"/>
      <family val="2"/>
    </font>
    <font>
      <u/>
      <sz val="8"/>
      <color theme="0" tint="-0.34998626667073579"/>
      <name val="Arial"/>
      <family val="2"/>
    </font>
    <font>
      <b/>
      <i/>
      <u/>
      <sz val="8"/>
      <color theme="0" tint="-0.34998626667073579"/>
      <name val="Arial"/>
      <family val="2"/>
    </font>
    <font>
      <sz val="14"/>
      <color theme="0" tint="-0.34998626667073579"/>
      <name val="Arial"/>
      <family val="2"/>
    </font>
    <font>
      <sz val="11"/>
      <color theme="0" tint="-0.34998626667073579"/>
      <name val="Arial"/>
      <family val="2"/>
    </font>
    <font>
      <b/>
      <i/>
      <sz val="9"/>
      <color theme="0" tint="-0.34998626667073579"/>
      <name val="Arial"/>
      <family val="2"/>
    </font>
    <font>
      <vertAlign val="subscript"/>
      <sz val="10"/>
      <color theme="0" tint="-0.34998626667073579"/>
      <name val="Arial"/>
      <family val="2"/>
    </font>
    <font>
      <sz val="10"/>
      <name val="Calibri"/>
      <family val="2"/>
    </font>
    <font>
      <b/>
      <u/>
      <sz val="10"/>
      <color rgb="FFFF0000"/>
      <name val="Arial"/>
      <family val="2"/>
    </font>
    <font>
      <strike/>
      <sz val="10"/>
      <color rgb="FFFF0000"/>
      <name val="Arial"/>
      <family val="2"/>
    </font>
    <font>
      <i/>
      <u/>
      <sz val="8"/>
      <color indexed="12"/>
      <name val="Arial"/>
      <family val="2"/>
    </font>
    <font>
      <b/>
      <sz val="10"/>
      <color rgb="FF0070C0"/>
      <name val="Arial"/>
      <family val="2"/>
    </font>
    <font>
      <sz val="8"/>
      <color rgb="FF0070C0"/>
      <name val="Arial"/>
      <family val="2"/>
    </font>
    <font>
      <i/>
      <sz val="8"/>
      <color rgb="FFFF0000"/>
      <name val="Arial"/>
      <family val="2"/>
    </font>
    <font>
      <sz val="11"/>
      <color rgb="FFFF0000"/>
      <name val="Calibri"/>
      <family val="2"/>
      <scheme val="minor"/>
    </font>
    <font>
      <sz val="10"/>
      <name val="Arial"/>
      <family val="2"/>
    </font>
    <font>
      <b/>
      <sz val="11"/>
      <color theme="1"/>
      <name val="Calibri"/>
      <family val="2"/>
      <scheme val="minor"/>
    </font>
    <font>
      <sz val="11"/>
      <name val="Calibri"/>
      <family val="2"/>
      <scheme val="minor"/>
    </font>
    <font>
      <b/>
      <i/>
      <sz val="8"/>
      <color rgb="FFFF0000"/>
      <name val="Arial"/>
      <family val="2"/>
    </font>
    <font>
      <strike/>
      <sz val="10"/>
      <name val="Arial"/>
      <family val="2"/>
    </font>
    <font>
      <sz val="10"/>
      <color theme="1"/>
      <name val="Arial"/>
      <family val="2"/>
    </font>
    <font>
      <b/>
      <i/>
      <sz val="10"/>
      <name val="Arial"/>
      <family val="2"/>
    </font>
    <font>
      <sz val="11"/>
      <color theme="1"/>
      <name val="Arial"/>
      <family val="2"/>
    </font>
    <font>
      <b/>
      <sz val="10"/>
      <color theme="1"/>
      <name val="Arial"/>
      <family val="2"/>
    </font>
    <font>
      <i/>
      <strike/>
      <sz val="10"/>
      <name val="Arial"/>
      <family val="2"/>
    </font>
    <font>
      <b/>
      <i/>
      <u/>
      <sz val="8"/>
      <color indexed="62"/>
      <name val="Arial"/>
      <family val="2"/>
    </font>
    <font>
      <sz val="10"/>
      <color theme="3"/>
      <name val="Arial"/>
      <family val="2"/>
    </font>
    <font>
      <sz val="10"/>
      <color rgb="FF0000FF"/>
      <name val="Arial"/>
      <family val="2"/>
    </font>
    <font>
      <u/>
      <sz val="8"/>
      <color rgb="FF0000FF"/>
      <name val="Arial"/>
      <family val="2"/>
    </font>
    <font>
      <b/>
      <sz val="11"/>
      <color theme="0" tint="-0.34998626667073579"/>
      <name val="Calibri"/>
      <family val="2"/>
      <scheme val="minor"/>
    </font>
    <font>
      <sz val="10"/>
      <color rgb="FF000000"/>
      <name val="Arial"/>
      <family val="2"/>
      <charset val="186"/>
    </font>
  </fonts>
  <fills count="46">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57"/>
        <bgColor indexed="64"/>
      </patternFill>
    </fill>
    <fill>
      <patternFill patternType="solid">
        <fgColor indexed="12"/>
        <bgColor indexed="64"/>
      </patternFill>
    </fill>
    <fill>
      <patternFill patternType="solid">
        <fgColor indexed="26"/>
        <bgColor indexed="64"/>
      </patternFill>
    </fill>
    <fill>
      <patternFill patternType="solid">
        <fgColor indexed="11"/>
        <bgColor indexed="64"/>
      </patternFill>
    </fill>
    <fill>
      <patternFill patternType="lightUp">
        <bgColor indexed="9"/>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C0C0C0"/>
        <bgColor indexed="64"/>
      </patternFill>
    </fill>
    <fill>
      <patternFill patternType="solid">
        <fgColor rgb="FF0000FF"/>
        <bgColor indexed="64"/>
      </patternFill>
    </fill>
    <fill>
      <patternFill patternType="solid">
        <fgColor rgb="FFBDD7EE"/>
        <bgColor indexed="64"/>
      </patternFill>
    </fill>
    <fill>
      <patternFill patternType="solid">
        <fgColor rgb="FFFFC000"/>
        <bgColor indexed="64"/>
      </patternFill>
    </fill>
    <fill>
      <patternFill patternType="lightUp"/>
    </fill>
    <fill>
      <patternFill patternType="lightUp">
        <fgColor auto="1"/>
      </patternFill>
    </fill>
    <fill>
      <patternFill patternType="solid">
        <fgColor rgb="FF92D050"/>
        <bgColor indexed="64"/>
      </patternFill>
    </fill>
    <fill>
      <patternFill patternType="solid">
        <fgColor theme="8" tint="0.79998168889431442"/>
        <bgColor indexed="64"/>
      </patternFill>
    </fill>
    <fill>
      <patternFill patternType="solid">
        <fgColor rgb="FFFF6464"/>
        <bgColor indexed="64"/>
      </patternFill>
    </fill>
    <fill>
      <patternFill patternType="darkUp">
        <fgColor rgb="FFFF6464"/>
      </patternFill>
    </fill>
    <fill>
      <patternFill patternType="solid">
        <fgColor rgb="FF00B05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lightUp">
        <bgColor indexed="26"/>
      </patternFill>
    </fill>
    <fill>
      <patternFill patternType="lightUp">
        <bgColor rgb="FFCCFFCC"/>
      </patternFill>
    </fill>
    <fill>
      <patternFill patternType="solid">
        <fgColor theme="0" tint="-0.34998626667073579"/>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diagonal/>
    </border>
    <border>
      <left style="thin">
        <color theme="1"/>
      </left>
      <right style="thin">
        <color theme="1"/>
      </right>
      <top style="thin">
        <color theme="1"/>
      </top>
      <bottom/>
      <diagonal/>
    </border>
    <border>
      <left style="thin">
        <color theme="1"/>
      </left>
      <right style="thin">
        <color theme="1"/>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theme="1"/>
      </left>
      <right/>
      <top style="thin">
        <color theme="1"/>
      </top>
      <bottom style="thin">
        <color theme="1"/>
      </bottom>
      <diagonal/>
    </border>
    <border>
      <left style="thin">
        <color theme="1"/>
      </left>
      <right/>
      <top style="thin">
        <color indexed="64"/>
      </top>
      <bottom/>
      <diagonal/>
    </border>
    <border>
      <left style="thin">
        <color theme="1"/>
      </left>
      <right/>
      <top style="thin">
        <color theme="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medium">
        <color indexed="64"/>
      </right>
      <top style="medium">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thin">
        <color indexed="64"/>
      </right>
      <top/>
      <bottom style="hair">
        <color auto="1"/>
      </bottom>
      <diagonal/>
    </border>
    <border>
      <left style="hair">
        <color auto="1"/>
      </left>
      <right style="hair">
        <color auto="1"/>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indexed="64"/>
      </top>
      <bottom style="hair">
        <color auto="1"/>
      </bottom>
      <diagonal/>
    </border>
    <border>
      <left style="hair">
        <color auto="1"/>
      </left>
      <right style="thin">
        <color auto="1"/>
      </right>
      <top style="hair">
        <color auto="1"/>
      </top>
      <bottom style="thin">
        <color indexed="64"/>
      </bottom>
      <diagonal/>
    </border>
    <border>
      <left/>
      <right style="thin">
        <color indexed="64"/>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hair">
        <color indexed="64"/>
      </top>
      <bottom/>
      <diagonal/>
    </border>
    <border>
      <left/>
      <right style="hair">
        <color auto="1"/>
      </right>
      <top style="hair">
        <color indexed="64"/>
      </top>
      <bottom/>
      <diagonal/>
    </border>
    <border>
      <left/>
      <right style="hair">
        <color auto="1"/>
      </right>
      <top/>
      <bottom/>
      <diagonal/>
    </border>
    <border>
      <left style="hair">
        <color auto="1"/>
      </left>
      <right/>
      <top style="hair">
        <color auto="1"/>
      </top>
      <bottom/>
      <diagonal/>
    </border>
    <border>
      <left style="hair">
        <color auto="1"/>
      </left>
      <right/>
      <top/>
      <bottom/>
      <diagonal/>
    </border>
    <border>
      <left style="hair">
        <color auto="1"/>
      </left>
      <right/>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s>
  <cellStyleXfs count="23">
    <xf numFmtId="0" fontId="0" fillId="0" borderId="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6" fillId="2" borderId="0" applyNumberFormat="0" applyBorder="0" applyAlignment="0" applyProtection="0"/>
    <xf numFmtId="0" fontId="17" fillId="10" borderId="1" applyNumberFormat="0" applyAlignment="0" applyProtection="0"/>
    <xf numFmtId="0" fontId="18" fillId="3" borderId="0" applyNumberFormat="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11" fillId="0" borderId="0" applyNumberFormat="0" applyFill="0" applyBorder="0" applyAlignment="0" applyProtection="0">
      <alignment vertical="top"/>
      <protection locked="0"/>
    </xf>
    <xf numFmtId="0" fontId="22" fillId="0" borderId="5" applyNumberFormat="0" applyFill="0" applyAlignment="0" applyProtection="0"/>
    <xf numFmtId="0" fontId="23" fillId="11" borderId="0" applyNumberFormat="0" applyBorder="0" applyAlignment="0" applyProtection="0"/>
    <xf numFmtId="0" fontId="5" fillId="12" borderId="6" applyNumberFormat="0" applyFont="0" applyAlignment="0" applyProtection="0"/>
    <xf numFmtId="0" fontId="5" fillId="0" borderId="0"/>
    <xf numFmtId="0" fontId="4" fillId="0" borderId="0"/>
    <xf numFmtId="0" fontId="24" fillId="0" borderId="0" applyNumberFormat="0" applyFill="0" applyBorder="0" applyAlignment="0" applyProtection="0"/>
    <xf numFmtId="0" fontId="3" fillId="0" borderId="0"/>
    <xf numFmtId="9" fontId="139" fillId="0" borderId="0" applyFont="0" applyFill="0" applyBorder="0" applyAlignment="0" applyProtection="0"/>
  </cellStyleXfs>
  <cellXfs count="1306">
    <xf numFmtId="0" fontId="0" fillId="0" borderId="0" xfId="0"/>
    <xf numFmtId="0" fontId="5" fillId="13" borderId="0" xfId="0" applyFont="1" applyFill="1" applyAlignment="1">
      <alignment vertical="top" wrapText="1"/>
    </xf>
    <xf numFmtId="0" fontId="0" fillId="0" borderId="0" xfId="0" applyAlignment="1">
      <alignment vertical="top" wrapText="1"/>
    </xf>
    <xf numFmtId="0" fontId="11" fillId="0" borderId="0" xfId="14" applyAlignment="1" applyProtection="1">
      <alignment vertical="top" wrapText="1"/>
    </xf>
    <xf numFmtId="0" fontId="47" fillId="0" borderId="0" xfId="0" applyFont="1"/>
    <xf numFmtId="0" fontId="0" fillId="14" borderId="0" xfId="0" applyFill="1"/>
    <xf numFmtId="0" fontId="49" fillId="13" borderId="0" xfId="0" applyFont="1" applyFill="1" applyAlignment="1">
      <alignment horizontal="center" vertical="top"/>
    </xf>
    <xf numFmtId="0" fontId="5" fillId="13" borderId="0" xfId="0" applyFont="1" applyFill="1" applyAlignment="1">
      <alignment vertical="top"/>
    </xf>
    <xf numFmtId="0" fontId="7" fillId="13" borderId="0" xfId="0" applyFont="1" applyFill="1" applyAlignment="1">
      <alignment horizontal="center" vertical="top"/>
    </xf>
    <xf numFmtId="0" fontId="5" fillId="15" borderId="0" xfId="0" applyFont="1" applyFill="1" applyAlignment="1">
      <alignment vertical="top"/>
    </xf>
    <xf numFmtId="0" fontId="5" fillId="0" borderId="0" xfId="0" applyFont="1"/>
    <xf numFmtId="0" fontId="7" fillId="0" borderId="0" xfId="0" applyFont="1" applyAlignment="1">
      <alignment horizontal="center" vertical="top"/>
    </xf>
    <xf numFmtId="0" fontId="38" fillId="0" borderId="0" xfId="0" applyFont="1"/>
    <xf numFmtId="0" fontId="0" fillId="0" borderId="0" xfId="0" applyAlignment="1">
      <alignment vertical="top"/>
    </xf>
    <xf numFmtId="0" fontId="7" fillId="0" borderId="0" xfId="0" applyFont="1"/>
    <xf numFmtId="0" fontId="0" fillId="16" borderId="0" xfId="0" applyFill="1"/>
    <xf numFmtId="0" fontId="39" fillId="0" borderId="0" xfId="0" applyFont="1" applyAlignment="1">
      <alignment vertical="top" wrapText="1"/>
    </xf>
    <xf numFmtId="0" fontId="0" fillId="16" borderId="7" xfId="0" applyFill="1" applyBorder="1"/>
    <xf numFmtId="0" fontId="0" fillId="16" borderId="8" xfId="0" applyFill="1" applyBorder="1"/>
    <xf numFmtId="0" fontId="7" fillId="0" borderId="0" xfId="0" applyFont="1" applyAlignment="1">
      <alignment horizontal="left" vertical="top"/>
    </xf>
    <xf numFmtId="0" fontId="5" fillId="0" borderId="0" xfId="0" applyFont="1" applyAlignment="1">
      <alignment vertical="top"/>
    </xf>
    <xf numFmtId="0" fontId="35" fillId="0" borderId="0" xfId="0" applyFont="1"/>
    <xf numFmtId="0" fontId="0" fillId="17" borderId="0" xfId="0" applyFill="1"/>
    <xf numFmtId="0" fontId="5" fillId="17" borderId="0" xfId="0" applyFont="1" applyFill="1"/>
    <xf numFmtId="0" fontId="0" fillId="17" borderId="0" xfId="0" quotePrefix="1" applyFill="1"/>
    <xf numFmtId="0" fontId="0" fillId="17" borderId="0" xfId="0" applyFill="1" applyAlignment="1">
      <alignment horizontal="center"/>
    </xf>
    <xf numFmtId="0" fontId="0" fillId="17" borderId="0" xfId="0" applyFill="1" applyAlignment="1">
      <alignment horizontal="left"/>
    </xf>
    <xf numFmtId="0" fontId="0" fillId="18" borderId="0" xfId="0" applyFill="1"/>
    <xf numFmtId="0" fontId="0" fillId="0" borderId="9" xfId="0" applyBorder="1"/>
    <xf numFmtId="0" fontId="0" fillId="19" borderId="10" xfId="0" applyFill="1" applyBorder="1"/>
    <xf numFmtId="0" fontId="0" fillId="0" borderId="11" xfId="0" applyBorder="1"/>
    <xf numFmtId="14" fontId="0" fillId="20" borderId="12" xfId="0" applyNumberFormat="1" applyFill="1" applyBorder="1" applyAlignment="1">
      <alignment horizontal="left"/>
    </xf>
    <xf numFmtId="0" fontId="0" fillId="17" borderId="13" xfId="0" applyFill="1" applyBorder="1"/>
    <xf numFmtId="0" fontId="0" fillId="17" borderId="14" xfId="0" applyFill="1" applyBorder="1"/>
    <xf numFmtId="0" fontId="0" fillId="17" borderId="15" xfId="0" applyFill="1" applyBorder="1"/>
    <xf numFmtId="0" fontId="0" fillId="0" borderId="16" xfId="0" applyBorder="1"/>
    <xf numFmtId="0" fontId="0" fillId="18" borderId="17" xfId="0" applyFill="1" applyBorder="1"/>
    <xf numFmtId="0" fontId="0" fillId="0" borderId="18" xfId="0" applyBorder="1"/>
    <xf numFmtId="0" fontId="0" fillId="16" borderId="19" xfId="0" applyFill="1" applyBorder="1"/>
    <xf numFmtId="14" fontId="0" fillId="20" borderId="20" xfId="0" applyNumberFormat="1" applyFill="1" applyBorder="1" applyAlignment="1">
      <alignment horizontal="center"/>
    </xf>
    <xf numFmtId="0" fontId="0" fillId="17" borderId="21" xfId="0" applyFill="1" applyBorder="1"/>
    <xf numFmtId="0" fontId="0" fillId="17" borderId="22" xfId="0" applyFill="1" applyBorder="1"/>
    <xf numFmtId="14" fontId="0" fillId="20" borderId="23" xfId="0" applyNumberFormat="1" applyFill="1" applyBorder="1" applyAlignment="1">
      <alignment horizontal="center"/>
    </xf>
    <xf numFmtId="0" fontId="0" fillId="17" borderId="24" xfId="0" applyFill="1" applyBorder="1"/>
    <xf numFmtId="0" fontId="0" fillId="17" borderId="25" xfId="0" applyFill="1" applyBorder="1"/>
    <xf numFmtId="14" fontId="0" fillId="20" borderId="26" xfId="0" applyNumberFormat="1" applyFill="1" applyBorder="1" applyAlignment="1">
      <alignment horizontal="center"/>
    </xf>
    <xf numFmtId="0" fontId="0" fillId="17" borderId="27" xfId="0" applyFill="1" applyBorder="1"/>
    <xf numFmtId="0" fontId="0" fillId="17" borderId="28" xfId="0" applyFill="1" applyBorder="1"/>
    <xf numFmtId="0" fontId="5" fillId="17" borderId="24" xfId="0" applyFont="1" applyFill="1" applyBorder="1"/>
    <xf numFmtId="0" fontId="43" fillId="13" borderId="0" xfId="0" applyFont="1" applyFill="1" applyAlignment="1">
      <alignment horizontal="left" vertical="top"/>
    </xf>
    <xf numFmtId="0" fontId="5" fillId="14" borderId="0" xfId="0" applyFont="1" applyFill="1"/>
    <xf numFmtId="0" fontId="5" fillId="17" borderId="21" xfId="0" applyFont="1" applyFill="1" applyBorder="1"/>
    <xf numFmtId="0" fontId="10" fillId="0" borderId="29" xfId="18" applyFont="1" applyBorder="1" applyAlignment="1">
      <alignment horizontal="center" vertical="top" wrapText="1"/>
    </xf>
    <xf numFmtId="0" fontId="5" fillId="0" borderId="0" xfId="18" applyAlignment="1">
      <alignment vertical="top" wrapText="1"/>
    </xf>
    <xf numFmtId="0" fontId="0" fillId="25" borderId="0" xfId="0" applyFill="1" applyAlignment="1">
      <alignment horizontal="center"/>
    </xf>
    <xf numFmtId="0" fontId="7" fillId="0" borderId="0" xfId="18" applyFont="1" applyAlignment="1">
      <alignment horizontal="left" vertical="top" wrapText="1"/>
    </xf>
    <xf numFmtId="0" fontId="5" fillId="0" borderId="0" xfId="18"/>
    <xf numFmtId="0" fontId="10" fillId="13" borderId="7" xfId="18" applyFont="1" applyFill="1" applyBorder="1" applyAlignment="1">
      <alignment horizontal="center" vertical="top" wrapText="1"/>
    </xf>
    <xf numFmtId="0" fontId="6" fillId="21" borderId="0" xfId="18" applyFont="1" applyFill="1"/>
    <xf numFmtId="0" fontId="5" fillId="13" borderId="0" xfId="18" applyFill="1" applyAlignment="1">
      <alignment vertical="top"/>
    </xf>
    <xf numFmtId="0" fontId="7" fillId="0" borderId="0" xfId="18" applyFont="1" applyAlignment="1">
      <alignment vertical="top"/>
    </xf>
    <xf numFmtId="0" fontId="7" fillId="13" borderId="0" xfId="18" applyFont="1" applyFill="1" applyAlignment="1">
      <alignment vertical="top"/>
    </xf>
    <xf numFmtId="0" fontId="5" fillId="0" borderId="0" xfId="18" applyAlignment="1">
      <alignment horizontal="center" vertical="center"/>
    </xf>
    <xf numFmtId="0" fontId="14" fillId="13" borderId="0" xfId="18" applyFont="1" applyFill="1" applyAlignment="1">
      <alignment horizontal="left" vertical="top"/>
    </xf>
    <xf numFmtId="0" fontId="7" fillId="13" borderId="0" xfId="18" applyFont="1" applyFill="1" applyAlignment="1">
      <alignment horizontal="left" vertical="top" wrapText="1"/>
    </xf>
    <xf numFmtId="0" fontId="5" fillId="13" borderId="0" xfId="18" applyFill="1" applyAlignment="1">
      <alignment horizontal="left" vertical="top"/>
    </xf>
    <xf numFmtId="0" fontId="10" fillId="0" borderId="0" xfId="18" applyFont="1" applyAlignment="1">
      <alignment vertical="top"/>
    </xf>
    <xf numFmtId="0" fontId="8" fillId="0" borderId="0" xfId="18" applyFont="1" applyAlignment="1">
      <alignment vertical="top" wrapText="1"/>
    </xf>
    <xf numFmtId="0" fontId="5" fillId="0" borderId="0" xfId="18" applyAlignment="1">
      <alignment vertical="top"/>
    </xf>
    <xf numFmtId="0" fontId="5" fillId="0" borderId="0" xfId="18" applyAlignment="1">
      <alignment horizontal="left" vertical="top"/>
    </xf>
    <xf numFmtId="0" fontId="5" fillId="0" borderId="0" xfId="18" applyAlignment="1">
      <alignment wrapText="1"/>
    </xf>
    <xf numFmtId="0" fontId="32" fillId="13" borderId="0" xfId="18" applyFont="1" applyFill="1" applyAlignment="1">
      <alignment vertical="top" wrapText="1"/>
    </xf>
    <xf numFmtId="0" fontId="31" fillId="13" borderId="0" xfId="18" applyFont="1" applyFill="1" applyAlignment="1">
      <alignment vertical="top"/>
    </xf>
    <xf numFmtId="0" fontId="31" fillId="0" borderId="0" xfId="18" applyFont="1" applyAlignment="1">
      <alignment vertical="top"/>
    </xf>
    <xf numFmtId="0" fontId="7" fillId="0" borderId="0" xfId="18" applyFont="1" applyAlignment="1">
      <alignment horizontal="left" vertical="top"/>
    </xf>
    <xf numFmtId="0" fontId="32" fillId="0" borderId="0" xfId="18" applyFont="1" applyAlignment="1">
      <alignment vertical="top" wrapText="1"/>
    </xf>
    <xf numFmtId="0" fontId="28" fillId="0" borderId="0" xfId="18" applyFont="1"/>
    <xf numFmtId="0" fontId="10" fillId="0" borderId="0" xfId="18" applyFont="1" applyAlignment="1">
      <alignment horizontal="left" vertical="center"/>
    </xf>
    <xf numFmtId="0" fontId="7" fillId="0" borderId="0" xfId="18" applyFont="1"/>
    <xf numFmtId="0" fontId="6" fillId="21" borderId="0" xfId="18" applyFont="1" applyFill="1" applyAlignment="1">
      <alignment vertical="top"/>
    </xf>
    <xf numFmtId="0" fontId="8" fillId="0" borderId="0" xfId="18" applyFont="1" applyAlignment="1">
      <alignment horizontal="left" vertical="top" wrapText="1"/>
    </xf>
    <xf numFmtId="0" fontId="5" fillId="0" borderId="29" xfId="18" applyBorder="1" applyAlignment="1">
      <alignment horizontal="center" vertical="top"/>
    </xf>
    <xf numFmtId="0" fontId="25" fillId="0" borderId="30" xfId="19" applyFont="1" applyBorder="1" applyAlignment="1">
      <alignment wrapText="1"/>
    </xf>
    <xf numFmtId="0" fontId="5" fillId="0" borderId="26" xfId="18" applyBorder="1" applyAlignment="1">
      <alignment horizontal="center" vertical="top"/>
    </xf>
    <xf numFmtId="0" fontId="5" fillId="0" borderId="30" xfId="18" applyBorder="1"/>
    <xf numFmtId="0" fontId="6" fillId="21" borderId="0" xfId="18" applyFont="1" applyFill="1" applyAlignment="1">
      <alignment horizontal="left"/>
    </xf>
    <xf numFmtId="0" fontId="10" fillId="22" borderId="29" xfId="18" applyFont="1" applyFill="1" applyBorder="1" applyAlignment="1" applyProtection="1">
      <alignment horizontal="center" vertical="top"/>
      <protection locked="0"/>
    </xf>
    <xf numFmtId="164" fontId="51" fillId="22" borderId="29" xfId="18" applyNumberFormat="1" applyFont="1" applyFill="1" applyBorder="1" applyAlignment="1" applyProtection="1">
      <alignment vertical="top"/>
      <protection locked="0"/>
    </xf>
    <xf numFmtId="14" fontId="5" fillId="22" borderId="29" xfId="18" applyNumberFormat="1" applyFill="1" applyBorder="1" applyAlignment="1" applyProtection="1">
      <alignment horizontal="center" vertical="top" wrapText="1"/>
      <protection locked="0"/>
    </xf>
    <xf numFmtId="0" fontId="5" fillId="22" borderId="29" xfId="18" applyFill="1" applyBorder="1" applyAlignment="1" applyProtection="1">
      <alignment vertical="top" wrapText="1"/>
      <protection locked="0"/>
    </xf>
    <xf numFmtId="0" fontId="5" fillId="22" borderId="28" xfId="18" applyFill="1" applyBorder="1" applyProtection="1">
      <protection locked="0"/>
    </xf>
    <xf numFmtId="0" fontId="5" fillId="22" borderId="30" xfId="18" applyFill="1" applyBorder="1" applyProtection="1">
      <protection locked="0"/>
    </xf>
    <xf numFmtId="0" fontId="5" fillId="22" borderId="27" xfId="18" applyFill="1" applyBorder="1" applyProtection="1">
      <protection locked="0"/>
    </xf>
    <xf numFmtId="0" fontId="5" fillId="22" borderId="25" xfId="18" applyFill="1" applyBorder="1" applyProtection="1">
      <protection locked="0"/>
    </xf>
    <xf numFmtId="0" fontId="5" fillId="22" borderId="0" xfId="18" applyFill="1" applyProtection="1">
      <protection locked="0"/>
    </xf>
    <xf numFmtId="0" fontId="5" fillId="22" borderId="24" xfId="18" applyFill="1" applyBorder="1" applyProtection="1">
      <protection locked="0"/>
    </xf>
    <xf numFmtId="0" fontId="5" fillId="22" borderId="22" xfId="18" applyFill="1" applyBorder="1" applyProtection="1">
      <protection locked="0"/>
    </xf>
    <xf numFmtId="0" fontId="5" fillId="22" borderId="31" xfId="18" applyFill="1" applyBorder="1" applyProtection="1">
      <protection locked="0"/>
    </xf>
    <xf numFmtId="0" fontId="5" fillId="22" borderId="21" xfId="18" applyFill="1" applyBorder="1" applyProtection="1">
      <protection locked="0"/>
    </xf>
    <xf numFmtId="0" fontId="5" fillId="0" borderId="29" xfId="18" applyBorder="1"/>
    <xf numFmtId="0" fontId="7" fillId="0" borderId="29" xfId="18" applyFont="1" applyBorder="1"/>
    <xf numFmtId="0" fontId="9" fillId="0" borderId="0" xfId="18" applyFont="1" applyAlignment="1">
      <alignment horizontal="center" vertical="top" wrapText="1"/>
    </xf>
    <xf numFmtId="0" fontId="9" fillId="13" borderId="8" xfId="18" applyFont="1" applyFill="1" applyBorder="1" applyAlignment="1">
      <alignment horizontal="center" vertical="top" wrapText="1"/>
    </xf>
    <xf numFmtId="0" fontId="6" fillId="21" borderId="0" xfId="18" applyFont="1" applyFill="1" applyAlignment="1">
      <alignment horizontal="left" vertical="top"/>
    </xf>
    <xf numFmtId="0" fontId="6" fillId="13" borderId="0" xfId="18" quotePrefix="1" applyFont="1" applyFill="1" applyAlignment="1">
      <alignment horizontal="left" vertical="top"/>
    </xf>
    <xf numFmtId="164" fontId="5" fillId="0" borderId="0" xfId="18" applyNumberFormat="1"/>
    <xf numFmtId="0" fontId="9" fillId="0" borderId="0" xfId="18" applyFont="1"/>
    <xf numFmtId="0" fontId="9" fillId="13" borderId="29" xfId="18" applyFont="1" applyFill="1" applyBorder="1" applyAlignment="1">
      <alignment horizontal="left" vertical="center"/>
    </xf>
    <xf numFmtId="0" fontId="9" fillId="13" borderId="0" xfId="18" applyFont="1" applyFill="1" applyAlignment="1">
      <alignment vertical="top"/>
    </xf>
    <xf numFmtId="164" fontId="9" fillId="22" borderId="29" xfId="18" applyNumberFormat="1" applyFont="1" applyFill="1" applyBorder="1" applyAlignment="1" applyProtection="1">
      <alignment horizontal="right" vertical="center"/>
      <protection locked="0"/>
    </xf>
    <xf numFmtId="0" fontId="9" fillId="22" borderId="29" xfId="18" applyFont="1" applyFill="1" applyBorder="1" applyAlignment="1" applyProtection="1">
      <alignment horizontal="left" vertical="center"/>
      <protection locked="0"/>
    </xf>
    <xf numFmtId="0" fontId="9" fillId="0" borderId="0" xfId="18" applyFont="1" applyAlignment="1">
      <alignment vertical="top"/>
    </xf>
    <xf numFmtId="0" fontId="10" fillId="0" borderId="0" xfId="18" applyFont="1" applyAlignment="1">
      <alignment vertical="top" wrapText="1"/>
    </xf>
    <xf numFmtId="0" fontId="8" fillId="0" borderId="0" xfId="18" applyFont="1" applyAlignment="1">
      <alignment vertical="top"/>
    </xf>
    <xf numFmtId="0" fontId="9" fillId="0" borderId="0" xfId="18" applyFont="1" applyAlignment="1">
      <alignment vertical="top" wrapText="1"/>
    </xf>
    <xf numFmtId="0" fontId="5" fillId="0" borderId="0" xfId="18" applyAlignment="1">
      <alignment horizontal="center"/>
    </xf>
    <xf numFmtId="0" fontId="5" fillId="13" borderId="8" xfId="18" applyFill="1" applyBorder="1" applyAlignment="1">
      <alignment vertical="top"/>
    </xf>
    <xf numFmtId="0" fontId="5" fillId="13" borderId="32" xfId="18" applyFill="1" applyBorder="1" applyAlignment="1">
      <alignment vertical="top"/>
    </xf>
    <xf numFmtId="0" fontId="5" fillId="0" borderId="0" xfId="18" applyAlignment="1">
      <alignment vertical="center"/>
    </xf>
    <xf numFmtId="0" fontId="7" fillId="0" borderId="0" xfId="18" applyFont="1" applyAlignment="1">
      <alignment vertical="center"/>
    </xf>
    <xf numFmtId="0" fontId="9" fillId="0" borderId="0" xfId="18" applyFont="1" applyAlignment="1">
      <alignment horizontal="left" vertical="top"/>
    </xf>
    <xf numFmtId="0" fontId="7" fillId="13" borderId="0" xfId="18" applyFont="1" applyFill="1" applyAlignment="1">
      <alignment horizontal="left" vertical="top"/>
    </xf>
    <xf numFmtId="0" fontId="5" fillId="26" borderId="29" xfId="18" applyFill="1" applyBorder="1" applyAlignment="1">
      <alignment vertical="top"/>
    </xf>
    <xf numFmtId="164" fontId="9" fillId="27" borderId="29" xfId="18" applyNumberFormat="1" applyFont="1" applyFill="1" applyBorder="1" applyAlignment="1">
      <alignment horizontal="center" vertical="top"/>
    </xf>
    <xf numFmtId="0" fontId="5" fillId="26" borderId="0" xfId="18" applyFill="1" applyAlignment="1">
      <alignment vertical="top"/>
    </xf>
    <xf numFmtId="0" fontId="5" fillId="0" borderId="0" xfId="18" applyAlignment="1">
      <alignment horizontal="center" vertical="top"/>
    </xf>
    <xf numFmtId="0" fontId="5" fillId="26" borderId="20" xfId="18" applyFill="1" applyBorder="1" applyAlignment="1">
      <alignment horizontal="center" vertical="top" wrapText="1"/>
    </xf>
    <xf numFmtId="0" fontId="5" fillId="26" borderId="26" xfId="18" applyFill="1" applyBorder="1" applyAlignment="1">
      <alignment horizontal="center" vertical="top"/>
    </xf>
    <xf numFmtId="0" fontId="27" fillId="0" borderId="0" xfId="18" applyFont="1" applyAlignment="1">
      <alignment vertical="top"/>
    </xf>
    <xf numFmtId="0" fontId="5" fillId="26" borderId="0" xfId="18" applyFill="1" applyAlignment="1">
      <alignment vertical="top" wrapText="1"/>
    </xf>
    <xf numFmtId="0" fontId="45" fillId="26" borderId="0" xfId="18" applyFont="1" applyFill="1" applyAlignment="1">
      <alignment horizontal="left" vertical="top" wrapText="1"/>
    </xf>
    <xf numFmtId="0" fontId="8" fillId="0" borderId="0" xfId="18" applyFont="1" applyAlignment="1">
      <alignment horizontal="left" vertical="top"/>
    </xf>
    <xf numFmtId="2" fontId="10" fillId="0" borderId="29" xfId="18" applyNumberFormat="1" applyFont="1" applyBorder="1" applyAlignment="1">
      <alignment horizontal="center" vertical="top"/>
    </xf>
    <xf numFmtId="2" fontId="45" fillId="0" borderId="29" xfId="18" applyNumberFormat="1" applyFont="1" applyBorder="1" applyAlignment="1">
      <alignment horizontal="center" vertical="top"/>
    </xf>
    <xf numFmtId="0" fontId="9" fillId="0" borderId="29" xfId="18" applyFont="1" applyBorder="1" applyAlignment="1">
      <alignment horizontal="center" vertical="top" wrapText="1"/>
    </xf>
    <xf numFmtId="0" fontId="5" fillId="26" borderId="0" xfId="18" applyFill="1" applyAlignment="1">
      <alignment vertical="center"/>
    </xf>
    <xf numFmtId="164" fontId="7" fillId="17" borderId="34" xfId="18" applyNumberFormat="1" applyFont="1" applyFill="1" applyBorder="1" applyAlignment="1">
      <alignment vertical="center"/>
    </xf>
    <xf numFmtId="164" fontId="5" fillId="17" borderId="29" xfId="18" applyNumberFormat="1" applyFill="1" applyBorder="1" applyAlignment="1">
      <alignment vertical="center"/>
    </xf>
    <xf numFmtId="0" fontId="10" fillId="0" borderId="7" xfId="18" applyFont="1" applyBorder="1" applyAlignment="1">
      <alignment vertical="top"/>
    </xf>
    <xf numFmtId="0" fontId="9" fillId="0" borderId="32" xfId="18" applyFont="1" applyBorder="1" applyAlignment="1">
      <alignment vertical="top"/>
    </xf>
    <xf numFmtId="0" fontId="10" fillId="0" borderId="29" xfId="18" applyFont="1" applyBorder="1" applyAlignment="1">
      <alignment horizontal="center" vertical="top"/>
    </xf>
    <xf numFmtId="0" fontId="10" fillId="0" borderId="0" xfId="18" applyFont="1" applyAlignment="1">
      <alignment horizontal="center" vertical="top" wrapText="1"/>
    </xf>
    <xf numFmtId="0" fontId="9" fillId="0" borderId="7" xfId="18" applyFont="1" applyBorder="1" applyAlignment="1">
      <alignment vertical="top"/>
    </xf>
    <xf numFmtId="164" fontId="5" fillId="0" borderId="0" xfId="18" applyNumberFormat="1" applyAlignment="1">
      <alignment vertical="top"/>
    </xf>
    <xf numFmtId="0" fontId="13" fillId="13" borderId="0" xfId="18" applyFont="1" applyFill="1" applyAlignment="1">
      <alignment vertical="top"/>
    </xf>
    <xf numFmtId="0" fontId="10" fillId="0" borderId="21" xfId="18" applyFont="1" applyBorder="1" applyAlignment="1">
      <alignment vertical="top"/>
    </xf>
    <xf numFmtId="0" fontId="10" fillId="0" borderId="22" xfId="18" applyFont="1" applyBorder="1" applyAlignment="1">
      <alignment vertical="top"/>
    </xf>
    <xf numFmtId="0" fontId="57" fillId="0" borderId="0" xfId="18" applyFont="1" applyAlignment="1">
      <alignment vertical="top"/>
    </xf>
    <xf numFmtId="0" fontId="10" fillId="0" borderId="27" xfId="18" applyFont="1" applyBorder="1" applyAlignment="1">
      <alignment vertical="top"/>
    </xf>
    <xf numFmtId="0" fontId="10" fillId="0" borderId="28" xfId="18" applyFont="1" applyBorder="1" applyAlignment="1">
      <alignment vertical="top"/>
    </xf>
    <xf numFmtId="0" fontId="58" fillId="0" borderId="29" xfId="18" applyFont="1" applyBorder="1" applyAlignment="1">
      <alignment horizontal="center" vertical="top" wrapText="1"/>
    </xf>
    <xf numFmtId="0" fontId="10" fillId="0" borderId="8" xfId="18" applyFont="1" applyBorder="1" applyAlignment="1">
      <alignment vertical="top"/>
    </xf>
    <xf numFmtId="0" fontId="51" fillId="0" borderId="7" xfId="18" applyFont="1" applyBorder="1" applyAlignment="1">
      <alignment vertical="top"/>
    </xf>
    <xf numFmtId="0" fontId="5" fillId="0" borderId="8" xfId="18" applyBorder="1" applyAlignment="1">
      <alignment vertical="top"/>
    </xf>
    <xf numFmtId="0" fontId="27" fillId="0" borderId="29" xfId="18" applyFont="1" applyBorder="1" applyAlignment="1">
      <alignment vertical="top"/>
    </xf>
    <xf numFmtId="164" fontId="10" fillId="0" borderId="32" xfId="18" applyNumberFormat="1" applyFont="1" applyBorder="1" applyAlignment="1">
      <alignment vertical="top"/>
    </xf>
    <xf numFmtId="164" fontId="10" fillId="0" borderId="8" xfId="18" applyNumberFormat="1" applyFont="1" applyBorder="1" applyAlignment="1">
      <alignment vertical="top"/>
    </xf>
    <xf numFmtId="0" fontId="27" fillId="0" borderId="31" xfId="18" applyFont="1" applyBorder="1" applyAlignment="1">
      <alignment vertical="top"/>
    </xf>
    <xf numFmtId="0" fontId="5" fillId="0" borderId="31" xfId="18" applyBorder="1" applyAlignment="1">
      <alignment vertical="top"/>
    </xf>
    <xf numFmtId="0" fontId="5" fillId="0" borderId="8" xfId="18" applyBorder="1" applyAlignment="1">
      <alignment vertical="center"/>
    </xf>
    <xf numFmtId="165" fontId="10" fillId="25" borderId="29" xfId="18" applyNumberFormat="1" applyFont="1" applyFill="1" applyBorder="1" applyAlignment="1">
      <alignment horizontal="center" vertical="top"/>
    </xf>
    <xf numFmtId="0" fontId="0" fillId="13" borderId="0" xfId="0" applyFill="1" applyAlignment="1">
      <alignment vertical="top"/>
    </xf>
    <xf numFmtId="0" fontId="10" fillId="25" borderId="29" xfId="18" applyFont="1" applyFill="1" applyBorder="1" applyAlignment="1">
      <alignment horizontal="center" vertical="top"/>
    </xf>
    <xf numFmtId="0" fontId="5" fillId="26" borderId="0" xfId="18" quotePrefix="1" applyFill="1" applyAlignment="1">
      <alignment vertical="top"/>
    </xf>
    <xf numFmtId="0" fontId="5" fillId="26" borderId="34" xfId="18" applyFill="1" applyBorder="1" applyAlignment="1">
      <alignment vertical="top"/>
    </xf>
    <xf numFmtId="0" fontId="70" fillId="25" borderId="29" xfId="18" applyFont="1" applyFill="1" applyBorder="1" applyAlignment="1">
      <alignment horizontal="center" vertical="top" wrapText="1"/>
    </xf>
    <xf numFmtId="0" fontId="5" fillId="25" borderId="0" xfId="0" applyFont="1" applyFill="1"/>
    <xf numFmtId="0" fontId="6" fillId="21" borderId="0" xfId="18" applyFont="1" applyFill="1" applyAlignment="1">
      <alignment horizontal="center" vertical="top"/>
    </xf>
    <xf numFmtId="164" fontId="5" fillId="17" borderId="29" xfId="18" applyNumberFormat="1" applyFill="1" applyBorder="1" applyAlignment="1">
      <alignment vertical="top"/>
    </xf>
    <xf numFmtId="164" fontId="5" fillId="25" borderId="29" xfId="18" applyNumberFormat="1" applyFill="1" applyBorder="1" applyAlignment="1">
      <alignment vertical="top"/>
    </xf>
    <xf numFmtId="0" fontId="5" fillId="27" borderId="24" xfId="18" applyFill="1" applyBorder="1" applyAlignment="1">
      <alignment vertical="top"/>
    </xf>
    <xf numFmtId="164" fontId="27" fillId="25" borderId="29" xfId="18" applyNumberFormat="1" applyFont="1" applyFill="1" applyBorder="1" applyAlignment="1">
      <alignment vertical="top"/>
    </xf>
    <xf numFmtId="0" fontId="7" fillId="28" borderId="29" xfId="18" applyFont="1" applyFill="1" applyBorder="1" applyAlignment="1" applyProtection="1">
      <alignment horizontal="center" vertical="top"/>
      <protection locked="0"/>
    </xf>
    <xf numFmtId="0" fontId="30" fillId="0" borderId="0" xfId="0" applyFont="1" applyAlignment="1">
      <alignment vertical="top"/>
    </xf>
    <xf numFmtId="0" fontId="26" fillId="0" borderId="0" xfId="0" applyFont="1" applyAlignment="1">
      <alignment horizontal="center" vertical="top"/>
    </xf>
    <xf numFmtId="0" fontId="0" fillId="17" borderId="37" xfId="0" applyFill="1" applyBorder="1" applyAlignment="1">
      <alignment vertical="top"/>
    </xf>
    <xf numFmtId="0" fontId="0" fillId="17" borderId="38" xfId="0" applyFill="1" applyBorder="1" applyAlignment="1">
      <alignment vertical="top"/>
    </xf>
    <xf numFmtId="0" fontId="0" fillId="17" borderId="32" xfId="0" applyFill="1" applyBorder="1" applyAlignment="1">
      <alignment vertical="top"/>
    </xf>
    <xf numFmtId="0" fontId="0" fillId="17" borderId="39" xfId="0" applyFill="1" applyBorder="1" applyAlignment="1">
      <alignment vertical="top"/>
    </xf>
    <xf numFmtId="0" fontId="7" fillId="25" borderId="34" xfId="0" applyFont="1" applyFill="1" applyBorder="1" applyAlignment="1">
      <alignment horizontal="center" vertical="top"/>
    </xf>
    <xf numFmtId="0" fontId="7" fillId="13" borderId="0" xfId="0" applyFont="1" applyFill="1" applyAlignment="1">
      <alignment vertical="top"/>
    </xf>
    <xf numFmtId="0" fontId="35" fillId="13" borderId="0" xfId="0" applyFont="1" applyFill="1" applyAlignment="1">
      <alignment vertical="top"/>
    </xf>
    <xf numFmtId="0" fontId="60" fillId="17" borderId="8" xfId="0" applyFont="1" applyFill="1" applyBorder="1" applyAlignment="1">
      <alignment vertical="top"/>
    </xf>
    <xf numFmtId="0" fontId="0" fillId="0" borderId="42" xfId="0" applyBorder="1" applyAlignment="1">
      <alignment vertical="top"/>
    </xf>
    <xf numFmtId="0" fontId="0" fillId="0" borderId="36" xfId="0" applyBorder="1" applyAlignment="1">
      <alignment vertical="top"/>
    </xf>
    <xf numFmtId="0" fontId="0" fillId="0" borderId="37" xfId="0" applyBorder="1" applyAlignment="1">
      <alignment vertical="top"/>
    </xf>
    <xf numFmtId="0" fontId="0" fillId="0" borderId="35" xfId="0" applyBorder="1" applyAlignment="1">
      <alignment vertical="top"/>
    </xf>
    <xf numFmtId="14" fontId="0" fillId="0" borderId="32" xfId="0" applyNumberFormat="1" applyBorder="1" applyAlignment="1">
      <alignment horizontal="left" vertical="top"/>
    </xf>
    <xf numFmtId="0" fontId="0" fillId="0" borderId="32" xfId="0" applyBorder="1" applyAlignment="1">
      <alignment vertical="top"/>
    </xf>
    <xf numFmtId="0" fontId="0" fillId="0" borderId="40" xfId="0" applyBorder="1" applyAlignment="1">
      <alignment vertical="top"/>
    </xf>
    <xf numFmtId="0" fontId="0" fillId="0" borderId="41" xfId="0" applyBorder="1" applyAlignment="1">
      <alignment vertical="top"/>
    </xf>
    <xf numFmtId="0" fontId="10" fillId="0" borderId="7" xfId="0" applyFont="1" applyBorder="1" applyAlignment="1">
      <alignment horizontal="center" vertical="top" wrapText="1"/>
    </xf>
    <xf numFmtId="0" fontId="10" fillId="0" borderId="21" xfId="0" applyFont="1" applyBorder="1" applyAlignment="1">
      <alignment horizontal="center" vertical="top" wrapText="1"/>
    </xf>
    <xf numFmtId="0" fontId="5" fillId="26" borderId="0" xfId="18" applyFill="1"/>
    <xf numFmtId="0" fontId="55" fillId="13" borderId="0" xfId="0" applyFont="1" applyFill="1" applyAlignment="1">
      <alignment horizontal="left" vertical="top" wrapText="1"/>
    </xf>
    <xf numFmtId="0" fontId="7" fillId="23" borderId="13" xfId="0" applyFont="1" applyFill="1" applyBorder="1" applyAlignment="1">
      <alignment horizontal="left" vertical="center" wrapText="1" indent="1"/>
    </xf>
    <xf numFmtId="0" fontId="43" fillId="13" borderId="0" xfId="0" applyFont="1" applyFill="1" applyAlignment="1">
      <alignment horizontal="left" vertical="top" wrapText="1"/>
    </xf>
    <xf numFmtId="0" fontId="49" fillId="13" borderId="0" xfId="0" applyFont="1" applyFill="1" applyAlignment="1">
      <alignment horizontal="left" vertical="top" wrapText="1"/>
    </xf>
    <xf numFmtId="0" fontId="56" fillId="13" borderId="0" xfId="0" applyFont="1" applyFill="1" applyAlignment="1">
      <alignment horizontal="left" vertical="top" wrapText="1"/>
    </xf>
    <xf numFmtId="0" fontId="54" fillId="13" borderId="0" xfId="0" applyFont="1" applyFill="1" applyAlignment="1">
      <alignment horizontal="left" vertical="top" wrapText="1" indent="2"/>
    </xf>
    <xf numFmtId="0" fontId="52" fillId="15" borderId="0" xfId="0" applyFont="1" applyFill="1" applyAlignment="1">
      <alignment horizontal="left" vertical="center" wrapText="1"/>
    </xf>
    <xf numFmtId="0" fontId="8" fillId="13" borderId="0" xfId="18" applyFont="1" applyFill="1" applyAlignment="1">
      <alignment horizontal="left" vertical="top" wrapText="1"/>
    </xf>
    <xf numFmtId="0" fontId="14" fillId="13" borderId="0" xfId="18" applyFont="1" applyFill="1" applyAlignment="1">
      <alignment horizontal="left" vertical="top" wrapText="1"/>
    </xf>
    <xf numFmtId="0" fontId="49" fillId="13" borderId="27" xfId="18" applyFont="1" applyFill="1" applyBorder="1" applyAlignment="1">
      <alignment horizontal="left" vertical="top" wrapText="1"/>
    </xf>
    <xf numFmtId="0" fontId="7" fillId="13" borderId="30" xfId="18" applyFont="1" applyFill="1" applyBorder="1" applyAlignment="1">
      <alignment horizontal="left" vertical="top" wrapText="1"/>
    </xf>
    <xf numFmtId="0" fontId="29" fillId="0" borderId="0" xfId="0" applyFont="1" applyAlignment="1">
      <alignment horizontal="left" vertical="top" wrapText="1"/>
    </xf>
    <xf numFmtId="0" fontId="7" fillId="0" borderId="0" xfId="0" applyFont="1" applyAlignment="1">
      <alignment horizontal="left" vertical="top" wrapText="1"/>
    </xf>
    <xf numFmtId="0" fontId="13" fillId="13" borderId="0" xfId="18" applyFont="1" applyFill="1" applyAlignment="1">
      <alignment horizontal="left" vertical="top" wrapText="1"/>
    </xf>
    <xf numFmtId="0" fontId="14" fillId="13" borderId="0" xfId="0" applyFont="1" applyFill="1" applyAlignment="1">
      <alignment horizontal="left" vertical="top" wrapText="1"/>
    </xf>
    <xf numFmtId="0" fontId="10" fillId="0" borderId="7" xfId="0" applyFont="1" applyBorder="1" applyAlignment="1">
      <alignment horizontal="left" vertical="top" wrapText="1"/>
    </xf>
    <xf numFmtId="0" fontId="10" fillId="0" borderId="21" xfId="0" applyFont="1" applyBorder="1" applyAlignment="1">
      <alignment horizontal="left" vertical="top" wrapText="1"/>
    </xf>
    <xf numFmtId="0" fontId="5" fillId="17" borderId="0" xfId="0" applyFont="1" applyFill="1" applyAlignment="1">
      <alignment horizontal="left"/>
    </xf>
    <xf numFmtId="0" fontId="0" fillId="0" borderId="0" xfId="0" applyAlignment="1">
      <alignment horizontal="left" vertical="top"/>
    </xf>
    <xf numFmtId="0" fontId="7" fillId="13" borderId="0" xfId="0" applyFont="1" applyFill="1" applyAlignment="1">
      <alignment horizontal="left" vertical="top"/>
    </xf>
    <xf numFmtId="0" fontId="35" fillId="13" borderId="0" xfId="0" applyFont="1" applyFill="1" applyAlignment="1">
      <alignment horizontal="left" vertical="top"/>
    </xf>
    <xf numFmtId="0" fontId="71" fillId="13" borderId="0" xfId="0" applyFont="1" applyFill="1" applyAlignment="1">
      <alignment horizontal="left" vertical="top" wrapText="1"/>
    </xf>
    <xf numFmtId="0" fontId="7" fillId="0" borderId="0" xfId="18" applyFont="1" applyAlignment="1">
      <alignment horizontal="left"/>
    </xf>
    <xf numFmtId="0" fontId="59" fillId="13" borderId="33" xfId="18" applyFont="1" applyFill="1" applyBorder="1" applyAlignment="1">
      <alignment horizontal="left" vertical="top" wrapText="1"/>
    </xf>
    <xf numFmtId="0" fontId="14" fillId="13" borderId="33" xfId="0" applyFont="1" applyFill="1" applyBorder="1" applyAlignment="1">
      <alignment horizontal="left" vertical="top" wrapText="1"/>
    </xf>
    <xf numFmtId="0" fontId="7" fillId="13" borderId="7" xfId="18" applyFont="1" applyFill="1" applyBorder="1" applyAlignment="1">
      <alignment horizontal="left" vertical="top" wrapText="1"/>
    </xf>
    <xf numFmtId="0" fontId="5" fillId="13" borderId="7" xfId="18" applyFill="1" applyBorder="1" applyAlignment="1">
      <alignment horizontal="left" vertical="top" wrapText="1"/>
    </xf>
    <xf numFmtId="0" fontId="10" fillId="0" borderId="7" xfId="18" applyFont="1" applyBorder="1" applyAlignment="1">
      <alignment horizontal="left" vertical="top" wrapText="1"/>
    </xf>
    <xf numFmtId="0" fontId="10" fillId="0" borderId="7" xfId="18" applyFont="1" applyBorder="1" applyAlignment="1">
      <alignment horizontal="left" vertical="top"/>
    </xf>
    <xf numFmtId="0" fontId="9" fillId="0" borderId="7" xfId="18" applyFont="1" applyBorder="1" applyAlignment="1">
      <alignment horizontal="left" vertical="top"/>
    </xf>
    <xf numFmtId="0" fontId="48" fillId="0" borderId="0" xfId="18" applyFont="1" applyAlignment="1">
      <alignment horizontal="left" vertical="top" wrapText="1"/>
    </xf>
    <xf numFmtId="0" fontId="59" fillId="13" borderId="0" xfId="18" applyFont="1" applyFill="1" applyAlignment="1">
      <alignment horizontal="left" vertical="top" wrapText="1"/>
    </xf>
    <xf numFmtId="0" fontId="13" fillId="13" borderId="0" xfId="18" applyFont="1" applyFill="1" applyAlignment="1">
      <alignment horizontal="left" vertical="top"/>
    </xf>
    <xf numFmtId="0" fontId="5" fillId="25" borderId="0" xfId="0" applyFont="1" applyFill="1" applyAlignment="1">
      <alignment horizontal="left"/>
    </xf>
    <xf numFmtId="0" fontId="72" fillId="25" borderId="0" xfId="0" applyFont="1" applyFill="1" applyAlignment="1">
      <alignment vertical="center"/>
    </xf>
    <xf numFmtId="0" fontId="73" fillId="0" borderId="0" xfId="0" applyFont="1" applyAlignment="1">
      <alignment vertical="center" wrapText="1"/>
    </xf>
    <xf numFmtId="0" fontId="13" fillId="29" borderId="0" xfId="0" applyFont="1" applyFill="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5" fillId="29" borderId="0" xfId="0" applyFont="1" applyFill="1" applyAlignment="1">
      <alignment vertical="center" wrapText="1"/>
    </xf>
    <xf numFmtId="0" fontId="5" fillId="0" borderId="43" xfId="0" applyFont="1" applyBorder="1" applyAlignment="1">
      <alignment vertical="center" wrapText="1"/>
    </xf>
    <xf numFmtId="0" fontId="5" fillId="0" borderId="13" xfId="0" applyFont="1" applyBorder="1" applyAlignment="1">
      <alignment vertical="center" wrapText="1"/>
    </xf>
    <xf numFmtId="0" fontId="5" fillId="0" borderId="44" xfId="0" applyFont="1" applyBorder="1" applyAlignment="1">
      <alignment vertical="center" wrapText="1"/>
    </xf>
    <xf numFmtId="0" fontId="13" fillId="0" borderId="0" xfId="0" applyFont="1" applyAlignment="1">
      <alignment vertical="center" wrapText="1"/>
    </xf>
    <xf numFmtId="0" fontId="35" fillId="29" borderId="0" xfId="0" applyFont="1" applyFill="1" applyAlignment="1">
      <alignment vertical="center" wrapText="1"/>
    </xf>
    <xf numFmtId="0" fontId="74" fillId="0" borderId="0" xfId="0" applyFont="1" applyAlignment="1">
      <alignment vertical="center" wrapText="1"/>
    </xf>
    <xf numFmtId="0" fontId="5" fillId="30" borderId="45" xfId="0" applyFont="1" applyFill="1" applyBorder="1" applyAlignment="1">
      <alignment vertical="center" wrapText="1"/>
    </xf>
    <xf numFmtId="0" fontId="37" fillId="0" borderId="0" xfId="0" applyFont="1" applyAlignment="1">
      <alignment vertical="center" wrapText="1"/>
    </xf>
    <xf numFmtId="0" fontId="5" fillId="30" borderId="0" xfId="0" applyFont="1" applyFill="1" applyAlignment="1">
      <alignment vertical="center" wrapText="1"/>
    </xf>
    <xf numFmtId="0" fontId="39" fillId="0" borderId="0" xfId="0" applyFont="1" applyAlignment="1">
      <alignment vertical="center" wrapText="1"/>
    </xf>
    <xf numFmtId="0" fontId="7" fillId="29" borderId="0" xfId="0" applyFont="1" applyFill="1" applyAlignment="1">
      <alignment vertical="center" wrapText="1"/>
    </xf>
    <xf numFmtId="0" fontId="75" fillId="29" borderId="0" xfId="0" applyFont="1" applyFill="1" applyAlignment="1">
      <alignment vertical="center" wrapText="1"/>
    </xf>
    <xf numFmtId="0" fontId="76" fillId="29" borderId="42" xfId="0" applyFont="1" applyFill="1" applyBorder="1" applyAlignment="1">
      <alignment vertical="center" wrapText="1"/>
    </xf>
    <xf numFmtId="0" fontId="77" fillId="31" borderId="0" xfId="0" applyFont="1" applyFill="1" applyAlignment="1">
      <alignment vertical="center" wrapText="1"/>
    </xf>
    <xf numFmtId="0" fontId="78" fillId="29" borderId="0" xfId="0" applyFont="1" applyFill="1" applyAlignment="1">
      <alignment vertical="center" wrapText="1"/>
    </xf>
    <xf numFmtId="0" fontId="10" fillId="29" borderId="13" xfId="0" applyFont="1" applyFill="1" applyBorder="1" applyAlignment="1">
      <alignment vertical="center" wrapText="1"/>
    </xf>
    <xf numFmtId="0" fontId="10" fillId="29" borderId="44" xfId="0" applyFont="1" applyFill="1" applyBorder="1" applyAlignment="1">
      <alignment vertical="center" wrapText="1"/>
    </xf>
    <xf numFmtId="0" fontId="79" fillId="29" borderId="0" xfId="0" applyFont="1" applyFill="1" applyAlignment="1">
      <alignment vertical="center" wrapText="1"/>
    </xf>
    <xf numFmtId="0" fontId="64" fillId="0" borderId="0" xfId="0" applyFont="1" applyAlignment="1">
      <alignment vertical="top" wrapText="1"/>
    </xf>
    <xf numFmtId="0" fontId="80" fillId="29" borderId="0" xfId="0" applyFont="1" applyFill="1" applyAlignment="1">
      <alignment vertical="center" wrapText="1"/>
    </xf>
    <xf numFmtId="0" fontId="27" fillId="29" borderId="0" xfId="0" applyFont="1" applyFill="1" applyAlignment="1">
      <alignment vertical="center" wrapText="1"/>
    </xf>
    <xf numFmtId="0" fontId="10" fillId="0" borderId="0" xfId="0" applyFont="1" applyAlignment="1">
      <alignment vertical="center" wrapText="1"/>
    </xf>
    <xf numFmtId="0" fontId="81" fillId="29" borderId="0" xfId="0" applyFont="1" applyFill="1" applyAlignment="1">
      <alignment vertical="center" wrapText="1"/>
    </xf>
    <xf numFmtId="0" fontId="82" fillId="29" borderId="0" xfId="0" applyFont="1" applyFill="1" applyAlignment="1">
      <alignment vertical="center" wrapText="1"/>
    </xf>
    <xf numFmtId="0" fontId="7" fillId="29" borderId="42" xfId="0" applyFont="1" applyFill="1" applyBorder="1" applyAlignment="1">
      <alignment vertical="center" wrapText="1"/>
    </xf>
    <xf numFmtId="0" fontId="81" fillId="0" borderId="0" xfId="0" applyFont="1" applyAlignment="1">
      <alignment vertical="center" wrapText="1"/>
    </xf>
    <xf numFmtId="0" fontId="10" fillId="0" borderId="13" xfId="0" applyFont="1" applyBorder="1" applyAlignment="1">
      <alignment vertical="center" wrapText="1"/>
    </xf>
    <xf numFmtId="0" fontId="10" fillId="0" borderId="44" xfId="0" applyFont="1" applyBorder="1" applyAlignment="1">
      <alignment vertical="center" wrapText="1"/>
    </xf>
    <xf numFmtId="0" fontId="83" fillId="29" borderId="0" xfId="0" applyFont="1" applyFill="1" applyAlignment="1">
      <alignment vertical="center" wrapText="1"/>
    </xf>
    <xf numFmtId="0" fontId="84" fillId="29" borderId="0" xfId="0" applyFont="1" applyFill="1" applyAlignment="1">
      <alignment vertical="center" wrapText="1"/>
    </xf>
    <xf numFmtId="0" fontId="78" fillId="0" borderId="42" xfId="0" applyFont="1" applyBorder="1" applyAlignment="1">
      <alignment vertical="center" wrapText="1"/>
    </xf>
    <xf numFmtId="0" fontId="9" fillId="0" borderId="13" xfId="0" applyFont="1" applyBorder="1" applyAlignment="1">
      <alignment vertical="center" wrapText="1"/>
    </xf>
    <xf numFmtId="0" fontId="9" fillId="0" borderId="44" xfId="0" applyFont="1" applyBorder="1" applyAlignment="1">
      <alignment vertical="center" wrapText="1"/>
    </xf>
    <xf numFmtId="0" fontId="81" fillId="29" borderId="42" xfId="0" applyFont="1" applyFill="1" applyBorder="1" applyAlignment="1">
      <alignment vertical="center" wrapText="1"/>
    </xf>
    <xf numFmtId="0" fontId="45" fillId="0" borderId="42" xfId="0" applyFont="1" applyBorder="1" applyAlignment="1">
      <alignment vertical="center" wrapText="1"/>
    </xf>
    <xf numFmtId="0" fontId="45" fillId="29" borderId="0" xfId="0" applyFont="1" applyFill="1" applyAlignment="1">
      <alignment vertical="center" wrapText="1"/>
    </xf>
    <xf numFmtId="0" fontId="34" fillId="0" borderId="13" xfId="0" applyFont="1" applyBorder="1" applyAlignment="1">
      <alignment vertical="center" wrapText="1"/>
    </xf>
    <xf numFmtId="0" fontId="10" fillId="0" borderId="45" xfId="0" applyFont="1" applyBorder="1" applyAlignment="1">
      <alignment vertical="center" wrapText="1"/>
    </xf>
    <xf numFmtId="0" fontId="5" fillId="0" borderId="42" xfId="0" applyFont="1" applyBorder="1" applyAlignment="1">
      <alignment vertical="center" wrapText="1"/>
    </xf>
    <xf numFmtId="0" fontId="5" fillId="0" borderId="14" xfId="0" applyFont="1" applyBorder="1" applyAlignment="1">
      <alignment vertical="center" wrapText="1"/>
    </xf>
    <xf numFmtId="0" fontId="79" fillId="0" borderId="0" xfId="0" applyFont="1" applyAlignment="1">
      <alignment vertical="center" wrapText="1"/>
    </xf>
    <xf numFmtId="0" fontId="76" fillId="29" borderId="0" xfId="0" applyFont="1" applyFill="1" applyAlignment="1">
      <alignment vertical="center" wrapText="1"/>
    </xf>
    <xf numFmtId="0" fontId="34" fillId="29" borderId="13" xfId="0" applyFont="1" applyFill="1" applyBorder="1" applyAlignment="1">
      <alignment vertical="center" wrapText="1"/>
    </xf>
    <xf numFmtId="0" fontId="34" fillId="29" borderId="44" xfId="0" applyFont="1" applyFill="1" applyBorder="1" applyAlignment="1">
      <alignment vertical="center" wrapText="1"/>
    </xf>
    <xf numFmtId="0" fontId="9" fillId="29" borderId="44" xfId="0" applyFont="1" applyFill="1" applyBorder="1" applyAlignment="1">
      <alignment vertical="center" wrapText="1"/>
    </xf>
    <xf numFmtId="0" fontId="34" fillId="29" borderId="49" xfId="0" applyFont="1" applyFill="1" applyBorder="1" applyAlignment="1">
      <alignment vertical="center" wrapText="1"/>
    </xf>
    <xf numFmtId="0" fontId="5" fillId="25" borderId="0" xfId="0" applyFont="1" applyFill="1" applyAlignment="1">
      <alignment vertical="center" wrapText="1"/>
    </xf>
    <xf numFmtId="0" fontId="5" fillId="25" borderId="42" xfId="0" applyFont="1" applyFill="1" applyBorder="1" applyAlignment="1">
      <alignment vertical="center" wrapText="1"/>
    </xf>
    <xf numFmtId="0" fontId="85" fillId="25" borderId="0" xfId="0" applyFont="1" applyFill="1" applyAlignment="1">
      <alignment vertical="center" wrapText="1"/>
    </xf>
    <xf numFmtId="0" fontId="5" fillId="26" borderId="0" xfId="0" applyFont="1" applyFill="1" applyAlignment="1">
      <alignment vertical="center" wrapText="1"/>
    </xf>
    <xf numFmtId="0" fontId="35" fillId="0" borderId="0" xfId="0" applyFont="1" applyAlignment="1">
      <alignment vertical="center" wrapText="1"/>
    </xf>
    <xf numFmtId="0" fontId="7" fillId="0" borderId="42" xfId="0" applyFont="1" applyBorder="1" applyAlignment="1">
      <alignment vertical="center" wrapText="1"/>
    </xf>
    <xf numFmtId="0" fontId="86" fillId="26" borderId="0" xfId="0" applyFont="1" applyFill="1" applyAlignment="1">
      <alignment vertical="center" wrapText="1"/>
    </xf>
    <xf numFmtId="0" fontId="25" fillId="0" borderId="30" xfId="19" applyFont="1" applyBorder="1" applyAlignment="1">
      <alignment horizontal="center" vertical="top"/>
    </xf>
    <xf numFmtId="0" fontId="87" fillId="0" borderId="0" xfId="18" applyFont="1" applyAlignment="1">
      <alignment wrapText="1"/>
    </xf>
    <xf numFmtId="164" fontId="5" fillId="28" borderId="29" xfId="18" quotePrefix="1" applyNumberFormat="1" applyFill="1" applyBorder="1" applyAlignment="1" applyProtection="1">
      <alignment vertical="top"/>
      <protection locked="0"/>
    </xf>
    <xf numFmtId="0" fontId="87" fillId="0" borderId="0" xfId="18" applyFont="1" applyAlignment="1">
      <alignment horizontal="left" vertical="top"/>
    </xf>
    <xf numFmtId="0" fontId="0" fillId="17" borderId="42" xfId="0" applyFill="1" applyBorder="1" applyAlignment="1">
      <alignment vertical="top"/>
    </xf>
    <xf numFmtId="0" fontId="0" fillId="17" borderId="51" xfId="0" applyFill="1" applyBorder="1" applyAlignment="1">
      <alignment vertical="top"/>
    </xf>
    <xf numFmtId="0" fontId="0" fillId="32" borderId="0" xfId="0" applyFill="1" applyAlignment="1">
      <alignment vertical="top"/>
    </xf>
    <xf numFmtId="0" fontId="0" fillId="32" borderId="0" xfId="0" applyFill="1" applyAlignment="1">
      <alignment vertical="top" wrapText="1"/>
    </xf>
    <xf numFmtId="0" fontId="13" fillId="13" borderId="0" xfId="0" applyFont="1" applyFill="1" applyAlignment="1">
      <alignment vertical="top"/>
    </xf>
    <xf numFmtId="0" fontId="0" fillId="0" borderId="57" xfId="0" applyBorder="1" applyAlignment="1">
      <alignment vertical="top"/>
    </xf>
    <xf numFmtId="0" fontId="0" fillId="0" borderId="8" xfId="0" applyBorder="1" applyAlignment="1">
      <alignment vertical="top"/>
    </xf>
    <xf numFmtId="0" fontId="0" fillId="0" borderId="58" xfId="0" applyBorder="1" applyAlignment="1">
      <alignment vertical="top"/>
    </xf>
    <xf numFmtId="0" fontId="90" fillId="17" borderId="8" xfId="0" applyFont="1" applyFill="1" applyBorder="1" applyAlignment="1">
      <alignment vertical="top"/>
    </xf>
    <xf numFmtId="0" fontId="7" fillId="32" borderId="0" xfId="0" applyFont="1" applyFill="1" applyAlignment="1">
      <alignment horizontal="center" vertical="top"/>
    </xf>
    <xf numFmtId="0" fontId="39" fillId="32" borderId="0" xfId="0" applyFont="1" applyFill="1" applyAlignment="1">
      <alignment vertical="top" wrapText="1"/>
    </xf>
    <xf numFmtId="0" fontId="0" fillId="32" borderId="0" xfId="0" applyFill="1"/>
    <xf numFmtId="0" fontId="87" fillId="0" borderId="0" xfId="0" applyFont="1"/>
    <xf numFmtId="0" fontId="5" fillId="32" borderId="0" xfId="18" applyFill="1"/>
    <xf numFmtId="0" fontId="32" fillId="32" borderId="0" xfId="18" applyFont="1" applyFill="1" applyAlignment="1">
      <alignment vertical="top" wrapText="1"/>
    </xf>
    <xf numFmtId="0" fontId="7" fillId="32" borderId="0" xfId="18" applyFont="1" applyFill="1" applyAlignment="1">
      <alignment horizontal="left" vertical="top"/>
    </xf>
    <xf numFmtId="0" fontId="9" fillId="32" borderId="0" xfId="18" applyFont="1" applyFill="1" applyAlignment="1">
      <alignment horizontal="left" vertical="top"/>
    </xf>
    <xf numFmtId="0" fontId="0" fillId="17" borderId="30" xfId="0" applyFill="1" applyBorder="1" applyAlignment="1">
      <alignment vertical="top"/>
    </xf>
    <xf numFmtId="0" fontId="0" fillId="17" borderId="60" xfId="0" applyFill="1" applyBorder="1" applyAlignment="1">
      <alignment vertical="top"/>
    </xf>
    <xf numFmtId="0" fontId="10" fillId="28" borderId="29" xfId="0" applyFont="1" applyFill="1" applyBorder="1" applyAlignment="1" applyProtection="1">
      <alignment vertical="top"/>
      <protection locked="0"/>
    </xf>
    <xf numFmtId="1" fontId="10" fillId="28" borderId="29" xfId="0" applyNumberFormat="1" applyFont="1" applyFill="1" applyBorder="1" applyAlignment="1" applyProtection="1">
      <alignment horizontal="center" vertical="top"/>
      <protection locked="0"/>
    </xf>
    <xf numFmtId="0" fontId="87" fillId="0" borderId="0" xfId="18" applyFont="1" applyAlignment="1">
      <alignment vertical="top"/>
    </xf>
    <xf numFmtId="0" fontId="0" fillId="0" borderId="0" xfId="0" applyAlignment="1">
      <alignment horizontal="left" vertical="top" wrapText="1"/>
    </xf>
    <xf numFmtId="0" fontId="5" fillId="13" borderId="0" xfId="0" applyFont="1" applyFill="1" applyAlignment="1">
      <alignment horizontal="left" vertical="top" wrapText="1"/>
    </xf>
    <xf numFmtId="0" fontId="7" fillId="27" borderId="0" xfId="0" applyFont="1" applyFill="1" applyAlignment="1">
      <alignment horizontal="center" vertical="top"/>
    </xf>
    <xf numFmtId="0" fontId="5" fillId="27" borderId="0" xfId="0" applyFont="1" applyFill="1" applyAlignment="1">
      <alignment horizontal="left" vertical="top"/>
    </xf>
    <xf numFmtId="0" fontId="5" fillId="13" borderId="0" xfId="0" quotePrefix="1" applyFont="1" applyFill="1" applyAlignment="1">
      <alignment horizontal="right" vertical="top"/>
    </xf>
    <xf numFmtId="0" fontId="5" fillId="13" borderId="0" xfId="0" applyFont="1" applyFill="1"/>
    <xf numFmtId="0" fontId="5" fillId="13" borderId="0" xfId="0" applyFont="1" applyFill="1" applyAlignment="1">
      <alignment horizontal="center" vertical="top" wrapText="1"/>
    </xf>
    <xf numFmtId="0" fontId="7" fillId="13" borderId="0" xfId="0" applyFont="1" applyFill="1"/>
    <xf numFmtId="0" fontId="39" fillId="13" borderId="0" xfId="14" applyFont="1" applyFill="1" applyAlignment="1" applyProtection="1"/>
    <xf numFmtId="0" fontId="5" fillId="16" borderId="0" xfId="0" applyFont="1" applyFill="1"/>
    <xf numFmtId="0" fontId="5" fillId="0" borderId="0" xfId="0" applyFont="1" applyAlignment="1">
      <alignment horizontal="center" vertical="top" wrapText="1"/>
    </xf>
    <xf numFmtId="0" fontId="88" fillId="35" borderId="0" xfId="18" applyFont="1" applyFill="1" applyAlignment="1">
      <alignment vertical="top"/>
    </xf>
    <xf numFmtId="0" fontId="5" fillId="34" borderId="0" xfId="18" applyFill="1" applyAlignment="1">
      <alignment vertical="top"/>
    </xf>
    <xf numFmtId="0" fontId="5" fillId="28" borderId="0" xfId="18" applyFill="1" applyProtection="1">
      <protection locked="0"/>
    </xf>
    <xf numFmtId="0" fontId="51" fillId="27" borderId="0" xfId="0" applyFont="1" applyFill="1" applyAlignment="1">
      <alignment horizontal="left" vertical="top" wrapText="1"/>
    </xf>
    <xf numFmtId="0" fontId="94" fillId="27" borderId="0" xfId="0" applyFont="1" applyFill="1" applyAlignment="1">
      <alignment vertical="top"/>
    </xf>
    <xf numFmtId="0" fontId="94" fillId="27" borderId="0" xfId="0" applyFont="1" applyFill="1" applyAlignment="1">
      <alignment horizontal="right" vertical="top"/>
    </xf>
    <xf numFmtId="0" fontId="93" fillId="27" borderId="0" xfId="0" applyFont="1" applyFill="1" applyAlignment="1">
      <alignment horizontal="right" vertical="top"/>
    </xf>
    <xf numFmtId="0" fontId="94" fillId="27" borderId="0" xfId="0" applyFont="1" applyFill="1" applyAlignment="1">
      <alignment horizontal="left" vertical="top" indent="1"/>
    </xf>
    <xf numFmtId="0" fontId="0" fillId="25" borderId="0" xfId="0" applyFill="1"/>
    <xf numFmtId="0" fontId="5" fillId="27" borderId="0" xfId="0" applyFont="1" applyFill="1" applyAlignment="1">
      <alignment vertical="top"/>
    </xf>
    <xf numFmtId="0" fontId="7" fillId="17" borderId="36" xfId="0" applyFont="1" applyFill="1" applyBorder="1" applyAlignment="1">
      <alignment horizontal="left" vertical="top" indent="1"/>
    </xf>
    <xf numFmtId="0" fontId="7" fillId="25" borderId="35" xfId="0" applyFont="1" applyFill="1" applyBorder="1" applyAlignment="1">
      <alignment horizontal="left" vertical="top" indent="1"/>
    </xf>
    <xf numFmtId="0" fontId="7" fillId="17" borderId="59" xfId="0" applyFont="1" applyFill="1" applyBorder="1" applyAlignment="1">
      <alignment horizontal="left" vertical="top" indent="1"/>
    </xf>
    <xf numFmtId="0" fontId="7" fillId="25" borderId="44" xfId="0" applyFont="1" applyFill="1" applyBorder="1" applyAlignment="1">
      <alignment horizontal="left" vertical="top" indent="1"/>
    </xf>
    <xf numFmtId="0" fontId="5" fillId="27" borderId="0" xfId="0" applyFont="1" applyFill="1" applyAlignment="1">
      <alignment horizontal="left" vertical="top" wrapText="1"/>
    </xf>
    <xf numFmtId="0" fontId="5" fillId="32" borderId="0" xfId="0" applyFont="1" applyFill="1" applyAlignment="1">
      <alignment vertical="top"/>
    </xf>
    <xf numFmtId="0" fontId="7" fillId="27" borderId="0" xfId="0" applyFont="1" applyFill="1" applyAlignment="1">
      <alignment horizontal="left" vertical="top"/>
    </xf>
    <xf numFmtId="0" fontId="5" fillId="27" borderId="0" xfId="0" applyFont="1" applyFill="1" applyAlignment="1">
      <alignment horizontal="right" vertical="top"/>
    </xf>
    <xf numFmtId="0" fontId="5" fillId="27" borderId="29" xfId="0" applyFont="1" applyFill="1" applyBorder="1" applyAlignment="1">
      <alignment horizontal="left" vertical="top" indent="1"/>
    </xf>
    <xf numFmtId="0" fontId="5" fillId="27" borderId="0" xfId="0" applyFont="1" applyFill="1" applyAlignment="1">
      <alignment horizontal="left" vertical="top" indent="1"/>
    </xf>
    <xf numFmtId="0" fontId="35" fillId="27" borderId="0" xfId="0" applyFont="1" applyFill="1" applyAlignment="1">
      <alignment vertical="top"/>
    </xf>
    <xf numFmtId="0" fontId="7" fillId="27" borderId="0" xfId="0" applyFont="1" applyFill="1" applyAlignment="1">
      <alignment horizontal="right" vertical="top"/>
    </xf>
    <xf numFmtId="0" fontId="5" fillId="28" borderId="29" xfId="0" applyFont="1" applyFill="1" applyBorder="1" applyAlignment="1" applyProtection="1">
      <alignment horizontal="center" vertical="top"/>
      <protection locked="0"/>
    </xf>
    <xf numFmtId="0" fontId="5" fillId="28" borderId="29" xfId="0" applyFont="1" applyFill="1" applyBorder="1" applyAlignment="1" applyProtection="1">
      <alignment vertical="top"/>
      <protection locked="0"/>
    </xf>
    <xf numFmtId="0" fontId="5" fillId="28" borderId="20" xfId="0" applyFont="1" applyFill="1" applyBorder="1" applyAlignment="1" applyProtection="1">
      <alignment horizontal="center" vertical="top"/>
      <protection locked="0"/>
    </xf>
    <xf numFmtId="0" fontId="5" fillId="28" borderId="20" xfId="0" applyFont="1" applyFill="1" applyBorder="1" applyAlignment="1" applyProtection="1">
      <alignment vertical="top"/>
      <protection locked="0"/>
    </xf>
    <xf numFmtId="0" fontId="5" fillId="25" borderId="29" xfId="0" applyFont="1" applyFill="1" applyBorder="1" applyAlignment="1">
      <alignment horizontal="center" vertical="top"/>
    </xf>
    <xf numFmtId="167" fontId="5" fillId="25" borderId="29" xfId="0" applyNumberFormat="1" applyFont="1" applyFill="1" applyBorder="1" applyAlignment="1">
      <alignment horizontal="center" vertical="top"/>
    </xf>
    <xf numFmtId="3" fontId="5" fillId="28" borderId="29" xfId="0" applyNumberFormat="1" applyFont="1" applyFill="1" applyBorder="1" applyAlignment="1" applyProtection="1">
      <alignment horizontal="center" vertical="top"/>
      <protection locked="0"/>
    </xf>
    <xf numFmtId="167" fontId="5" fillId="28" borderId="29" xfId="0" applyNumberFormat="1" applyFont="1" applyFill="1" applyBorder="1" applyAlignment="1" applyProtection="1">
      <alignment horizontal="center" vertical="top"/>
      <protection locked="0"/>
    </xf>
    <xf numFmtId="0" fontId="5" fillId="32" borderId="0" xfId="18" applyFill="1" applyAlignment="1">
      <alignment vertical="top"/>
    </xf>
    <xf numFmtId="168" fontId="5" fillId="28" borderId="29" xfId="18" applyNumberFormat="1" applyFill="1" applyBorder="1" applyAlignment="1" applyProtection="1">
      <alignment vertical="top" wrapText="1"/>
      <protection locked="0"/>
    </xf>
    <xf numFmtId="0" fontId="5" fillId="32" borderId="0" xfId="18" applyFill="1" applyAlignment="1">
      <alignment vertical="top" wrapText="1"/>
    </xf>
    <xf numFmtId="0" fontId="8" fillId="32" borderId="0" xfId="18" applyFont="1" applyFill="1" applyAlignment="1">
      <alignment horizontal="left" vertical="top" wrapText="1"/>
    </xf>
    <xf numFmtId="0" fontId="0" fillId="32" borderId="0" xfId="0" applyFill="1" applyAlignment="1">
      <alignment horizontal="left" vertical="top" wrapText="1"/>
    </xf>
    <xf numFmtId="164" fontId="27" fillId="25" borderId="7" xfId="18" applyNumberFormat="1" applyFont="1" applyFill="1" applyBorder="1" applyAlignment="1">
      <alignment vertical="top"/>
    </xf>
    <xf numFmtId="164" fontId="100" fillId="22" borderId="66" xfId="18" applyNumberFormat="1" applyFont="1" applyFill="1" applyBorder="1" applyAlignment="1" applyProtection="1">
      <alignment vertical="top"/>
      <protection locked="0"/>
    </xf>
    <xf numFmtId="164" fontId="101" fillId="25" borderId="67" xfId="18" applyNumberFormat="1" applyFont="1" applyFill="1" applyBorder="1" applyAlignment="1">
      <alignment vertical="top"/>
    </xf>
    <xf numFmtId="164" fontId="10" fillId="27" borderId="7" xfId="18" applyNumberFormat="1" applyFont="1" applyFill="1" applyBorder="1" applyAlignment="1">
      <alignment vertical="top"/>
    </xf>
    <xf numFmtId="164" fontId="58" fillId="0" borderId="66" xfId="18" applyNumberFormat="1" applyFont="1" applyBorder="1" applyAlignment="1">
      <alignment vertical="top"/>
    </xf>
    <xf numFmtId="0" fontId="5" fillId="0" borderId="43" xfId="18" applyBorder="1" applyAlignment="1">
      <alignment vertical="top"/>
    </xf>
    <xf numFmtId="0" fontId="6" fillId="21" borderId="0" xfId="0" applyFont="1" applyFill="1" applyAlignment="1">
      <alignment vertical="top" wrapText="1"/>
    </xf>
    <xf numFmtId="0" fontId="7" fillId="33" borderId="34" xfId="0" applyFont="1" applyFill="1" applyBorder="1"/>
    <xf numFmtId="0" fontId="5" fillId="27" borderId="54" xfId="0" applyFont="1" applyFill="1" applyBorder="1" applyAlignment="1">
      <alignment horizontal="left" vertical="top" indent="1"/>
    </xf>
    <xf numFmtId="0" fontId="5" fillId="27" borderId="56" xfId="0" applyFont="1" applyFill="1" applyBorder="1" applyAlignment="1">
      <alignment horizontal="left" vertical="top" indent="1"/>
    </xf>
    <xf numFmtId="0" fontId="13" fillId="17" borderId="15" xfId="0" applyFont="1" applyFill="1" applyBorder="1" applyAlignment="1">
      <alignment vertical="center"/>
    </xf>
    <xf numFmtId="0" fontId="5" fillId="26" borderId="34" xfId="18" applyFill="1" applyBorder="1" applyAlignment="1">
      <alignment horizontal="center" vertical="top"/>
    </xf>
    <xf numFmtId="0" fontId="0" fillId="26" borderId="0" xfId="0" applyFill="1" applyAlignment="1">
      <alignment vertical="top"/>
    </xf>
    <xf numFmtId="0" fontId="0" fillId="26" borderId="29" xfId="0" applyFill="1" applyBorder="1" applyAlignment="1">
      <alignment vertical="top"/>
    </xf>
    <xf numFmtId="0" fontId="5" fillId="26" borderId="0" xfId="0" applyFont="1" applyFill="1" applyAlignment="1">
      <alignment vertical="top"/>
    </xf>
    <xf numFmtId="0" fontId="71" fillId="13" borderId="0" xfId="0" applyFont="1" applyFill="1" applyAlignment="1">
      <alignment horizontal="justify" vertical="top" wrapText="1"/>
    </xf>
    <xf numFmtId="0" fontId="108" fillId="0" borderId="0" xfId="0" applyFont="1" applyAlignment="1">
      <alignment horizontal="left" vertical="top"/>
    </xf>
    <xf numFmtId="0" fontId="113" fillId="0" borderId="0" xfId="0" applyFont="1" applyAlignment="1">
      <alignment horizontal="left" vertical="top" wrapText="1"/>
    </xf>
    <xf numFmtId="0" fontId="110" fillId="0" borderId="0" xfId="0" applyFont="1" applyAlignment="1">
      <alignment horizontal="left" vertical="top"/>
    </xf>
    <xf numFmtId="0" fontId="108" fillId="0" borderId="0" xfId="18" applyFont="1" applyAlignment="1">
      <alignment horizontal="left" vertical="top"/>
    </xf>
    <xf numFmtId="0" fontId="108" fillId="0" borderId="0" xfId="18" applyFont="1" applyAlignment="1">
      <alignment horizontal="left" vertical="top" wrapText="1"/>
    </xf>
    <xf numFmtId="0" fontId="113" fillId="0" borderId="0" xfId="18" applyFont="1" applyAlignment="1">
      <alignment horizontal="left" vertical="top" wrapText="1"/>
    </xf>
    <xf numFmtId="0" fontId="111" fillId="0" borderId="0" xfId="18" applyFont="1" applyAlignment="1">
      <alignment horizontal="left" vertical="top"/>
    </xf>
    <xf numFmtId="0" fontId="0" fillId="36" borderId="0" xfId="0" applyFill="1"/>
    <xf numFmtId="0" fontId="6" fillId="21" borderId="32" xfId="18" applyFont="1" applyFill="1" applyBorder="1" applyAlignment="1">
      <alignment horizontal="center" vertical="top"/>
    </xf>
    <xf numFmtId="0" fontId="7" fillId="13" borderId="0" xfId="18" applyFont="1" applyFill="1" applyAlignment="1">
      <alignment horizontal="center" vertical="top"/>
    </xf>
    <xf numFmtId="0" fontId="48" fillId="0" borderId="0" xfId="18" applyFont="1" applyAlignment="1">
      <alignment horizontal="center" vertical="top"/>
    </xf>
    <xf numFmtId="0" fontId="8" fillId="0" borderId="0" xfId="18" applyFont="1" applyAlignment="1">
      <alignment horizontal="center" vertical="top"/>
    </xf>
    <xf numFmtId="0" fontId="5" fillId="0" borderId="29" xfId="18" applyBorder="1" applyAlignment="1">
      <alignment vertical="top" wrapText="1"/>
    </xf>
    <xf numFmtId="14" fontId="5" fillId="0" borderId="29" xfId="18" applyNumberFormat="1" applyBorder="1" applyAlignment="1">
      <alignment horizontal="center" vertical="top" wrapText="1"/>
    </xf>
    <xf numFmtId="0" fontId="5" fillId="27" borderId="0" xfId="18" applyFill="1" applyAlignment="1">
      <alignment vertical="top"/>
    </xf>
    <xf numFmtId="0" fontId="7" fillId="27" borderId="0" xfId="18" applyFont="1" applyFill="1" applyAlignment="1">
      <alignment vertical="top"/>
    </xf>
    <xf numFmtId="0" fontId="5" fillId="27" borderId="29" xfId="0" applyFont="1" applyFill="1" applyBorder="1" applyAlignment="1">
      <alignment horizontal="center" vertical="top"/>
    </xf>
    <xf numFmtId="2" fontId="10" fillId="27" borderId="29" xfId="18" applyNumberFormat="1" applyFont="1" applyFill="1" applyBorder="1" applyAlignment="1">
      <alignment horizontal="right" vertical="top"/>
    </xf>
    <xf numFmtId="165" fontId="9" fillId="27" borderId="29" xfId="18" applyNumberFormat="1" applyFont="1" applyFill="1" applyBorder="1" applyAlignment="1">
      <alignment horizontal="center" vertical="top"/>
    </xf>
    <xf numFmtId="0" fontId="5" fillId="18" borderId="0" xfId="0" applyFont="1" applyFill="1"/>
    <xf numFmtId="0" fontId="7" fillId="13" borderId="0" xfId="0" applyFont="1" applyFill="1" applyAlignment="1">
      <alignment horizontal="left" vertical="top" wrapText="1"/>
    </xf>
    <xf numFmtId="0" fontId="5" fillId="0" borderId="0" xfId="0" applyFont="1" applyAlignment="1">
      <alignment horizontal="left" vertical="top" wrapText="1"/>
    </xf>
    <xf numFmtId="0" fontId="5" fillId="23" borderId="13" xfId="0" applyFont="1" applyFill="1" applyBorder="1" applyAlignment="1">
      <alignment horizontal="left" vertical="center" wrapText="1" indent="1"/>
    </xf>
    <xf numFmtId="0" fontId="8" fillId="27" borderId="0" xfId="0" applyFont="1" applyFill="1" applyAlignment="1">
      <alignment horizontal="left" vertical="top" wrapText="1"/>
    </xf>
    <xf numFmtId="0" fontId="99" fillId="13" borderId="0" xfId="0" applyFont="1" applyFill="1" applyAlignment="1">
      <alignment horizontal="left" vertical="top" wrapText="1"/>
    </xf>
    <xf numFmtId="0" fontId="9" fillId="0" borderId="7" xfId="18" applyFont="1" applyBorder="1" applyAlignment="1">
      <alignment horizontal="left" vertical="top" wrapText="1"/>
    </xf>
    <xf numFmtId="0" fontId="14" fillId="13" borderId="30" xfId="18" applyFont="1" applyFill="1" applyBorder="1" applyAlignment="1">
      <alignment horizontal="left" vertical="top" wrapText="1"/>
    </xf>
    <xf numFmtId="0" fontId="13" fillId="13" borderId="0" xfId="18" applyFont="1" applyFill="1" applyAlignment="1">
      <alignment horizontal="left" vertical="center" wrapText="1"/>
    </xf>
    <xf numFmtId="0" fontId="5" fillId="27" borderId="7" xfId="0" applyFont="1" applyFill="1" applyBorder="1" applyAlignment="1">
      <alignment horizontal="left" vertical="top"/>
    </xf>
    <xf numFmtId="0" fontId="50" fillId="13" borderId="0" xfId="0" applyFont="1" applyFill="1" applyAlignment="1">
      <alignment horizontal="left" vertical="top" wrapText="1"/>
    </xf>
    <xf numFmtId="0" fontId="97" fillId="27" borderId="0" xfId="0" applyFont="1" applyFill="1" applyAlignment="1">
      <alignment horizontal="left" vertical="top" wrapText="1"/>
    </xf>
    <xf numFmtId="0" fontId="95" fillId="13" borderId="0" xfId="0" applyFont="1" applyFill="1" applyAlignment="1">
      <alignment horizontal="left" vertical="top" wrapText="1"/>
    </xf>
    <xf numFmtId="166" fontId="5" fillId="27" borderId="7" xfId="0" applyNumberFormat="1" applyFont="1" applyFill="1" applyBorder="1" applyAlignment="1">
      <alignment horizontal="left" vertical="top"/>
    </xf>
    <xf numFmtId="0" fontId="91" fillId="0" borderId="0" xfId="0" applyFont="1" applyAlignment="1">
      <alignment horizontal="left" vertical="top" wrapText="1"/>
    </xf>
    <xf numFmtId="0" fontId="33" fillId="0" borderId="0" xfId="0" applyFont="1" applyAlignment="1">
      <alignment horizontal="left"/>
    </xf>
    <xf numFmtId="0" fontId="7" fillId="13" borderId="0" xfId="0" applyFont="1" applyFill="1" applyAlignment="1">
      <alignment horizontal="left"/>
    </xf>
    <xf numFmtId="0" fontId="96" fillId="13" borderId="31" xfId="0" applyFont="1" applyFill="1" applyBorder="1" applyAlignment="1">
      <alignment horizontal="left" vertical="top" wrapText="1"/>
    </xf>
    <xf numFmtId="0" fontId="5" fillId="27" borderId="21" xfId="0" applyFont="1" applyFill="1" applyBorder="1" applyAlignment="1">
      <alignment horizontal="left" vertical="top" wrapText="1"/>
    </xf>
    <xf numFmtId="0" fontId="5" fillId="27" borderId="45" xfId="0" applyFont="1" applyFill="1" applyBorder="1" applyAlignment="1">
      <alignment horizontal="left" vertical="top" wrapText="1"/>
    </xf>
    <xf numFmtId="0" fontId="0" fillId="36" borderId="0" xfId="0" applyFill="1" applyAlignment="1">
      <alignment horizontal="left"/>
    </xf>
    <xf numFmtId="0" fontId="0" fillId="25" borderId="0" xfId="0" applyFill="1" applyAlignment="1">
      <alignment horizontal="left"/>
    </xf>
    <xf numFmtId="0" fontId="114" fillId="0" borderId="0" xfId="18" applyFont="1" applyAlignment="1">
      <alignment horizontal="left" vertical="top"/>
    </xf>
    <xf numFmtId="0" fontId="108" fillId="0" borderId="0" xfId="0" applyFont="1" applyAlignment="1">
      <alignment horizontal="left" vertical="top" wrapText="1"/>
    </xf>
    <xf numFmtId="0" fontId="112" fillId="0" borderId="0" xfId="0" applyFont="1" applyAlignment="1">
      <alignment horizontal="left" vertical="top" wrapText="1"/>
    </xf>
    <xf numFmtId="0" fontId="10" fillId="0" borderId="49" xfId="0" applyFont="1" applyBorder="1" applyAlignment="1">
      <alignment vertical="center" wrapText="1"/>
    </xf>
    <xf numFmtId="0" fontId="58" fillId="0" borderId="7" xfId="18" applyFont="1" applyBorder="1" applyAlignment="1">
      <alignment horizontal="left" vertical="top" wrapText="1"/>
    </xf>
    <xf numFmtId="0" fontId="58" fillId="0" borderId="7" xfId="18" applyFont="1" applyBorder="1" applyAlignment="1">
      <alignment horizontal="left" vertical="top" wrapText="1" indent="1"/>
    </xf>
    <xf numFmtId="0" fontId="45" fillId="0" borderId="7" xfId="18" applyFont="1" applyBorder="1" applyAlignment="1">
      <alignment horizontal="left" vertical="top" wrapText="1" indent="2"/>
    </xf>
    <xf numFmtId="0" fontId="27" fillId="0" borderId="7" xfId="18" applyFont="1" applyBorder="1" applyAlignment="1">
      <alignment horizontal="left" vertical="top"/>
    </xf>
    <xf numFmtId="0" fontId="10" fillId="0" borderId="21" xfId="18" applyFont="1" applyBorder="1" applyAlignment="1">
      <alignment horizontal="left" vertical="top" wrapText="1"/>
    </xf>
    <xf numFmtId="0" fontId="9" fillId="13" borderId="7" xfId="18" applyFont="1" applyFill="1" applyBorder="1" applyAlignment="1">
      <alignment horizontal="left" vertical="center"/>
    </xf>
    <xf numFmtId="0" fontId="7" fillId="0" borderId="7" xfId="18" applyFont="1" applyBorder="1" applyAlignment="1">
      <alignment horizontal="left"/>
    </xf>
    <xf numFmtId="0" fontId="10" fillId="32" borderId="21" xfId="18" applyFont="1" applyFill="1" applyBorder="1" applyAlignment="1">
      <alignment horizontal="left" vertical="top" wrapText="1"/>
    </xf>
    <xf numFmtId="0" fontId="5" fillId="27" borderId="69" xfId="0" applyFont="1" applyFill="1" applyBorder="1" applyAlignment="1">
      <alignment horizontal="left" vertical="top" wrapText="1"/>
    </xf>
    <xf numFmtId="0" fontId="5" fillId="27" borderId="70" xfId="0" applyFont="1" applyFill="1" applyBorder="1" applyAlignment="1">
      <alignment horizontal="left" vertical="top" wrapText="1"/>
    </xf>
    <xf numFmtId="0" fontId="5" fillId="27" borderId="71" xfId="0" applyFont="1" applyFill="1" applyBorder="1" applyAlignment="1">
      <alignment horizontal="left" vertical="top" wrapText="1"/>
    </xf>
    <xf numFmtId="0" fontId="5" fillId="27" borderId="72" xfId="0" applyFont="1" applyFill="1" applyBorder="1" applyAlignment="1">
      <alignment horizontal="left" vertical="top" wrapText="1"/>
    </xf>
    <xf numFmtId="0" fontId="116" fillId="0" borderId="0" xfId="0" applyFont="1" applyAlignment="1">
      <alignment vertical="top" wrapText="1"/>
    </xf>
    <xf numFmtId="0" fontId="105" fillId="0" borderId="0" xfId="0" applyFont="1" applyAlignment="1">
      <alignment horizontal="left" vertical="top" wrapText="1"/>
    </xf>
    <xf numFmtId="0" fontId="107" fillId="0" borderId="0" xfId="0" applyFont="1" applyAlignment="1">
      <alignment horizontal="left" vertical="top"/>
    </xf>
    <xf numFmtId="0" fontId="107" fillId="0" borderId="0" xfId="0" applyFont="1" applyAlignment="1">
      <alignment horizontal="left" vertical="top" wrapText="1"/>
    </xf>
    <xf numFmtId="0" fontId="106" fillId="0" borderId="0" xfId="18" applyFont="1" applyAlignment="1">
      <alignment horizontal="left" vertical="top" wrapText="1"/>
    </xf>
    <xf numFmtId="0" fontId="115" fillId="0" borderId="0" xfId="18" applyFont="1" applyAlignment="1">
      <alignment horizontal="left" vertical="top" wrapText="1"/>
    </xf>
    <xf numFmtId="0" fontId="114" fillId="0" borderId="0" xfId="18" applyFont="1" applyAlignment="1">
      <alignment horizontal="left" vertical="top" wrapText="1"/>
    </xf>
    <xf numFmtId="0" fontId="120" fillId="0" borderId="0" xfId="18" applyFont="1" applyAlignment="1">
      <alignment horizontal="left" vertical="top" wrapText="1"/>
    </xf>
    <xf numFmtId="0" fontId="107" fillId="0" borderId="0" xfId="18" applyFont="1" applyAlignment="1">
      <alignment horizontal="left" vertical="top" wrapText="1"/>
    </xf>
    <xf numFmtId="0" fontId="120" fillId="0" borderId="0" xfId="18" applyFont="1" applyAlignment="1">
      <alignment horizontal="left" vertical="top"/>
    </xf>
    <xf numFmtId="0" fontId="107" fillId="0" borderId="0" xfId="18" applyFont="1" applyAlignment="1">
      <alignment horizontal="left" vertical="top"/>
    </xf>
    <xf numFmtId="0" fontId="106" fillId="0" borderId="0" xfId="18" applyFont="1" applyAlignment="1">
      <alignment horizontal="left" vertical="top"/>
    </xf>
    <xf numFmtId="0" fontId="113" fillId="0" borderId="0" xfId="18" applyFont="1" applyAlignment="1">
      <alignment horizontal="left" vertical="top"/>
    </xf>
    <xf numFmtId="0" fontId="118" fillId="0" borderId="0" xfId="18" applyFont="1" applyAlignment="1">
      <alignment horizontal="left" vertical="top"/>
    </xf>
    <xf numFmtId="0" fontId="114" fillId="0" borderId="0" xfId="0" applyFont="1" applyAlignment="1">
      <alignment horizontal="left" vertical="top" wrapText="1"/>
    </xf>
    <xf numFmtId="0" fontId="117" fillId="0" borderId="0" xfId="0" applyFont="1" applyAlignment="1">
      <alignment horizontal="left" vertical="top" wrapText="1"/>
    </xf>
    <xf numFmtId="0" fontId="128" fillId="0" borderId="0" xfId="0" applyFont="1" applyAlignment="1">
      <alignment horizontal="left" vertical="top" wrapText="1"/>
    </xf>
    <xf numFmtId="0" fontId="129" fillId="0" borderId="0" xfId="0" applyFont="1" applyAlignment="1">
      <alignment horizontal="left" vertical="top" wrapText="1"/>
    </xf>
    <xf numFmtId="166" fontId="107" fillId="0" borderId="0" xfId="0" applyNumberFormat="1" applyFont="1" applyAlignment="1">
      <alignment horizontal="left" vertical="top"/>
    </xf>
    <xf numFmtId="0" fontId="10" fillId="0" borderId="0" xfId="18" applyFont="1" applyAlignment="1">
      <alignment horizontal="left" vertical="top" wrapText="1"/>
    </xf>
    <xf numFmtId="0" fontId="0" fillId="37" borderId="0" xfId="0" applyFill="1"/>
    <xf numFmtId="0" fontId="5" fillId="0" borderId="0" xfId="0" applyFont="1" applyAlignment="1">
      <alignment horizontal="left"/>
    </xf>
    <xf numFmtId="0" fontId="0" fillId="37" borderId="0" xfId="0" applyFill="1" applyAlignment="1">
      <alignment horizontal="left"/>
    </xf>
    <xf numFmtId="0" fontId="104" fillId="0" borderId="0" xfId="19" applyFont="1" applyAlignment="1">
      <alignment vertical="top" wrapText="1"/>
    </xf>
    <xf numFmtId="0" fontId="105" fillId="0" borderId="0" xfId="0" applyFont="1" applyAlignment="1">
      <alignment vertical="top" wrapText="1"/>
    </xf>
    <xf numFmtId="0" fontId="106" fillId="0" borderId="0" xfId="0" applyFont="1" applyAlignment="1">
      <alignment vertical="top" wrapText="1"/>
    </xf>
    <xf numFmtId="0" fontId="107" fillId="0" borderId="0" xfId="0" applyFont="1" applyAlignment="1">
      <alignment vertical="top" wrapText="1"/>
    </xf>
    <xf numFmtId="0" fontId="108" fillId="0" borderId="0" xfId="0" applyFont="1" applyAlignment="1">
      <alignment vertical="top" wrapText="1"/>
    </xf>
    <xf numFmtId="0" fontId="109" fillId="0" borderId="0" xfId="14" applyFont="1" applyFill="1" applyBorder="1" applyAlignment="1" applyProtection="1">
      <alignment vertical="top" wrapText="1"/>
    </xf>
    <xf numFmtId="0" fontId="110" fillId="0" borderId="0" xfId="0" applyFont="1" applyAlignment="1">
      <alignment vertical="top" wrapText="1"/>
    </xf>
    <xf numFmtId="0" fontId="111" fillId="0" borderId="0" xfId="0" applyFont="1" applyAlignment="1">
      <alignment vertical="top" wrapText="1"/>
    </xf>
    <xf numFmtId="0" fontId="109" fillId="0" borderId="0" xfId="0" applyFont="1" applyAlignment="1">
      <alignment vertical="top" wrapText="1"/>
    </xf>
    <xf numFmtId="0" fontId="112" fillId="0" borderId="0" xfId="0" applyFont="1" applyAlignment="1">
      <alignment vertical="top" wrapText="1"/>
    </xf>
    <xf numFmtId="0" fontId="113" fillId="0" borderId="0" xfId="0" applyFont="1" applyAlignment="1">
      <alignment vertical="top" wrapText="1"/>
    </xf>
    <xf numFmtId="0" fontId="114" fillId="0" borderId="0" xfId="0" applyFont="1" applyAlignment="1">
      <alignment vertical="top" wrapText="1"/>
    </xf>
    <xf numFmtId="0" fontId="115" fillId="0" borderId="0" xfId="0" applyFont="1" applyAlignment="1">
      <alignment vertical="top" wrapText="1"/>
    </xf>
    <xf numFmtId="0" fontId="117" fillId="0" borderId="0" xfId="0" applyFont="1" applyAlignment="1">
      <alignment vertical="top" wrapText="1"/>
    </xf>
    <xf numFmtId="0" fontId="118" fillId="0" borderId="0" xfId="0" applyFont="1" applyAlignment="1">
      <alignment vertical="top" wrapText="1"/>
    </xf>
    <xf numFmtId="0" fontId="120" fillId="0" borderId="0" xfId="0" applyFont="1" applyAlignment="1">
      <alignment vertical="top" wrapText="1"/>
    </xf>
    <xf numFmtId="0" fontId="125" fillId="0" borderId="0" xfId="0" applyFont="1" applyAlignment="1">
      <alignment vertical="top" wrapText="1"/>
    </xf>
    <xf numFmtId="0" fontId="127" fillId="0" borderId="0" xfId="0" applyFont="1" applyAlignment="1">
      <alignment vertical="top" wrapText="1"/>
    </xf>
    <xf numFmtId="0" fontId="107" fillId="0" borderId="0" xfId="0" applyFont="1" applyAlignment="1">
      <alignment vertical="top"/>
    </xf>
    <xf numFmtId="0" fontId="110" fillId="0" borderId="0" xfId="0" applyFont="1" applyAlignment="1">
      <alignment horizontal="left" vertical="top" wrapText="1"/>
    </xf>
    <xf numFmtId="0" fontId="127" fillId="0" borderId="0" xfId="0" applyFont="1" applyAlignment="1">
      <alignment horizontal="left" vertical="top" wrapText="1"/>
    </xf>
    <xf numFmtId="0" fontId="107" fillId="0" borderId="0" xfId="18" applyFont="1" applyAlignment="1">
      <alignment vertical="top" wrapText="1"/>
    </xf>
    <xf numFmtId="0" fontId="119" fillId="0" borderId="0" xfId="0" applyFont="1" applyAlignment="1">
      <alignment horizontal="left" vertical="top"/>
    </xf>
    <xf numFmtId="0" fontId="132" fillId="0" borderId="0" xfId="0" applyFont="1" applyAlignment="1">
      <alignment vertical="top"/>
    </xf>
    <xf numFmtId="0" fontId="0" fillId="38" borderId="0" xfId="0" applyFill="1" applyAlignment="1">
      <alignment vertical="top"/>
    </xf>
    <xf numFmtId="0" fontId="0" fillId="38" borderId="0" xfId="0" applyFill="1" applyAlignment="1">
      <alignment vertical="top" wrapText="1"/>
    </xf>
    <xf numFmtId="0" fontId="7" fillId="38" borderId="0" xfId="0" applyFont="1" applyFill="1" applyAlignment="1">
      <alignment horizontal="center" vertical="top"/>
    </xf>
    <xf numFmtId="0" fontId="39" fillId="38" borderId="0" xfId="0" applyFont="1" applyFill="1" applyAlignment="1">
      <alignment vertical="top" wrapText="1"/>
    </xf>
    <xf numFmtId="0" fontId="5" fillId="38" borderId="0" xfId="18" applyFill="1" applyAlignment="1">
      <alignment vertical="top"/>
    </xf>
    <xf numFmtId="0" fontId="5" fillId="39" borderId="0" xfId="18" applyFill="1" applyAlignment="1">
      <alignment vertical="top"/>
    </xf>
    <xf numFmtId="0" fontId="5" fillId="38" borderId="0" xfId="18" applyFill="1" applyAlignment="1">
      <alignment vertical="top" wrapText="1"/>
    </xf>
    <xf numFmtId="0" fontId="5" fillId="38" borderId="0" xfId="18" applyFill="1" applyAlignment="1">
      <alignment vertical="center"/>
    </xf>
    <xf numFmtId="0" fontId="8" fillId="38" borderId="0" xfId="18" applyFont="1" applyFill="1" applyAlignment="1">
      <alignment horizontal="left" vertical="top" wrapText="1"/>
    </xf>
    <xf numFmtId="165" fontId="9" fillId="28" borderId="29" xfId="18" applyNumberFormat="1" applyFont="1" applyFill="1" applyBorder="1" applyAlignment="1" applyProtection="1">
      <alignment horizontal="right" vertical="top"/>
      <protection locked="0"/>
    </xf>
    <xf numFmtId="0" fontId="27" fillId="38" borderId="0" xfId="18" applyFont="1" applyFill="1" applyAlignment="1">
      <alignment vertical="top"/>
    </xf>
    <xf numFmtId="0" fontId="87" fillId="0" borderId="0" xfId="18" applyFont="1" applyAlignment="1">
      <alignment vertical="center"/>
    </xf>
    <xf numFmtId="0" fontId="5" fillId="39" borderId="0" xfId="18" applyFill="1"/>
    <xf numFmtId="0" fontId="9" fillId="39" borderId="0" xfId="18" applyFont="1" applyFill="1" applyAlignment="1">
      <alignment horizontal="center" vertical="top" wrapText="1"/>
    </xf>
    <xf numFmtId="0" fontId="9" fillId="39" borderId="0" xfId="18" applyFont="1" applyFill="1" applyAlignment="1">
      <alignment vertical="top"/>
    </xf>
    <xf numFmtId="0" fontId="9" fillId="39" borderId="0" xfId="18" applyFont="1" applyFill="1"/>
    <xf numFmtId="0" fontId="87" fillId="0" borderId="0" xfId="18" applyFont="1"/>
    <xf numFmtId="0" fontId="7" fillId="13" borderId="0" xfId="14" applyFont="1" applyFill="1" applyAlignment="1" applyProtection="1">
      <alignment horizontal="left" vertical="top" wrapText="1"/>
    </xf>
    <xf numFmtId="0" fontId="5" fillId="13" borderId="0" xfId="14" applyFont="1" applyFill="1" applyAlignment="1" applyProtection="1">
      <alignment horizontal="left" vertical="top" wrapText="1"/>
    </xf>
    <xf numFmtId="0" fontId="48" fillId="0" borderId="0" xfId="18" applyFont="1" applyAlignment="1">
      <alignment horizontal="left" vertical="center" wrapText="1"/>
    </xf>
    <xf numFmtId="0" fontId="8" fillId="0" borderId="0" xfId="18" applyFont="1" applyAlignment="1">
      <alignment horizontal="left" vertical="center" wrapText="1"/>
    </xf>
    <xf numFmtId="0" fontId="45" fillId="0" borderId="29" xfId="18" applyFont="1" applyBorder="1" applyAlignment="1">
      <alignment horizontal="left" vertical="top" wrapText="1" indent="1"/>
    </xf>
    <xf numFmtId="0" fontId="5" fillId="0" borderId="0" xfId="18" applyAlignment="1">
      <alignment horizontal="left" vertical="top" wrapText="1"/>
    </xf>
    <xf numFmtId="0" fontId="5" fillId="33" borderId="0" xfId="18" applyFill="1" applyAlignment="1">
      <alignment horizontal="center" vertical="top"/>
    </xf>
    <xf numFmtId="0" fontId="5" fillId="26" borderId="0" xfId="18" applyFill="1" applyAlignment="1">
      <alignment horizontal="left" vertical="top"/>
    </xf>
    <xf numFmtId="0" fontId="10" fillId="0" borderId="29" xfId="18" applyFont="1" applyBorder="1" applyAlignment="1">
      <alignment horizontal="left" vertical="top" wrapText="1"/>
    </xf>
    <xf numFmtId="0" fontId="27" fillId="0" borderId="0" xfId="18" applyFont="1" applyAlignment="1">
      <alignment horizontal="left" vertical="top"/>
    </xf>
    <xf numFmtId="0" fontId="10" fillId="38" borderId="20" xfId="18" applyFont="1" applyFill="1" applyBorder="1" applyAlignment="1">
      <alignment horizontal="left" vertical="top" wrapText="1"/>
    </xf>
    <xf numFmtId="0" fontId="14" fillId="13" borderId="0" xfId="18" applyFont="1" applyFill="1" applyAlignment="1">
      <alignment horizontal="left" vertical="center" wrapText="1"/>
    </xf>
    <xf numFmtId="0" fontId="107" fillId="0" borderId="0" xfId="0" applyFont="1"/>
    <xf numFmtId="0" fontId="108" fillId="0" borderId="0" xfId="14" applyFont="1" applyFill="1" applyAlignment="1" applyProtection="1">
      <alignment horizontal="left" vertical="top" wrapText="1"/>
    </xf>
    <xf numFmtId="0" fontId="107" fillId="0" borderId="0" xfId="14" applyFont="1" applyFill="1" applyAlignment="1" applyProtection="1">
      <alignment horizontal="left" vertical="top" wrapText="1"/>
    </xf>
    <xf numFmtId="0" fontId="127" fillId="0" borderId="0" xfId="0" applyFont="1" applyAlignment="1">
      <alignment horizontal="left" vertical="center" wrapText="1"/>
    </xf>
    <xf numFmtId="0" fontId="113" fillId="0" borderId="0" xfId="18" applyFont="1" applyAlignment="1">
      <alignment horizontal="left" vertical="center" wrapText="1"/>
    </xf>
    <xf numFmtId="0" fontId="115" fillId="0" borderId="0" xfId="18" applyFont="1" applyAlignment="1">
      <alignment horizontal="left" vertical="center" wrapText="1"/>
    </xf>
    <xf numFmtId="0" fontId="108" fillId="0" borderId="7" xfId="18" applyFont="1" applyBorder="1" applyAlignment="1">
      <alignment horizontal="left" vertical="top" wrapText="1"/>
    </xf>
    <xf numFmtId="0" fontId="108" fillId="0" borderId="27" xfId="18" applyFont="1" applyBorder="1" applyAlignment="1">
      <alignment horizontal="left" vertical="top" wrapText="1"/>
    </xf>
    <xf numFmtId="0" fontId="114" fillId="0" borderId="29" xfId="18" applyFont="1" applyBorder="1" applyAlignment="1">
      <alignment horizontal="left" vertical="top" wrapText="1"/>
    </xf>
    <xf numFmtId="0" fontId="113" fillId="0" borderId="29" xfId="18" applyFont="1" applyBorder="1" applyAlignment="1">
      <alignment horizontal="left" vertical="top" wrapText="1" indent="1"/>
    </xf>
    <xf numFmtId="0" fontId="114" fillId="0" borderId="7" xfId="18" applyFont="1" applyBorder="1" applyAlignment="1">
      <alignment horizontal="left" vertical="top" wrapText="1"/>
    </xf>
    <xf numFmtId="0" fontId="114" fillId="0" borderId="20" xfId="18" applyFont="1" applyBorder="1" applyAlignment="1">
      <alignment horizontal="left" vertical="top" wrapText="1"/>
    </xf>
    <xf numFmtId="0" fontId="111" fillId="0" borderId="0" xfId="18" applyFont="1" applyAlignment="1">
      <alignment horizontal="left"/>
    </xf>
    <xf numFmtId="0" fontId="107" fillId="0" borderId="0" xfId="0" applyFont="1" applyAlignment="1">
      <alignment horizontal="left"/>
    </xf>
    <xf numFmtId="0" fontId="7" fillId="0" borderId="0" xfId="18" applyFont="1" applyAlignment="1">
      <alignment vertical="top" wrapText="1"/>
    </xf>
    <xf numFmtId="0" fontId="133" fillId="17" borderId="0" xfId="0" applyFont="1" applyFill="1"/>
    <xf numFmtId="0" fontId="7" fillId="13" borderId="0" xfId="14" applyFont="1" applyFill="1" applyAlignment="1" applyProtection="1">
      <alignment vertical="top" wrapText="1"/>
    </xf>
    <xf numFmtId="0" fontId="33" fillId="13" borderId="0" xfId="14" applyFont="1" applyFill="1" applyAlignment="1" applyProtection="1">
      <alignment vertical="top" wrapText="1"/>
    </xf>
    <xf numFmtId="0" fontId="5" fillId="13" borderId="0" xfId="14" applyFont="1" applyFill="1" applyAlignment="1" applyProtection="1">
      <alignment vertical="top" wrapText="1"/>
    </xf>
    <xf numFmtId="0" fontId="7" fillId="0" borderId="0" xfId="0" applyFont="1" applyAlignment="1">
      <alignment vertical="top" wrapText="1"/>
    </xf>
    <xf numFmtId="0" fontId="45" fillId="0" borderId="29" xfId="18" applyFont="1" applyBorder="1" applyAlignment="1">
      <alignment vertical="top" wrapText="1"/>
    </xf>
    <xf numFmtId="0" fontId="107" fillId="0" borderId="0" xfId="18" applyFont="1" applyAlignment="1">
      <alignment wrapText="1"/>
    </xf>
    <xf numFmtId="0" fontId="108" fillId="0" borderId="0" xfId="14" applyFont="1" applyFill="1" applyAlignment="1" applyProtection="1">
      <alignment vertical="top" wrapText="1"/>
    </xf>
    <xf numFmtId="0" fontId="107" fillId="0" borderId="0" xfId="14" applyFont="1" applyFill="1" applyAlignment="1" applyProtection="1">
      <alignment vertical="top" wrapText="1"/>
    </xf>
    <xf numFmtId="0" fontId="119" fillId="0" borderId="0" xfId="14" applyFont="1" applyFill="1" applyAlignment="1" applyProtection="1">
      <alignment vertical="top" wrapText="1"/>
    </xf>
    <xf numFmtId="0" fontId="113" fillId="0" borderId="29" xfId="18" applyFont="1" applyBorder="1" applyAlignment="1">
      <alignment vertical="top" wrapText="1"/>
    </xf>
    <xf numFmtId="0" fontId="108" fillId="0" borderId="0" xfId="18" applyFont="1" applyAlignment="1">
      <alignment vertical="top" wrapText="1"/>
    </xf>
    <xf numFmtId="0" fontId="115" fillId="0" borderId="7" xfId="18" applyFont="1" applyBorder="1" applyAlignment="1">
      <alignment horizontal="left" vertical="top" wrapText="1" indent="1"/>
    </xf>
    <xf numFmtId="0" fontId="107" fillId="13" borderId="0" xfId="0" applyFont="1" applyFill="1" applyAlignment="1">
      <alignment horizontal="left" vertical="top" wrapText="1"/>
    </xf>
    <xf numFmtId="0" fontId="5" fillId="0" borderId="0" xfId="0" applyFont="1" applyAlignment="1">
      <alignment vertical="top" wrapText="1"/>
    </xf>
    <xf numFmtId="0" fontId="132" fillId="0" borderId="0" xfId="0" applyFont="1" applyAlignment="1">
      <alignment horizontal="left" vertical="top"/>
    </xf>
    <xf numFmtId="0" fontId="5" fillId="0" borderId="0" xfId="18" quotePrefix="1"/>
    <xf numFmtId="0" fontId="0" fillId="27" borderId="0" xfId="0" applyFill="1" applyAlignment="1">
      <alignment horizontal="left" vertical="top" wrapText="1"/>
    </xf>
    <xf numFmtId="0" fontId="87" fillId="0" borderId="0" xfId="0" applyFont="1" applyAlignment="1">
      <alignment vertical="top"/>
    </xf>
    <xf numFmtId="0" fontId="7" fillId="27" borderId="0" xfId="18" applyFont="1" applyFill="1" applyAlignment="1">
      <alignment horizontal="left" vertical="top"/>
    </xf>
    <xf numFmtId="0" fontId="5" fillId="27" borderId="0" xfId="18" applyFill="1" applyAlignment="1">
      <alignment horizontal="left" vertical="top"/>
    </xf>
    <xf numFmtId="0" fontId="8" fillId="27" borderId="0" xfId="18" applyFont="1" applyFill="1" applyAlignment="1">
      <alignment vertical="top"/>
    </xf>
    <xf numFmtId="0" fontId="10" fillId="27" borderId="0" xfId="18" applyFont="1" applyFill="1" applyAlignment="1">
      <alignment vertical="top" wrapText="1"/>
    </xf>
    <xf numFmtId="0" fontId="7" fillId="27" borderId="0" xfId="18" applyFont="1" applyFill="1" applyAlignment="1">
      <alignment horizontal="center" vertical="top"/>
    </xf>
    <xf numFmtId="0" fontId="7" fillId="27" borderId="0" xfId="0" applyFont="1" applyFill="1" applyAlignment="1">
      <alignment vertical="top"/>
    </xf>
    <xf numFmtId="0" fontId="134" fillId="27" borderId="0" xfId="14" applyFont="1" applyFill="1" applyAlignment="1" applyProtection="1">
      <alignment horizontal="left" vertical="top" wrapText="1"/>
    </xf>
    <xf numFmtId="0" fontId="33" fillId="13" borderId="0" xfId="14" applyFont="1" applyFill="1" applyAlignment="1" applyProtection="1">
      <alignment horizontal="left" vertical="top" wrapText="1"/>
    </xf>
    <xf numFmtId="0" fontId="11" fillId="13" borderId="0" xfId="14" applyFill="1" applyAlignment="1" applyProtection="1">
      <alignment horizontal="left" vertical="top" wrapText="1"/>
    </xf>
    <xf numFmtId="0" fontId="7" fillId="13" borderId="0" xfId="0" applyFont="1" applyFill="1" applyAlignment="1">
      <alignment vertical="top" wrapText="1"/>
    </xf>
    <xf numFmtId="0" fontId="35" fillId="13" borderId="0" xfId="0" applyFont="1" applyFill="1" applyAlignment="1">
      <alignment horizontal="left" vertical="top" wrapText="1"/>
    </xf>
    <xf numFmtId="0" fontId="35" fillId="13" borderId="0" xfId="0" applyFont="1" applyFill="1" applyAlignment="1">
      <alignment horizontal="left" vertical="top" wrapText="1" indent="2"/>
    </xf>
    <xf numFmtId="0" fontId="5" fillId="0" borderId="7" xfId="18" applyBorder="1" applyAlignment="1">
      <alignment horizontal="left" vertical="top" wrapText="1"/>
    </xf>
    <xf numFmtId="0" fontId="7" fillId="0" borderId="7" xfId="18" applyFont="1" applyBorder="1" applyAlignment="1">
      <alignment horizontal="left" vertical="top" wrapText="1"/>
    </xf>
    <xf numFmtId="0" fontId="7" fillId="0" borderId="30" xfId="18" applyFont="1" applyBorder="1" applyAlignment="1">
      <alignment horizontal="left" vertical="top" wrapText="1"/>
    </xf>
    <xf numFmtId="0" fontId="14" fillId="27" borderId="31" xfId="18" applyFont="1" applyFill="1" applyBorder="1" applyAlignment="1">
      <alignment horizontal="left" vertical="top" wrapText="1"/>
    </xf>
    <xf numFmtId="0" fontId="14" fillId="27" borderId="0" xfId="18" applyFont="1" applyFill="1" applyAlignment="1">
      <alignment horizontal="left" vertical="top" wrapText="1"/>
    </xf>
    <xf numFmtId="0" fontId="59" fillId="27" borderId="0" xfId="18" applyFont="1" applyFill="1" applyAlignment="1">
      <alignment horizontal="left" vertical="top" wrapText="1"/>
    </xf>
    <xf numFmtId="0" fontId="7" fillId="27" borderId="0" xfId="18" applyFont="1" applyFill="1" applyAlignment="1">
      <alignment horizontal="left" vertical="top" wrapText="1"/>
    </xf>
    <xf numFmtId="0" fontId="50" fillId="27" borderId="0" xfId="0" applyFont="1" applyFill="1" applyAlignment="1">
      <alignment horizontal="left" vertical="top" wrapText="1"/>
    </xf>
    <xf numFmtId="2" fontId="135" fillId="0" borderId="29" xfId="18" applyNumberFormat="1" applyFont="1" applyBorder="1" applyAlignment="1">
      <alignment horizontal="center" vertical="top"/>
    </xf>
    <xf numFmtId="0" fontId="59" fillId="13" borderId="0" xfId="18" applyFont="1" applyFill="1" applyAlignment="1">
      <alignment vertical="top" wrapText="1"/>
    </xf>
    <xf numFmtId="0" fontId="5" fillId="16" borderId="0" xfId="0" applyFont="1" applyFill="1" applyAlignment="1">
      <alignment horizontal="left" vertical="top" wrapText="1"/>
    </xf>
    <xf numFmtId="0" fontId="14" fillId="13" borderId="0" xfId="0" applyFont="1" applyFill="1" applyAlignment="1">
      <alignment vertical="top" wrapText="1"/>
    </xf>
    <xf numFmtId="0" fontId="13" fillId="13" borderId="0" xfId="18" applyFont="1" applyFill="1" applyAlignment="1">
      <alignment vertical="top" wrapText="1"/>
    </xf>
    <xf numFmtId="0" fontId="0" fillId="0" borderId="29" xfId="0" applyBorder="1" applyAlignment="1">
      <alignment vertical="top" wrapText="1"/>
    </xf>
    <xf numFmtId="0" fontId="14" fillId="13" borderId="73" xfId="0" applyFont="1" applyFill="1" applyBorder="1" applyAlignment="1">
      <alignment vertical="top" wrapText="1"/>
    </xf>
    <xf numFmtId="0" fontId="49" fillId="13" borderId="0" xfId="18" applyFont="1" applyFill="1" applyAlignment="1">
      <alignment horizontal="left" vertical="top" wrapText="1"/>
    </xf>
    <xf numFmtId="0" fontId="14" fillId="13" borderId="74" xfId="0" applyFont="1" applyFill="1" applyBorder="1" applyAlignment="1">
      <alignment vertical="top" wrapText="1"/>
    </xf>
    <xf numFmtId="0" fontId="48" fillId="0" borderId="80" xfId="18" applyFont="1" applyBorder="1" applyAlignment="1">
      <alignment vertical="top" wrapText="1"/>
    </xf>
    <xf numFmtId="0" fontId="48" fillId="0" borderId="81" xfId="18" applyFont="1" applyBorder="1" applyAlignment="1">
      <alignment horizontal="left" vertical="top" wrapText="1"/>
    </xf>
    <xf numFmtId="0" fontId="5" fillId="26" borderId="43" xfId="18" applyFill="1" applyBorder="1" applyAlignment="1">
      <alignment vertical="top"/>
    </xf>
    <xf numFmtId="0" fontId="87" fillId="26" borderId="0" xfId="18" applyFont="1" applyFill="1" applyAlignment="1">
      <alignment horizontal="center" vertical="top"/>
    </xf>
    <xf numFmtId="0" fontId="107" fillId="0" borderId="0" xfId="0" applyFont="1" applyAlignment="1">
      <alignment vertical="center" wrapText="1"/>
    </xf>
    <xf numFmtId="0" fontId="110" fillId="0" borderId="0" xfId="0" applyFont="1" applyAlignment="1">
      <alignment horizontal="left" vertical="top" wrapText="1" indent="2"/>
    </xf>
    <xf numFmtId="0" fontId="108" fillId="0" borderId="30" xfId="18" applyFont="1" applyBorder="1" applyAlignment="1">
      <alignment horizontal="left" vertical="top" wrapText="1"/>
    </xf>
    <xf numFmtId="0" fontId="107" fillId="0" borderId="7" xfId="18" applyFont="1" applyBorder="1" applyAlignment="1">
      <alignment horizontal="left" vertical="top" wrapText="1"/>
    </xf>
    <xf numFmtId="0" fontId="113" fillId="0" borderId="31" xfId="18" applyFont="1" applyBorder="1" applyAlignment="1">
      <alignment horizontal="left" vertical="top" wrapText="1"/>
    </xf>
    <xf numFmtId="0" fontId="5" fillId="17" borderId="29" xfId="0" applyFont="1" applyFill="1" applyBorder="1"/>
    <xf numFmtId="0" fontId="0" fillId="0" borderId="29" xfId="0" applyBorder="1"/>
    <xf numFmtId="9" fontId="59" fillId="13" borderId="82" xfId="22" applyFont="1" applyFill="1" applyBorder="1" applyAlignment="1">
      <alignment horizontal="center" vertical="top" wrapText="1"/>
    </xf>
    <xf numFmtId="9" fontId="59" fillId="13" borderId="83" xfId="22" applyFont="1" applyFill="1" applyBorder="1" applyAlignment="1">
      <alignment horizontal="center" vertical="top" wrapText="1"/>
    </xf>
    <xf numFmtId="2" fontId="45" fillId="25" borderId="29" xfId="18" applyNumberFormat="1" applyFont="1" applyFill="1" applyBorder="1" applyAlignment="1">
      <alignment horizontal="center" vertical="top" wrapText="1"/>
    </xf>
    <xf numFmtId="9" fontId="45" fillId="25" borderId="29" xfId="18" applyNumberFormat="1" applyFont="1" applyFill="1" applyBorder="1" applyAlignment="1">
      <alignment horizontal="center" vertical="top" wrapText="1"/>
    </xf>
    <xf numFmtId="0" fontId="5" fillId="0" borderId="47" xfId="18" applyBorder="1" applyAlignment="1">
      <alignment vertical="center"/>
    </xf>
    <xf numFmtId="0" fontId="0" fillId="26" borderId="0" xfId="0" applyFill="1" applyAlignment="1">
      <alignment horizontal="left" vertical="top" wrapText="1"/>
    </xf>
    <xf numFmtId="0" fontId="58" fillId="0" borderId="0" xfId="18" applyFont="1" applyAlignment="1">
      <alignment horizontal="center" vertical="center" wrapText="1"/>
    </xf>
    <xf numFmtId="9" fontId="0" fillId="25" borderId="0" xfId="0" applyNumberFormat="1" applyFill="1" applyAlignment="1">
      <alignment horizontal="center"/>
    </xf>
    <xf numFmtId="9" fontId="5" fillId="25" borderId="0" xfId="22" applyFont="1" applyFill="1" applyAlignment="1">
      <alignment horizontal="center"/>
    </xf>
    <xf numFmtId="164" fontId="9" fillId="27" borderId="26" xfId="18" applyNumberFormat="1" applyFont="1" applyFill="1" applyBorder="1" applyAlignment="1">
      <alignment horizontal="center" vertical="top"/>
    </xf>
    <xf numFmtId="164" fontId="9" fillId="27" borderId="55" xfId="18" applyNumberFormat="1" applyFont="1" applyFill="1" applyBorder="1" applyAlignment="1">
      <alignment horizontal="center" vertical="top"/>
    </xf>
    <xf numFmtId="2" fontId="45" fillId="25" borderId="55" xfId="18" applyNumberFormat="1" applyFont="1" applyFill="1" applyBorder="1" applyAlignment="1">
      <alignment horizontal="center" vertical="top" wrapText="1"/>
    </xf>
    <xf numFmtId="9" fontId="45" fillId="25" borderId="55" xfId="18" applyNumberFormat="1" applyFont="1" applyFill="1" applyBorder="1" applyAlignment="1">
      <alignment horizontal="center" vertical="top" wrapText="1"/>
    </xf>
    <xf numFmtId="0" fontId="14" fillId="27" borderId="0" xfId="21" applyFont="1" applyFill="1" applyAlignment="1">
      <alignment horizontal="left" vertical="top" wrapText="1"/>
    </xf>
    <xf numFmtId="0" fontId="5" fillId="26" borderId="49" xfId="18" applyFill="1" applyBorder="1" applyAlignment="1">
      <alignment vertical="top"/>
    </xf>
    <xf numFmtId="0" fontId="5" fillId="26" borderId="49" xfId="0" applyFont="1" applyFill="1" applyBorder="1" applyAlignment="1">
      <alignment vertical="top"/>
    </xf>
    <xf numFmtId="0" fontId="5" fillId="26" borderId="104" xfId="18" applyFill="1" applyBorder="1" applyAlignment="1">
      <alignment vertical="top"/>
    </xf>
    <xf numFmtId="0" fontId="5" fillId="26" borderId="54" xfId="18" applyFill="1" applyBorder="1" applyAlignment="1">
      <alignment vertical="top"/>
    </xf>
    <xf numFmtId="0" fontId="5" fillId="26" borderId="105" xfId="18" applyFill="1" applyBorder="1" applyAlignment="1">
      <alignment vertical="top"/>
    </xf>
    <xf numFmtId="0" fontId="5" fillId="26" borderId="55" xfId="18" applyFill="1" applyBorder="1" applyAlignment="1">
      <alignment vertical="top"/>
    </xf>
    <xf numFmtId="0" fontId="5" fillId="26" borderId="56" xfId="18" applyFill="1" applyBorder="1" applyAlignment="1">
      <alignment vertical="top"/>
    </xf>
    <xf numFmtId="0" fontId="5" fillId="26" borderId="107" xfId="18" applyFill="1" applyBorder="1" applyAlignment="1">
      <alignment vertical="top"/>
    </xf>
    <xf numFmtId="0" fontId="143" fillId="26" borderId="0" xfId="18" applyFont="1" applyFill="1" applyAlignment="1">
      <alignment vertical="top"/>
    </xf>
    <xf numFmtId="0" fontId="143" fillId="26" borderId="0" xfId="0" applyFont="1" applyFill="1" applyAlignment="1">
      <alignment horizontal="left" vertical="top" wrapText="1"/>
    </xf>
    <xf numFmtId="0" fontId="58" fillId="25" borderId="29" xfId="18" applyFont="1" applyFill="1" applyBorder="1" applyAlignment="1">
      <alignment horizontal="center" vertical="top" wrapText="1"/>
    </xf>
    <xf numFmtId="0" fontId="2" fillId="26" borderId="87" xfId="21" applyFont="1" applyFill="1" applyBorder="1"/>
    <xf numFmtId="0" fontId="2" fillId="26" borderId="73" xfId="21" applyFont="1" applyFill="1" applyBorder="1"/>
    <xf numFmtId="0" fontId="2" fillId="26" borderId="88" xfId="21" applyFont="1" applyFill="1" applyBorder="1"/>
    <xf numFmtId="0" fontId="2" fillId="41" borderId="73" xfId="21" applyFont="1" applyFill="1" applyBorder="1"/>
    <xf numFmtId="0" fontId="87" fillId="26" borderId="0" xfId="18" applyFont="1" applyFill="1" applyAlignment="1">
      <alignment vertical="top"/>
    </xf>
    <xf numFmtId="0" fontId="10" fillId="0" borderId="108" xfId="18" applyFont="1" applyBorder="1" applyAlignment="1">
      <alignment vertical="top"/>
    </xf>
    <xf numFmtId="0" fontId="10" fillId="0" borderId="109" xfId="18" applyFont="1" applyBorder="1" applyAlignment="1">
      <alignment vertical="top"/>
    </xf>
    <xf numFmtId="0" fontId="10" fillId="0" borderId="55" xfId="18" applyFont="1" applyBorder="1" applyAlignment="1">
      <alignment horizontal="center" vertical="top" wrapText="1"/>
    </xf>
    <xf numFmtId="0" fontId="58" fillId="25" borderId="55" xfId="18" applyFont="1" applyFill="1" applyBorder="1" applyAlignment="1">
      <alignment horizontal="center" vertical="top" wrapText="1"/>
    </xf>
    <xf numFmtId="164" fontId="7" fillId="25" borderId="27" xfId="18" applyNumberFormat="1" applyFont="1" applyFill="1" applyBorder="1" applyAlignment="1">
      <alignment vertical="top"/>
    </xf>
    <xf numFmtId="164" fontId="145" fillId="25" borderId="65" xfId="18" applyNumberFormat="1" applyFont="1" applyFill="1" applyBorder="1" applyAlignment="1">
      <alignment vertical="top"/>
    </xf>
    <xf numFmtId="164" fontId="5" fillId="25" borderId="29" xfId="18" quotePrefix="1" applyNumberFormat="1" applyFill="1" applyBorder="1" applyAlignment="1">
      <alignment vertical="top"/>
    </xf>
    <xf numFmtId="164" fontId="7" fillId="25" borderId="7" xfId="18" applyNumberFormat="1" applyFont="1" applyFill="1" applyBorder="1" applyAlignment="1">
      <alignment vertical="top"/>
    </xf>
    <xf numFmtId="164" fontId="145" fillId="25" borderId="66" xfId="18" quotePrefix="1" applyNumberFormat="1" applyFont="1" applyFill="1" applyBorder="1" applyAlignment="1">
      <alignment vertical="top"/>
    </xf>
    <xf numFmtId="164" fontId="145" fillId="25" borderId="66" xfId="18" applyNumberFormat="1" applyFont="1" applyFill="1" applyBorder="1" applyAlignment="1">
      <alignment vertical="top"/>
    </xf>
    <xf numFmtId="165" fontId="5" fillId="25" borderId="26" xfId="18" applyNumberFormat="1" applyFill="1" applyBorder="1" applyAlignment="1">
      <alignment vertical="top"/>
    </xf>
    <xf numFmtId="165" fontId="5" fillId="25" borderId="29" xfId="18" quotePrefix="1" applyNumberFormat="1" applyFill="1" applyBorder="1" applyAlignment="1">
      <alignment vertical="top"/>
    </xf>
    <xf numFmtId="165" fontId="5" fillId="25" borderId="29" xfId="18" applyNumberFormat="1" applyFill="1" applyBorder="1" applyAlignment="1">
      <alignment vertical="top"/>
    </xf>
    <xf numFmtId="165" fontId="51" fillId="22" borderId="29" xfId="18" applyNumberFormat="1" applyFont="1" applyFill="1" applyBorder="1" applyAlignment="1" applyProtection="1">
      <alignment vertical="top"/>
      <protection locked="0"/>
    </xf>
    <xf numFmtId="165" fontId="27" fillId="25" borderId="29" xfId="18" applyNumberFormat="1" applyFont="1" applyFill="1" applyBorder="1" applyAlignment="1">
      <alignment vertical="top"/>
    </xf>
    <xf numFmtId="0" fontId="51" fillId="22" borderId="29" xfId="18" applyFont="1" applyFill="1" applyBorder="1" applyAlignment="1" applyProtection="1">
      <alignment vertical="top"/>
      <protection locked="0"/>
    </xf>
    <xf numFmtId="164" fontId="27" fillId="22" borderId="29" xfId="18" applyNumberFormat="1" applyFont="1" applyFill="1" applyBorder="1" applyAlignment="1" applyProtection="1">
      <alignment vertical="top"/>
      <protection locked="0"/>
    </xf>
    <xf numFmtId="164" fontId="101" fillId="22" borderId="66" xfId="18" applyNumberFormat="1" applyFont="1" applyFill="1" applyBorder="1" applyAlignment="1" applyProtection="1">
      <alignment vertical="top"/>
      <protection locked="0"/>
    </xf>
    <xf numFmtId="164" fontId="7" fillId="25" borderId="29" xfId="18" applyNumberFormat="1" applyFont="1" applyFill="1" applyBorder="1" applyAlignment="1">
      <alignment vertical="top"/>
    </xf>
    <xf numFmtId="164" fontId="35" fillId="25" borderId="66" xfId="18" quotePrefix="1" applyNumberFormat="1" applyFont="1" applyFill="1" applyBorder="1" applyAlignment="1">
      <alignment vertical="top"/>
    </xf>
    <xf numFmtId="164" fontId="35" fillId="25" borderId="66" xfId="18" applyNumberFormat="1" applyFont="1" applyFill="1" applyBorder="1" applyAlignment="1">
      <alignment vertical="top"/>
    </xf>
    <xf numFmtId="14" fontId="5" fillId="22" borderId="104" xfId="18" applyNumberFormat="1" applyFill="1" applyBorder="1" applyAlignment="1" applyProtection="1">
      <alignment horizontal="center" vertical="top" wrapText="1"/>
      <protection locked="0"/>
    </xf>
    <xf numFmtId="14" fontId="5" fillId="22" borderId="54" xfId="18" applyNumberFormat="1" applyFill="1" applyBorder="1" applyAlignment="1" applyProtection="1">
      <alignment horizontal="center" vertical="top" wrapText="1"/>
      <protection locked="0"/>
    </xf>
    <xf numFmtId="14" fontId="5" fillId="0" borderId="105" xfId="18" applyNumberFormat="1" applyBorder="1" applyAlignment="1">
      <alignment horizontal="center" vertical="top" wrapText="1"/>
    </xf>
    <xf numFmtId="14" fontId="5" fillId="0" borderId="55" xfId="18" applyNumberFormat="1" applyBorder="1" applyAlignment="1">
      <alignment horizontal="center" vertical="top" wrapText="1"/>
    </xf>
    <xf numFmtId="14" fontId="5" fillId="0" borderId="56" xfId="18" applyNumberFormat="1" applyBorder="1" applyAlignment="1">
      <alignment horizontal="center" vertical="top" wrapText="1"/>
    </xf>
    <xf numFmtId="0" fontId="5" fillId="27" borderId="0" xfId="21" applyFont="1" applyFill="1" applyAlignment="1">
      <alignment vertical="top"/>
    </xf>
    <xf numFmtId="0" fontId="5" fillId="26" borderId="0" xfId="21" applyFont="1" applyFill="1" applyAlignment="1">
      <alignment vertical="top"/>
    </xf>
    <xf numFmtId="0" fontId="0" fillId="27" borderId="0" xfId="0" applyFill="1" applyAlignment="1">
      <alignment vertical="top" wrapText="1"/>
    </xf>
    <xf numFmtId="0" fontId="141" fillId="26" borderId="0" xfId="21" applyFont="1" applyFill="1" applyAlignment="1">
      <alignment vertical="top"/>
    </xf>
    <xf numFmtId="0" fontId="138" fillId="26" borderId="0" xfId="21" applyFont="1" applyFill="1" applyAlignment="1">
      <alignment vertical="top"/>
    </xf>
    <xf numFmtId="0" fontId="3" fillId="26" borderId="0" xfId="21" applyFill="1" applyAlignment="1">
      <alignment vertical="top"/>
    </xf>
    <xf numFmtId="0" fontId="6" fillId="26" borderId="0" xfId="18" applyFont="1" applyFill="1" applyAlignment="1">
      <alignment vertical="top"/>
    </xf>
    <xf numFmtId="0" fontId="3" fillId="27" borderId="0" xfId="21" applyFill="1" applyAlignment="1">
      <alignment vertical="top"/>
    </xf>
    <xf numFmtId="0" fontId="140" fillId="26" borderId="29" xfId="21" applyFont="1" applyFill="1" applyBorder="1" applyAlignment="1">
      <alignment vertical="top" wrapText="1"/>
    </xf>
    <xf numFmtId="0" fontId="140" fillId="26" borderId="8" xfId="21" applyFont="1" applyFill="1" applyBorder="1" applyAlignment="1">
      <alignment vertical="top" wrapText="1"/>
    </xf>
    <xf numFmtId="0" fontId="140" fillId="28" borderId="91" xfId="21" applyFont="1" applyFill="1" applyBorder="1" applyAlignment="1" applyProtection="1">
      <alignment vertical="top"/>
      <protection locked="0"/>
    </xf>
    <xf numFmtId="0" fontId="3" fillId="28" borderId="94" xfId="21" applyFill="1" applyBorder="1" applyAlignment="1" applyProtection="1">
      <alignment vertical="top"/>
      <protection locked="0"/>
    </xf>
    <xf numFmtId="0" fontId="3" fillId="28" borderId="101" xfId="21" applyFill="1" applyBorder="1" applyAlignment="1" applyProtection="1">
      <alignment vertical="top"/>
      <protection locked="0"/>
    </xf>
    <xf numFmtId="165" fontId="3" fillId="28" borderId="101" xfId="21" applyNumberFormat="1" applyFill="1" applyBorder="1" applyAlignment="1" applyProtection="1">
      <alignment vertical="top"/>
      <protection locked="0"/>
    </xf>
    <xf numFmtId="0" fontId="3" fillId="26" borderId="96" xfId="21" applyFill="1" applyBorder="1" applyAlignment="1">
      <alignment vertical="top"/>
    </xf>
    <xf numFmtId="0" fontId="3" fillId="26" borderId="101" xfId="21" applyFill="1" applyBorder="1" applyAlignment="1">
      <alignment vertical="top"/>
    </xf>
    <xf numFmtId="0" fontId="140" fillId="28" borderId="87" xfId="21" applyFont="1" applyFill="1" applyBorder="1" applyAlignment="1" applyProtection="1">
      <alignment vertical="top"/>
      <protection locked="0"/>
    </xf>
    <xf numFmtId="0" fontId="3" fillId="28" borderId="88" xfId="21" applyFill="1" applyBorder="1" applyAlignment="1" applyProtection="1">
      <alignment vertical="top"/>
      <protection locked="0"/>
    </xf>
    <xf numFmtId="165" fontId="3" fillId="28" borderId="102" xfId="21" applyNumberFormat="1" applyFill="1" applyBorder="1" applyAlignment="1" applyProtection="1">
      <alignment vertical="top"/>
      <protection locked="0"/>
    </xf>
    <xf numFmtId="0" fontId="140" fillId="28" borderId="89" xfId="21" applyFont="1" applyFill="1" applyBorder="1" applyAlignment="1" applyProtection="1">
      <alignment vertical="top"/>
      <protection locked="0"/>
    </xf>
    <xf numFmtId="0" fontId="3" fillId="28" borderId="90" xfId="21" applyFill="1" applyBorder="1" applyAlignment="1" applyProtection="1">
      <alignment vertical="top"/>
      <protection locked="0"/>
    </xf>
    <xf numFmtId="0" fontId="3" fillId="28" borderId="25" xfId="21" applyFill="1" applyBorder="1" applyAlignment="1" applyProtection="1">
      <alignment vertical="top"/>
      <protection locked="0"/>
    </xf>
    <xf numFmtId="165" fontId="3" fillId="28" borderId="103" xfId="21" applyNumberFormat="1" applyFill="1" applyBorder="1" applyAlignment="1" applyProtection="1">
      <alignment vertical="top"/>
      <protection locked="0"/>
    </xf>
    <xf numFmtId="0" fontId="140" fillId="0" borderId="29" xfId="21" applyFont="1" applyBorder="1" applyAlignment="1">
      <alignment vertical="top"/>
    </xf>
    <xf numFmtId="165" fontId="140" fillId="0" borderId="29" xfId="21" applyNumberFormat="1" applyFont="1" applyBorder="1" applyAlignment="1">
      <alignment vertical="top"/>
    </xf>
    <xf numFmtId="0" fontId="140" fillId="26" borderId="29" xfId="21" applyFont="1" applyFill="1" applyBorder="1" applyAlignment="1">
      <alignment vertical="top"/>
    </xf>
    <xf numFmtId="0" fontId="140" fillId="26" borderId="8" xfId="21" applyFont="1" applyFill="1" applyBorder="1" applyAlignment="1">
      <alignment vertical="top"/>
    </xf>
    <xf numFmtId="0" fontId="13" fillId="27" borderId="0" xfId="18" applyFont="1" applyFill="1" applyAlignment="1">
      <alignment vertical="top"/>
    </xf>
    <xf numFmtId="0" fontId="6" fillId="31" borderId="0" xfId="18" applyFont="1" applyFill="1" applyAlignment="1">
      <alignment vertical="top" wrapText="1"/>
    </xf>
    <xf numFmtId="165" fontId="10" fillId="25" borderId="29" xfId="18" applyNumberFormat="1" applyFont="1" applyFill="1" applyBorder="1" applyAlignment="1">
      <alignment horizontal="right" vertical="top"/>
    </xf>
    <xf numFmtId="165" fontId="9" fillId="25" borderId="29" xfId="18" applyNumberFormat="1" applyFont="1" applyFill="1" applyBorder="1" applyAlignment="1">
      <alignment horizontal="right" vertical="top"/>
    </xf>
    <xf numFmtId="165" fontId="9" fillId="27" borderId="29" xfId="18" applyNumberFormat="1" applyFont="1" applyFill="1" applyBorder="1" applyAlignment="1">
      <alignment horizontal="center" vertical="top" wrapText="1"/>
    </xf>
    <xf numFmtId="165" fontId="5" fillId="27" borderId="29" xfId="18" applyNumberFormat="1" applyFill="1" applyBorder="1" applyAlignment="1">
      <alignment vertical="top"/>
    </xf>
    <xf numFmtId="0" fontId="146" fillId="27" borderId="0" xfId="21" applyFont="1" applyFill="1" applyAlignment="1">
      <alignment vertical="top"/>
    </xf>
    <xf numFmtId="0" fontId="5" fillId="27" borderId="0" xfId="0" applyFont="1" applyFill="1" applyAlignment="1">
      <alignment vertical="top" wrapText="1"/>
    </xf>
    <xf numFmtId="0" fontId="146" fillId="27" borderId="0" xfId="21" applyFont="1" applyFill="1" applyAlignment="1">
      <alignment horizontal="center" vertical="top"/>
    </xf>
    <xf numFmtId="0" fontId="146" fillId="27" borderId="0" xfId="21" applyFont="1" applyFill="1" applyAlignment="1">
      <alignment vertical="top" wrapText="1"/>
    </xf>
    <xf numFmtId="9" fontId="146" fillId="27" borderId="0" xfId="21" applyNumberFormat="1" applyFont="1" applyFill="1" applyAlignment="1">
      <alignment vertical="top"/>
    </xf>
    <xf numFmtId="0" fontId="5" fillId="28" borderId="29" xfId="0" applyFont="1" applyFill="1" applyBorder="1" applyAlignment="1" applyProtection="1">
      <alignment vertical="top" wrapText="1"/>
      <protection locked="0"/>
    </xf>
    <xf numFmtId="0" fontId="146" fillId="26" borderId="0" xfId="21" applyFont="1" applyFill="1" applyAlignment="1">
      <alignment vertical="top"/>
    </xf>
    <xf numFmtId="0" fontId="5" fillId="26" borderId="0" xfId="0" applyFont="1" applyFill="1" applyAlignment="1">
      <alignment vertical="top" wrapText="1"/>
    </xf>
    <xf numFmtId="0" fontId="146" fillId="26" borderId="0" xfId="21" applyFont="1" applyFill="1" applyAlignment="1">
      <alignment vertical="top" wrapText="1"/>
    </xf>
    <xf numFmtId="0" fontId="7" fillId="13" borderId="0" xfId="18" applyFont="1" applyFill="1" applyAlignment="1">
      <alignment horizontal="center" vertical="top" wrapText="1"/>
    </xf>
    <xf numFmtId="0" fontId="146" fillId="27" borderId="0" xfId="21" applyFont="1" applyFill="1" applyAlignment="1">
      <alignment horizontal="center" vertical="top" wrapText="1"/>
    </xf>
    <xf numFmtId="9" fontId="144" fillId="27" borderId="29" xfId="21" applyNumberFormat="1" applyFont="1" applyFill="1" applyBorder="1" applyAlignment="1">
      <alignment vertical="top" wrapText="1"/>
    </xf>
    <xf numFmtId="0" fontId="147" fillId="27" borderId="29" xfId="21" applyFont="1" applyFill="1" applyBorder="1" applyAlignment="1">
      <alignment vertical="top" wrapText="1"/>
    </xf>
    <xf numFmtId="0" fontId="144" fillId="27" borderId="29" xfId="21" applyFont="1" applyFill="1" applyBorder="1" applyAlignment="1">
      <alignment vertical="top"/>
    </xf>
    <xf numFmtId="0" fontId="7" fillId="27" borderId="29" xfId="21" applyFont="1" applyFill="1" applyBorder="1" applyAlignment="1">
      <alignment vertical="top" wrapText="1"/>
    </xf>
    <xf numFmtId="0" fontId="144" fillId="26" borderId="29" xfId="21" applyFont="1" applyFill="1" applyBorder="1" applyAlignment="1">
      <alignment vertical="top"/>
    </xf>
    <xf numFmtId="0" fontId="144" fillId="27" borderId="26" xfId="21" applyFont="1" applyFill="1" applyBorder="1" applyAlignment="1">
      <alignment vertical="top"/>
    </xf>
    <xf numFmtId="0" fontId="146" fillId="0" borderId="29" xfId="21" applyFont="1" applyBorder="1" applyAlignment="1">
      <alignment vertical="top"/>
    </xf>
    <xf numFmtId="0" fontId="146" fillId="0" borderId="55" xfId="21" applyFont="1" applyBorder="1" applyAlignment="1">
      <alignment vertical="top"/>
    </xf>
    <xf numFmtId="164" fontId="144" fillId="25" borderId="29" xfId="21" applyNumberFormat="1" applyFont="1" applyFill="1" applyBorder="1" applyAlignment="1">
      <alignment vertical="top"/>
    </xf>
    <xf numFmtId="164" fontId="147" fillId="25" borderId="29" xfId="21" applyNumberFormat="1" applyFont="1" applyFill="1" applyBorder="1" applyAlignment="1">
      <alignment vertical="top"/>
    </xf>
    <xf numFmtId="164" fontId="144" fillId="25" borderId="55" xfId="21" applyNumberFormat="1" applyFont="1" applyFill="1" applyBorder="1" applyAlignment="1">
      <alignment vertical="top"/>
    </xf>
    <xf numFmtId="164" fontId="147" fillId="25" borderId="55" xfId="21" applyNumberFormat="1" applyFont="1" applyFill="1" applyBorder="1" applyAlignment="1">
      <alignment vertical="top"/>
    </xf>
    <xf numFmtId="164" fontId="144" fillId="25" borderId="26" xfId="21" applyNumberFormat="1" applyFont="1" applyFill="1" applyBorder="1" applyAlignment="1">
      <alignment vertical="top"/>
    </xf>
    <xf numFmtId="164" fontId="147" fillId="25" borderId="26" xfId="21" applyNumberFormat="1" applyFont="1" applyFill="1" applyBorder="1" applyAlignment="1">
      <alignment vertical="top"/>
    </xf>
    <xf numFmtId="0" fontId="3" fillId="27" borderId="0" xfId="21" applyFill="1" applyAlignment="1">
      <alignment vertical="top" wrapText="1"/>
    </xf>
    <xf numFmtId="0" fontId="140" fillId="27" borderId="92" xfId="21" applyFont="1" applyFill="1" applyBorder="1" applyAlignment="1">
      <alignment vertical="top" wrapText="1"/>
    </xf>
    <xf numFmtId="0" fontId="140" fillId="27" borderId="93" xfId="21" applyFont="1" applyFill="1" applyBorder="1" applyAlignment="1">
      <alignment vertical="top" wrapText="1"/>
    </xf>
    <xf numFmtId="0" fontId="140" fillId="27" borderId="29" xfId="21" applyFont="1" applyFill="1" applyBorder="1" applyAlignment="1">
      <alignment vertical="top" wrapText="1"/>
    </xf>
    <xf numFmtId="0" fontId="140" fillId="27" borderId="8" xfId="21" applyFont="1" applyFill="1" applyBorder="1" applyAlignment="1">
      <alignment horizontal="center" vertical="top" wrapText="1"/>
    </xf>
    <xf numFmtId="0" fontId="140" fillId="27" borderId="95" xfId="21" applyFont="1" applyFill="1" applyBorder="1" applyAlignment="1">
      <alignment horizontal="center" vertical="top" wrapText="1"/>
    </xf>
    <xf numFmtId="0" fontId="140" fillId="27" borderId="93" xfId="21" applyFont="1" applyFill="1" applyBorder="1" applyAlignment="1">
      <alignment horizontal="center" vertical="top" wrapText="1"/>
    </xf>
    <xf numFmtId="2" fontId="7" fillId="33" borderId="47" xfId="0" applyNumberFormat="1" applyFont="1" applyFill="1" applyBorder="1" applyAlignment="1">
      <alignment horizontal="center"/>
    </xf>
    <xf numFmtId="2" fontId="7" fillId="33" borderId="48" xfId="0" applyNumberFormat="1" applyFont="1" applyFill="1" applyBorder="1" applyAlignment="1">
      <alignment horizontal="center"/>
    </xf>
    <xf numFmtId="2" fontId="7" fillId="33" borderId="46" xfId="0" applyNumberFormat="1" applyFont="1" applyFill="1" applyBorder="1" applyAlignment="1">
      <alignment horizontal="center"/>
    </xf>
    <xf numFmtId="0" fontId="87" fillId="0" borderId="0" xfId="0" quotePrefix="1" applyFont="1"/>
    <xf numFmtId="0" fontId="148" fillId="42" borderId="0" xfId="0" applyFont="1" applyFill="1"/>
    <xf numFmtId="0" fontId="143" fillId="42" borderId="0" xfId="0" applyFont="1" applyFill="1"/>
    <xf numFmtId="0" fontId="5" fillId="26" borderId="50" xfId="18" applyFill="1" applyBorder="1" applyAlignment="1">
      <alignment vertical="top"/>
    </xf>
    <xf numFmtId="0" fontId="5" fillId="26" borderId="51" xfId="18" applyFill="1" applyBorder="1" applyAlignment="1">
      <alignment vertical="top"/>
    </xf>
    <xf numFmtId="0" fontId="5" fillId="26" borderId="45" xfId="0" applyFont="1" applyFill="1" applyBorder="1"/>
    <xf numFmtId="0" fontId="35" fillId="26" borderId="43" xfId="0" applyFont="1" applyFill="1" applyBorder="1"/>
    <xf numFmtId="0" fontId="35" fillId="26" borderId="84" xfId="0" applyFont="1" applyFill="1" applyBorder="1"/>
    <xf numFmtId="0" fontId="35" fillId="26" borderId="0" xfId="0" applyFont="1" applyFill="1"/>
    <xf numFmtId="0" fontId="5" fillId="26" borderId="45" xfId="18" applyFill="1" applyBorder="1" applyAlignment="1">
      <alignment vertical="top"/>
    </xf>
    <xf numFmtId="0" fontId="35" fillId="26" borderId="49" xfId="0" applyFont="1" applyFill="1" applyBorder="1"/>
    <xf numFmtId="0" fontId="35" fillId="26" borderId="50" xfId="0" applyFont="1" applyFill="1" applyBorder="1"/>
    <xf numFmtId="0" fontId="5" fillId="26" borderId="44" xfId="18" applyFill="1" applyBorder="1" applyAlignment="1">
      <alignment vertical="top"/>
    </xf>
    <xf numFmtId="0" fontId="5" fillId="26" borderId="42" xfId="18" applyFill="1" applyBorder="1" applyAlignment="1">
      <alignment vertical="top"/>
    </xf>
    <xf numFmtId="0" fontId="87" fillId="26" borderId="0" xfId="18" applyFont="1" applyFill="1" applyAlignment="1">
      <alignment vertical="center"/>
    </xf>
    <xf numFmtId="0" fontId="143" fillId="39" borderId="0" xfId="18" applyFont="1" applyFill="1" applyAlignment="1">
      <alignment vertical="top"/>
    </xf>
    <xf numFmtId="0" fontId="87" fillId="0" borderId="0" xfId="18" applyFont="1" applyAlignment="1">
      <alignment vertical="top" wrapText="1"/>
    </xf>
    <xf numFmtId="0" fontId="5" fillId="0" borderId="27" xfId="18" applyBorder="1" applyAlignment="1">
      <alignment vertical="top"/>
    </xf>
    <xf numFmtId="0" fontId="87" fillId="0" borderId="30" xfId="18" applyFont="1" applyBorder="1" applyAlignment="1">
      <alignment vertical="top"/>
    </xf>
    <xf numFmtId="0" fontId="5" fillId="0" borderId="30" xfId="18" applyBorder="1" applyAlignment="1">
      <alignment vertical="top"/>
    </xf>
    <xf numFmtId="0" fontId="5" fillId="0" borderId="7" xfId="18" applyBorder="1" applyAlignment="1">
      <alignment vertical="top"/>
    </xf>
    <xf numFmtId="0" fontId="87" fillId="0" borderId="32" xfId="18" applyFont="1" applyBorder="1" applyAlignment="1">
      <alignment vertical="top"/>
    </xf>
    <xf numFmtId="0" fontId="5" fillId="0" borderId="32" xfId="18" applyBorder="1" applyAlignment="1">
      <alignment vertical="top"/>
    </xf>
    <xf numFmtId="0" fontId="5" fillId="0" borderId="32" xfId="18" applyBorder="1" applyAlignment="1">
      <alignment vertical="center"/>
    </xf>
    <xf numFmtId="0" fontId="5" fillId="13" borderId="0" xfId="18" applyFill="1" applyAlignment="1">
      <alignment vertical="top" wrapText="1"/>
    </xf>
    <xf numFmtId="0" fontId="0" fillId="0" borderId="30" xfId="0" applyBorder="1" applyAlignment="1">
      <alignment horizontal="left" vertical="top" wrapText="1"/>
    </xf>
    <xf numFmtId="0" fontId="9" fillId="27" borderId="29" xfId="18" applyFont="1" applyFill="1" applyBorder="1" applyAlignment="1">
      <alignment vertical="top" wrapText="1"/>
    </xf>
    <xf numFmtId="0" fontId="2" fillId="26" borderId="85" xfId="21" applyFont="1" applyFill="1" applyBorder="1"/>
    <xf numFmtId="0" fontId="2" fillId="26" borderId="86" xfId="21" applyFont="1" applyFill="1" applyBorder="1"/>
    <xf numFmtId="0" fontId="2" fillId="26" borderId="99" xfId="21" applyFont="1" applyFill="1" applyBorder="1"/>
    <xf numFmtId="0" fontId="2" fillId="26" borderId="97" xfId="21" applyFont="1" applyFill="1" applyBorder="1"/>
    <xf numFmtId="0" fontId="2" fillId="26" borderId="98" xfId="21" applyFont="1" applyFill="1" applyBorder="1"/>
    <xf numFmtId="0" fontId="2" fillId="26" borderId="100" xfId="21" applyFont="1" applyFill="1" applyBorder="1"/>
    <xf numFmtId="0" fontId="2" fillId="27" borderId="0" xfId="21" applyFont="1" applyFill="1" applyAlignment="1">
      <alignment vertical="top"/>
    </xf>
    <xf numFmtId="0" fontId="2" fillId="26" borderId="101" xfId="22" applyNumberFormat="1" applyFont="1" applyFill="1" applyBorder="1" applyAlignment="1" applyProtection="1">
      <alignment horizontal="right" vertical="top"/>
    </xf>
    <xf numFmtId="0" fontId="14" fillId="13" borderId="0" xfId="18" applyFont="1" applyFill="1" applyAlignment="1">
      <alignment vertical="top" wrapText="1"/>
    </xf>
    <xf numFmtId="10" fontId="10" fillId="22" borderId="29" xfId="18" applyNumberFormat="1" applyFont="1" applyFill="1" applyBorder="1" applyAlignment="1" applyProtection="1">
      <alignment horizontal="right" vertical="top"/>
      <protection locked="0"/>
    </xf>
    <xf numFmtId="0" fontId="137" fillId="0" borderId="0" xfId="18" applyFont="1" applyAlignment="1">
      <alignment vertical="top" wrapText="1"/>
    </xf>
    <xf numFmtId="0" fontId="5" fillId="27" borderId="0" xfId="0" applyFont="1" applyFill="1" applyAlignment="1">
      <alignment horizontal="center" vertical="top"/>
    </xf>
    <xf numFmtId="0" fontId="0" fillId="38" borderId="22" xfId="0" applyFill="1" applyBorder="1" applyAlignment="1">
      <alignment horizontal="left" vertical="top" wrapText="1"/>
    </xf>
    <xf numFmtId="0" fontId="0" fillId="38" borderId="28" xfId="0" applyFill="1" applyBorder="1" applyAlignment="1">
      <alignment horizontal="left" vertical="top" wrapText="1"/>
    </xf>
    <xf numFmtId="0" fontId="5" fillId="13" borderId="0" xfId="0" quotePrefix="1" applyFont="1" applyFill="1" applyAlignment="1">
      <alignment horizontal="right" vertical="top" wrapText="1"/>
    </xf>
    <xf numFmtId="169" fontId="10" fillId="22" borderId="29" xfId="18" applyNumberFormat="1" applyFont="1" applyFill="1" applyBorder="1" applyAlignment="1" applyProtection="1">
      <alignment horizontal="right" vertical="top"/>
      <protection locked="0"/>
    </xf>
    <xf numFmtId="0" fontId="10" fillId="13" borderId="29" xfId="18" applyFont="1" applyFill="1" applyBorder="1" applyAlignment="1">
      <alignment vertical="top" wrapText="1"/>
    </xf>
    <xf numFmtId="3" fontId="9" fillId="28" borderId="29" xfId="18" applyNumberFormat="1" applyFont="1" applyFill="1" applyBorder="1" applyAlignment="1" applyProtection="1">
      <alignment vertical="top" wrapText="1"/>
      <protection locked="0"/>
    </xf>
    <xf numFmtId="0" fontId="8" fillId="0" borderId="30" xfId="18" applyFont="1" applyBorder="1" applyAlignment="1">
      <alignment horizontal="left" vertical="top" wrapText="1"/>
    </xf>
    <xf numFmtId="2" fontId="45" fillId="28" borderId="26" xfId="18" applyNumberFormat="1" applyFont="1" applyFill="1" applyBorder="1" applyAlignment="1" applyProtection="1">
      <alignment horizontal="center" vertical="top" wrapText="1"/>
      <protection locked="0"/>
    </xf>
    <xf numFmtId="9" fontId="45" fillId="28" borderId="26" xfId="18" applyNumberFormat="1" applyFont="1" applyFill="1" applyBorder="1" applyAlignment="1" applyProtection="1">
      <alignment horizontal="center" vertical="top" wrapText="1"/>
      <protection locked="0"/>
    </xf>
    <xf numFmtId="2" fontId="45" fillId="28" borderId="29" xfId="18" applyNumberFormat="1" applyFont="1" applyFill="1" applyBorder="1" applyAlignment="1" applyProtection="1">
      <alignment horizontal="center" vertical="top" wrapText="1"/>
      <protection locked="0"/>
    </xf>
    <xf numFmtId="9" fontId="45" fillId="28" borderId="29" xfId="18" applyNumberFormat="1" applyFont="1" applyFill="1" applyBorder="1" applyAlignment="1" applyProtection="1">
      <alignment horizontal="center" vertical="top" wrapText="1"/>
      <protection locked="0"/>
    </xf>
    <xf numFmtId="0" fontId="9" fillId="28" borderId="29" xfId="18" applyFont="1" applyFill="1" applyBorder="1" applyAlignment="1" applyProtection="1">
      <alignment vertical="center"/>
      <protection locked="0"/>
    </xf>
    <xf numFmtId="165" fontId="51" fillId="43" borderId="29" xfId="18" applyNumberFormat="1" applyFont="1" applyFill="1" applyBorder="1" applyAlignment="1" applyProtection="1">
      <alignment vertical="top"/>
      <protection locked="0"/>
    </xf>
    <xf numFmtId="164" fontId="27" fillId="44" borderId="7" xfId="18" applyNumberFormat="1" applyFont="1" applyFill="1" applyBorder="1" applyAlignment="1">
      <alignment vertical="top"/>
    </xf>
    <xf numFmtId="164" fontId="100" fillId="43" borderId="66" xfId="18" applyNumberFormat="1" applyFont="1" applyFill="1" applyBorder="1" applyAlignment="1" applyProtection="1">
      <alignment vertical="top"/>
      <protection locked="0"/>
    </xf>
    <xf numFmtId="165" fontId="5" fillId="44" borderId="29" xfId="18" applyNumberFormat="1" applyFill="1" applyBorder="1" applyAlignment="1">
      <alignment vertical="top"/>
    </xf>
    <xf numFmtId="164" fontId="7" fillId="44" borderId="7" xfId="18" applyNumberFormat="1" applyFont="1" applyFill="1" applyBorder="1" applyAlignment="1">
      <alignment vertical="top"/>
    </xf>
    <xf numFmtId="164" fontId="145" fillId="44" borderId="67" xfId="18" applyNumberFormat="1" applyFont="1" applyFill="1" applyBorder="1" applyAlignment="1">
      <alignment vertical="top"/>
    </xf>
    <xf numFmtId="0" fontId="51" fillId="43" borderId="29" xfId="18" applyFont="1" applyFill="1" applyBorder="1" applyAlignment="1" applyProtection="1">
      <alignment vertical="top"/>
      <protection locked="0"/>
    </xf>
    <xf numFmtId="164" fontId="27" fillId="43" borderId="29" xfId="18" applyNumberFormat="1" applyFont="1" applyFill="1" applyBorder="1" applyAlignment="1" applyProtection="1">
      <alignment vertical="top"/>
      <protection locked="0"/>
    </xf>
    <xf numFmtId="164" fontId="101" fillId="43" borderId="66" xfId="18" applyNumberFormat="1" applyFont="1" applyFill="1" applyBorder="1" applyAlignment="1" applyProtection="1">
      <alignment vertical="top"/>
      <protection locked="0"/>
    </xf>
    <xf numFmtId="0" fontId="1" fillId="26" borderId="87" xfId="21" applyFont="1" applyFill="1" applyBorder="1"/>
    <xf numFmtId="10" fontId="3" fillId="28" borderId="101" xfId="21" applyNumberFormat="1" applyFill="1" applyBorder="1" applyAlignment="1" applyProtection="1">
      <alignment vertical="top"/>
      <protection locked="0"/>
    </xf>
    <xf numFmtId="10" fontId="3" fillId="28" borderId="102" xfId="21" applyNumberFormat="1" applyFill="1" applyBorder="1" applyAlignment="1" applyProtection="1">
      <alignment vertical="top"/>
      <protection locked="0"/>
    </xf>
    <xf numFmtId="10" fontId="3" fillId="28" borderId="103" xfId="21" applyNumberFormat="1" applyFill="1" applyBorder="1" applyAlignment="1" applyProtection="1">
      <alignment vertical="top"/>
      <protection locked="0"/>
    </xf>
    <xf numFmtId="165" fontId="2" fillId="25" borderId="101" xfId="22" applyNumberFormat="1" applyFont="1" applyFill="1" applyBorder="1" applyAlignment="1" applyProtection="1">
      <alignment vertical="top"/>
    </xf>
    <xf numFmtId="165" fontId="2" fillId="25" borderId="25" xfId="22" applyNumberFormat="1" applyFont="1" applyFill="1" applyBorder="1" applyAlignment="1" applyProtection="1">
      <alignment vertical="top"/>
    </xf>
    <xf numFmtId="165" fontId="2" fillId="25" borderId="29" xfId="22" applyNumberFormat="1" applyFont="1" applyFill="1" applyBorder="1" applyAlignment="1" applyProtection="1">
      <alignment vertical="top"/>
    </xf>
    <xf numFmtId="10" fontId="140" fillId="0" borderId="29" xfId="21" applyNumberFormat="1" applyFont="1" applyBorder="1" applyAlignment="1">
      <alignment vertical="top"/>
    </xf>
    <xf numFmtId="164" fontId="144" fillId="45" borderId="29" xfId="21" applyNumberFormat="1" applyFont="1" applyFill="1" applyBorder="1" applyAlignment="1">
      <alignment vertical="top"/>
    </xf>
    <xf numFmtId="164" fontId="9" fillId="25" borderId="29" xfId="18" applyNumberFormat="1" applyFont="1" applyFill="1" applyBorder="1" applyAlignment="1">
      <alignment horizontal="right" vertical="center"/>
    </xf>
    <xf numFmtId="0" fontId="150" fillId="26" borderId="0" xfId="18" applyFont="1" applyFill="1" applyAlignment="1">
      <alignment vertical="top"/>
    </xf>
    <xf numFmtId="0" fontId="5" fillId="26" borderId="113" xfId="18" applyFill="1" applyBorder="1" applyAlignment="1">
      <alignment vertical="top"/>
    </xf>
    <xf numFmtId="0" fontId="5" fillId="26" borderId="52" xfId="18" applyFill="1" applyBorder="1" applyAlignment="1">
      <alignment vertical="top"/>
    </xf>
    <xf numFmtId="0" fontId="5" fillId="25" borderId="53" xfId="18" applyFill="1" applyBorder="1" applyAlignment="1">
      <alignment vertical="top"/>
    </xf>
    <xf numFmtId="0" fontId="7" fillId="25" borderId="54" xfId="18" applyFont="1" applyFill="1" applyBorder="1" applyAlignment="1">
      <alignment vertical="top"/>
    </xf>
    <xf numFmtId="0" fontId="150" fillId="0" borderId="114" xfId="18" applyFont="1" applyBorder="1" applyAlignment="1">
      <alignment vertical="top"/>
    </xf>
    <xf numFmtId="0" fontId="150" fillId="0" borderId="66" xfId="18" applyFont="1" applyBorder="1" applyAlignment="1">
      <alignment vertical="top"/>
    </xf>
    <xf numFmtId="0" fontId="150" fillId="0" borderId="67" xfId="18" applyFont="1" applyBorder="1" applyAlignment="1">
      <alignment vertical="top"/>
    </xf>
    <xf numFmtId="164" fontId="9" fillId="22" borderId="29" xfId="18" applyNumberFormat="1" applyFont="1" applyFill="1" applyBorder="1" applyAlignment="1" applyProtection="1">
      <alignment horizontal="left" vertical="center"/>
      <protection locked="0"/>
    </xf>
    <xf numFmtId="164" fontId="9" fillId="13" borderId="29" xfId="18" applyNumberFormat="1" applyFont="1" applyFill="1" applyBorder="1" applyAlignment="1">
      <alignment horizontal="left" vertical="center"/>
    </xf>
    <xf numFmtId="0" fontId="5" fillId="26" borderId="35" xfId="18" applyFill="1" applyBorder="1" applyAlignment="1">
      <alignment vertical="top"/>
    </xf>
    <xf numFmtId="0" fontId="5" fillId="26" borderId="40" xfId="18" applyFill="1" applyBorder="1" applyAlignment="1">
      <alignment vertical="top"/>
    </xf>
    <xf numFmtId="0" fontId="5" fillId="26" borderId="66" xfId="18" applyFill="1" applyBorder="1" applyAlignment="1">
      <alignment vertical="top"/>
    </xf>
    <xf numFmtId="0" fontId="5" fillId="26" borderId="67" xfId="18" applyFill="1" applyBorder="1" applyAlignment="1">
      <alignment vertical="top"/>
    </xf>
    <xf numFmtId="0" fontId="150" fillId="0" borderId="115" xfId="18" applyFont="1" applyBorder="1" applyAlignment="1">
      <alignment vertical="top"/>
    </xf>
    <xf numFmtId="0" fontId="5" fillId="26" borderId="36" xfId="18" applyFill="1" applyBorder="1" applyAlignment="1">
      <alignment vertical="top"/>
    </xf>
    <xf numFmtId="0" fontId="5" fillId="26" borderId="114" xfId="18" applyFill="1" applyBorder="1" applyAlignment="1">
      <alignment vertical="top"/>
    </xf>
    <xf numFmtId="164" fontId="7" fillId="25" borderId="29" xfId="18" applyNumberFormat="1" applyFont="1" applyFill="1" applyBorder="1" applyAlignment="1">
      <alignment vertical="center"/>
    </xf>
    <xf numFmtId="164" fontId="7" fillId="27" borderId="29" xfId="18" applyNumberFormat="1" applyFont="1" applyFill="1" applyBorder="1" applyAlignment="1">
      <alignment vertical="center"/>
    </xf>
    <xf numFmtId="0" fontId="14" fillId="27" borderId="78" xfId="21" applyFont="1" applyFill="1" applyBorder="1" applyAlignment="1">
      <alignment vertical="top" wrapText="1"/>
    </xf>
    <xf numFmtId="0" fontId="5" fillId="26" borderId="38" xfId="18" applyFill="1" applyBorder="1" applyAlignment="1">
      <alignment vertical="top"/>
    </xf>
    <xf numFmtId="0" fontId="5" fillId="26" borderId="39" xfId="18" applyFill="1" applyBorder="1" applyAlignment="1">
      <alignment vertical="top"/>
    </xf>
    <xf numFmtId="0" fontId="5" fillId="26" borderId="122" xfId="18" applyFill="1" applyBorder="1" applyAlignment="1">
      <alignment vertical="top"/>
    </xf>
    <xf numFmtId="0" fontId="141" fillId="26" borderId="101" xfId="21" applyFont="1" applyFill="1" applyBorder="1" applyAlignment="1">
      <alignment vertical="top"/>
    </xf>
    <xf numFmtId="0" fontId="140" fillId="26" borderId="0" xfId="21" applyFont="1" applyFill="1" applyAlignment="1">
      <alignment vertical="top" wrapText="1"/>
    </xf>
    <xf numFmtId="0" fontId="2" fillId="26" borderId="0" xfId="22" applyNumberFormat="1" applyFont="1" applyFill="1" applyBorder="1" applyAlignment="1" applyProtection="1">
      <alignment horizontal="right" vertical="top"/>
    </xf>
    <xf numFmtId="0" fontId="140" fillId="26" borderId="0" xfId="21" applyFont="1" applyFill="1" applyAlignment="1">
      <alignment vertical="top"/>
    </xf>
    <xf numFmtId="0" fontId="14" fillId="13" borderId="0" xfId="21" quotePrefix="1" applyFont="1" applyFill="1" applyAlignment="1">
      <alignment horizontal="right" vertical="top" wrapText="1"/>
    </xf>
    <xf numFmtId="164" fontId="5" fillId="38" borderId="21" xfId="18" applyNumberFormat="1" applyFill="1" applyBorder="1" applyAlignment="1">
      <alignment horizontal="left" vertical="top" wrapText="1"/>
    </xf>
    <xf numFmtId="164" fontId="5" fillId="38" borderId="27" xfId="18" applyNumberFormat="1" applyFill="1" applyBorder="1" applyAlignment="1">
      <alignment horizontal="left" vertical="top" wrapText="1"/>
    </xf>
    <xf numFmtId="0" fontId="151" fillId="0" borderId="0" xfId="18" applyFont="1" applyAlignment="1">
      <alignment vertical="top"/>
    </xf>
    <xf numFmtId="0" fontId="0" fillId="0" borderId="0" xfId="0" applyAlignment="1">
      <alignment horizontal="left" vertical="center" wrapText="1"/>
    </xf>
    <xf numFmtId="0" fontId="59" fillId="13" borderId="0" xfId="0" applyFont="1" applyFill="1" applyAlignment="1">
      <alignment vertical="top" wrapText="1"/>
    </xf>
    <xf numFmtId="9" fontId="59" fillId="13" borderId="0" xfId="22" applyFont="1" applyFill="1" applyBorder="1" applyAlignment="1">
      <alignment horizontal="center" vertical="top" wrapText="1"/>
    </xf>
    <xf numFmtId="0" fontId="87" fillId="0" borderId="0" xfId="0" applyFont="1" applyAlignment="1">
      <alignment horizontal="left" vertical="top" wrapText="1"/>
    </xf>
    <xf numFmtId="0" fontId="149" fillId="13" borderId="0" xfId="14" applyFont="1" applyFill="1" applyBorder="1" applyAlignment="1" applyProtection="1">
      <alignment vertical="top" wrapText="1"/>
    </xf>
    <xf numFmtId="165" fontId="5" fillId="27" borderId="0" xfId="18" applyNumberFormat="1" applyFill="1" applyAlignment="1">
      <alignment vertical="top"/>
    </xf>
    <xf numFmtId="165" fontId="9" fillId="25" borderId="0" xfId="18" applyNumberFormat="1" applyFont="1" applyFill="1" applyAlignment="1">
      <alignment horizontal="right" vertical="top"/>
    </xf>
    <xf numFmtId="165" fontId="9" fillId="27" borderId="0" xfId="18" applyNumberFormat="1" applyFont="1" applyFill="1" applyAlignment="1">
      <alignment horizontal="center" vertical="top"/>
    </xf>
    <xf numFmtId="164" fontId="5" fillId="17" borderId="0" xfId="18" applyNumberFormat="1" applyFill="1" applyAlignment="1">
      <alignment vertical="center"/>
    </xf>
    <xf numFmtId="0" fontId="10" fillId="13" borderId="0" xfId="18" applyFont="1" applyFill="1" applyAlignment="1">
      <alignment vertical="top" wrapText="1"/>
    </xf>
    <xf numFmtId="0" fontId="152" fillId="0" borderId="29" xfId="18" applyFont="1" applyBorder="1" applyAlignment="1">
      <alignment horizontal="center" vertical="top" wrapText="1"/>
    </xf>
    <xf numFmtId="165" fontId="58" fillId="25" borderId="29" xfId="18" applyNumberFormat="1" applyFont="1" applyFill="1" applyBorder="1" applyAlignment="1">
      <alignment horizontal="right" vertical="top"/>
    </xf>
    <xf numFmtId="2" fontId="9" fillId="22" borderId="29" xfId="18" applyNumberFormat="1" applyFont="1" applyFill="1" applyBorder="1" applyAlignment="1" applyProtection="1">
      <alignment vertical="top" wrapText="1"/>
      <protection locked="0"/>
    </xf>
    <xf numFmtId="2" fontId="9" fillId="25" borderId="29" xfId="18" applyNumberFormat="1" applyFont="1" applyFill="1" applyBorder="1" applyAlignment="1">
      <alignment horizontal="center" vertical="top" wrapText="1"/>
    </xf>
    <xf numFmtId="2" fontId="9" fillId="22" borderId="55" xfId="18" applyNumberFormat="1" applyFont="1" applyFill="1" applyBorder="1" applyAlignment="1" applyProtection="1">
      <alignment vertical="top" wrapText="1"/>
      <protection locked="0"/>
    </xf>
    <xf numFmtId="2" fontId="9" fillId="25" borderId="55" xfId="18" applyNumberFormat="1" applyFont="1" applyFill="1" applyBorder="1" applyAlignment="1">
      <alignment horizontal="center" vertical="top" wrapText="1"/>
    </xf>
    <xf numFmtId="2" fontId="9" fillId="28" borderId="26" xfId="18" applyNumberFormat="1" applyFont="1" applyFill="1" applyBorder="1" applyAlignment="1" applyProtection="1">
      <alignment horizontal="center" vertical="top" wrapText="1"/>
      <protection locked="0"/>
    </xf>
    <xf numFmtId="2" fontId="9" fillId="28" borderId="29" xfId="18" applyNumberFormat="1" applyFont="1" applyFill="1" applyBorder="1" applyAlignment="1" applyProtection="1">
      <alignment horizontal="center" vertical="top" wrapText="1"/>
      <protection locked="0"/>
    </xf>
    <xf numFmtId="0" fontId="0" fillId="0" borderId="29" xfId="0" applyBorder="1" applyAlignment="1">
      <alignment horizontal="left" vertical="top" wrapText="1"/>
    </xf>
    <xf numFmtId="0" fontId="14" fillId="13" borderId="75" xfId="18" applyFont="1" applyFill="1" applyBorder="1" applyAlignment="1">
      <alignment horizontal="left" vertical="top" wrapText="1"/>
    </xf>
    <xf numFmtId="0" fontId="14" fillId="13" borderId="83" xfId="0" applyFont="1" applyFill="1" applyBorder="1" applyAlignment="1">
      <alignment horizontal="left" vertical="top" wrapText="1"/>
    </xf>
    <xf numFmtId="0" fontId="137" fillId="0" borderId="75" xfId="18" applyFont="1" applyBorder="1" applyAlignment="1">
      <alignment horizontal="left" vertical="top" wrapText="1"/>
    </xf>
    <xf numFmtId="0" fontId="59" fillId="13" borderId="75" xfId="18" applyFont="1" applyFill="1" applyBorder="1" applyAlignment="1">
      <alignment horizontal="left" vertical="top" wrapText="1"/>
    </xf>
    <xf numFmtId="0" fontId="14" fillId="13" borderId="82" xfId="0" applyFont="1" applyFill="1" applyBorder="1" applyAlignment="1">
      <alignment horizontal="left" vertical="top" wrapText="1"/>
    </xf>
    <xf numFmtId="0" fontId="14" fillId="13" borderId="73" xfId="0" applyFont="1" applyFill="1" applyBorder="1" applyAlignment="1">
      <alignment horizontal="left" vertical="top" wrapText="1"/>
    </xf>
    <xf numFmtId="0" fontId="48" fillId="0" borderId="30" xfId="18" applyFont="1" applyBorder="1" applyAlignment="1">
      <alignment horizontal="left" vertical="top" wrapText="1"/>
    </xf>
    <xf numFmtId="0" fontId="142" fillId="0" borderId="0" xfId="18" applyFont="1" applyAlignment="1">
      <alignment horizontal="left" vertical="top" wrapText="1"/>
    </xf>
    <xf numFmtId="0" fontId="10" fillId="13" borderId="29" xfId="18" applyFont="1" applyFill="1" applyBorder="1" applyAlignment="1">
      <alignment horizontal="left" vertical="top" wrapText="1"/>
    </xf>
    <xf numFmtId="0" fontId="54" fillId="13" borderId="0" xfId="18" applyFont="1" applyFill="1" applyAlignment="1">
      <alignment horizontal="left" vertical="top" wrapText="1"/>
    </xf>
    <xf numFmtId="0" fontId="71" fillId="13" borderId="0" xfId="18" applyFont="1" applyFill="1" applyAlignment="1">
      <alignment horizontal="left" vertical="top" wrapText="1"/>
    </xf>
    <xf numFmtId="0" fontId="14" fillId="27" borderId="33" xfId="21" applyFont="1" applyFill="1" applyBorder="1" applyAlignment="1">
      <alignment horizontal="left" vertical="top" wrapText="1"/>
    </xf>
    <xf numFmtId="0" fontId="14" fillId="27" borderId="116" xfId="21" applyFont="1" applyFill="1" applyBorder="1" applyAlignment="1">
      <alignment horizontal="left" vertical="top" wrapText="1"/>
    </xf>
    <xf numFmtId="0" fontId="59" fillId="27" borderId="0" xfId="21" applyFont="1" applyFill="1" applyAlignment="1">
      <alignment horizontal="left" vertical="top" wrapText="1"/>
    </xf>
    <xf numFmtId="0" fontId="14" fillId="27" borderId="73" xfId="21" applyFont="1" applyFill="1" applyBorder="1" applyAlignment="1">
      <alignment horizontal="left" vertical="center" wrapText="1"/>
    </xf>
    <xf numFmtId="0" fontId="59" fillId="27" borderId="0" xfId="21" applyFont="1" applyFill="1" applyAlignment="1">
      <alignment horizontal="left" vertical="center" wrapText="1"/>
    </xf>
    <xf numFmtId="0" fontId="137" fillId="27" borderId="0" xfId="21" applyFont="1" applyFill="1" applyAlignment="1">
      <alignment horizontal="left" vertical="top" wrapText="1"/>
    </xf>
    <xf numFmtId="0" fontId="14" fillId="13" borderId="0" xfId="21" applyFont="1" applyFill="1" applyAlignment="1">
      <alignment horizontal="left" vertical="top" wrapText="1"/>
    </xf>
    <xf numFmtId="0" fontId="5" fillId="0" borderId="124" xfId="18" applyBorder="1" applyAlignment="1">
      <alignment vertical="center"/>
    </xf>
    <xf numFmtId="0" fontId="48" fillId="0" borderId="80" xfId="18" applyFont="1" applyBorder="1" applyAlignment="1">
      <alignment horizontal="left" vertical="top" wrapText="1"/>
    </xf>
    <xf numFmtId="0" fontId="14" fillId="13" borderId="74" xfId="0" applyFont="1" applyFill="1" applyBorder="1" applyAlignment="1">
      <alignment horizontal="left" vertical="top" wrapText="1"/>
    </xf>
    <xf numFmtId="9" fontId="59" fillId="13" borderId="83" xfId="22" applyFont="1" applyFill="1" applyBorder="1" applyAlignment="1">
      <alignment horizontal="left" vertical="top" wrapText="1"/>
    </xf>
    <xf numFmtId="0" fontId="9" fillId="0" borderId="29" xfId="18" applyFont="1" applyBorder="1" applyAlignment="1">
      <alignment horizontal="left" vertical="top" wrapText="1"/>
    </xf>
    <xf numFmtId="0" fontId="5" fillId="0" borderId="27" xfId="18" applyBorder="1" applyAlignment="1">
      <alignment horizontal="left" vertical="top"/>
    </xf>
    <xf numFmtId="0" fontId="5" fillId="0" borderId="7" xfId="18" applyBorder="1" applyAlignment="1">
      <alignment horizontal="left" vertical="top"/>
    </xf>
    <xf numFmtId="0" fontId="10" fillId="0" borderId="29" xfId="18" applyFont="1" applyBorder="1" applyAlignment="1">
      <alignment horizontal="left" vertical="top"/>
    </xf>
    <xf numFmtId="0" fontId="10" fillId="0" borderId="21" xfId="18" applyFont="1" applyBorder="1" applyAlignment="1">
      <alignment horizontal="left" vertical="center" wrapText="1"/>
    </xf>
    <xf numFmtId="0" fontId="13" fillId="27" borderId="0" xfId="18" applyFont="1" applyFill="1" applyAlignment="1">
      <alignment horizontal="left" vertical="top"/>
    </xf>
    <xf numFmtId="0" fontId="14" fillId="13" borderId="119" xfId="0" applyFont="1" applyFill="1" applyBorder="1" applyAlignment="1">
      <alignment horizontal="left" vertical="top" wrapText="1"/>
    </xf>
    <xf numFmtId="0" fontId="14" fillId="13" borderId="120" xfId="0" applyFont="1" applyFill="1" applyBorder="1" applyAlignment="1">
      <alignment horizontal="left" vertical="top" wrapText="1"/>
    </xf>
    <xf numFmtId="0" fontId="14" fillId="13" borderId="121" xfId="0" applyFont="1" applyFill="1" applyBorder="1" applyAlignment="1">
      <alignment horizontal="left" vertical="top" wrapText="1"/>
    </xf>
    <xf numFmtId="0" fontId="59" fillId="13" borderId="121" xfId="0" applyFont="1" applyFill="1" applyBorder="1" applyAlignment="1">
      <alignment horizontal="left" vertical="top" wrapText="1"/>
    </xf>
    <xf numFmtId="0" fontId="140" fillId="0" borderId="29" xfId="21" applyFont="1" applyBorder="1" applyAlignment="1">
      <alignment horizontal="left" vertical="top"/>
    </xf>
    <xf numFmtId="0" fontId="144" fillId="27" borderId="29" xfId="21" applyFont="1" applyFill="1" applyBorder="1" applyAlignment="1">
      <alignment horizontal="left" vertical="top"/>
    </xf>
    <xf numFmtId="0" fontId="7" fillId="27" borderId="29" xfId="21" applyFont="1" applyFill="1" applyBorder="1" applyAlignment="1">
      <alignment horizontal="left" vertical="top" wrapText="1"/>
    </xf>
    <xf numFmtId="0" fontId="147" fillId="27" borderId="29" xfId="21" applyFont="1" applyFill="1" applyBorder="1" applyAlignment="1">
      <alignment horizontal="left" vertical="top" wrapText="1"/>
    </xf>
    <xf numFmtId="0" fontId="146" fillId="0" borderId="29" xfId="21" applyFont="1" applyBorder="1" applyAlignment="1">
      <alignment horizontal="left" vertical="top"/>
    </xf>
    <xf numFmtId="0" fontId="142" fillId="13" borderId="0" xfId="18" applyFont="1" applyFill="1" applyAlignment="1">
      <alignment horizontal="left" vertical="top" wrapText="1"/>
    </xf>
    <xf numFmtId="0" fontId="5" fillId="27" borderId="61" xfId="0" applyFont="1" applyFill="1" applyBorder="1" applyAlignment="1">
      <alignment horizontal="left" vertical="top" wrapText="1"/>
    </xf>
    <xf numFmtId="0" fontId="110" fillId="13" borderId="0" xfId="0" applyFont="1" applyFill="1" applyAlignment="1">
      <alignment horizontal="left" vertical="top"/>
    </xf>
    <xf numFmtId="0" fontId="107" fillId="13" borderId="0" xfId="14" applyFont="1" applyFill="1" applyAlignment="1" applyProtection="1">
      <alignment horizontal="left" vertical="top" wrapText="1"/>
    </xf>
    <xf numFmtId="0" fontId="110" fillId="13" borderId="0" xfId="0" applyFont="1" applyFill="1" applyAlignment="1">
      <alignment horizontal="left" vertical="top" wrapText="1" indent="2"/>
    </xf>
    <xf numFmtId="0" fontId="127" fillId="15" borderId="0" xfId="0" applyFont="1" applyFill="1" applyAlignment="1">
      <alignment horizontal="left" vertical="center" wrapText="1"/>
    </xf>
    <xf numFmtId="0" fontId="113" fillId="13" borderId="73" xfId="0" applyFont="1" applyFill="1" applyBorder="1" applyAlignment="1">
      <alignment horizontal="left" vertical="top" wrapText="1"/>
    </xf>
    <xf numFmtId="0" fontId="115" fillId="0" borderId="30" xfId="18" applyFont="1" applyBorder="1" applyAlignment="1">
      <alignment horizontal="left" vertical="top" wrapText="1"/>
    </xf>
    <xf numFmtId="0" fontId="115" fillId="0" borderId="80" xfId="18" applyFont="1" applyBorder="1" applyAlignment="1">
      <alignment horizontal="left" vertical="top" wrapText="1"/>
    </xf>
    <xf numFmtId="0" fontId="115" fillId="0" borderId="81" xfId="18" applyFont="1" applyBorder="1" applyAlignment="1">
      <alignment horizontal="left" vertical="top" wrapText="1"/>
    </xf>
    <xf numFmtId="0" fontId="115" fillId="13" borderId="75" xfId="18" applyFont="1" applyFill="1" applyBorder="1" applyAlignment="1">
      <alignment horizontal="left" vertical="top" wrapText="1"/>
    </xf>
    <xf numFmtId="0" fontId="113" fillId="13" borderId="74" xfId="0" applyFont="1" applyFill="1" applyBorder="1" applyAlignment="1">
      <alignment horizontal="left" vertical="top" wrapText="1"/>
    </xf>
    <xf numFmtId="0" fontId="113" fillId="13" borderId="82" xfId="0" applyFont="1" applyFill="1" applyBorder="1" applyAlignment="1">
      <alignment horizontal="left" vertical="top" wrapText="1"/>
    </xf>
    <xf numFmtId="0" fontId="115" fillId="13" borderId="33" xfId="18" applyFont="1" applyFill="1" applyBorder="1" applyAlignment="1">
      <alignment horizontal="left" vertical="top" wrapText="1"/>
    </xf>
    <xf numFmtId="0" fontId="113" fillId="13" borderId="83" xfId="0" applyFont="1" applyFill="1" applyBorder="1" applyAlignment="1">
      <alignment horizontal="left" vertical="top" wrapText="1"/>
    </xf>
    <xf numFmtId="9" fontId="115" fillId="13" borderId="83" xfId="22" applyFont="1" applyFill="1" applyBorder="1" applyAlignment="1">
      <alignment horizontal="left" vertical="top" wrapText="1"/>
    </xf>
    <xf numFmtId="0" fontId="115" fillId="13" borderId="0" xfId="18" applyFont="1" applyFill="1" applyAlignment="1">
      <alignment horizontal="left" vertical="top" wrapText="1"/>
    </xf>
    <xf numFmtId="0" fontId="107" fillId="0" borderId="29" xfId="0" applyFont="1" applyBorder="1" applyAlignment="1">
      <alignment horizontal="left" vertical="top" wrapText="1"/>
    </xf>
    <xf numFmtId="0" fontId="113" fillId="0" borderId="30" xfId="18" applyFont="1" applyBorder="1" applyAlignment="1">
      <alignment horizontal="left" vertical="top" wrapText="1"/>
    </xf>
    <xf numFmtId="0" fontId="113" fillId="0" borderId="75" xfId="18" applyFont="1" applyBorder="1" applyAlignment="1">
      <alignment horizontal="left" vertical="top" wrapText="1"/>
    </xf>
    <xf numFmtId="0" fontId="113" fillId="13" borderId="75" xfId="18" applyFont="1" applyFill="1" applyBorder="1" applyAlignment="1">
      <alignment horizontal="left" vertical="top" wrapText="1"/>
    </xf>
    <xf numFmtId="0" fontId="120" fillId="0" borderId="29" xfId="18" applyFont="1" applyBorder="1" applyAlignment="1">
      <alignment horizontal="left" vertical="top" wrapText="1"/>
    </xf>
    <xf numFmtId="0" fontId="107" fillId="13" borderId="7" xfId="18" applyFont="1" applyFill="1" applyBorder="1" applyAlignment="1">
      <alignment horizontal="left" vertical="top" wrapText="1"/>
    </xf>
    <xf numFmtId="0" fontId="107" fillId="0" borderId="27" xfId="18" applyFont="1" applyBorder="1" applyAlignment="1">
      <alignment horizontal="left" vertical="top"/>
    </xf>
    <xf numFmtId="0" fontId="107" fillId="0" borderId="7" xfId="18" applyFont="1" applyBorder="1" applyAlignment="1">
      <alignment horizontal="left" vertical="top"/>
    </xf>
    <xf numFmtId="0" fontId="114" fillId="13" borderId="29" xfId="18" applyFont="1" applyFill="1" applyBorder="1" applyAlignment="1">
      <alignment horizontal="left" vertical="top" wrapText="1"/>
    </xf>
    <xf numFmtId="0" fontId="108" fillId="13" borderId="0" xfId="18" applyFont="1" applyFill="1" applyAlignment="1">
      <alignment horizontal="left" vertical="top" wrapText="1"/>
    </xf>
    <xf numFmtId="0" fontId="110" fillId="13" borderId="0" xfId="18" applyFont="1" applyFill="1" applyAlignment="1">
      <alignment horizontal="left" vertical="top" wrapText="1"/>
    </xf>
    <xf numFmtId="0" fontId="114" fillId="0" borderId="29" xfId="18" applyFont="1" applyBorder="1" applyAlignment="1">
      <alignment horizontal="left" vertical="top"/>
    </xf>
    <xf numFmtId="0" fontId="114" fillId="0" borderId="21" xfId="18" applyFont="1" applyBorder="1" applyAlignment="1">
      <alignment horizontal="left" vertical="center" wrapText="1"/>
    </xf>
    <xf numFmtId="0" fontId="120" fillId="0" borderId="7" xfId="18" applyFont="1" applyBorder="1" applyAlignment="1">
      <alignment horizontal="left" vertical="top"/>
    </xf>
    <xf numFmtId="0" fontId="106" fillId="27" borderId="0" xfId="18" applyFont="1" applyFill="1" applyAlignment="1">
      <alignment horizontal="left" vertical="top"/>
    </xf>
    <xf numFmtId="0" fontId="111" fillId="21" borderId="0" xfId="18" applyFont="1" applyFill="1" applyAlignment="1">
      <alignment horizontal="left" vertical="top"/>
    </xf>
    <xf numFmtId="0" fontId="113" fillId="27" borderId="0" xfId="21" applyFont="1" applyFill="1" applyAlignment="1">
      <alignment horizontal="left" vertical="top" wrapText="1"/>
    </xf>
    <xf numFmtId="0" fontId="115" fillId="27" borderId="0" xfId="21" applyFont="1" applyFill="1" applyAlignment="1">
      <alignment horizontal="left" vertical="top" wrapText="1"/>
    </xf>
    <xf numFmtId="0" fontId="113" fillId="27" borderId="73" xfId="21" applyFont="1" applyFill="1" applyBorder="1" applyAlignment="1">
      <alignment horizontal="left" vertical="center" wrapText="1"/>
    </xf>
    <xf numFmtId="0" fontId="115" fillId="27" borderId="0" xfId="21" applyFont="1" applyFill="1" applyAlignment="1">
      <alignment horizontal="left" vertical="center" wrapText="1"/>
    </xf>
    <xf numFmtId="0" fontId="113" fillId="27" borderId="33" xfId="21" applyFont="1" applyFill="1" applyBorder="1" applyAlignment="1">
      <alignment horizontal="left" vertical="top" wrapText="1"/>
    </xf>
    <xf numFmtId="0" fontId="113" fillId="27" borderId="116" xfId="21" applyFont="1" applyFill="1" applyBorder="1" applyAlignment="1">
      <alignment horizontal="left" vertical="top" wrapText="1"/>
    </xf>
    <xf numFmtId="0" fontId="113" fillId="13" borderId="119" xfId="0" applyFont="1" applyFill="1" applyBorder="1" applyAlignment="1">
      <alignment horizontal="left" vertical="top" wrapText="1"/>
    </xf>
    <xf numFmtId="0" fontId="113" fillId="13" borderId="120" xfId="0" applyFont="1" applyFill="1" applyBorder="1" applyAlignment="1">
      <alignment horizontal="left" vertical="top" wrapText="1"/>
    </xf>
    <xf numFmtId="0" fontId="113" fillId="13" borderId="121" xfId="0" applyFont="1" applyFill="1" applyBorder="1" applyAlignment="1">
      <alignment horizontal="left" vertical="top" wrapText="1"/>
    </xf>
    <xf numFmtId="0" fontId="115" fillId="13" borderId="121" xfId="0" applyFont="1" applyFill="1" applyBorder="1" applyAlignment="1">
      <alignment horizontal="left" vertical="top" wrapText="1"/>
    </xf>
    <xf numFmtId="0" fontId="113" fillId="13" borderId="0" xfId="21" applyFont="1" applyFill="1" applyAlignment="1">
      <alignment horizontal="left" vertical="top" wrapText="1"/>
    </xf>
    <xf numFmtId="0" fontId="108" fillId="27" borderId="0" xfId="18" applyFont="1" applyFill="1" applyAlignment="1">
      <alignment horizontal="left" vertical="top"/>
    </xf>
    <xf numFmtId="0" fontId="153" fillId="0" borderId="29" xfId="21" applyFont="1" applyBorder="1" applyAlignment="1">
      <alignment horizontal="left" vertical="top"/>
    </xf>
    <xf numFmtId="0" fontId="108" fillId="13" borderId="0" xfId="0" applyFont="1" applyFill="1" applyAlignment="1">
      <alignment horizontal="left" vertical="top" wrapText="1"/>
    </xf>
    <xf numFmtId="0" fontId="107" fillId="27" borderId="29" xfId="21" applyFont="1" applyFill="1" applyBorder="1" applyAlignment="1">
      <alignment horizontal="left" vertical="top"/>
    </xf>
    <xf numFmtId="0" fontId="108" fillId="27" borderId="29" xfId="21" applyFont="1" applyFill="1" applyBorder="1" applyAlignment="1">
      <alignment horizontal="left" vertical="top" wrapText="1"/>
    </xf>
    <xf numFmtId="0" fontId="128" fillId="0" borderId="29" xfId="21" applyFont="1" applyBorder="1" applyAlignment="1">
      <alignment horizontal="left" vertical="top"/>
    </xf>
    <xf numFmtId="0" fontId="113" fillId="13" borderId="0" xfId="18" applyFont="1" applyFill="1" applyAlignment="1">
      <alignment horizontal="left" vertical="top" wrapText="1"/>
    </xf>
    <xf numFmtId="0" fontId="128" fillId="27" borderId="0" xfId="0" applyFont="1" applyFill="1" applyAlignment="1">
      <alignment horizontal="left" vertical="top" wrapText="1"/>
    </xf>
    <xf numFmtId="0" fontId="112" fillId="13" borderId="0" xfId="0" applyFont="1" applyFill="1" applyAlignment="1">
      <alignment horizontal="left" vertical="top" wrapText="1"/>
    </xf>
    <xf numFmtId="0" fontId="107" fillId="27" borderId="7" xfId="0" applyFont="1" applyFill="1" applyBorder="1" applyAlignment="1">
      <alignment horizontal="left" vertical="top"/>
    </xf>
    <xf numFmtId="0" fontId="107" fillId="27" borderId="45" xfId="0" applyFont="1" applyFill="1" applyBorder="1" applyAlignment="1">
      <alignment horizontal="left" vertical="top" wrapText="1"/>
    </xf>
    <xf numFmtId="166" fontId="107" fillId="27" borderId="7" xfId="0" applyNumberFormat="1" applyFont="1" applyFill="1" applyBorder="1" applyAlignment="1">
      <alignment horizontal="left" vertical="top"/>
    </xf>
    <xf numFmtId="0" fontId="107" fillId="27" borderId="61" xfId="0" applyFont="1" applyFill="1" applyBorder="1" applyAlignment="1">
      <alignment horizontal="left" vertical="top" wrapText="1"/>
    </xf>
    <xf numFmtId="0" fontId="107" fillId="17" borderId="0" xfId="0" applyFont="1" applyFill="1" applyAlignment="1">
      <alignment horizontal="left"/>
    </xf>
    <xf numFmtId="0" fontId="107" fillId="25" borderId="0" xfId="0" applyFont="1" applyFill="1" applyAlignment="1">
      <alignment horizontal="left"/>
    </xf>
    <xf numFmtId="0" fontId="45" fillId="0" borderId="0" xfId="18" applyFont="1" applyAlignment="1">
      <alignment vertical="top" wrapText="1"/>
    </xf>
    <xf numFmtId="0" fontId="11" fillId="0" borderId="0" xfId="14" applyAlignment="1" applyProtection="1">
      <alignment horizontal="left" vertical="top" wrapText="1"/>
    </xf>
    <xf numFmtId="0" fontId="0" fillId="0" borderId="0" xfId="0" applyAlignment="1">
      <alignment horizontal="left" vertical="top" wrapText="1"/>
    </xf>
    <xf numFmtId="0" fontId="11" fillId="0" borderId="0" xfId="14" applyFill="1" applyAlignment="1" applyProtection="1">
      <alignment horizontal="left" vertical="top" wrapText="1"/>
    </xf>
    <xf numFmtId="0" fontId="7" fillId="13" borderId="0" xfId="0" applyFont="1" applyFill="1" applyAlignment="1">
      <alignment vertical="top" wrapText="1"/>
    </xf>
    <xf numFmtId="0" fontId="0" fillId="0" borderId="0" xfId="0" applyAlignment="1">
      <alignment vertical="top" wrapText="1"/>
    </xf>
    <xf numFmtId="0" fontId="0" fillId="0" borderId="50" xfId="0" applyBorder="1" applyAlignment="1">
      <alignment vertical="top" wrapText="1"/>
    </xf>
    <xf numFmtId="3" fontId="13" fillId="17" borderId="13" xfId="0" applyNumberFormat="1" applyFont="1" applyFill="1" applyBorder="1" applyAlignment="1">
      <alignment horizontal="right" vertical="center"/>
    </xf>
    <xf numFmtId="3" fontId="13" fillId="17" borderId="14" xfId="0" applyNumberFormat="1" applyFont="1" applyFill="1" applyBorder="1" applyAlignment="1">
      <alignment horizontal="right" vertical="center"/>
    </xf>
    <xf numFmtId="0" fontId="14" fillId="13" borderId="0" xfId="0" applyFont="1" applyFill="1" applyAlignment="1">
      <alignment vertical="top" wrapText="1"/>
    </xf>
    <xf numFmtId="3" fontId="60" fillId="17" borderId="7" xfId="0" applyNumberFormat="1" applyFont="1" applyFill="1" applyBorder="1" applyAlignment="1">
      <alignment horizontal="right" vertical="top"/>
    </xf>
    <xf numFmtId="3" fontId="60" fillId="17" borderId="32" xfId="0" applyNumberFormat="1" applyFont="1" applyFill="1" applyBorder="1" applyAlignment="1">
      <alignment horizontal="right" vertical="top"/>
    </xf>
    <xf numFmtId="0" fontId="5" fillId="13" borderId="0" xfId="0" applyFont="1" applyFill="1" applyAlignment="1">
      <alignment vertical="top" wrapText="1"/>
    </xf>
    <xf numFmtId="0" fontId="7" fillId="0" borderId="0" xfId="0" applyFont="1" applyAlignment="1">
      <alignment vertical="top" wrapText="1"/>
    </xf>
    <xf numFmtId="0" fontId="0" fillId="13" borderId="0" xfId="0" applyFill="1" applyAlignment="1">
      <alignmen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3" fontId="60" fillId="25" borderId="7" xfId="0" applyNumberFormat="1" applyFont="1" applyFill="1" applyBorder="1" applyAlignment="1">
      <alignment horizontal="right" vertical="top"/>
    </xf>
    <xf numFmtId="3" fontId="60" fillId="25" borderId="32" xfId="0" applyNumberFormat="1" applyFont="1" applyFill="1" applyBorder="1" applyAlignment="1">
      <alignment horizontal="right" vertical="top"/>
    </xf>
    <xf numFmtId="0" fontId="5" fillId="0" borderId="0" xfId="0" applyFont="1" applyAlignment="1">
      <alignment vertical="top" wrapText="1"/>
    </xf>
    <xf numFmtId="0" fontId="0" fillId="0" borderId="25" xfId="0" applyBorder="1" applyAlignment="1">
      <alignmen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29" xfId="0" applyBorder="1" applyAlignment="1">
      <alignment horizontal="left" vertical="top" wrapText="1"/>
    </xf>
    <xf numFmtId="0" fontId="0" fillId="0" borderId="54" xfId="0" applyBorder="1" applyAlignment="1">
      <alignment horizontal="left" vertical="top" wrapText="1"/>
    </xf>
    <xf numFmtId="0" fontId="0" fillId="0" borderId="43" xfId="0" applyBorder="1" applyAlignment="1">
      <alignment horizontal="center" vertical="top" wrapText="1"/>
    </xf>
    <xf numFmtId="0" fontId="0" fillId="0" borderId="0" xfId="0" applyAlignment="1">
      <alignment horizontal="center" vertical="top" wrapText="1"/>
    </xf>
    <xf numFmtId="0" fontId="0" fillId="0" borderId="43" xfId="0" applyBorder="1" applyAlignment="1">
      <alignment horizontal="center" vertical="top"/>
    </xf>
    <xf numFmtId="14" fontId="0" fillId="0" borderId="29" xfId="0" applyNumberFormat="1" applyBorder="1" applyAlignment="1">
      <alignment horizontal="left" vertical="top" wrapText="1"/>
    </xf>
    <xf numFmtId="0" fontId="29" fillId="0" borderId="0" xfId="0" applyFont="1" applyAlignment="1">
      <alignment vertical="top" wrapText="1"/>
    </xf>
    <xf numFmtId="0" fontId="13" fillId="13" borderId="0" xfId="0" applyFont="1" applyFill="1" applyAlignment="1">
      <alignment vertical="top" wrapText="1"/>
    </xf>
    <xf numFmtId="0" fontId="5" fillId="13" borderId="0" xfId="14" applyFont="1" applyFill="1" applyAlignment="1" applyProtection="1">
      <alignment horizontal="left" vertical="top" wrapText="1"/>
    </xf>
    <xf numFmtId="0" fontId="5" fillId="0" borderId="0" xfId="0" applyFont="1" applyAlignment="1">
      <alignment horizontal="left" vertical="top" wrapText="1"/>
    </xf>
    <xf numFmtId="0" fontId="5" fillId="23" borderId="13" xfId="0" applyFont="1" applyFill="1" applyBorder="1" applyAlignment="1">
      <alignment horizontal="left" vertical="center" wrapText="1" indent="1"/>
    </xf>
    <xf numFmtId="0" fontId="5" fillId="23" borderId="14" xfId="0" applyFont="1" applyFill="1" applyBorder="1" applyAlignment="1">
      <alignment horizontal="left" vertical="center" wrapText="1" indent="1"/>
    </xf>
    <xf numFmtId="0" fontId="5" fillId="13" borderId="15" xfId="0" applyFont="1" applyFill="1" applyBorder="1" applyAlignment="1">
      <alignment horizontal="left" vertical="center" wrapText="1" indent="1"/>
    </xf>
    <xf numFmtId="0" fontId="55" fillId="13" borderId="0" xfId="0" applyFont="1" applyFill="1" applyAlignment="1">
      <alignment horizontal="left" vertical="top" wrapText="1"/>
    </xf>
    <xf numFmtId="0" fontId="5" fillId="13" borderId="0" xfId="0" applyFont="1" applyFill="1" applyAlignment="1">
      <alignment horizontal="left" vertical="top" wrapText="1"/>
    </xf>
    <xf numFmtId="0" fontId="33" fillId="13" borderId="0" xfId="14" applyFont="1" applyFill="1" applyAlignment="1" applyProtection="1">
      <alignment horizontal="left" vertical="top" wrapText="1"/>
    </xf>
    <xf numFmtId="0" fontId="11" fillId="13" borderId="0" xfId="14" applyFill="1" applyAlignment="1" applyProtection="1">
      <alignment horizontal="left" vertical="top" wrapText="1"/>
    </xf>
    <xf numFmtId="0" fontId="7" fillId="13" borderId="0" xfId="0" applyFont="1" applyFill="1" applyAlignment="1">
      <alignment horizontal="left" vertical="top" wrapText="1"/>
    </xf>
    <xf numFmtId="0" fontId="7" fillId="0" borderId="0" xfId="0" applyFont="1" applyAlignment="1">
      <alignment horizontal="left" vertical="top" wrapText="1"/>
    </xf>
    <xf numFmtId="0" fontId="5" fillId="13" borderId="0" xfId="0" applyFont="1" applyFill="1" applyAlignment="1">
      <alignment horizontal="left" vertical="top"/>
    </xf>
    <xf numFmtId="0" fontId="0" fillId="24" borderId="29" xfId="0" applyFill="1" applyBorder="1" applyAlignment="1">
      <alignment vertical="top" wrapText="1"/>
    </xf>
    <xf numFmtId="0" fontId="5" fillId="13" borderId="29" xfId="0" applyFont="1" applyFill="1" applyBorder="1" applyAlignment="1">
      <alignment vertical="top" wrapText="1"/>
    </xf>
    <xf numFmtId="0" fontId="5" fillId="13" borderId="0" xfId="0" applyFont="1" applyFill="1" applyAlignment="1">
      <alignment horizontal="justify" vertical="top" wrapText="1"/>
    </xf>
    <xf numFmtId="0" fontId="50" fillId="13" borderId="30" xfId="0" applyFont="1" applyFill="1" applyBorder="1" applyAlignment="1">
      <alignment vertical="top" wrapText="1"/>
    </xf>
    <xf numFmtId="0" fontId="35" fillId="13" borderId="0" xfId="0" applyFont="1" applyFill="1" applyAlignment="1">
      <alignment horizontal="left" vertical="top" wrapText="1" indent="2"/>
    </xf>
    <xf numFmtId="0" fontId="56" fillId="13" borderId="0" xfId="0" applyFont="1" applyFill="1" applyAlignment="1">
      <alignment horizontal="left" vertical="top" wrapText="1"/>
    </xf>
    <xf numFmtId="0" fontId="62" fillId="13" borderId="0" xfId="0" applyFont="1" applyFill="1" applyAlignment="1">
      <alignment vertical="top" wrapText="1"/>
    </xf>
    <xf numFmtId="0" fontId="74" fillId="13" borderId="0" xfId="0" applyFont="1" applyFill="1" applyAlignment="1">
      <alignment horizontal="left" vertical="top" wrapText="1"/>
    </xf>
    <xf numFmtId="0" fontId="52" fillId="15" borderId="0" xfId="0" applyFont="1" applyFill="1" applyAlignment="1">
      <alignment horizontal="left" vertical="center" wrapText="1"/>
    </xf>
    <xf numFmtId="0" fontId="53" fillId="15" borderId="0" xfId="0" applyFont="1" applyFill="1" applyAlignment="1">
      <alignment horizontal="left" vertical="center" wrapText="1"/>
    </xf>
    <xf numFmtId="0" fontId="0" fillId="0" borderId="0" xfId="0" applyAlignment="1">
      <alignment vertical="center" wrapText="1"/>
    </xf>
    <xf numFmtId="0" fontId="7" fillId="13" borderId="0" xfId="14" applyFont="1" applyFill="1" applyAlignment="1" applyProtection="1">
      <alignment horizontal="left" vertical="top" wrapText="1"/>
    </xf>
    <xf numFmtId="0" fontId="5" fillId="27" borderId="0" xfId="0" applyFont="1" applyFill="1" applyAlignment="1">
      <alignment horizontal="left" vertical="top" wrapText="1"/>
    </xf>
    <xf numFmtId="0" fontId="0" fillId="27" borderId="0" xfId="0" applyFill="1" applyAlignment="1">
      <alignment horizontal="left" vertical="top" wrapText="1"/>
    </xf>
    <xf numFmtId="0" fontId="5" fillId="13" borderId="0" xfId="14" applyFont="1" applyFill="1" applyAlignment="1" applyProtection="1">
      <alignment vertical="top" wrapText="1"/>
    </xf>
    <xf numFmtId="0" fontId="61" fillId="13" borderId="0" xfId="0" applyFont="1" applyFill="1" applyAlignment="1">
      <alignment horizontal="left" vertical="top" wrapText="1"/>
    </xf>
    <xf numFmtId="0" fontId="37" fillId="13" borderId="0" xfId="0" applyFont="1" applyFill="1" applyAlignment="1">
      <alignment horizontal="left" vertical="top" wrapText="1"/>
    </xf>
    <xf numFmtId="0" fontId="39" fillId="13" borderId="0" xfId="0" applyFont="1" applyFill="1" applyAlignment="1">
      <alignment vertical="top" wrapText="1"/>
    </xf>
    <xf numFmtId="0" fontId="71" fillId="13" borderId="0" xfId="0" applyFont="1" applyFill="1" applyAlignment="1">
      <alignment horizontal="justify" vertical="top" wrapText="1"/>
    </xf>
    <xf numFmtId="164" fontId="0" fillId="22" borderId="29" xfId="0" applyNumberFormat="1" applyFill="1" applyBorder="1" applyAlignment="1">
      <alignment vertical="top" wrapText="1"/>
    </xf>
    <xf numFmtId="164" fontId="0" fillId="25" borderId="29" xfId="0" applyNumberFormat="1" applyFill="1" applyBorder="1" applyAlignment="1">
      <alignment vertical="top" wrapText="1"/>
    </xf>
    <xf numFmtId="0" fontId="5" fillId="25" borderId="29" xfId="0" applyFont="1" applyFill="1" applyBorder="1" applyAlignment="1">
      <alignment vertical="top" wrapText="1"/>
    </xf>
    <xf numFmtId="0" fontId="7" fillId="23" borderId="13" xfId="0" applyFont="1" applyFill="1" applyBorder="1" applyAlignment="1">
      <alignment horizontal="left" vertical="center" wrapText="1" indent="1"/>
    </xf>
    <xf numFmtId="0" fontId="7" fillId="23" borderId="14" xfId="0" applyFont="1" applyFill="1" applyBorder="1" applyAlignment="1">
      <alignment horizontal="left" vertical="center" wrapText="1" indent="1"/>
    </xf>
    <xf numFmtId="0" fontId="5" fillId="16" borderId="21" xfId="0" applyFont="1" applyFill="1" applyBorder="1" applyAlignment="1">
      <alignment horizontal="center" vertical="top" wrapText="1"/>
    </xf>
    <xf numFmtId="0" fontId="5" fillId="16" borderId="31" xfId="0" applyFont="1" applyFill="1" applyBorder="1" applyAlignment="1">
      <alignment horizontal="center" vertical="top" wrapText="1"/>
    </xf>
    <xf numFmtId="0" fontId="5" fillId="16" borderId="22" xfId="0" applyFont="1" applyFill="1" applyBorder="1" applyAlignment="1">
      <alignment horizontal="center" vertical="top" wrapText="1"/>
    </xf>
    <xf numFmtId="0" fontId="5" fillId="16" borderId="24" xfId="0" applyFont="1" applyFill="1" applyBorder="1" applyAlignment="1">
      <alignment horizontal="center" vertical="top" wrapText="1"/>
    </xf>
    <xf numFmtId="0" fontId="5" fillId="16" borderId="0" xfId="0" applyFont="1" applyFill="1" applyAlignment="1">
      <alignment horizontal="center" vertical="top" wrapText="1"/>
    </xf>
    <xf numFmtId="0" fontId="5" fillId="16" borderId="25" xfId="0" applyFont="1" applyFill="1" applyBorder="1" applyAlignment="1">
      <alignment horizontal="center" vertical="top" wrapText="1"/>
    </xf>
    <xf numFmtId="0" fontId="5" fillId="16" borderId="27" xfId="0" applyFont="1" applyFill="1" applyBorder="1" applyAlignment="1">
      <alignment horizontal="center" vertical="top" wrapText="1"/>
    </xf>
    <xf numFmtId="0" fontId="5" fillId="16" borderId="30" xfId="0" applyFont="1" applyFill="1" applyBorder="1" applyAlignment="1">
      <alignment horizontal="center" vertical="top" wrapText="1"/>
    </xf>
    <xf numFmtId="0" fontId="5" fillId="16" borderId="28" xfId="0" applyFont="1" applyFill="1" applyBorder="1" applyAlignment="1">
      <alignment horizontal="center" vertical="top" wrapText="1"/>
    </xf>
    <xf numFmtId="0" fontId="92" fillId="13" borderId="0" xfId="0" applyFont="1" applyFill="1" applyAlignment="1">
      <alignment horizontal="center" vertical="top" wrapText="1"/>
    </xf>
    <xf numFmtId="0" fontId="92" fillId="0" borderId="0" xfId="0" applyFont="1" applyAlignment="1">
      <alignment horizontal="center" vertical="top" wrapText="1"/>
    </xf>
    <xf numFmtId="0" fontId="149" fillId="13" borderId="0" xfId="14" applyFont="1" applyFill="1" applyAlignment="1" applyProtection="1">
      <alignment vertical="top" wrapText="1"/>
    </xf>
    <xf numFmtId="0" fontId="8" fillId="13" borderId="0" xfId="18" applyFont="1" applyFill="1" applyAlignment="1">
      <alignment horizontal="left" vertical="top" wrapText="1"/>
    </xf>
    <xf numFmtId="0" fontId="7" fillId="13" borderId="0" xfId="18" applyFont="1" applyFill="1" applyAlignment="1">
      <alignment horizontal="left" vertical="top"/>
    </xf>
    <xf numFmtId="0" fontId="14" fillId="13" borderId="0" xfId="18" applyFont="1" applyFill="1" applyAlignment="1">
      <alignment horizontal="left" vertical="top" wrapText="1"/>
    </xf>
    <xf numFmtId="0" fontId="5" fillId="0" borderId="0" xfId="18" applyAlignment="1">
      <alignment wrapText="1"/>
    </xf>
    <xf numFmtId="0" fontId="9" fillId="22" borderId="7" xfId="0" applyFont="1" applyFill="1" applyBorder="1" applyAlignment="1" applyProtection="1">
      <alignment horizontal="left" vertical="top"/>
      <protection locked="0"/>
    </xf>
    <xf numFmtId="0" fontId="9" fillId="22" borderId="32" xfId="0" applyFont="1" applyFill="1" applyBorder="1" applyAlignment="1" applyProtection="1">
      <alignment horizontal="left" vertical="top"/>
      <protection locked="0"/>
    </xf>
    <xf numFmtId="0" fontId="9" fillId="22" borderId="8" xfId="0" applyFont="1" applyFill="1" applyBorder="1" applyAlignment="1" applyProtection="1">
      <alignment horizontal="left" vertical="top"/>
      <protection locked="0"/>
    </xf>
    <xf numFmtId="0" fontId="14" fillId="13" borderId="0" xfId="18" applyFont="1" applyFill="1" applyAlignment="1">
      <alignment vertical="top" wrapText="1"/>
    </xf>
    <xf numFmtId="0" fontId="8" fillId="27" borderId="0" xfId="0" applyFont="1" applyFill="1" applyAlignment="1">
      <alignment horizontal="left" vertical="top" wrapText="1"/>
    </xf>
    <xf numFmtId="0" fontId="9" fillId="22" borderId="7" xfId="18" applyFont="1" applyFill="1" applyBorder="1" applyAlignment="1" applyProtection="1">
      <alignment horizontal="left" vertical="top"/>
      <protection locked="0"/>
    </xf>
    <xf numFmtId="0" fontId="9" fillId="22" borderId="32" xfId="18" applyFont="1" applyFill="1" applyBorder="1" applyAlignment="1" applyProtection="1">
      <alignment horizontal="left" vertical="top"/>
      <protection locked="0"/>
    </xf>
    <xf numFmtId="0" fontId="9" fillId="22" borderId="8" xfId="18" applyFont="1" applyFill="1" applyBorder="1" applyAlignment="1" applyProtection="1">
      <alignment horizontal="left" vertical="top"/>
      <protection locked="0"/>
    </xf>
    <xf numFmtId="1" fontId="10" fillId="28" borderId="7" xfId="0" applyNumberFormat="1" applyFont="1" applyFill="1" applyBorder="1" applyAlignment="1" applyProtection="1">
      <alignment horizontal="left" vertical="top"/>
      <protection locked="0"/>
    </xf>
    <xf numFmtId="1" fontId="10" fillId="28" borderId="8" xfId="0" applyNumberFormat="1" applyFont="1" applyFill="1" applyBorder="1" applyAlignment="1" applyProtection="1">
      <alignment horizontal="left" vertical="top"/>
      <protection locked="0"/>
    </xf>
    <xf numFmtId="0" fontId="7" fillId="13" borderId="0" xfId="0" applyFont="1" applyFill="1" applyAlignment="1">
      <alignment horizontal="left" vertical="top"/>
    </xf>
    <xf numFmtId="0" fontId="0" fillId="0" borderId="0" xfId="0" applyAlignment="1">
      <alignment horizontal="left" vertical="top"/>
    </xf>
    <xf numFmtId="0" fontId="0" fillId="0" borderId="25" xfId="0" applyBorder="1" applyAlignment="1">
      <alignment horizontal="left" vertical="top"/>
    </xf>
    <xf numFmtId="0" fontId="8" fillId="13" borderId="0" xfId="18" applyFont="1" applyFill="1" applyAlignment="1">
      <alignment vertical="top" wrapText="1"/>
    </xf>
    <xf numFmtId="0" fontId="11" fillId="0" borderId="0" xfId="14" applyFill="1" applyAlignment="1" applyProtection="1">
      <alignment horizontal="left"/>
    </xf>
    <xf numFmtId="0" fontId="5" fillId="0" borderId="0" xfId="18"/>
    <xf numFmtId="0" fontId="7" fillId="13" borderId="0" xfId="18" applyFont="1" applyFill="1" applyAlignment="1">
      <alignment horizontal="left" vertical="top" wrapText="1"/>
    </xf>
    <xf numFmtId="0" fontId="7" fillId="13" borderId="0" xfId="18" applyFont="1" applyFill="1" applyAlignment="1">
      <alignment vertical="top" wrapText="1"/>
    </xf>
    <xf numFmtId="0" fontId="5" fillId="0" borderId="0" xfId="18" applyAlignment="1">
      <alignment horizontal="left" vertical="top" wrapText="1"/>
    </xf>
    <xf numFmtId="0" fontId="5" fillId="0" borderId="25" xfId="18" applyBorder="1" applyAlignment="1">
      <alignment horizontal="left" vertical="top" wrapText="1"/>
    </xf>
    <xf numFmtId="0" fontId="13" fillId="13" borderId="0" xfId="18" applyFont="1" applyFill="1" applyAlignment="1">
      <alignment vertical="top" wrapText="1"/>
    </xf>
    <xf numFmtId="0" fontId="9" fillId="22" borderId="7" xfId="18" applyFont="1" applyFill="1" applyBorder="1" applyAlignment="1" applyProtection="1">
      <alignment horizontal="left" vertical="top" wrapText="1"/>
      <protection locked="0"/>
    </xf>
    <xf numFmtId="0" fontId="9" fillId="22" borderId="32" xfId="18" applyFont="1" applyFill="1" applyBorder="1" applyAlignment="1" applyProtection="1">
      <alignment horizontal="left" vertical="top" wrapText="1"/>
      <protection locked="0"/>
    </xf>
    <xf numFmtId="0" fontId="9" fillId="22" borderId="8" xfId="18" applyFont="1" applyFill="1" applyBorder="1" applyAlignment="1" applyProtection="1">
      <alignment horizontal="left" vertical="top" wrapText="1"/>
      <protection locked="0"/>
    </xf>
    <xf numFmtId="0" fontId="7" fillId="13" borderId="0" xfId="18" applyFont="1" applyFill="1" applyAlignment="1">
      <alignment horizontal="left" vertical="center" wrapText="1"/>
    </xf>
    <xf numFmtId="0" fontId="7" fillId="22" borderId="7" xfId="18" applyFont="1" applyFill="1" applyBorder="1" applyAlignment="1" applyProtection="1">
      <alignment horizontal="left" vertical="center" indent="1"/>
      <protection locked="0"/>
    </xf>
    <xf numFmtId="0" fontId="7" fillId="22" borderId="32" xfId="18" applyFont="1" applyFill="1" applyBorder="1" applyAlignment="1" applyProtection="1">
      <alignment horizontal="left" vertical="center" indent="1"/>
      <protection locked="0"/>
    </xf>
    <xf numFmtId="0" fontId="7" fillId="22" borderId="8" xfId="18" applyFont="1" applyFill="1" applyBorder="1" applyAlignment="1" applyProtection="1">
      <alignment horizontal="left" vertical="center" indent="1"/>
      <protection locked="0"/>
    </xf>
    <xf numFmtId="0" fontId="5" fillId="0" borderId="32" xfId="18" applyBorder="1" applyProtection="1">
      <protection locked="0"/>
    </xf>
    <xf numFmtId="0" fontId="5" fillId="0" borderId="8" xfId="18" applyBorder="1" applyProtection="1">
      <protection locked="0"/>
    </xf>
    <xf numFmtId="0" fontId="59" fillId="13" borderId="0" xfId="18" applyFont="1" applyFill="1" applyAlignment="1">
      <alignment horizontal="left" vertical="top" wrapText="1"/>
    </xf>
    <xf numFmtId="0" fontId="7" fillId="0" borderId="0" xfId="18" applyFont="1" applyAlignment="1">
      <alignment wrapText="1"/>
    </xf>
    <xf numFmtId="0" fontId="7" fillId="13" borderId="0" xfId="18" applyFont="1" applyFill="1" applyAlignment="1">
      <alignment vertical="top"/>
    </xf>
    <xf numFmtId="0" fontId="9" fillId="25" borderId="7" xfId="18" applyFont="1" applyFill="1" applyBorder="1" applyAlignment="1">
      <alignment horizontal="left" vertical="top" wrapText="1"/>
    </xf>
    <xf numFmtId="0" fontId="0" fillId="0" borderId="8" xfId="0" applyBorder="1" applyAlignment="1">
      <alignment horizontal="left" vertical="top" wrapText="1"/>
    </xf>
    <xf numFmtId="0" fontId="6" fillId="21" borderId="0" xfId="18" applyFont="1" applyFill="1" applyAlignment="1">
      <alignment horizontal="left" vertical="top" wrapText="1"/>
    </xf>
    <xf numFmtId="0" fontId="8" fillId="0" borderId="0" xfId="18" applyFont="1" applyAlignment="1">
      <alignment horizontal="left" vertical="top" wrapText="1"/>
    </xf>
    <xf numFmtId="0" fontId="14" fillId="13" borderId="75" xfId="18" applyFont="1" applyFill="1" applyBorder="1" applyAlignment="1">
      <alignment horizontal="left" vertical="top" wrapText="1"/>
    </xf>
    <xf numFmtId="0" fontId="43" fillId="13" borderId="75" xfId="0" applyFont="1" applyFill="1" applyBorder="1" applyAlignment="1">
      <alignment horizontal="left" vertical="top" wrapText="1"/>
    </xf>
    <xf numFmtId="0" fontId="14" fillId="13" borderId="83" xfId="0" applyFont="1" applyFill="1" applyBorder="1" applyAlignment="1">
      <alignment horizontal="left" vertical="top" wrapText="1"/>
    </xf>
    <xf numFmtId="0" fontId="0" fillId="0" borderId="33" xfId="0" applyBorder="1" applyAlignment="1">
      <alignment horizontal="left" vertical="top" wrapText="1"/>
    </xf>
    <xf numFmtId="0" fontId="59" fillId="13" borderId="33" xfId="18" applyFont="1" applyFill="1" applyBorder="1" applyAlignment="1">
      <alignment horizontal="left" vertical="top" wrapText="1"/>
    </xf>
    <xf numFmtId="0" fontId="0" fillId="0" borderId="78" xfId="0" applyBorder="1" applyAlignment="1">
      <alignment horizontal="left" vertical="top" wrapText="1"/>
    </xf>
    <xf numFmtId="0" fontId="9" fillId="0" borderId="7" xfId="18" applyFont="1" applyBorder="1" applyAlignment="1">
      <alignment vertical="top" wrapText="1"/>
    </xf>
    <xf numFmtId="0" fontId="9" fillId="0" borderId="8" xfId="18" applyFont="1" applyBorder="1" applyAlignment="1">
      <alignment vertical="top" wrapText="1"/>
    </xf>
    <xf numFmtId="0" fontId="10" fillId="0" borderId="29" xfId="18" applyFont="1" applyBorder="1" applyAlignment="1">
      <alignment vertical="top" wrapText="1"/>
    </xf>
    <xf numFmtId="0" fontId="5" fillId="0" borderId="29" xfId="18" applyBorder="1" applyAlignment="1">
      <alignment vertical="top" wrapText="1"/>
    </xf>
    <xf numFmtId="0" fontId="9" fillId="0" borderId="29" xfId="18" applyFont="1" applyBorder="1" applyAlignment="1">
      <alignment vertical="top" wrapText="1"/>
    </xf>
    <xf numFmtId="0" fontId="9" fillId="22" borderId="29" xfId="18" applyFont="1" applyFill="1" applyBorder="1" applyAlignment="1" applyProtection="1">
      <alignment vertical="top" wrapText="1"/>
      <protection locked="0"/>
    </xf>
    <xf numFmtId="0" fontId="9" fillId="27" borderId="7" xfId="18" applyFont="1" applyFill="1" applyBorder="1" applyAlignment="1">
      <alignment horizontal="left" vertical="top" wrapText="1"/>
    </xf>
    <xf numFmtId="0" fontId="137" fillId="0" borderId="75" xfId="18" applyFont="1" applyBorder="1" applyAlignment="1">
      <alignment horizontal="left" vertical="top" wrapText="1"/>
    </xf>
    <xf numFmtId="0" fontId="87" fillId="0" borderId="75" xfId="0" applyFont="1" applyBorder="1" applyAlignment="1">
      <alignment horizontal="left" vertical="top" wrapText="1"/>
    </xf>
    <xf numFmtId="0" fontId="7" fillId="25" borderId="7" xfId="18" applyFont="1" applyFill="1" applyBorder="1" applyAlignment="1">
      <alignment horizontal="left" vertical="top"/>
    </xf>
    <xf numFmtId="0" fontId="7" fillId="25" borderId="8" xfId="18" applyFont="1" applyFill="1" applyBorder="1" applyAlignment="1">
      <alignment horizontal="left" vertical="top"/>
    </xf>
    <xf numFmtId="0" fontId="7" fillId="0" borderId="0" xfId="18" applyFont="1" applyAlignment="1">
      <alignment horizontal="left" vertical="top" wrapText="1"/>
    </xf>
    <xf numFmtId="0" fontId="89" fillId="27" borderId="0" xfId="18" applyFont="1" applyFill="1" applyAlignment="1">
      <alignment vertical="top"/>
    </xf>
    <xf numFmtId="0" fontId="9" fillId="27" borderId="29" xfId="18" applyFont="1" applyFill="1" applyBorder="1" applyAlignment="1">
      <alignment vertical="top" wrapText="1"/>
    </xf>
    <xf numFmtId="0" fontId="49" fillId="13" borderId="27" xfId="18" applyFont="1" applyFill="1" applyBorder="1" applyAlignment="1">
      <alignment horizontal="left" vertical="top" wrapText="1"/>
    </xf>
    <xf numFmtId="0" fontId="49" fillId="13" borderId="30" xfId="18" applyFont="1" applyFill="1" applyBorder="1" applyAlignment="1">
      <alignment horizontal="left" vertical="top" wrapText="1"/>
    </xf>
    <xf numFmtId="0" fontId="49" fillId="13" borderId="28" xfId="18" applyFont="1" applyFill="1" applyBorder="1" applyAlignment="1">
      <alignment horizontal="left" vertical="top" wrapText="1"/>
    </xf>
    <xf numFmtId="0" fontId="7" fillId="13" borderId="21" xfId="18" applyFont="1" applyFill="1" applyBorder="1" applyAlignment="1">
      <alignment horizontal="left" vertical="top" wrapText="1"/>
    </xf>
    <xf numFmtId="0" fontId="7" fillId="13" borderId="31" xfId="0" applyFont="1" applyFill="1" applyBorder="1" applyAlignment="1">
      <alignment horizontal="left" vertical="top" wrapText="1"/>
    </xf>
    <xf numFmtId="0" fontId="0" fillId="0" borderId="123" xfId="0" applyBorder="1" applyAlignment="1">
      <alignment horizontal="left" vertical="top" wrapText="1"/>
    </xf>
    <xf numFmtId="0" fontId="5" fillId="13" borderId="7" xfId="18" applyFill="1" applyBorder="1" applyAlignment="1">
      <alignment horizontal="left" vertical="top" wrapText="1"/>
    </xf>
    <xf numFmtId="0" fontId="5" fillId="13" borderId="32" xfId="18" applyFill="1" applyBorder="1" applyAlignment="1">
      <alignment horizontal="left" vertical="top" wrapText="1"/>
    </xf>
    <xf numFmtId="0" fontId="5" fillId="13" borderId="8" xfId="18" applyFill="1" applyBorder="1" applyAlignment="1">
      <alignment horizontal="left" vertical="top" wrapText="1"/>
    </xf>
    <xf numFmtId="0" fontId="0" fillId="0" borderId="25" xfId="0" applyBorder="1" applyAlignment="1">
      <alignment horizontal="left" vertical="top" wrapText="1"/>
    </xf>
    <xf numFmtId="0" fontId="11" fillId="0" borderId="0" xfId="14" applyFill="1" applyAlignment="1" applyProtection="1">
      <alignment horizontal="left" vertical="top"/>
    </xf>
    <xf numFmtId="0" fontId="9" fillId="28" borderId="29" xfId="18" quotePrefix="1" applyFont="1" applyFill="1" applyBorder="1" applyAlignment="1" applyProtection="1">
      <alignment horizontal="left" vertical="top" wrapText="1"/>
      <protection locked="0"/>
    </xf>
    <xf numFmtId="0" fontId="9" fillId="28" borderId="29" xfId="18" applyFont="1" applyFill="1" applyBorder="1" applyAlignment="1" applyProtection="1">
      <alignment horizontal="left" vertical="top" wrapText="1"/>
      <protection locked="0"/>
    </xf>
    <xf numFmtId="0" fontId="9" fillId="27" borderId="29" xfId="18" quotePrefix="1" applyFont="1" applyFill="1" applyBorder="1" applyAlignment="1">
      <alignment horizontal="left" vertical="top" wrapText="1"/>
    </xf>
    <xf numFmtId="0" fontId="9" fillId="27" borderId="29" xfId="18" applyFont="1" applyFill="1" applyBorder="1" applyAlignment="1">
      <alignment horizontal="left" vertical="top" wrapText="1"/>
    </xf>
    <xf numFmtId="2" fontId="9" fillId="22" borderId="55" xfId="18" applyNumberFormat="1" applyFont="1" applyFill="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2" fontId="9" fillId="22" borderId="26" xfId="18" applyNumberFormat="1" applyFont="1" applyFill="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2" fontId="9" fillId="22" borderId="29" xfId="18" applyNumberFormat="1" applyFont="1" applyFill="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5" fillId="0" borderId="0" xfId="18" applyAlignment="1">
      <alignment vertical="top" wrapText="1"/>
    </xf>
    <xf numFmtId="0" fontId="7" fillId="0" borderId="0" xfId="18" applyFont="1" applyAlignment="1">
      <alignment vertical="top" wrapText="1"/>
    </xf>
    <xf numFmtId="0" fontId="59" fillId="13" borderId="75" xfId="18" applyFont="1" applyFill="1" applyBorder="1" applyAlignment="1">
      <alignment horizontal="left" vertical="top" wrapText="1"/>
    </xf>
    <xf numFmtId="0" fontId="0" fillId="0" borderId="77" xfId="0" applyBorder="1" applyAlignment="1">
      <alignment horizontal="left" vertical="top" wrapText="1"/>
    </xf>
    <xf numFmtId="0" fontId="14" fillId="13" borderId="82" xfId="0" applyFont="1" applyFill="1" applyBorder="1" applyAlignment="1">
      <alignment horizontal="left" vertical="top" wrapText="1"/>
    </xf>
    <xf numFmtId="0" fontId="0" fillId="0" borderId="76" xfId="0" applyBorder="1" applyAlignment="1">
      <alignment horizontal="left" vertical="top" wrapText="1"/>
    </xf>
    <xf numFmtId="0" fontId="14" fillId="13" borderId="73" xfId="0" applyFont="1" applyFill="1" applyBorder="1" applyAlignment="1">
      <alignment horizontal="left" vertical="top" wrapText="1"/>
    </xf>
    <xf numFmtId="0" fontId="0" fillId="0" borderId="73" xfId="0" applyBorder="1" applyAlignment="1">
      <alignment horizontal="left" vertical="top" wrapText="1"/>
    </xf>
    <xf numFmtId="0" fontId="0" fillId="0" borderId="83" xfId="0" applyBorder="1" applyAlignment="1">
      <alignment horizontal="left" vertical="top" wrapText="1"/>
    </xf>
    <xf numFmtId="0" fontId="136" fillId="25" borderId="7" xfId="18" applyFont="1" applyFill="1" applyBorder="1" applyAlignment="1">
      <alignment horizontal="left" vertical="top"/>
    </xf>
    <xf numFmtId="0" fontId="0" fillId="0" borderId="8" xfId="0" applyBorder="1" applyAlignment="1">
      <alignment horizontal="left" vertical="top"/>
    </xf>
    <xf numFmtId="2" fontId="10" fillId="22" borderId="29" xfId="18" applyNumberFormat="1" applyFont="1" applyFill="1"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49" fillId="13" borderId="44" xfId="18" applyFont="1" applyFill="1" applyBorder="1" applyAlignment="1">
      <alignment horizontal="left" vertical="top" wrapText="1"/>
    </xf>
    <xf numFmtId="0" fontId="49" fillId="13" borderId="42" xfId="18" applyFont="1" applyFill="1" applyBorder="1" applyAlignment="1">
      <alignment horizontal="left" vertical="top" wrapText="1"/>
    </xf>
    <xf numFmtId="0" fontId="49" fillId="13" borderId="51" xfId="18" applyFont="1" applyFill="1" applyBorder="1" applyAlignment="1">
      <alignment horizontal="left" vertical="top" wrapText="1"/>
    </xf>
    <xf numFmtId="0" fontId="7" fillId="13" borderId="45" xfId="18" applyFont="1" applyFill="1" applyBorder="1" applyAlignment="1">
      <alignment horizontal="left" vertical="top" wrapText="1"/>
    </xf>
    <xf numFmtId="0" fontId="7" fillId="13" borderId="43" xfId="0" applyFont="1" applyFill="1" applyBorder="1" applyAlignment="1">
      <alignment horizontal="left" vertical="top" wrapText="1"/>
    </xf>
    <xf numFmtId="0" fontId="0" fillId="0" borderId="84" xfId="0" applyBorder="1" applyAlignment="1">
      <alignment horizontal="left" vertical="top" wrapText="1"/>
    </xf>
    <xf numFmtId="0" fontId="5" fillId="0" borderId="25" xfId="18" applyBorder="1" applyAlignment="1">
      <alignment vertical="top" wrapText="1"/>
    </xf>
    <xf numFmtId="0" fontId="48" fillId="0" borderId="0" xfId="18" applyFont="1" applyAlignment="1">
      <alignment horizontal="left" vertical="center" wrapText="1"/>
    </xf>
    <xf numFmtId="0" fontId="0" fillId="0" borderId="0" xfId="0" applyAlignment="1">
      <alignment horizontal="left" vertical="center" wrapText="1"/>
    </xf>
    <xf numFmtId="0" fontId="48" fillId="0" borderId="30" xfId="18" applyFont="1" applyBorder="1" applyAlignment="1">
      <alignment horizontal="left" vertical="top" wrapText="1"/>
    </xf>
    <xf numFmtId="0" fontId="0" fillId="0" borderId="79" xfId="0" applyBorder="1" applyAlignment="1">
      <alignment horizontal="left" vertical="top" wrapText="1"/>
    </xf>
    <xf numFmtId="0" fontId="0" fillId="0" borderId="32" xfId="0" applyBorder="1" applyAlignment="1">
      <alignment horizontal="left" vertical="top" wrapText="1"/>
    </xf>
    <xf numFmtId="0" fontId="10" fillId="22" borderId="21" xfId="18" applyFont="1" applyFill="1" applyBorder="1" applyAlignment="1" applyProtection="1">
      <alignment horizontal="left" vertical="top" wrapText="1"/>
      <protection locked="0"/>
    </xf>
    <xf numFmtId="0" fontId="10" fillId="22" borderId="31" xfId="18" applyFont="1" applyFill="1" applyBorder="1" applyAlignment="1" applyProtection="1">
      <alignment horizontal="left" vertical="top" wrapText="1"/>
      <protection locked="0"/>
    </xf>
    <xf numFmtId="0" fontId="0" fillId="0" borderId="31" xfId="0" applyBorder="1" applyAlignment="1">
      <alignment horizontal="left" vertical="top" wrapText="1"/>
    </xf>
    <xf numFmtId="0" fontId="0" fillId="0" borderId="22" xfId="0" applyBorder="1" applyAlignment="1">
      <alignment horizontal="left" vertical="top" wrapText="1"/>
    </xf>
    <xf numFmtId="0" fontId="10" fillId="22" borderId="24" xfId="18" applyFont="1" applyFill="1" applyBorder="1" applyAlignment="1" applyProtection="1">
      <alignment horizontal="left" vertical="top" wrapText="1"/>
      <protection locked="0"/>
    </xf>
    <xf numFmtId="0" fontId="10" fillId="22" borderId="0" xfId="18" applyFont="1" applyFill="1" applyAlignment="1" applyProtection="1">
      <alignment horizontal="left" vertical="top" wrapText="1"/>
      <protection locked="0"/>
    </xf>
    <xf numFmtId="0" fontId="10" fillId="22" borderId="27" xfId="18" applyFont="1" applyFill="1" applyBorder="1" applyAlignment="1" applyProtection="1">
      <alignment horizontal="left" vertical="top" wrapText="1"/>
      <protection locked="0"/>
    </xf>
    <xf numFmtId="0" fontId="10" fillId="22" borderId="30" xfId="18" applyFont="1" applyFill="1" applyBorder="1" applyAlignment="1" applyProtection="1">
      <alignment horizontal="left" vertical="top" wrapText="1"/>
      <protection locked="0"/>
    </xf>
    <xf numFmtId="0" fontId="0" fillId="0" borderId="30" xfId="0" applyBorder="1" applyAlignment="1">
      <alignment horizontal="left" vertical="top" wrapText="1"/>
    </xf>
    <xf numFmtId="0" fontId="0" fillId="0" borderId="28" xfId="0" applyBorder="1" applyAlignment="1">
      <alignment horizontal="left" vertical="top" wrapText="1"/>
    </xf>
    <xf numFmtId="164" fontId="5" fillId="22" borderId="21" xfId="18" applyNumberFormat="1" applyFill="1" applyBorder="1" applyAlignment="1" applyProtection="1">
      <alignment horizontal="left" vertical="top" wrapText="1"/>
      <protection locked="0"/>
    </xf>
    <xf numFmtId="164" fontId="5" fillId="22" borderId="7" xfId="18" applyNumberFormat="1" applyFill="1" applyBorder="1" applyAlignment="1" applyProtection="1">
      <alignment horizontal="left" vertical="top" wrapText="1"/>
      <protection locked="0"/>
    </xf>
    <xf numFmtId="164" fontId="5" fillId="25" borderId="27" xfId="18" applyNumberFormat="1" applyFill="1" applyBorder="1" applyAlignment="1">
      <alignment horizontal="left" vertical="top" wrapText="1"/>
    </xf>
    <xf numFmtId="0" fontId="7" fillId="13" borderId="30" xfId="18" applyFont="1" applyFill="1" applyBorder="1" applyAlignment="1">
      <alignment horizontal="left" vertical="top" wrapText="1"/>
    </xf>
    <xf numFmtId="0" fontId="9" fillId="22" borderId="55" xfId="18" applyFont="1" applyFill="1" applyBorder="1" applyAlignment="1" applyProtection="1">
      <alignment vertical="top" wrapText="1"/>
      <protection locked="0"/>
    </xf>
    <xf numFmtId="0" fontId="9" fillId="22" borderId="26" xfId="18" applyFont="1" applyFill="1" applyBorder="1" applyAlignment="1" applyProtection="1">
      <alignment vertical="top" wrapText="1"/>
      <protection locked="0"/>
    </xf>
    <xf numFmtId="0" fontId="10" fillId="0" borderId="7" xfId="18" applyFont="1" applyBorder="1" applyAlignment="1">
      <alignment horizontal="left" vertical="top" wrapText="1"/>
    </xf>
    <xf numFmtId="0" fontId="9" fillId="13" borderId="26" xfId="0" applyFont="1" applyFill="1" applyBorder="1" applyAlignment="1">
      <alignment horizontal="left" vertical="top" wrapText="1"/>
    </xf>
    <xf numFmtId="0" fontId="5" fillId="0" borderId="26" xfId="0" applyFont="1" applyBorder="1" applyAlignment="1">
      <alignment horizontal="left" vertical="top" wrapText="1"/>
    </xf>
    <xf numFmtId="0" fontId="5" fillId="13" borderId="7" xfId="18" applyFill="1" applyBorder="1" applyAlignment="1">
      <alignment vertical="top" wrapText="1"/>
    </xf>
    <xf numFmtId="0" fontId="5" fillId="13" borderId="32" xfId="0" applyFont="1" applyFill="1" applyBorder="1" applyAlignment="1">
      <alignment vertical="top" wrapText="1"/>
    </xf>
    <xf numFmtId="0" fontId="9" fillId="22" borderId="7" xfId="18" applyFont="1" applyFill="1" applyBorder="1" applyAlignment="1" applyProtection="1">
      <alignment vertical="top" wrapText="1"/>
      <protection locked="0"/>
    </xf>
    <xf numFmtId="0" fontId="5" fillId="0" borderId="8" xfId="0" applyFont="1" applyBorder="1" applyAlignment="1" applyProtection="1">
      <alignment vertical="top" wrapText="1"/>
      <protection locked="0"/>
    </xf>
    <xf numFmtId="0" fontId="9" fillId="0" borderId="7" xfId="18" applyFont="1" applyBorder="1" applyAlignment="1">
      <alignment horizontal="left" vertical="top" wrapText="1"/>
    </xf>
    <xf numFmtId="0" fontId="142" fillId="0" borderId="0" xfId="18" applyFont="1" applyAlignment="1">
      <alignment horizontal="left" vertical="top" wrapText="1"/>
    </xf>
    <xf numFmtId="0" fontId="137" fillId="0" borderId="31" xfId="18" applyFont="1" applyBorder="1" applyAlignment="1">
      <alignment horizontal="left" vertical="top" wrapText="1"/>
    </xf>
    <xf numFmtId="0" fontId="137" fillId="0" borderId="0" xfId="18" applyFont="1" applyAlignment="1">
      <alignment horizontal="left" vertical="top" wrapText="1"/>
    </xf>
    <xf numFmtId="2" fontId="10" fillId="27" borderId="29" xfId="18" applyNumberFormat="1" applyFont="1" applyFill="1" applyBorder="1" applyAlignment="1">
      <alignment horizontal="left" vertical="top" wrapText="1"/>
    </xf>
    <xf numFmtId="0" fontId="149" fillId="13" borderId="75" xfId="14" applyFont="1" applyFill="1" applyBorder="1" applyAlignment="1" applyProtection="1">
      <alignment vertical="top" wrapText="1"/>
    </xf>
    <xf numFmtId="0" fontId="9" fillId="13" borderId="29" xfId="0" applyFont="1" applyFill="1" applyBorder="1" applyAlignment="1">
      <alignment horizontal="left" vertical="top" wrapText="1"/>
    </xf>
    <xf numFmtId="0" fontId="5" fillId="0" borderId="29" xfId="0" applyFont="1" applyBorder="1" applyAlignment="1">
      <alignment horizontal="left" vertical="top" wrapText="1"/>
    </xf>
    <xf numFmtId="0" fontId="10" fillId="0" borderId="29" xfId="18" applyFont="1" applyBorder="1" applyAlignment="1">
      <alignment horizontal="left" vertical="top" wrapText="1"/>
    </xf>
    <xf numFmtId="0" fontId="48" fillId="0" borderId="0" xfId="18" applyFont="1" applyAlignment="1">
      <alignment horizontal="left" vertical="top" wrapText="1"/>
    </xf>
    <xf numFmtId="0" fontId="59" fillId="13" borderId="78" xfId="18" applyFont="1" applyFill="1" applyBorder="1" applyAlignment="1">
      <alignment horizontal="left" vertical="top" wrapText="1"/>
    </xf>
    <xf numFmtId="0" fontId="8" fillId="0" borderId="30" xfId="18" applyFont="1" applyBorder="1" applyAlignment="1">
      <alignment horizontal="left" vertical="top" wrapText="1"/>
    </xf>
    <xf numFmtId="0" fontId="59" fillId="13" borderId="0" xfId="18" applyFont="1" applyFill="1" applyAlignment="1">
      <alignment vertical="top" wrapText="1"/>
    </xf>
    <xf numFmtId="0" fontId="59" fillId="13" borderId="0" xfId="0" applyFont="1" applyFill="1" applyAlignment="1">
      <alignment vertical="top" wrapText="1"/>
    </xf>
    <xf numFmtId="0" fontId="10" fillId="13" borderId="29" xfId="18" applyFont="1" applyFill="1" applyBorder="1" applyAlignment="1">
      <alignment horizontal="left" vertical="top" wrapText="1"/>
    </xf>
    <xf numFmtId="0" fontId="10" fillId="13" borderId="29" xfId="0" applyFont="1" applyFill="1" applyBorder="1" applyAlignment="1">
      <alignment horizontal="left" vertical="top" wrapText="1"/>
    </xf>
    <xf numFmtId="0" fontId="14" fillId="13" borderId="0" xfId="0" applyFont="1" applyFill="1" applyAlignment="1">
      <alignment horizontal="left" vertical="top" wrapText="1"/>
    </xf>
    <xf numFmtId="0" fontId="59" fillId="13" borderId="0" xfId="0" applyFont="1" applyFill="1" applyAlignment="1">
      <alignment horizontal="left" vertical="top" wrapText="1"/>
    </xf>
    <xf numFmtId="49" fontId="9" fillId="28" borderId="7" xfId="18" quotePrefix="1" applyNumberFormat="1" applyFont="1" applyFill="1" applyBorder="1" applyAlignment="1" applyProtection="1">
      <alignment horizontal="left" vertical="top"/>
      <protection locked="0"/>
    </xf>
    <xf numFmtId="49" fontId="9" fillId="28" borderId="8" xfId="18" quotePrefix="1" applyNumberFormat="1" applyFont="1" applyFill="1" applyBorder="1" applyAlignment="1" applyProtection="1">
      <alignment horizontal="left" vertical="top"/>
      <protection locked="0"/>
    </xf>
    <xf numFmtId="0" fontId="7" fillId="13" borderId="25" xfId="0" applyFont="1" applyFill="1" applyBorder="1" applyAlignment="1">
      <alignment vertical="top" wrapText="1"/>
    </xf>
    <xf numFmtId="0" fontId="10" fillId="0" borderId="7" xfId="18" applyFont="1" applyBorder="1" applyAlignment="1">
      <alignment vertical="top" wrapText="1"/>
    </xf>
    <xf numFmtId="0" fontId="0" fillId="0" borderId="8" xfId="0" applyBorder="1" applyAlignment="1">
      <alignment vertical="top" wrapText="1"/>
    </xf>
    <xf numFmtId="0" fontId="10" fillId="0" borderId="29" xfId="18" applyFont="1" applyBorder="1" applyAlignment="1">
      <alignment horizontal="center" vertical="top"/>
    </xf>
    <xf numFmtId="0" fontId="9" fillId="0" borderId="29" xfId="18" applyFont="1" applyBorder="1" applyAlignment="1">
      <alignment horizontal="center" vertical="top"/>
    </xf>
    <xf numFmtId="0" fontId="58" fillId="0" borderId="47" xfId="18" applyFont="1" applyBorder="1" applyAlignment="1">
      <alignment horizontal="center" vertical="center" wrapText="1"/>
    </xf>
    <xf numFmtId="0" fontId="35" fillId="0" borderId="65" xfId="0" applyFont="1" applyBorder="1" applyAlignment="1">
      <alignment vertical="center" wrapText="1"/>
    </xf>
    <xf numFmtId="0" fontId="54" fillId="13" borderId="0" xfId="18" applyFont="1" applyFill="1" applyAlignment="1">
      <alignment horizontal="left" vertical="top" wrapText="1"/>
    </xf>
    <xf numFmtId="0" fontId="54" fillId="13" borderId="0" xfId="0" applyFont="1" applyFill="1" applyAlignment="1">
      <alignment horizontal="left" vertical="top" wrapText="1"/>
    </xf>
    <xf numFmtId="0" fontId="45" fillId="0" borderId="29" xfId="18" applyFont="1" applyBorder="1" applyAlignment="1">
      <alignment horizontal="left" vertical="top" wrapText="1" indent="1"/>
    </xf>
    <xf numFmtId="0" fontId="9" fillId="0" borderId="29" xfId="18" applyFont="1" applyBorder="1" applyAlignment="1">
      <alignment horizontal="left" vertical="top" wrapText="1" indent="1"/>
    </xf>
    <xf numFmtId="0" fontId="71" fillId="13" borderId="0" xfId="18" applyFont="1" applyFill="1" applyAlignment="1">
      <alignment horizontal="left" vertical="top" wrapText="1"/>
    </xf>
    <xf numFmtId="0" fontId="87" fillId="13" borderId="0" xfId="18" applyFont="1" applyFill="1" applyAlignment="1">
      <alignment horizontal="left" vertical="top" wrapText="1"/>
    </xf>
    <xf numFmtId="0" fontId="87" fillId="13" borderId="0" xfId="0" applyFont="1" applyFill="1" applyAlignment="1">
      <alignment horizontal="left" vertical="top" wrapText="1"/>
    </xf>
    <xf numFmtId="0" fontId="10" fillId="0" borderId="21" xfId="18" applyFont="1" applyBorder="1" applyAlignment="1">
      <alignment horizontal="center" vertical="center" wrapText="1"/>
    </xf>
    <xf numFmtId="0" fontId="10" fillId="0" borderId="27" xfId="18" applyFont="1" applyBorder="1" applyAlignment="1">
      <alignment horizontal="center" vertical="center" wrapText="1"/>
    </xf>
    <xf numFmtId="0" fontId="5" fillId="0" borderId="8" xfId="18" applyBorder="1" applyAlignment="1">
      <alignment vertical="top" wrapText="1"/>
    </xf>
    <xf numFmtId="0" fontId="10" fillId="0" borderId="108" xfId="18" applyFont="1" applyBorder="1" applyAlignment="1">
      <alignment horizontal="center" vertical="center" wrapText="1"/>
    </xf>
    <xf numFmtId="0" fontId="35" fillId="0" borderId="46" xfId="0" applyFont="1" applyBorder="1" applyAlignment="1">
      <alignment vertical="center" wrapText="1"/>
    </xf>
    <xf numFmtId="0" fontId="58" fillId="0" borderId="29" xfId="18" applyFont="1" applyBorder="1" applyAlignment="1">
      <alignment horizontal="left" vertical="top" wrapText="1" indent="1"/>
    </xf>
    <xf numFmtId="0" fontId="45" fillId="0" borderId="29" xfId="18" applyFont="1" applyBorder="1" applyAlignment="1">
      <alignment horizontal="left" vertical="top" wrapText="1" indent="2"/>
    </xf>
    <xf numFmtId="0" fontId="9" fillId="0" borderId="29" xfId="18" applyFont="1" applyBorder="1" applyAlignment="1">
      <alignment horizontal="left" vertical="top" wrapText="1" indent="2"/>
    </xf>
    <xf numFmtId="0" fontId="10" fillId="0" borderId="26" xfId="18" applyFont="1" applyBorder="1" applyAlignment="1">
      <alignment vertical="top" wrapText="1"/>
    </xf>
    <xf numFmtId="0" fontId="9" fillId="0" borderId="26" xfId="18" applyFont="1" applyBorder="1" applyAlignment="1">
      <alignment vertical="top" wrapText="1"/>
    </xf>
    <xf numFmtId="0" fontId="6" fillId="21" borderId="32" xfId="18" applyFont="1" applyFill="1" applyBorder="1" applyAlignment="1">
      <alignment horizontal="left" vertical="top" wrapText="1"/>
    </xf>
    <xf numFmtId="0" fontId="10" fillId="0" borderId="7" xfId="18" applyFont="1" applyBorder="1" applyAlignment="1">
      <alignment horizontal="center" vertical="top" wrapText="1"/>
    </xf>
    <xf numFmtId="0" fontId="10" fillId="0" borderId="8" xfId="18" applyFont="1" applyBorder="1" applyAlignment="1">
      <alignment horizontal="center" vertical="top" wrapText="1"/>
    </xf>
    <xf numFmtId="0" fontId="10" fillId="0" borderId="20" xfId="18" applyFont="1" applyBorder="1" applyAlignment="1">
      <alignment horizontal="center" vertical="top" wrapText="1"/>
    </xf>
    <xf numFmtId="0" fontId="5" fillId="0" borderId="26" xfId="18" applyBorder="1" applyAlignment="1">
      <alignment vertical="top"/>
    </xf>
    <xf numFmtId="0" fontId="10" fillId="0" borderId="110" xfId="18" applyFont="1" applyBorder="1" applyAlignment="1">
      <alignment horizontal="center" vertical="top" wrapText="1"/>
    </xf>
    <xf numFmtId="0" fontId="5" fillId="0" borderId="106" xfId="18" applyBorder="1" applyAlignment="1">
      <alignment vertical="top"/>
    </xf>
    <xf numFmtId="0" fontId="10" fillId="32" borderId="112" xfId="18" applyFont="1" applyFill="1" applyBorder="1" applyAlignment="1">
      <alignment horizontal="center" vertical="top" wrapText="1"/>
    </xf>
    <xf numFmtId="0" fontId="5" fillId="32" borderId="107" xfId="18" applyFill="1" applyBorder="1" applyAlignment="1">
      <alignment vertical="top"/>
    </xf>
    <xf numFmtId="0" fontId="10" fillId="38" borderId="111" xfId="18" applyFont="1" applyFill="1" applyBorder="1" applyAlignment="1">
      <alignment horizontal="center" vertical="top" wrapText="1"/>
    </xf>
    <xf numFmtId="0" fontId="5" fillId="38" borderId="26" xfId="18" applyFill="1" applyBorder="1" applyAlignment="1">
      <alignment vertical="top"/>
    </xf>
    <xf numFmtId="0" fontId="10" fillId="0" borderId="0" xfId="18" applyFont="1" applyAlignment="1">
      <alignment horizontal="left" vertical="top" wrapText="1"/>
    </xf>
    <xf numFmtId="0" fontId="14" fillId="27" borderId="33" xfId="21" applyFont="1" applyFill="1" applyBorder="1" applyAlignment="1">
      <alignment horizontal="left" vertical="top" wrapText="1"/>
    </xf>
    <xf numFmtId="0" fontId="14" fillId="13" borderId="83" xfId="0" applyFont="1" applyFill="1" applyBorder="1" applyAlignment="1">
      <alignment vertical="top" wrapText="1"/>
    </xf>
    <xf numFmtId="0" fontId="14" fillId="13" borderId="33" xfId="0" applyFont="1" applyFill="1" applyBorder="1" applyAlignment="1">
      <alignment vertical="top" wrapText="1"/>
    </xf>
    <xf numFmtId="0" fontId="14" fillId="27" borderId="116" xfId="21" applyFont="1" applyFill="1" applyBorder="1" applyAlignment="1">
      <alignment horizontal="left" vertical="top" wrapText="1"/>
    </xf>
    <xf numFmtId="0" fontId="0" fillId="0" borderId="117" xfId="0" applyBorder="1" applyAlignment="1">
      <alignment horizontal="left" vertical="top" wrapText="1"/>
    </xf>
    <xf numFmtId="0" fontId="14" fillId="13" borderId="119" xfId="0" applyFont="1" applyFill="1" applyBorder="1" applyAlignment="1">
      <alignment vertical="top" wrapText="1"/>
    </xf>
    <xf numFmtId="0" fontId="14" fillId="13" borderId="116" xfId="0" applyFont="1" applyFill="1" applyBorder="1" applyAlignment="1">
      <alignment vertical="top" wrapText="1"/>
    </xf>
    <xf numFmtId="0" fontId="59" fillId="27" borderId="0" xfId="21" applyFont="1" applyFill="1" applyAlignment="1">
      <alignment horizontal="left" vertical="top" wrapText="1"/>
    </xf>
    <xf numFmtId="0" fontId="14" fillId="27" borderId="0" xfId="21" applyFont="1" applyFill="1" applyAlignment="1">
      <alignment horizontal="left" vertical="top" wrapText="1"/>
    </xf>
    <xf numFmtId="0" fontId="14" fillId="27" borderId="73" xfId="21" applyFont="1" applyFill="1" applyBorder="1" applyAlignment="1">
      <alignment horizontal="left" vertical="center" wrapText="1"/>
    </xf>
    <xf numFmtId="0" fontId="0" fillId="0" borderId="73" xfId="0" applyBorder="1" applyAlignment="1">
      <alignment horizontal="left" vertical="center" wrapText="1"/>
    </xf>
    <xf numFmtId="0" fontId="0" fillId="0" borderId="83" xfId="0" applyBorder="1" applyAlignment="1">
      <alignment horizontal="left" vertical="center" wrapText="1"/>
    </xf>
    <xf numFmtId="0" fontId="59" fillId="27" borderId="0" xfId="21" applyFont="1" applyFill="1" applyAlignment="1">
      <alignment horizontal="left" vertical="center" wrapText="1"/>
    </xf>
    <xf numFmtId="0" fontId="7" fillId="0" borderId="0" xfId="0" applyFont="1" applyAlignment="1">
      <alignment horizontal="left" vertical="center" wrapText="1"/>
    </xf>
    <xf numFmtId="0" fontId="14" fillId="27" borderId="117" xfId="21" applyFont="1" applyFill="1" applyBorder="1" applyAlignment="1">
      <alignment horizontal="left" vertical="top" wrapText="1"/>
    </xf>
    <xf numFmtId="0" fontId="14" fillId="27" borderId="118" xfId="21" applyFont="1" applyFill="1" applyBorder="1" applyAlignment="1">
      <alignment horizontal="left" vertical="top" wrapText="1"/>
    </xf>
    <xf numFmtId="0" fontId="14" fillId="27" borderId="75" xfId="21" applyFont="1" applyFill="1" applyBorder="1" applyAlignment="1">
      <alignment horizontal="left" vertical="top" wrapText="1"/>
    </xf>
    <xf numFmtId="0" fontId="14" fillId="27" borderId="77" xfId="21" applyFont="1" applyFill="1" applyBorder="1" applyAlignment="1">
      <alignment horizontal="left" vertical="top" wrapText="1"/>
    </xf>
    <xf numFmtId="0" fontId="14" fillId="13" borderId="120" xfId="0" applyFont="1" applyFill="1" applyBorder="1" applyAlignment="1">
      <alignment vertical="top" wrapText="1"/>
    </xf>
    <xf numFmtId="0" fontId="14" fillId="13" borderId="121" xfId="0" applyFont="1" applyFill="1" applyBorder="1" applyAlignment="1">
      <alignment vertical="top" wrapText="1"/>
    </xf>
    <xf numFmtId="0" fontId="14" fillId="13" borderId="75" xfId="0" applyFont="1" applyFill="1" applyBorder="1" applyAlignment="1">
      <alignment vertical="top" wrapText="1"/>
    </xf>
    <xf numFmtId="0" fontId="149" fillId="13" borderId="83" xfId="14" applyFont="1" applyFill="1" applyBorder="1" applyAlignment="1" applyProtection="1">
      <alignment vertical="top" wrapText="1"/>
    </xf>
    <xf numFmtId="0" fontId="149" fillId="13" borderId="33" xfId="14" applyFont="1" applyFill="1" applyBorder="1" applyAlignment="1" applyProtection="1">
      <alignment vertical="top" wrapText="1"/>
    </xf>
    <xf numFmtId="0" fontId="149" fillId="13" borderId="78" xfId="14" applyFont="1" applyFill="1" applyBorder="1" applyAlignment="1" applyProtection="1">
      <alignment vertical="top" wrapText="1"/>
    </xf>
    <xf numFmtId="0" fontId="59" fillId="13" borderId="121" xfId="0" applyFont="1" applyFill="1" applyBorder="1" applyAlignment="1">
      <alignment vertical="top" wrapText="1"/>
    </xf>
    <xf numFmtId="0" fontId="59" fillId="13" borderId="75" xfId="0" applyFont="1" applyFill="1" applyBorder="1" applyAlignment="1">
      <alignment vertical="top" wrapText="1"/>
    </xf>
    <xf numFmtId="0" fontId="137" fillId="27" borderId="0" xfId="21" applyFont="1" applyFill="1" applyAlignment="1">
      <alignment horizontal="left" vertical="top" wrapText="1"/>
    </xf>
    <xf numFmtId="0" fontId="14" fillId="13" borderId="0" xfId="21" applyFont="1" applyFill="1" applyAlignment="1">
      <alignment vertical="top" wrapText="1"/>
    </xf>
    <xf numFmtId="0" fontId="59" fillId="27" borderId="0" xfId="18" applyFont="1" applyFill="1" applyAlignment="1">
      <alignment horizontal="left" vertical="top" wrapText="1"/>
    </xf>
    <xf numFmtId="0" fontId="14" fillId="13" borderId="0" xfId="21" applyFont="1" applyFill="1" applyAlignment="1">
      <alignment horizontal="left" vertical="top" wrapText="1"/>
    </xf>
    <xf numFmtId="0" fontId="6" fillId="31" borderId="0" xfId="18" applyFont="1" applyFill="1" applyAlignment="1">
      <alignment horizontal="left" vertical="top" wrapText="1"/>
    </xf>
    <xf numFmtId="0" fontId="5" fillId="31" borderId="0" xfId="0" applyFont="1" applyFill="1" applyAlignment="1">
      <alignment horizontal="left" vertical="top" wrapText="1"/>
    </xf>
    <xf numFmtId="0" fontId="5" fillId="25" borderId="7" xfId="0" applyFont="1" applyFill="1" applyBorder="1" applyAlignment="1">
      <alignment horizontal="left" vertical="top" wrapText="1"/>
    </xf>
    <xf numFmtId="0" fontId="5" fillId="25" borderId="32" xfId="0" applyFont="1" applyFill="1" applyBorder="1" applyAlignment="1">
      <alignment horizontal="left" vertical="top" wrapText="1"/>
    </xf>
    <xf numFmtId="0" fontId="5" fillId="25" borderId="8" xfId="0" applyFont="1" applyFill="1" applyBorder="1" applyAlignment="1">
      <alignment horizontal="left" vertical="top" wrapText="1"/>
    </xf>
    <xf numFmtId="0" fontId="144" fillId="27" borderId="29" xfId="21" applyFont="1" applyFill="1" applyBorder="1" applyAlignment="1">
      <alignment horizontal="center" vertical="top"/>
    </xf>
    <xf numFmtId="0" fontId="14" fillId="28" borderId="24" xfId="18" applyFont="1" applyFill="1" applyBorder="1" applyAlignment="1" applyProtection="1">
      <alignment horizontal="left" vertical="top" wrapText="1"/>
      <protection locked="0"/>
    </xf>
    <xf numFmtId="0" fontId="0" fillId="28" borderId="0" xfId="0" applyFill="1" applyAlignment="1" applyProtection="1">
      <alignment horizontal="left" vertical="top" wrapText="1"/>
      <protection locked="0"/>
    </xf>
    <xf numFmtId="0" fontId="0" fillId="28" borderId="25" xfId="0" applyFill="1" applyBorder="1" applyAlignment="1" applyProtection="1">
      <alignment horizontal="left" vertical="top" wrapText="1"/>
      <protection locked="0"/>
    </xf>
    <xf numFmtId="0" fontId="10" fillId="0" borderId="29" xfId="18" applyFont="1" applyBorder="1" applyAlignment="1">
      <alignment horizontal="center" vertical="top" wrapText="1"/>
    </xf>
    <xf numFmtId="0" fontId="5" fillId="0" borderId="29" xfId="18" applyBorder="1" applyAlignment="1">
      <alignment horizontal="center" vertical="top" wrapText="1"/>
    </xf>
    <xf numFmtId="0" fontId="142" fillId="13" borderId="0" xfId="18" applyFont="1" applyFill="1" applyAlignment="1">
      <alignment vertical="top" wrapText="1"/>
    </xf>
    <xf numFmtId="0" fontId="71" fillId="0" borderId="0" xfId="18" applyFont="1" applyAlignment="1">
      <alignment vertical="top" wrapText="1"/>
    </xf>
    <xf numFmtId="0" fontId="14" fillId="13" borderId="0" xfId="18" applyFont="1" applyFill="1" applyAlignment="1">
      <alignment vertical="center" wrapText="1"/>
    </xf>
    <xf numFmtId="0" fontId="5" fillId="0" borderId="0" xfId="18" applyAlignment="1">
      <alignment vertical="center" wrapText="1"/>
    </xf>
    <xf numFmtId="0" fontId="14" fillId="28" borderId="21" xfId="18" applyFont="1" applyFill="1" applyBorder="1" applyAlignment="1" applyProtection="1">
      <alignment horizontal="left" vertical="top" wrapText="1"/>
      <protection locked="0"/>
    </xf>
    <xf numFmtId="0" fontId="0" fillId="28" borderId="31" xfId="0" applyFill="1" applyBorder="1" applyAlignment="1" applyProtection="1">
      <alignment horizontal="left" vertical="top" wrapText="1"/>
      <protection locked="0"/>
    </xf>
    <xf numFmtId="0" fontId="0" fillId="28" borderId="22" xfId="0" applyFill="1" applyBorder="1" applyAlignment="1" applyProtection="1">
      <alignment horizontal="left" vertical="top" wrapText="1"/>
      <protection locked="0"/>
    </xf>
    <xf numFmtId="0" fontId="14" fillId="28" borderId="27" xfId="18" applyFont="1" applyFill="1" applyBorder="1" applyAlignment="1" applyProtection="1">
      <alignment horizontal="left" vertical="top" wrapText="1"/>
      <protection locked="0"/>
    </xf>
    <xf numFmtId="0" fontId="0" fillId="28" borderId="30" xfId="0" applyFill="1" applyBorder="1" applyAlignment="1" applyProtection="1">
      <alignment horizontal="left" vertical="top" wrapText="1"/>
      <protection locked="0"/>
    </xf>
    <xf numFmtId="0" fontId="0" fillId="28" borderId="28" xfId="0" applyFill="1" applyBorder="1" applyAlignment="1" applyProtection="1">
      <alignment horizontal="left" vertical="top" wrapText="1"/>
      <protection locked="0"/>
    </xf>
    <xf numFmtId="0" fontId="9" fillId="28" borderId="7" xfId="0" applyFont="1" applyFill="1" applyBorder="1" applyAlignment="1" applyProtection="1">
      <alignment horizontal="left" vertical="top"/>
      <protection locked="0"/>
    </xf>
    <xf numFmtId="0" fontId="9" fillId="28" borderId="32" xfId="0" applyFont="1" applyFill="1" applyBorder="1" applyAlignment="1" applyProtection="1">
      <alignment horizontal="left" vertical="top"/>
      <protection locked="0"/>
    </xf>
    <xf numFmtId="0" fontId="9" fillId="28" borderId="8" xfId="0" applyFont="1" applyFill="1" applyBorder="1" applyAlignment="1" applyProtection="1">
      <alignment horizontal="left" vertical="top"/>
      <protection locked="0"/>
    </xf>
    <xf numFmtId="0" fontId="50" fillId="27" borderId="0" xfId="0" applyFont="1" applyFill="1" applyAlignment="1">
      <alignment horizontal="left" vertical="top" wrapText="1"/>
    </xf>
    <xf numFmtId="0" fontId="51" fillId="27" borderId="0" xfId="0" applyFont="1" applyFill="1" applyAlignment="1">
      <alignment horizontal="left" vertical="top" wrapText="1"/>
    </xf>
    <xf numFmtId="0" fontId="50" fillId="27" borderId="0" xfId="18" applyFont="1" applyFill="1" applyAlignment="1">
      <alignment horizontal="left" vertical="top" wrapText="1"/>
    </xf>
    <xf numFmtId="0" fontId="51" fillId="0" borderId="0" xfId="0" applyFont="1" applyAlignment="1">
      <alignment horizontal="left" vertical="top" wrapText="1"/>
    </xf>
    <xf numFmtId="0" fontId="95" fillId="27" borderId="0" xfId="18" applyFont="1" applyFill="1" applyAlignment="1">
      <alignment horizontal="left" vertical="top" wrapText="1"/>
    </xf>
    <xf numFmtId="0" fontId="27" fillId="27" borderId="0" xfId="0" applyFont="1" applyFill="1" applyAlignment="1">
      <alignment horizontal="left" vertical="top" wrapText="1"/>
    </xf>
    <xf numFmtId="0" fontId="7" fillId="27" borderId="0" xfId="18" applyFont="1" applyFill="1" applyAlignment="1">
      <alignment horizontal="left" vertical="top" wrapText="1"/>
    </xf>
    <xf numFmtId="0" fontId="14" fillId="27" borderId="31" xfId="18" applyFont="1" applyFill="1" applyBorder="1" applyAlignment="1">
      <alignment horizontal="left" vertical="top" wrapText="1"/>
    </xf>
    <xf numFmtId="0" fontId="0" fillId="27" borderId="31" xfId="0" applyFill="1" applyBorder="1" applyAlignment="1">
      <alignment horizontal="left" vertical="top" wrapText="1"/>
    </xf>
    <xf numFmtId="0" fontId="14" fillId="27" borderId="0" xfId="18" applyFont="1" applyFill="1" applyAlignment="1">
      <alignment horizontal="left" vertical="top" wrapText="1"/>
    </xf>
    <xf numFmtId="0" fontId="5" fillId="28" borderId="7" xfId="0" applyFont="1" applyFill="1" applyBorder="1" applyAlignment="1" applyProtection="1">
      <alignment horizontal="left" vertical="top"/>
      <protection locked="0"/>
    </xf>
    <xf numFmtId="0" fontId="5" fillId="28" borderId="32" xfId="0" applyFont="1" applyFill="1" applyBorder="1" applyAlignment="1" applyProtection="1">
      <alignment horizontal="left" vertical="top"/>
      <protection locked="0"/>
    </xf>
    <xf numFmtId="0" fontId="5" fillId="28" borderId="8" xfId="0" applyFont="1" applyFill="1" applyBorder="1" applyAlignment="1" applyProtection="1">
      <alignment horizontal="left" vertical="top"/>
      <protection locked="0"/>
    </xf>
    <xf numFmtId="0" fontId="134" fillId="27" borderId="0" xfId="14" applyFont="1" applyFill="1" applyBorder="1" applyAlignment="1" applyProtection="1">
      <alignment horizontal="left" vertical="top" wrapText="1"/>
    </xf>
    <xf numFmtId="0" fontId="134" fillId="0" borderId="0" xfId="14" applyFont="1" applyAlignment="1" applyProtection="1">
      <alignment horizontal="left" vertical="top" wrapText="1"/>
    </xf>
    <xf numFmtId="0" fontId="5" fillId="28" borderId="29" xfId="0" applyFont="1" applyFill="1" applyBorder="1" applyAlignment="1" applyProtection="1">
      <alignment horizontal="center" vertical="top"/>
      <protection locked="0"/>
    </xf>
    <xf numFmtId="0" fontId="5" fillId="27" borderId="29" xfId="0" applyFont="1" applyFill="1" applyBorder="1" applyAlignment="1">
      <alignment horizontal="center" vertical="top"/>
    </xf>
    <xf numFmtId="0" fontId="5" fillId="27" borderId="61" xfId="0" applyFont="1" applyFill="1" applyBorder="1" applyAlignment="1">
      <alignment horizontal="center" vertical="top" wrapText="1"/>
    </xf>
    <xf numFmtId="0" fontId="5" fillId="27" borderId="63" xfId="0" applyFont="1" applyFill="1" applyBorder="1" applyAlignment="1">
      <alignment horizontal="center" vertical="top" wrapText="1"/>
    </xf>
    <xf numFmtId="0" fontId="5" fillId="27" borderId="64" xfId="0" applyFont="1" applyFill="1" applyBorder="1" applyAlignment="1">
      <alignment horizontal="center" vertical="top" wrapText="1"/>
    </xf>
    <xf numFmtId="0" fontId="5" fillId="27" borderId="62" xfId="0" applyFont="1" applyFill="1" applyBorder="1" applyAlignment="1">
      <alignment horizontal="center" vertical="top" wrapText="1"/>
    </xf>
    <xf numFmtId="0" fontId="50" fillId="13" borderId="0" xfId="0" applyFont="1" applyFill="1" applyAlignment="1">
      <alignment horizontal="left" vertical="top" wrapText="1"/>
    </xf>
    <xf numFmtId="0" fontId="5" fillId="28" borderId="21" xfId="0" applyFont="1" applyFill="1" applyBorder="1" applyAlignment="1" applyProtection="1">
      <alignment horizontal="center" vertical="top"/>
      <protection locked="0"/>
    </xf>
    <xf numFmtId="0" fontId="5" fillId="28" borderId="22" xfId="0" applyFont="1" applyFill="1" applyBorder="1" applyAlignment="1" applyProtection="1">
      <alignment horizontal="center" vertical="top"/>
      <protection locked="0"/>
    </xf>
    <xf numFmtId="0" fontId="5" fillId="28" borderId="7" xfId="0" applyFont="1" applyFill="1" applyBorder="1" applyAlignment="1" applyProtection="1">
      <alignment horizontal="center" vertical="top"/>
      <protection locked="0"/>
    </xf>
    <xf numFmtId="0" fontId="5" fillId="28" borderId="32" xfId="0" applyFont="1" applyFill="1" applyBorder="1" applyAlignment="1" applyProtection="1">
      <alignment horizontal="center" vertical="top"/>
      <protection locked="0"/>
    </xf>
    <xf numFmtId="0" fontId="5" fillId="28" borderId="8" xfId="0" applyFont="1" applyFill="1" applyBorder="1" applyAlignment="1" applyProtection="1">
      <alignment horizontal="center" vertical="top"/>
      <protection locked="0"/>
    </xf>
    <xf numFmtId="0" fontId="5" fillId="28" borderId="35" xfId="0" applyFont="1" applyFill="1" applyBorder="1" applyAlignment="1" applyProtection="1">
      <alignment horizontal="center" vertical="top"/>
      <protection locked="0"/>
    </xf>
    <xf numFmtId="166" fontId="5" fillId="27" borderId="7" xfId="0" applyNumberFormat="1" applyFont="1" applyFill="1" applyBorder="1" applyAlignment="1">
      <alignment horizontal="left" vertical="top"/>
    </xf>
    <xf numFmtId="166" fontId="5" fillId="27" borderId="32" xfId="0" applyNumberFormat="1" applyFont="1" applyFill="1" applyBorder="1" applyAlignment="1">
      <alignment horizontal="left" vertical="top"/>
    </xf>
    <xf numFmtId="166" fontId="5" fillId="25" borderId="40" xfId="0" applyNumberFormat="1" applyFont="1" applyFill="1" applyBorder="1" applyAlignment="1">
      <alignment horizontal="center" vertical="top"/>
    </xf>
    <xf numFmtId="166" fontId="5" fillId="25" borderId="58" xfId="0" applyNumberFormat="1" applyFont="1" applyFill="1" applyBorder="1" applyAlignment="1">
      <alignment horizontal="center" vertical="top"/>
    </xf>
    <xf numFmtId="0" fontId="96" fillId="13" borderId="31" xfId="0" applyFont="1" applyFill="1" applyBorder="1" applyAlignment="1">
      <alignment vertical="top" wrapText="1"/>
    </xf>
    <xf numFmtId="0" fontId="5" fillId="27" borderId="7" xfId="0" applyFont="1" applyFill="1" applyBorder="1" applyAlignment="1">
      <alignment horizontal="left" vertical="top"/>
    </xf>
    <xf numFmtId="0" fontId="5" fillId="27" borderId="32" xfId="0" applyFont="1" applyFill="1" applyBorder="1" applyAlignment="1">
      <alignment horizontal="left" vertical="top"/>
    </xf>
    <xf numFmtId="165" fontId="5" fillId="25" borderId="7" xfId="0" applyNumberFormat="1" applyFont="1" applyFill="1" applyBorder="1" applyAlignment="1">
      <alignment horizontal="right" vertical="top"/>
    </xf>
    <xf numFmtId="165" fontId="5" fillId="25" borderId="32" xfId="0" applyNumberFormat="1" applyFont="1" applyFill="1" applyBorder="1" applyAlignment="1">
      <alignment horizontal="right" vertical="top"/>
    </xf>
    <xf numFmtId="165" fontId="5" fillId="25" borderId="8" xfId="0" applyNumberFormat="1" applyFont="1" applyFill="1" applyBorder="1" applyAlignment="1">
      <alignment horizontal="right" vertical="top"/>
    </xf>
    <xf numFmtId="0" fontId="5" fillId="27" borderId="21" xfId="0" applyFont="1" applyFill="1" applyBorder="1" applyAlignment="1">
      <alignment horizontal="center" vertical="top" wrapText="1"/>
    </xf>
    <xf numFmtId="0" fontId="5" fillId="27" borderId="31" xfId="0" applyFont="1" applyFill="1" applyBorder="1" applyAlignment="1">
      <alignment horizontal="center" vertical="top" wrapText="1"/>
    </xf>
    <xf numFmtId="0" fontId="5" fillId="27" borderId="22" xfId="0" applyFont="1" applyFill="1" applyBorder="1" applyAlignment="1">
      <alignment horizontal="center" vertical="top" wrapText="1"/>
    </xf>
    <xf numFmtId="0" fontId="5" fillId="27" borderId="24" xfId="0" applyFont="1" applyFill="1" applyBorder="1" applyAlignment="1">
      <alignment horizontal="center" vertical="top" wrapText="1"/>
    </xf>
    <xf numFmtId="0" fontId="5" fillId="27" borderId="0" xfId="0" applyFont="1" applyFill="1" applyAlignment="1">
      <alignment horizontal="center" vertical="top" wrapText="1"/>
    </xf>
    <xf numFmtId="0" fontId="5" fillId="27" borderId="25" xfId="0" applyFont="1" applyFill="1" applyBorder="1" applyAlignment="1">
      <alignment horizontal="center" vertical="top" wrapText="1"/>
    </xf>
    <xf numFmtId="0" fontId="5" fillId="27" borderId="27" xfId="0" applyFont="1" applyFill="1" applyBorder="1" applyAlignment="1">
      <alignment horizontal="center" vertical="top" wrapText="1"/>
    </xf>
    <xf numFmtId="0" fontId="5" fillId="27" borderId="30" xfId="0" applyFont="1" applyFill="1" applyBorder="1" applyAlignment="1">
      <alignment horizontal="center" vertical="top" wrapText="1"/>
    </xf>
    <xf numFmtId="0" fontId="5" fillId="27" borderId="28" xfId="0" applyFont="1" applyFill="1" applyBorder="1" applyAlignment="1">
      <alignment horizontal="center" vertical="top" wrapText="1"/>
    </xf>
    <xf numFmtId="0" fontId="5" fillId="27" borderId="45" xfId="0" applyFont="1" applyFill="1" applyBorder="1" applyAlignment="1">
      <alignment horizontal="center" vertical="top" wrapText="1"/>
    </xf>
    <xf numFmtId="0" fontId="5" fillId="27" borderId="68" xfId="0" applyFont="1" applyFill="1" applyBorder="1" applyAlignment="1">
      <alignment horizontal="center" vertical="top" wrapText="1"/>
    </xf>
    <xf numFmtId="0" fontId="5" fillId="27" borderId="49" xfId="0" applyFont="1" applyFill="1" applyBorder="1" applyAlignment="1">
      <alignment horizontal="center" vertical="top" wrapText="1"/>
    </xf>
    <xf numFmtId="0" fontId="5" fillId="27" borderId="59" xfId="0" applyFont="1" applyFill="1" applyBorder="1" applyAlignment="1">
      <alignment horizontal="center" vertical="top" wrapText="1"/>
    </xf>
    <xf numFmtId="0" fontId="5" fillId="27" borderId="20" xfId="0" applyFont="1" applyFill="1" applyBorder="1" applyAlignment="1">
      <alignment horizontal="center" vertical="top" wrapText="1"/>
    </xf>
    <xf numFmtId="0" fontId="5" fillId="27" borderId="26" xfId="0" applyFont="1" applyFill="1" applyBorder="1" applyAlignment="1">
      <alignment horizontal="center" vertical="top" wrapText="1"/>
    </xf>
    <xf numFmtId="0" fontId="5" fillId="27" borderId="53" xfId="0" applyFont="1" applyFill="1" applyBorder="1" applyAlignment="1">
      <alignment horizontal="center" vertical="top" wrapText="1"/>
    </xf>
    <xf numFmtId="0" fontId="5" fillId="27" borderId="54" xfId="0" applyFont="1" applyFill="1" applyBorder="1" applyAlignment="1">
      <alignment horizontal="center" vertical="top" wrapText="1"/>
    </xf>
    <xf numFmtId="0" fontId="13" fillId="13" borderId="0" xfId="18" applyFont="1" applyFill="1" applyAlignment="1">
      <alignment horizontal="left" vertical="center" wrapText="1"/>
    </xf>
    <xf numFmtId="0" fontId="35" fillId="27" borderId="0" xfId="0" applyFont="1" applyFill="1" applyAlignment="1">
      <alignment horizontal="left" vertical="top"/>
    </xf>
    <xf numFmtId="164" fontId="5" fillId="25" borderId="7" xfId="0" applyNumberFormat="1" applyFont="1" applyFill="1" applyBorder="1" applyAlignment="1">
      <alignment horizontal="right" vertical="top"/>
    </xf>
    <xf numFmtId="164" fontId="5" fillId="25" borderId="8" xfId="0" applyNumberFormat="1" applyFont="1" applyFill="1" applyBorder="1" applyAlignment="1">
      <alignment horizontal="right" vertical="top"/>
    </xf>
    <xf numFmtId="0" fontId="5" fillId="27" borderId="8" xfId="0" applyFont="1" applyFill="1" applyBorder="1" applyAlignment="1">
      <alignment horizontal="left" vertical="top"/>
    </xf>
    <xf numFmtId="0" fontId="97" fillId="27" borderId="0" xfId="0" applyFont="1" applyFill="1" applyAlignment="1">
      <alignment horizontal="left" vertical="top" wrapText="1"/>
    </xf>
    <xf numFmtId="0" fontId="5" fillId="40" borderId="24" xfId="0" applyFont="1" applyFill="1" applyBorder="1" applyAlignment="1">
      <alignment horizontal="center"/>
    </xf>
    <xf numFmtId="0" fontId="5" fillId="40" borderId="0" xfId="0" applyFont="1" applyFill="1" applyAlignment="1">
      <alignment horizontal="center"/>
    </xf>
    <xf numFmtId="0" fontId="5" fillId="0" borderId="0" xfId="0" applyFont="1" applyAlignment="1">
      <alignment horizontal="center"/>
    </xf>
    <xf numFmtId="0" fontId="5" fillId="0" borderId="25" xfId="0" applyFont="1" applyBorder="1" applyAlignment="1">
      <alignment horizontal="center"/>
    </xf>
  </cellXfs>
  <cellStyles count="23">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heck Cell" xfId="8" xr:uid="{00000000-0005-0000-0000-000007000000}"/>
    <cellStyle name="Good" xfId="9" xr:uid="{00000000-0005-0000-0000-000008000000}"/>
    <cellStyle name="Heading 1" xfId="10" xr:uid="{00000000-0005-0000-0000-000009000000}"/>
    <cellStyle name="Heading 2" xfId="11" xr:uid="{00000000-0005-0000-0000-00000A000000}"/>
    <cellStyle name="Heading 3" xfId="12" xr:uid="{00000000-0005-0000-0000-00000B000000}"/>
    <cellStyle name="Heading 4" xfId="13" xr:uid="{00000000-0005-0000-0000-00000C000000}"/>
    <cellStyle name="Hyperlink" xfId="14" builtinId="8"/>
    <cellStyle name="Linked Cell" xfId="15" xr:uid="{00000000-0005-0000-0000-00000E000000}"/>
    <cellStyle name="Neutral" xfId="16" xr:uid="{00000000-0005-0000-0000-00000F000000}"/>
    <cellStyle name="Normal" xfId="0" builtinId="0"/>
    <cellStyle name="Note" xfId="17" xr:uid="{00000000-0005-0000-0000-000010000000}"/>
    <cellStyle name="Percent" xfId="22" builtinId="5"/>
    <cellStyle name="Standard 2" xfId="18" xr:uid="{00000000-0005-0000-0000-000013000000}"/>
    <cellStyle name="Standard 3" xfId="21" xr:uid="{00000000-0005-0000-0000-000014000000}"/>
    <cellStyle name="Standard_Outline NIMs template 10-09-30" xfId="19" xr:uid="{00000000-0005-0000-0000-000015000000}"/>
    <cellStyle name="Title" xfId="20" xr:uid="{00000000-0005-0000-0000-000016000000}"/>
  </cellStyles>
  <dxfs count="40">
    <dxf>
      <fill>
        <patternFill patternType="lightUp"/>
      </fill>
    </dxf>
    <dxf>
      <fill>
        <patternFill patternType="lightUp"/>
      </fill>
    </dxf>
    <dxf>
      <fill>
        <patternFill patternType="lightDown"/>
      </fill>
    </dxf>
    <dxf>
      <fill>
        <patternFill patternType="lightUp"/>
      </fill>
    </dxf>
    <dxf>
      <fill>
        <patternFill patternType="lightDown"/>
      </fill>
    </dxf>
    <dxf>
      <fill>
        <patternFill patternType="lightDown"/>
      </fill>
    </dxf>
    <dxf>
      <fill>
        <patternFill>
          <bgColor theme="0" tint="-0.1499679555650502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Down"/>
      </fill>
    </dxf>
    <dxf>
      <fill>
        <patternFill>
          <bgColor theme="0" tint="-0.14996795556505021"/>
        </patternFill>
      </fill>
    </dxf>
    <dxf>
      <fill>
        <patternFill>
          <bgColor rgb="FFFF0000"/>
        </patternFill>
      </fill>
    </dxf>
    <dxf>
      <fill>
        <patternFill patternType="lightUp"/>
      </fill>
    </dxf>
    <dxf>
      <fill>
        <patternFill patternType="lightDown"/>
      </fill>
    </dxf>
    <dxf>
      <fill>
        <patternFill patternType="lightDown"/>
      </fill>
    </dxf>
    <dxf>
      <fill>
        <patternFill patternType="lightDown"/>
      </fill>
    </dxf>
    <dxf>
      <fill>
        <patternFill patternType="lightDown"/>
      </fill>
    </dxf>
    <dxf>
      <font>
        <b val="0"/>
        <i val="0"/>
        <strike/>
      </font>
    </dxf>
    <dxf>
      <font>
        <strike/>
      </font>
      <fill>
        <patternFill>
          <bgColor theme="0" tint="-4.9989318521683403E-2"/>
        </patternFill>
      </fill>
    </dxf>
    <dxf>
      <font>
        <b val="0"/>
        <i val="0"/>
        <strike/>
      </font>
    </dxf>
    <dxf>
      <font>
        <strike/>
      </font>
      <fill>
        <patternFill>
          <bgColor theme="0" tint="-4.9989318521683403E-2"/>
        </patternFill>
      </fill>
    </dxf>
    <dxf>
      <font>
        <strike/>
      </font>
      <fill>
        <patternFill>
          <bgColor theme="0" tint="-4.9989318521683403E-2"/>
        </patternFill>
      </fill>
    </dxf>
    <dxf>
      <fill>
        <patternFill patternType="lightDown"/>
      </fill>
    </dxf>
    <dxf>
      <font>
        <b val="0"/>
        <i val="0"/>
        <strike/>
      </font>
    </dxf>
    <dxf>
      <font>
        <strike/>
      </font>
    </dxf>
    <dxf>
      <font>
        <strike/>
      </font>
    </dxf>
    <dxf>
      <font>
        <strike/>
      </font>
    </dxf>
    <dxf>
      <fill>
        <patternFill patternType="lightUp"/>
      </fill>
    </dxf>
    <dxf>
      <font>
        <strike/>
      </font>
      <fill>
        <patternFill>
          <bgColor theme="0" tint="-4.9989318521683403E-2"/>
        </patternFill>
      </fill>
    </dxf>
    <dxf>
      <font>
        <strike/>
      </font>
      <fill>
        <patternFill>
          <bgColor theme="0" tint="-4.9989318521683403E-2"/>
        </patternFill>
      </fill>
    </dxf>
    <dxf>
      <fill>
        <patternFill patternType="lightUp"/>
      </fill>
    </dxf>
    <dxf>
      <fill>
        <patternFill patternType="lightTrellis">
          <bgColor indexed="9"/>
        </patternFill>
      </fill>
    </dxf>
    <dxf>
      <fill>
        <patternFill patternType="lightUp"/>
      </fill>
    </dxf>
    <dxf>
      <font>
        <strike/>
        <condense val="0"/>
        <extend val="0"/>
      </font>
    </dxf>
    <dxf>
      <fill>
        <patternFill patternType="lightUp"/>
      </fill>
    </dxf>
    <dxf>
      <fill>
        <patternFill patternType="lightDown"/>
      </fill>
    </dxf>
    <dxf>
      <fill>
        <patternFill patternType="lightDown"/>
      </fill>
    </dxf>
  </dxfs>
  <tableStyles count="0" defaultTableStyle="TableStyleMedium9" defaultPivotStyle="PivotStyleLight16"/>
  <colors>
    <mruColors>
      <color rgb="FF0000FF"/>
      <color rgb="FFCCFFCC"/>
      <color rgb="FFFF6464"/>
      <color rgb="FFCCFFFF"/>
      <color rgb="FFFFFFCC"/>
      <color rgb="FFFF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5" name="Button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v-LV" sz="1000" b="0" i="0" u="none" strike="noStrike" baseline="0">
                  <a:solidFill>
                    <a:srgbClr val="000000"/>
                  </a:solidFill>
                  <a:latin typeface="Arial"/>
                  <a:cs typeface="Arial"/>
                </a:rPr>
                <a:t>Add another Part 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6" name="Button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v-LV"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0</xdr:row>
          <xdr:rowOff>0</xdr:rowOff>
        </xdr:from>
        <xdr:to>
          <xdr:col>8</xdr:col>
          <xdr:colOff>0</xdr:colOff>
          <xdr:row>0</xdr:row>
          <xdr:rowOff>0</xdr:rowOff>
        </xdr:to>
        <xdr:sp macro="" textlink="">
          <xdr:nvSpPr>
            <xdr:cNvPr id="37889" name="Button 1" hidden="1">
              <a:extLst>
                <a:ext uri="{63B3BB69-23CF-44E3-9099-C40C66FF867C}">
                  <a14:compatExt spid="_x0000_s37889"/>
                </a:ext>
                <a:ext uri="{FF2B5EF4-FFF2-40B4-BE49-F238E27FC236}">
                  <a16:creationId xmlns:a16="http://schemas.microsoft.com/office/drawing/2014/main" id="{00000000-0008-0000-0500-0000019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v-LV"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99393</xdr:colOff>
      <xdr:row>13</xdr:row>
      <xdr:rowOff>39645</xdr:rowOff>
    </xdr:from>
    <xdr:ext cx="1976439" cy="288000"/>
    <mc:AlternateContent xmlns:mc="http://schemas.openxmlformats.org/markup-compatibility/2006" xmlns:a14="http://schemas.microsoft.com/office/drawing/2010/main">
      <mc:Choice Requires="a14">
        <xdr:sp macro="" textlink="">
          <xdr:nvSpPr>
            <xdr:cNvPr id="7" name="Textfeld 6">
              <a:extLst>
                <a:ext uri="{FF2B5EF4-FFF2-40B4-BE49-F238E27FC236}">
                  <a16:creationId xmlns:a16="http://schemas.microsoft.com/office/drawing/2014/main" id="{00000000-0008-0000-0700-000007000000}"/>
                </a:ext>
              </a:extLst>
            </xdr:cNvPr>
            <xdr:cNvSpPr txBox="1">
              <a:spLocks noChangeAspect="1"/>
            </xdr:cNvSpPr>
          </xdr:nvSpPr>
          <xdr:spPr>
            <a:xfrm>
              <a:off x="649358" y="2590688"/>
              <a:ext cx="1976439"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centerGroup"/>
                  </m:oMathParaPr>
                  <m:oMath xmlns:m="http://schemas.openxmlformats.org/officeDocument/2006/math">
                    <m:r>
                      <a:rPr lang="de-DE" sz="1200" b="0" i="1">
                        <a:latin typeface="Cambria Math" panose="02040503050406030204" pitchFamily="18" charset="0"/>
                      </a:rPr>
                      <m:t>𝐴𝑡𝑡𝑟</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r>
                      <a:rPr lang="de-DE" sz="1200" b="0" i="1">
                        <a:latin typeface="Cambria Math" panose="02040503050406030204" pitchFamily="18" charset="0"/>
                      </a:rPr>
                      <m:t>=</m:t>
                    </m:r>
                    <m:r>
                      <a:rPr lang="de-DE" sz="1200" b="0" i="1">
                        <a:latin typeface="Cambria Math" panose="02040503050406030204" pitchFamily="18" charset="0"/>
                      </a:rPr>
                      <m:t>𝑇𝑜𝑡𝑎𝑙</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r>
                      <a:rPr lang="de-DE" sz="1200" b="0" i="1">
                        <a:latin typeface="Cambria Math" panose="02040503050406030204" pitchFamily="18" charset="0"/>
                      </a:rPr>
                      <m:t> </m:t>
                    </m:r>
                    <m:r>
                      <a:rPr lang="de-DE" sz="1200" b="0" i="1">
                        <a:latin typeface="Cambria Math" panose="02040503050406030204" pitchFamily="18" charset="0"/>
                        <a:ea typeface="Cambria Math" panose="02040503050406030204" pitchFamily="18" charset="0"/>
                      </a:rPr>
                      <m:t>×  </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oMath>
                </m:oMathPara>
              </a14:m>
              <a:endParaRPr lang="en-GB" sz="1200"/>
            </a:p>
          </xdr:txBody>
        </xdr:sp>
      </mc:Choice>
      <mc:Fallback xmlns="">
        <xdr:sp macro="" textlink="">
          <xdr:nvSpPr>
            <xdr:cNvPr id="7" name="Textfeld 6"/>
            <xdr:cNvSpPr txBox="1">
              <a:spLocks noChangeAspect="1"/>
            </xdr:cNvSpPr>
          </xdr:nvSpPr>
          <xdr:spPr>
            <a:xfrm>
              <a:off x="649358" y="2590688"/>
              <a:ext cx="1976439"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lang="de-DE" sz="1200" b="0" i="0">
                  <a:latin typeface="Cambria Math" panose="02040503050406030204" pitchFamily="18" charset="0"/>
                </a:rPr>
                <a:t>𝐴𝑡𝑡𝑟𝐹_𝑁=𝑇𝑜𝑡𝑎𝑙𝐹_𝑁  </a:t>
              </a:r>
              <a:r>
                <a:rPr lang="de-DE" sz="1200" b="0" i="0">
                  <a:latin typeface="Cambria Math" panose="02040503050406030204" pitchFamily="18" charset="0"/>
                  <a:ea typeface="Cambria Math" panose="02040503050406030204" pitchFamily="18" charset="0"/>
                </a:rPr>
                <a:t>×  𝐹_𝐴𝑒</a:t>
              </a:r>
              <a:endParaRPr lang="en-GB" sz="1200"/>
            </a:p>
          </xdr:txBody>
        </xdr:sp>
      </mc:Fallback>
    </mc:AlternateContent>
    <xdr:clientData/>
  </xdr:oneCellAnchor>
  <xdr:oneCellAnchor>
    <xdr:from>
      <xdr:col>4</xdr:col>
      <xdr:colOff>1053548</xdr:colOff>
      <xdr:row>13</xdr:row>
      <xdr:rowOff>39645</xdr:rowOff>
    </xdr:from>
    <xdr:ext cx="2117554" cy="288000"/>
    <mc:AlternateContent xmlns:mc="http://schemas.openxmlformats.org/markup-compatibility/2006" xmlns:a14="http://schemas.microsoft.com/office/drawing/2010/main">
      <mc:Choice Requires="a14">
        <xdr:sp macro="" textlink="">
          <xdr:nvSpPr>
            <xdr:cNvPr id="8" name="Textfeld 7">
              <a:extLst>
                <a:ext uri="{FF2B5EF4-FFF2-40B4-BE49-F238E27FC236}">
                  <a16:creationId xmlns:a16="http://schemas.microsoft.com/office/drawing/2014/main" id="{00000000-0008-0000-0700-000008000000}"/>
                </a:ext>
              </a:extLst>
            </xdr:cNvPr>
            <xdr:cNvSpPr txBox="1">
              <a:spLocks noChangeAspect="1"/>
            </xdr:cNvSpPr>
          </xdr:nvSpPr>
          <xdr:spPr>
            <a:xfrm>
              <a:off x="3425687" y="2590688"/>
              <a:ext cx="2117554"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centerGroup"/>
                  </m:oMathParaPr>
                  <m:oMath xmlns:m="http://schemas.openxmlformats.org/officeDocument/2006/math">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r>
                      <a:rPr lang="de-DE" sz="1200" b="0" i="1">
                        <a:latin typeface="Cambria Math" panose="02040503050406030204" pitchFamily="18" charset="0"/>
                        <a:ea typeface="Cambria Math" panose="02040503050406030204" pitchFamily="18" charset="0"/>
                      </a:rPr>
                      <m:t>=</m:t>
                    </m:r>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𝑟𝑒𝑙𝑒𝑣𝑎𝑛𝑡</m:t>
                        </m:r>
                      </m:sub>
                    </m:sSub>
                    <m:r>
                      <a:rPr lang="de-DE" sz="1200" b="0" i="1">
                        <a:latin typeface="Cambria Math" panose="02040503050406030204" pitchFamily="18" charset="0"/>
                        <a:ea typeface="Cambria Math" panose="02040503050406030204" pitchFamily="18" charset="0"/>
                      </a:rPr>
                      <m:t>/</m:t>
                    </m:r>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𝑡𝑜𝑡𝑎𝑙</m:t>
                        </m:r>
                      </m:sub>
                    </m:sSub>
                  </m:oMath>
                </m:oMathPara>
              </a14:m>
              <a:endParaRPr lang="en-GB" sz="1200"/>
            </a:p>
          </xdr:txBody>
        </xdr:sp>
      </mc:Choice>
      <mc:Fallback xmlns="">
        <xdr:sp macro="" textlink="">
          <xdr:nvSpPr>
            <xdr:cNvPr id="8" name="Textfeld 7"/>
            <xdr:cNvSpPr txBox="1">
              <a:spLocks noChangeAspect="1"/>
            </xdr:cNvSpPr>
          </xdr:nvSpPr>
          <xdr:spPr>
            <a:xfrm>
              <a:off x="3425687" y="2590688"/>
              <a:ext cx="2117554"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lang="de-DE" sz="1200" b="0" i="0">
                  <a:latin typeface="Cambria Math" panose="02040503050406030204" pitchFamily="18" charset="0"/>
                  <a:ea typeface="Cambria Math" panose="02040503050406030204" pitchFamily="18" charset="0"/>
                </a:rPr>
                <a:t>𝐹_𝐴𝑒=𝐸𝑚_𝑟𝑒𝑙𝑒𝑣𝑎𝑛𝑡/𝐸𝑚_𝑡𝑜𝑡𝑎𝑙</a:t>
              </a:r>
              <a:endParaRPr lang="en-GB" sz="1200"/>
            </a:p>
          </xdr:txBody>
        </xdr:sp>
      </mc:Fallback>
    </mc:AlternateContent>
    <xdr:clientData/>
  </xdr:oneCellAnchor>
  <xdr:oneCellAnchor>
    <xdr:from>
      <xdr:col>2</xdr:col>
      <xdr:colOff>59635</xdr:colOff>
      <xdr:row>15</xdr:row>
      <xdr:rowOff>19879</xdr:rowOff>
    </xdr:from>
    <xdr:ext cx="655983" cy="288000"/>
    <mc:AlternateContent xmlns:mc="http://schemas.openxmlformats.org/markup-compatibility/2006" xmlns:a14="http://schemas.microsoft.com/office/drawing/2010/main">
      <mc:Choice Requires="a14">
        <xdr:sp macro="" textlink="">
          <xdr:nvSpPr>
            <xdr:cNvPr id="9" name="Textfeld 8">
              <a:extLst>
                <a:ext uri="{FF2B5EF4-FFF2-40B4-BE49-F238E27FC236}">
                  <a16:creationId xmlns:a16="http://schemas.microsoft.com/office/drawing/2014/main" id="{00000000-0008-0000-0700-000009000000}"/>
                </a:ext>
              </a:extLst>
            </xdr:cNvPr>
            <xdr:cNvSpPr txBox="1">
              <a:spLocks noChangeAspect="1"/>
            </xdr:cNvSpPr>
          </xdr:nvSpPr>
          <xdr:spPr>
            <a:xfrm>
              <a:off x="609600" y="3087757"/>
              <a:ext cx="655983"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rPr>
                      <m:t>𝐴𝑡𝑡𝑟</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oMath>
                </m:oMathPara>
              </a14:m>
              <a:endParaRPr lang="en-GB" sz="1200"/>
            </a:p>
          </xdr:txBody>
        </xdr:sp>
      </mc:Choice>
      <mc:Fallback xmlns="">
        <xdr:sp macro="" textlink="">
          <xdr:nvSpPr>
            <xdr:cNvPr id="9" name="Textfeld 8"/>
            <xdr:cNvSpPr txBox="1">
              <a:spLocks noChangeAspect="1"/>
            </xdr:cNvSpPr>
          </xdr:nvSpPr>
          <xdr:spPr>
            <a:xfrm>
              <a:off x="609600" y="3087757"/>
              <a:ext cx="655983"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rPr>
                <a:t>𝐴𝑡𝑡𝑟𝐹_𝑁</a:t>
              </a:r>
              <a:endParaRPr lang="en-GB" sz="1200"/>
            </a:p>
          </xdr:txBody>
        </xdr:sp>
      </mc:Fallback>
    </mc:AlternateContent>
    <xdr:clientData/>
  </xdr:oneCellAnchor>
  <xdr:oneCellAnchor>
    <xdr:from>
      <xdr:col>2</xdr:col>
      <xdr:colOff>59635</xdr:colOff>
      <xdr:row>16</xdr:row>
      <xdr:rowOff>14909</xdr:rowOff>
    </xdr:from>
    <xdr:ext cx="702366" cy="288000"/>
    <mc:AlternateContent xmlns:mc="http://schemas.openxmlformats.org/markup-compatibility/2006" xmlns:a14="http://schemas.microsoft.com/office/drawing/2010/main">
      <mc:Choice Requires="a14">
        <xdr:sp macro="" textlink="">
          <xdr:nvSpPr>
            <xdr:cNvPr id="10" name="Textfeld 9">
              <a:extLst>
                <a:ext uri="{FF2B5EF4-FFF2-40B4-BE49-F238E27FC236}">
                  <a16:creationId xmlns:a16="http://schemas.microsoft.com/office/drawing/2014/main" id="{00000000-0008-0000-0700-00000A000000}"/>
                </a:ext>
              </a:extLst>
            </xdr:cNvPr>
            <xdr:cNvSpPr txBox="1">
              <a:spLocks noChangeAspect="1"/>
            </xdr:cNvSpPr>
          </xdr:nvSpPr>
          <xdr:spPr>
            <a:xfrm>
              <a:off x="609600" y="3433970"/>
              <a:ext cx="702366"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rPr>
                      <m:t>𝑇𝑜𝑡𝑎𝑙</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oMath>
                </m:oMathPara>
              </a14:m>
              <a:endParaRPr lang="en-GB" sz="1200"/>
            </a:p>
          </xdr:txBody>
        </xdr:sp>
      </mc:Choice>
      <mc:Fallback xmlns="">
        <xdr:sp macro="" textlink="">
          <xdr:nvSpPr>
            <xdr:cNvPr id="10" name="Textfeld 9"/>
            <xdr:cNvSpPr txBox="1">
              <a:spLocks noChangeAspect="1"/>
            </xdr:cNvSpPr>
          </xdr:nvSpPr>
          <xdr:spPr>
            <a:xfrm>
              <a:off x="609600" y="3433970"/>
              <a:ext cx="702366"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rPr>
                <a:t>𝑇𝑜𝑡𝑎𝑙𝐹_𝑁</a:t>
              </a:r>
              <a:endParaRPr lang="en-GB" sz="1200"/>
            </a:p>
          </xdr:txBody>
        </xdr:sp>
      </mc:Fallback>
    </mc:AlternateContent>
    <xdr:clientData/>
  </xdr:oneCellAnchor>
  <xdr:oneCellAnchor>
    <xdr:from>
      <xdr:col>2</xdr:col>
      <xdr:colOff>59635</xdr:colOff>
      <xdr:row>17</xdr:row>
      <xdr:rowOff>9940</xdr:rowOff>
    </xdr:from>
    <xdr:ext cx="344557" cy="288000"/>
    <mc:AlternateContent xmlns:mc="http://schemas.openxmlformats.org/markup-compatibility/2006" xmlns:a14="http://schemas.microsoft.com/office/drawing/2010/main">
      <mc:Choice Requires="a14">
        <xdr:sp macro="" textlink="">
          <xdr:nvSpPr>
            <xdr:cNvPr id="11" name="Textfeld 10">
              <a:extLst>
                <a:ext uri="{FF2B5EF4-FFF2-40B4-BE49-F238E27FC236}">
                  <a16:creationId xmlns:a16="http://schemas.microsoft.com/office/drawing/2014/main" id="{00000000-0008-0000-0700-00000B000000}"/>
                </a:ext>
              </a:extLst>
            </xdr:cNvPr>
            <xdr:cNvSpPr txBox="1">
              <a:spLocks noChangeAspect="1"/>
            </xdr:cNvSpPr>
          </xdr:nvSpPr>
          <xdr:spPr>
            <a:xfrm>
              <a:off x="609600" y="3780183"/>
              <a:ext cx="34455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oMath>
                </m:oMathPara>
              </a14:m>
              <a:endParaRPr lang="en-GB" sz="1200"/>
            </a:p>
          </xdr:txBody>
        </xdr:sp>
      </mc:Choice>
      <mc:Fallback xmlns="">
        <xdr:sp macro="" textlink="">
          <xdr:nvSpPr>
            <xdr:cNvPr id="11" name="Textfeld 10"/>
            <xdr:cNvSpPr txBox="1">
              <a:spLocks noChangeAspect="1"/>
            </xdr:cNvSpPr>
          </xdr:nvSpPr>
          <xdr:spPr>
            <a:xfrm>
              <a:off x="609600" y="3780183"/>
              <a:ext cx="34455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ea typeface="Cambria Math" panose="02040503050406030204" pitchFamily="18" charset="0"/>
                </a:rPr>
                <a:t>𝐹_𝐴𝑒</a:t>
              </a:r>
              <a:endParaRPr lang="en-GB" sz="1200"/>
            </a:p>
          </xdr:txBody>
        </xdr:sp>
      </mc:Fallback>
    </mc:AlternateContent>
    <xdr:clientData/>
  </xdr:oneCellAnchor>
  <xdr:oneCellAnchor>
    <xdr:from>
      <xdr:col>2</xdr:col>
      <xdr:colOff>59635</xdr:colOff>
      <xdr:row>18</xdr:row>
      <xdr:rowOff>18222</xdr:rowOff>
    </xdr:from>
    <xdr:ext cx="768627" cy="288000"/>
    <mc:AlternateContent xmlns:mc="http://schemas.openxmlformats.org/markup-compatibility/2006" xmlns:a14="http://schemas.microsoft.com/office/drawing/2010/main">
      <mc:Choice Requires="a14">
        <xdr:sp macro="" textlink="">
          <xdr:nvSpPr>
            <xdr:cNvPr id="12" name="Textfeld 11">
              <a:extLst>
                <a:ext uri="{FF2B5EF4-FFF2-40B4-BE49-F238E27FC236}">
                  <a16:creationId xmlns:a16="http://schemas.microsoft.com/office/drawing/2014/main" id="{00000000-0008-0000-0700-00000C000000}"/>
                </a:ext>
              </a:extLst>
            </xdr:cNvPr>
            <xdr:cNvSpPr txBox="1">
              <a:spLocks noChangeAspect="1"/>
            </xdr:cNvSpPr>
          </xdr:nvSpPr>
          <xdr:spPr>
            <a:xfrm>
              <a:off x="609600" y="4126396"/>
              <a:ext cx="76862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𝑟𝑒𝑙𝑒𝑣𝑎𝑛𝑡</m:t>
                        </m:r>
                      </m:sub>
                    </m:sSub>
                  </m:oMath>
                </m:oMathPara>
              </a14:m>
              <a:endParaRPr lang="en-GB" sz="1200"/>
            </a:p>
          </xdr:txBody>
        </xdr:sp>
      </mc:Choice>
      <mc:Fallback xmlns="">
        <xdr:sp macro="" textlink="">
          <xdr:nvSpPr>
            <xdr:cNvPr id="12" name="Textfeld 11"/>
            <xdr:cNvSpPr txBox="1">
              <a:spLocks noChangeAspect="1"/>
            </xdr:cNvSpPr>
          </xdr:nvSpPr>
          <xdr:spPr>
            <a:xfrm>
              <a:off x="609600" y="4126396"/>
              <a:ext cx="76862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r>
                <a:rPr lang="de-DE" sz="1200" b="0" i="0">
                  <a:latin typeface="Cambria Math" panose="02040503050406030204" pitchFamily="18" charset="0"/>
                  <a:ea typeface="Cambria Math" panose="02040503050406030204" pitchFamily="18" charset="0"/>
                </a:rPr>
                <a:t>𝐸𝑚_𝑟𝑒𝑙𝑒𝑣𝑎𝑛𝑡</a:t>
              </a:r>
              <a:endParaRPr lang="en-GB" sz="1200"/>
            </a:p>
          </xdr:txBody>
        </xdr:sp>
      </mc:Fallback>
    </mc:AlternateContent>
    <xdr:clientData/>
  </xdr:oneCellAnchor>
  <xdr:oneCellAnchor>
    <xdr:from>
      <xdr:col>2</xdr:col>
      <xdr:colOff>59635</xdr:colOff>
      <xdr:row>19</xdr:row>
      <xdr:rowOff>13252</xdr:rowOff>
    </xdr:from>
    <xdr:ext cx="669235" cy="288000"/>
    <mc:AlternateContent xmlns:mc="http://schemas.openxmlformats.org/markup-compatibility/2006" xmlns:a14="http://schemas.microsoft.com/office/drawing/2010/main">
      <mc:Choice Requires="a14">
        <xdr:sp macro="" textlink="">
          <xdr:nvSpPr>
            <xdr:cNvPr id="13" name="Textfeld 12">
              <a:extLst>
                <a:ext uri="{FF2B5EF4-FFF2-40B4-BE49-F238E27FC236}">
                  <a16:creationId xmlns:a16="http://schemas.microsoft.com/office/drawing/2014/main" id="{00000000-0008-0000-0700-00000D000000}"/>
                </a:ext>
              </a:extLst>
            </xdr:cNvPr>
            <xdr:cNvSpPr txBox="1">
              <a:spLocks noChangeAspect="1"/>
            </xdr:cNvSpPr>
          </xdr:nvSpPr>
          <xdr:spPr>
            <a:xfrm>
              <a:off x="609600" y="4472609"/>
              <a:ext cx="669235"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𝑡𝑜𝑡𝑎𝑙</m:t>
                        </m:r>
                      </m:sub>
                    </m:sSub>
                  </m:oMath>
                </m:oMathPara>
              </a14:m>
              <a:endParaRPr lang="en-GB" sz="1200"/>
            </a:p>
          </xdr:txBody>
        </xdr:sp>
      </mc:Choice>
      <mc:Fallback xmlns="">
        <xdr:sp macro="" textlink="">
          <xdr:nvSpPr>
            <xdr:cNvPr id="13" name="Textfeld 12"/>
            <xdr:cNvSpPr txBox="1">
              <a:spLocks noChangeAspect="1"/>
            </xdr:cNvSpPr>
          </xdr:nvSpPr>
          <xdr:spPr>
            <a:xfrm>
              <a:off x="609600" y="4472609"/>
              <a:ext cx="669235"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r>
                <a:rPr lang="de-DE" sz="1200" b="0" i="0">
                  <a:latin typeface="Cambria Math" panose="02040503050406030204" pitchFamily="18" charset="0"/>
                  <a:ea typeface="Cambria Math" panose="02040503050406030204" pitchFamily="18" charset="0"/>
                </a:rPr>
                <a:t>𝐸𝑚_𝑡𝑜𝑡𝑎𝑙</a:t>
              </a:r>
              <a:endParaRPr lang="en-GB" sz="12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eur-lex.europa.eu/legal-content/EN/TXT/PDF/?uri=CELEX:02012R0601-20140730&amp;qid=1447163892338&amp;from=EN" TargetMode="External"/><Relationship Id="rId1" Type="http://schemas.openxmlformats.org/officeDocument/2006/relationships/hyperlink" Target="http://eur-lex.europa.eu/legal-content/EN/TXT/HTML/?uri=CELEX:02003L0087-20151029&amp;qid=1447163831856&amp;from=EN" TargetMode="External"/><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22017A1207(01)" TargetMode="External"/><Relationship Id="rId7" Type="http://schemas.openxmlformats.org/officeDocument/2006/relationships/printerSettings" Target="../printerSettings/printerSettings2.bin"/><Relationship Id="rId2" Type="http://schemas.openxmlformats.org/officeDocument/2006/relationships/hyperlink" Target="https://eur-lex.europa.eu/eli/reg_del/2019/1603/oj" TargetMode="External"/><Relationship Id="rId1" Type="http://schemas.openxmlformats.org/officeDocument/2006/relationships/hyperlink" Target="http://eur-lex.europa.eu/en/index.htm" TargetMode="External"/><Relationship Id="rId6" Type="http://schemas.openxmlformats.org/officeDocument/2006/relationships/hyperlink" Target="https://www.icao.int/environmental-protection/CORSIA/Pages/default.aspx" TargetMode="External"/><Relationship Id="rId5" Type="http://schemas.openxmlformats.org/officeDocument/2006/relationships/hyperlink" Target="http://data.europa.eu/eli/dir/2003/87/2024-03-01" TargetMode="External"/><Relationship Id="rId4" Type="http://schemas.openxmlformats.org/officeDocument/2006/relationships/hyperlink" Target="http://data.europa.eu/eli/reg_impl/2018/2066/2024-07-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K102"/>
  <sheetViews>
    <sheetView showGridLines="0" tabSelected="1" zoomScale="115" zoomScaleNormal="115" zoomScaleSheetLayoutView="100" workbookViewId="0"/>
  </sheetViews>
  <sheetFormatPr defaultColWidth="11.44140625" defaultRowHeight="13.2" x14ac:dyDescent="0.25"/>
  <cols>
    <col min="1" max="1" width="4.5546875" style="13" customWidth="1"/>
    <col min="2" max="9" width="12.5546875" style="13" customWidth="1"/>
    <col min="10" max="10" width="4.5546875" style="13" customWidth="1"/>
    <col min="11" max="11" width="11.44140625" style="13" customWidth="1"/>
    <col min="12" max="16384" width="11.44140625" style="13"/>
  </cols>
  <sheetData>
    <row r="2" spans="1:11" ht="63.75" customHeight="1" x14ac:dyDescent="0.25">
      <c r="B2" s="951" t="str">
        <f>Translations!$B$840</f>
        <v>ANNUAL EMISSIONS REPORT FOR AIRCRAFT OPERATORS</v>
      </c>
      <c r="C2" s="951"/>
      <c r="D2" s="951"/>
      <c r="E2" s="951"/>
      <c r="F2" s="951"/>
      <c r="G2" s="951"/>
      <c r="H2" s="951"/>
      <c r="I2" s="951"/>
    </row>
    <row r="3" spans="1:11" ht="63.75" customHeight="1" x14ac:dyDescent="0.25">
      <c r="B3" s="951" t="str">
        <f>Translations!$B$1244</f>
        <v>Used for combined reporting under the EU ETS, the Swiss ETS and ICAO CORSIA</v>
      </c>
      <c r="C3" s="951"/>
      <c r="D3" s="951"/>
      <c r="E3" s="951"/>
      <c r="F3" s="951"/>
      <c r="G3" s="951"/>
      <c r="H3" s="951"/>
      <c r="I3" s="951"/>
    </row>
    <row r="4" spans="1:11" ht="13.35" customHeight="1" x14ac:dyDescent="0.25">
      <c r="B4" s="478" t="str">
        <f>Translations!$B$1401</f>
        <v>Updated version for emissions from of 2024 onwards</v>
      </c>
      <c r="K4" s="541"/>
    </row>
    <row r="5" spans="1:11" x14ac:dyDescent="0.25">
      <c r="B5" s="173"/>
    </row>
    <row r="6" spans="1:11" ht="29.25" customHeight="1" x14ac:dyDescent="0.25">
      <c r="B6" s="952" t="str">
        <f>Translations!$B$3</f>
        <v>CONTENTS</v>
      </c>
      <c r="C6" s="927"/>
      <c r="D6" s="927"/>
      <c r="E6" s="927"/>
      <c r="F6" s="927"/>
      <c r="G6" s="927"/>
      <c r="H6" s="927"/>
      <c r="I6" s="927"/>
      <c r="J6" s="295"/>
    </row>
    <row r="7" spans="1:11" x14ac:dyDescent="0.25">
      <c r="A7" s="174"/>
      <c r="B7" s="923" t="str">
        <f>Translations!$B$4</f>
        <v>Guidelines and conditions</v>
      </c>
      <c r="C7" s="924"/>
      <c r="D7" s="924"/>
      <c r="E7" s="924"/>
      <c r="F7" s="924"/>
      <c r="G7" s="2"/>
      <c r="H7" s="2"/>
      <c r="I7" s="2"/>
    </row>
    <row r="8" spans="1:11" x14ac:dyDescent="0.25">
      <c r="A8" s="174">
        <v>1</v>
      </c>
      <c r="B8" s="923" t="str">
        <f>Translations!$B$1088</f>
        <v>Reporting Year and Scope</v>
      </c>
      <c r="C8" s="923"/>
      <c r="D8" s="923"/>
      <c r="E8" s="923"/>
      <c r="F8" s="923"/>
      <c r="G8" s="2"/>
      <c r="H8" s="2"/>
      <c r="I8" s="2"/>
    </row>
    <row r="9" spans="1:11" x14ac:dyDescent="0.25">
      <c r="A9" s="174">
        <v>2</v>
      </c>
      <c r="B9" s="923" t="str">
        <f>Translations!$B$6</f>
        <v>Identification of the aircraft operator</v>
      </c>
      <c r="C9" s="923"/>
      <c r="D9" s="923"/>
      <c r="E9" s="923"/>
      <c r="F9" s="924"/>
      <c r="G9" s="3"/>
      <c r="H9" s="3"/>
      <c r="I9" s="3"/>
    </row>
    <row r="10" spans="1:11" x14ac:dyDescent="0.25">
      <c r="A10" s="174">
        <v>3</v>
      </c>
      <c r="B10" s="923" t="str">
        <f>Translations!$B$842</f>
        <v>Identification of the verifier</v>
      </c>
      <c r="C10" s="923"/>
      <c r="D10" s="923"/>
      <c r="E10" s="923"/>
      <c r="F10" s="924"/>
      <c r="G10" s="3"/>
      <c r="H10" s="3"/>
      <c r="I10" s="3"/>
    </row>
    <row r="11" spans="1:11" x14ac:dyDescent="0.25">
      <c r="A11" s="174">
        <v>4</v>
      </c>
      <c r="B11" s="925" t="str">
        <f>Translations!$B$843</f>
        <v>Information about the monitoring plan</v>
      </c>
      <c r="C11" s="923"/>
      <c r="D11" s="923"/>
      <c r="E11" s="923"/>
      <c r="F11" s="923"/>
      <c r="G11" s="3"/>
      <c r="H11" s="3"/>
      <c r="I11" s="3"/>
    </row>
    <row r="12" spans="1:11" x14ac:dyDescent="0.25">
      <c r="A12" s="174">
        <v>5</v>
      </c>
      <c r="B12" s="925" t="str">
        <f>Translations!$B$844</f>
        <v>Total emissions</v>
      </c>
      <c r="C12" s="923"/>
      <c r="D12" s="923"/>
      <c r="E12" s="923"/>
      <c r="F12" s="924"/>
      <c r="G12" s="3"/>
      <c r="H12" s="3"/>
      <c r="I12" s="3"/>
    </row>
    <row r="13" spans="1:11" x14ac:dyDescent="0.25">
      <c r="A13" s="174">
        <v>6</v>
      </c>
      <c r="B13" s="925" t="str">
        <f>Translations!$B$845</f>
        <v>Use of simplified procedures</v>
      </c>
      <c r="C13" s="923"/>
      <c r="D13" s="923"/>
      <c r="E13" s="923"/>
      <c r="F13" s="924"/>
      <c r="G13" s="3"/>
      <c r="H13" s="3"/>
      <c r="I13" s="3"/>
    </row>
    <row r="14" spans="1:11" x14ac:dyDescent="0.25">
      <c r="A14" s="174">
        <v>7</v>
      </c>
      <c r="B14" s="925" t="str">
        <f>Translations!$B$846</f>
        <v>Approach for data gaps</v>
      </c>
      <c r="C14" s="923"/>
      <c r="D14" s="923"/>
      <c r="E14" s="923"/>
      <c r="F14" s="924"/>
      <c r="G14" s="3"/>
      <c r="H14" s="3"/>
      <c r="I14" s="3"/>
    </row>
    <row r="15" spans="1:11" x14ac:dyDescent="0.25">
      <c r="A15" s="174" t="s">
        <v>0</v>
      </c>
      <c r="B15" s="925" t="str">
        <f>Translations!$B$1039</f>
        <v>Detailed emissions data – EU ETS</v>
      </c>
      <c r="C15" s="923"/>
      <c r="D15" s="923"/>
      <c r="E15" s="923"/>
      <c r="F15" s="924"/>
      <c r="G15" s="3"/>
      <c r="H15" s="3"/>
      <c r="I15" s="3"/>
    </row>
    <row r="16" spans="1:11" x14ac:dyDescent="0.25">
      <c r="A16" s="174" t="s">
        <v>1</v>
      </c>
      <c r="B16" s="925" t="str">
        <f>Translations!$B$1245</f>
        <v>Detailed emissions data – CH ETS</v>
      </c>
      <c r="C16" s="923"/>
      <c r="D16" s="923"/>
      <c r="E16" s="923"/>
      <c r="F16" s="924"/>
      <c r="G16" s="3"/>
      <c r="H16" s="3"/>
      <c r="I16" s="3"/>
    </row>
    <row r="17" spans="1:9" x14ac:dyDescent="0.25">
      <c r="A17" s="174">
        <v>9</v>
      </c>
      <c r="B17" s="925" t="str">
        <f>Translations!$B$848</f>
        <v>Aircraft data</v>
      </c>
      <c r="C17" s="923"/>
      <c r="D17" s="923"/>
      <c r="E17" s="923"/>
      <c r="F17" s="924"/>
      <c r="G17" s="3"/>
      <c r="H17" s="3"/>
      <c r="I17" s="3"/>
    </row>
    <row r="18" spans="1:9" x14ac:dyDescent="0.25">
      <c r="A18" s="174">
        <v>10</v>
      </c>
      <c r="B18" s="923" t="str">
        <f>Translations!$B$20</f>
        <v>Member State specific further information</v>
      </c>
      <c r="C18" s="923"/>
      <c r="D18" s="923"/>
      <c r="E18" s="923"/>
      <c r="F18" s="924"/>
      <c r="G18" s="3"/>
      <c r="H18" s="3"/>
      <c r="I18" s="3"/>
    </row>
    <row r="19" spans="1:9" x14ac:dyDescent="0.25">
      <c r="A19" s="174" t="s">
        <v>2</v>
      </c>
      <c r="B19" s="923" t="str">
        <f>Translations!$B$1402</f>
        <v>Proportional fuel attribution at airports</v>
      </c>
      <c r="C19" s="923"/>
      <c r="D19" s="923"/>
      <c r="E19" s="923"/>
      <c r="F19" s="923"/>
      <c r="G19" s="3"/>
      <c r="H19" s="3"/>
      <c r="I19" s="3"/>
    </row>
    <row r="20" spans="1:9" x14ac:dyDescent="0.25">
      <c r="A20" s="174" t="s">
        <v>4</v>
      </c>
      <c r="B20" s="923" t="str">
        <f>Translations!$B$1403</f>
        <v>Support under Article 3c(6) of the EU ETS Directive</v>
      </c>
      <c r="C20" s="923"/>
      <c r="D20" s="923"/>
      <c r="E20" s="923"/>
      <c r="F20" s="923"/>
      <c r="G20" s="3"/>
      <c r="H20" s="3"/>
      <c r="I20" s="3"/>
    </row>
    <row r="21" spans="1:9" ht="12.75" customHeight="1" x14ac:dyDescent="0.25">
      <c r="A21" s="174">
        <v>11</v>
      </c>
      <c r="B21" s="923" t="str">
        <f>Translations!$B$1246</f>
        <v>Annex: Emissions per aerodrome pair – EU ETS and CH ETS</v>
      </c>
      <c r="C21" s="923"/>
      <c r="D21" s="923"/>
      <c r="E21" s="923"/>
      <c r="F21" s="924"/>
      <c r="G21" s="3"/>
      <c r="H21" s="3"/>
      <c r="I21" s="3"/>
    </row>
    <row r="22" spans="1:9" x14ac:dyDescent="0.25">
      <c r="A22" s="174">
        <v>12</v>
      </c>
      <c r="B22" s="923" t="str">
        <f>Translations!$B$1041</f>
        <v>CORSIA emissions data</v>
      </c>
      <c r="C22" s="923"/>
      <c r="D22" s="923"/>
      <c r="E22" s="923"/>
      <c r="F22" s="924"/>
      <c r="G22" s="3"/>
      <c r="H22" s="3"/>
      <c r="I22" s="3"/>
    </row>
    <row r="23" spans="1:9" x14ac:dyDescent="0.25">
      <c r="A23" s="174"/>
      <c r="B23" s="20"/>
    </row>
    <row r="24" spans="1:9" ht="13.8" thickBot="1" x14ac:dyDescent="0.3">
      <c r="A24" s="174"/>
    </row>
    <row r="25" spans="1:9" ht="13.8" thickBot="1" x14ac:dyDescent="0.3">
      <c r="B25" s="13" t="str">
        <f>Translations!$B$850</f>
        <v>Reporting year:</v>
      </c>
      <c r="F25" s="179">
        <f>IF(ISBLANK('Identification and description'!I7),"",'Identification and description'!I7)</f>
        <v>2024</v>
      </c>
    </row>
    <row r="26" spans="1:9" ht="5.0999999999999996" customHeight="1" x14ac:dyDescent="0.25"/>
    <row r="27" spans="1:9" ht="13.8" thickBot="1" x14ac:dyDescent="0.3">
      <c r="B27" s="935" t="str">
        <f>Translations!$B$851</f>
        <v>Information about this report:</v>
      </c>
      <c r="C27" s="927"/>
      <c r="D27" s="927"/>
      <c r="E27" s="927"/>
      <c r="F27" s="927"/>
      <c r="G27" s="927"/>
      <c r="H27" s="927"/>
      <c r="I27" s="927"/>
    </row>
    <row r="28" spans="1:9" s="161" customFormat="1" ht="12.75" customHeight="1" x14ac:dyDescent="0.25">
      <c r="B28" s="936" t="str">
        <f>Translations!$B$1033</f>
        <v>This Annual Emissions Report was submitted by:</v>
      </c>
      <c r="C28" s="927"/>
      <c r="D28" s="927"/>
      <c r="E28" s="928"/>
      <c r="F28" s="334" t="str">
        <f>IF(ISBLANK('Identification and description'!I44),"",'Identification and description'!I44)</f>
        <v/>
      </c>
      <c r="G28" s="175"/>
      <c r="H28" s="175"/>
      <c r="I28" s="176"/>
    </row>
    <row r="29" spans="1:9" s="161" customFormat="1" x14ac:dyDescent="0.25">
      <c r="B29" s="927" t="str">
        <f>Translations!$B$23</f>
        <v>Unique Identifier of the aircraft operator (CRCO No.):</v>
      </c>
      <c r="C29" s="927"/>
      <c r="D29" s="927"/>
      <c r="E29" s="928"/>
      <c r="F29" s="335" t="str">
        <f>IF(ISBLANK('Identification and description'!I47),"",'Identification and description'!I47)</f>
        <v/>
      </c>
      <c r="G29" s="177"/>
      <c r="H29" s="177"/>
      <c r="I29" s="178"/>
    </row>
    <row r="30" spans="1:9" s="161" customFormat="1" x14ac:dyDescent="0.25">
      <c r="B30" s="934" t="str">
        <f>Translations!$B$1042</f>
        <v>Version number of this emission report</v>
      </c>
      <c r="C30" s="927"/>
      <c r="D30" s="927"/>
      <c r="E30" s="928"/>
      <c r="F30" s="335" t="str">
        <f>IF(ISBLANK('Identification and description'!K10),"",'Identification and description'!K10)</f>
        <v/>
      </c>
      <c r="G30" s="177"/>
      <c r="H30" s="177"/>
      <c r="I30" s="178"/>
    </row>
    <row r="31" spans="1:9" s="161" customFormat="1" x14ac:dyDescent="0.25">
      <c r="B31" s="934" t="str">
        <f>Translations!$B$899</f>
        <v>Version number of the latest approved monitoring plan:</v>
      </c>
      <c r="C31" s="927"/>
      <c r="D31" s="927"/>
      <c r="E31" s="928"/>
      <c r="F31" s="336" t="str">
        <f>IF(ISBLANK('Emissions overview'!I7),"",'Emissions overview'!I7)</f>
        <v/>
      </c>
      <c r="G31" s="308"/>
      <c r="H31" s="308"/>
      <c r="I31" s="309"/>
    </row>
    <row r="32" spans="1:9" s="161" customFormat="1" ht="13.8" thickBot="1" x14ac:dyDescent="0.3">
      <c r="B32" s="934" t="str">
        <f>Translations!$B$1043</f>
        <v>This emission report is used for CORSIA:</v>
      </c>
      <c r="C32" s="927"/>
      <c r="D32" s="927"/>
      <c r="E32" s="928"/>
      <c r="F32" s="337" t="str">
        <f>IF(ISBLANK('Identification and description'!K30),"",'Identification and description'!K30)</f>
        <v/>
      </c>
      <c r="G32" s="291"/>
      <c r="H32" s="291"/>
      <c r="I32" s="292"/>
    </row>
    <row r="33" spans="2:9" ht="13.8" thickBot="1" x14ac:dyDescent="0.3">
      <c r="H33" s="2"/>
    </row>
    <row r="34" spans="2:9" ht="25.5" customHeight="1" thickBot="1" x14ac:dyDescent="0.3">
      <c r="B34" s="926" t="str">
        <f>Translations!$B$1044</f>
        <v>Total emissions of the aircraft operator from flights reportable under the EU ETS:</v>
      </c>
      <c r="C34" s="927"/>
      <c r="D34" s="927"/>
      <c r="E34" s="927"/>
      <c r="F34" s="928"/>
      <c r="G34" s="929">
        <f>SUM(INDICATOR_ETS_TotalEmissions)</f>
        <v>0</v>
      </c>
      <c r="H34" s="930"/>
      <c r="I34" s="369" t="s">
        <v>6</v>
      </c>
    </row>
    <row r="35" spans="2:9" ht="25.5" customHeight="1" x14ac:dyDescent="0.25">
      <c r="B35" s="931" t="str">
        <f>Translations!$B$853</f>
        <v xml:space="preserve">This is the amount of allowances to be surrendered by the aircraft operator, as calculated in section 5(c). This figure should only include emissions to be reported under the EU ETS, i.e. relate to the reduced scope. </v>
      </c>
      <c r="C35" s="931"/>
      <c r="D35" s="931"/>
      <c r="E35" s="931"/>
      <c r="F35" s="931"/>
      <c r="G35" s="931"/>
      <c r="H35" s="931"/>
      <c r="I35" s="931"/>
    </row>
    <row r="36" spans="2:9" ht="5.0999999999999996" customHeight="1" x14ac:dyDescent="0.25">
      <c r="B36" s="161"/>
      <c r="C36" s="161"/>
      <c r="D36" s="161"/>
      <c r="E36" s="161"/>
      <c r="F36" s="161"/>
      <c r="G36" s="161"/>
      <c r="H36" s="161"/>
      <c r="I36" s="161"/>
    </row>
    <row r="37" spans="2:9" ht="15.6" x14ac:dyDescent="0.25">
      <c r="B37" s="181" t="str">
        <f>Translations!$B$1404</f>
        <v>Memo-Item: Total emissions based on preliminary emission factors</v>
      </c>
      <c r="C37" s="161"/>
      <c r="D37" s="161"/>
      <c r="E37" s="161"/>
      <c r="F37" s="161"/>
      <c r="G37" s="932">
        <f>SUM(INDICATOR_ETS_TotalPrelEF_Emissions)</f>
        <v>0</v>
      </c>
      <c r="H37" s="933"/>
      <c r="I37" s="182" t="s">
        <v>6</v>
      </c>
    </row>
    <row r="38" spans="2:9" ht="5.0999999999999996" customHeight="1" x14ac:dyDescent="0.25">
      <c r="B38" s="161"/>
      <c r="C38" s="161"/>
      <c r="D38" s="161"/>
      <c r="E38" s="161"/>
      <c r="F38" s="161"/>
      <c r="G38" s="161"/>
      <c r="H38" s="161"/>
      <c r="I38" s="161"/>
    </row>
    <row r="39" spans="2:9" ht="15.6" x14ac:dyDescent="0.25">
      <c r="B39" s="181" t="str">
        <f>Translations!$B$1405</f>
        <v>Memo-Item: Total zero-rated emissions</v>
      </c>
      <c r="C39" s="161"/>
      <c r="D39" s="161"/>
      <c r="E39" s="161"/>
      <c r="F39" s="161"/>
      <c r="G39" s="932">
        <f>SUM(INDICATOR_ETS_TotalZeroRatedEmissions)</f>
        <v>0</v>
      </c>
      <c r="H39" s="933"/>
      <c r="I39" s="182" t="s">
        <v>6</v>
      </c>
    </row>
    <row r="40" spans="2:9" ht="5.0999999999999996" customHeight="1" x14ac:dyDescent="0.25">
      <c r="B40" s="161"/>
      <c r="C40" s="161"/>
      <c r="D40" s="161"/>
      <c r="E40" s="161"/>
      <c r="F40" s="161"/>
      <c r="G40" s="161"/>
      <c r="H40" s="161"/>
      <c r="I40" s="161"/>
    </row>
    <row r="41" spans="2:9" ht="15.6" x14ac:dyDescent="0.25">
      <c r="B41" s="181" t="str">
        <f>Translations!$B$1406</f>
        <v>Memo-Item: Total zero-rated biomass emissions</v>
      </c>
      <c r="C41" s="161"/>
      <c r="D41" s="161"/>
      <c r="E41" s="161"/>
      <c r="F41" s="161"/>
      <c r="G41" s="932">
        <f>SUM(INDICATOR_ETS_TotalZeroRatedBioEm)</f>
        <v>0</v>
      </c>
      <c r="H41" s="933"/>
      <c r="I41" s="182" t="s">
        <v>6</v>
      </c>
    </row>
    <row r="42" spans="2:9" ht="5.0999999999999996" customHeight="1" x14ac:dyDescent="0.25">
      <c r="B42" s="161"/>
      <c r="C42" s="161"/>
      <c r="D42" s="161"/>
      <c r="E42" s="161"/>
      <c r="F42" s="161"/>
      <c r="G42" s="161"/>
      <c r="H42" s="161"/>
      <c r="I42" s="161"/>
    </row>
    <row r="43" spans="2:9" ht="15.6" x14ac:dyDescent="0.25">
      <c r="B43" s="181" t="str">
        <f>Translations!$B$1407</f>
        <v>Memo-Item: Total non-zero-rated biomass emissions</v>
      </c>
      <c r="C43" s="161"/>
      <c r="D43" s="161"/>
      <c r="E43" s="161"/>
      <c r="F43" s="161"/>
      <c r="G43" s="932">
        <f>SUM(INDICATOR_ETS_TotalNonZeroRatedBioEm)</f>
        <v>0</v>
      </c>
      <c r="H43" s="933"/>
      <c r="I43" s="182" t="s">
        <v>6</v>
      </c>
    </row>
    <row r="44" spans="2:9" ht="5.0999999999999996" customHeight="1" x14ac:dyDescent="0.25">
      <c r="B44" s="161"/>
      <c r="C44" s="161"/>
      <c r="D44" s="161"/>
      <c r="E44" s="161"/>
      <c r="F44" s="161"/>
      <c r="G44" s="161"/>
      <c r="H44" s="161"/>
      <c r="I44" s="161"/>
    </row>
    <row r="45" spans="2:9" ht="15.6" x14ac:dyDescent="0.25">
      <c r="B45" s="181" t="str">
        <f>Translations!$B$1408</f>
        <v>Memo-Item: Total zero-rated emissions from RFNBO/RCF</v>
      </c>
      <c r="C45" s="161"/>
      <c r="D45" s="161"/>
      <c r="E45" s="161"/>
      <c r="F45" s="161"/>
      <c r="G45" s="932">
        <f>SUM(INDICATOR_ETS_TotalZeroRatedRFNBO)</f>
        <v>0</v>
      </c>
      <c r="H45" s="933"/>
      <c r="I45" s="182" t="s">
        <v>6</v>
      </c>
    </row>
    <row r="46" spans="2:9" ht="5.0999999999999996" customHeight="1" x14ac:dyDescent="0.25">
      <c r="B46" s="161"/>
      <c r="C46" s="161"/>
      <c r="D46" s="161"/>
      <c r="E46" s="161"/>
      <c r="F46" s="161"/>
      <c r="G46" s="161"/>
      <c r="H46" s="161"/>
      <c r="I46" s="161"/>
    </row>
    <row r="47" spans="2:9" ht="15.6" x14ac:dyDescent="0.25">
      <c r="B47" s="181" t="str">
        <f>Translations!$B$1409</f>
        <v>Memo-Item: Total non-zero-rated emissions from RFNBO/RCF</v>
      </c>
      <c r="C47" s="161"/>
      <c r="D47" s="161"/>
      <c r="E47" s="161"/>
      <c r="F47" s="161"/>
      <c r="G47" s="932">
        <f>SUM(INDICATOR_ETS_TotalNonZeroRatedRFNBO)</f>
        <v>0</v>
      </c>
      <c r="H47" s="933"/>
      <c r="I47" s="182" t="s">
        <v>6</v>
      </c>
    </row>
    <row r="48" spans="2:9" ht="5.0999999999999996" customHeight="1" x14ac:dyDescent="0.25">
      <c r="B48" s="161"/>
      <c r="C48" s="161"/>
      <c r="D48" s="161"/>
      <c r="E48" s="161"/>
      <c r="F48" s="161"/>
      <c r="G48" s="161"/>
      <c r="H48" s="161"/>
      <c r="I48" s="161"/>
    </row>
    <row r="49" spans="1:10" ht="15.6" x14ac:dyDescent="0.25">
      <c r="B49" s="181" t="str">
        <f>Translations!$B$1410</f>
        <v>Memo-Item: Total zero-rated emissions from SLCFs</v>
      </c>
      <c r="C49" s="161"/>
      <c r="D49" s="161"/>
      <c r="E49" s="161"/>
      <c r="F49" s="161"/>
      <c r="G49" s="932">
        <f>SUM(INDICATOR_ETS_TotalZeroRatedSLCF)</f>
        <v>0</v>
      </c>
      <c r="H49" s="933"/>
      <c r="I49" s="182" t="s">
        <v>6</v>
      </c>
    </row>
    <row r="50" spans="1:10" ht="5.0999999999999996" customHeight="1" x14ac:dyDescent="0.25">
      <c r="B50" s="161"/>
      <c r="C50" s="161"/>
      <c r="D50" s="161"/>
      <c r="E50" s="161"/>
      <c r="F50" s="161"/>
      <c r="G50" s="161"/>
      <c r="H50" s="161"/>
      <c r="I50" s="161"/>
    </row>
    <row r="51" spans="1:10" ht="15.6" x14ac:dyDescent="0.25">
      <c r="B51" s="181" t="str">
        <f>Translations!$B$1411</f>
        <v>Memo-Item: Total non-zero-rated emissions from SLCFs</v>
      </c>
      <c r="C51" s="161"/>
      <c r="D51" s="161"/>
      <c r="E51" s="161"/>
      <c r="F51" s="161"/>
      <c r="G51" s="932">
        <f>SUM(INDICATOR_ETS_TotalNonZeroRatedSLCF)</f>
        <v>0</v>
      </c>
      <c r="H51" s="933"/>
      <c r="I51" s="182" t="s">
        <v>6</v>
      </c>
    </row>
    <row r="52" spans="1:10" x14ac:dyDescent="0.25">
      <c r="H52" s="2"/>
    </row>
    <row r="53" spans="1:10" ht="5.0999999999999996" customHeight="1" thickBot="1" x14ac:dyDescent="0.3">
      <c r="A53" s="479"/>
      <c r="B53" s="479"/>
      <c r="C53" s="479"/>
      <c r="D53" s="479"/>
      <c r="E53" s="479"/>
      <c r="F53" s="479"/>
      <c r="G53" s="479"/>
      <c r="H53" s="480"/>
      <c r="I53" s="479"/>
      <c r="J53" s="479"/>
    </row>
    <row r="54" spans="1:10" ht="25.5" customHeight="1" thickBot="1" x14ac:dyDescent="0.3">
      <c r="A54" s="479"/>
      <c r="B54" s="926" t="str">
        <f>Translations!$B$1247</f>
        <v>Total emissions of the aircraft operator from flights reportable under the CH ETS (Swiss ETS):</v>
      </c>
      <c r="C54" s="927"/>
      <c r="D54" s="927"/>
      <c r="E54" s="927"/>
      <c r="F54" s="928"/>
      <c r="G54" s="929">
        <f>SUM(INDICATOR_CHETS_TotalEmissions)</f>
        <v>0</v>
      </c>
      <c r="H54" s="930"/>
      <c r="I54" s="369" t="s">
        <v>6</v>
      </c>
      <c r="J54" s="479"/>
    </row>
    <row r="55" spans="1:10" ht="12.75" customHeight="1" x14ac:dyDescent="0.25">
      <c r="A55" s="479"/>
      <c r="B55" s="931" t="str">
        <f>Translations!$B$1248</f>
        <v>This is the amount of allowances to be surrendered by the aircraft operator for compliance under the CH ETS, as calculated in section 5(d).</v>
      </c>
      <c r="C55" s="931"/>
      <c r="D55" s="931"/>
      <c r="E55" s="931"/>
      <c r="F55" s="931"/>
      <c r="G55" s="931"/>
      <c r="H55" s="931"/>
      <c r="I55" s="931"/>
      <c r="J55" s="479"/>
    </row>
    <row r="56" spans="1:10" ht="5.0999999999999996" customHeight="1" x14ac:dyDescent="0.25">
      <c r="A56" s="479"/>
      <c r="B56" s="161"/>
      <c r="C56" s="161"/>
      <c r="D56" s="161"/>
      <c r="E56" s="161"/>
      <c r="F56" s="161"/>
      <c r="G56" s="161"/>
      <c r="H56" s="161"/>
      <c r="I56" s="161"/>
      <c r="J56" s="479"/>
    </row>
    <row r="57" spans="1:10" ht="15.6" x14ac:dyDescent="0.25">
      <c r="A57" s="479"/>
      <c r="B57" s="181" t="str">
        <f>Translations!$B$1404</f>
        <v>Memo-Item: Total emissions based on preliminary emission factors</v>
      </c>
      <c r="C57" s="161"/>
      <c r="D57" s="161"/>
      <c r="E57" s="161"/>
      <c r="F57" s="161"/>
      <c r="G57" s="932">
        <f>SUM(INDICATOR_CHETS_TotalPrelEF_Emissions)</f>
        <v>0</v>
      </c>
      <c r="H57" s="933"/>
      <c r="I57" s="182" t="s">
        <v>6</v>
      </c>
      <c r="J57" s="479"/>
    </row>
    <row r="58" spans="1:10" ht="5.0999999999999996" customHeight="1" x14ac:dyDescent="0.25">
      <c r="A58" s="479"/>
      <c r="B58" s="161"/>
      <c r="C58" s="161"/>
      <c r="D58" s="161"/>
      <c r="E58" s="161"/>
      <c r="F58" s="161"/>
      <c r="G58" s="161"/>
      <c r="H58" s="161"/>
      <c r="I58" s="161"/>
      <c r="J58" s="479"/>
    </row>
    <row r="59" spans="1:10" ht="15.6" x14ac:dyDescent="0.25">
      <c r="A59" s="479"/>
      <c r="B59" s="181" t="str">
        <f>Translations!$B$1405</f>
        <v>Memo-Item: Total zero-rated emissions</v>
      </c>
      <c r="C59" s="161"/>
      <c r="D59" s="161"/>
      <c r="E59" s="161"/>
      <c r="F59" s="161"/>
      <c r="G59" s="932">
        <f>SUM(INDICATOR_CHETS_TotalZeroRatedEmissions)</f>
        <v>0</v>
      </c>
      <c r="H59" s="933"/>
      <c r="I59" s="182" t="s">
        <v>6</v>
      </c>
      <c r="J59" s="479"/>
    </row>
    <row r="60" spans="1:10" ht="5.0999999999999996" customHeight="1" x14ac:dyDescent="0.25">
      <c r="A60" s="479"/>
      <c r="B60" s="161"/>
      <c r="C60" s="161"/>
      <c r="D60" s="161"/>
      <c r="E60" s="161"/>
      <c r="F60" s="161"/>
      <c r="G60" s="161"/>
      <c r="H60" s="161"/>
      <c r="I60" s="161"/>
      <c r="J60" s="479"/>
    </row>
    <row r="61" spans="1:10" ht="15.6" x14ac:dyDescent="0.25">
      <c r="A61" s="479"/>
      <c r="B61" s="181" t="str">
        <f>Translations!$B$1406</f>
        <v>Memo-Item: Total zero-rated biomass emissions</v>
      </c>
      <c r="C61" s="161"/>
      <c r="D61" s="161"/>
      <c r="E61" s="161"/>
      <c r="F61" s="161"/>
      <c r="G61" s="932">
        <f>SUM(INDICATOR_CHETS_TotalZeroRatedBioEm)</f>
        <v>0</v>
      </c>
      <c r="H61" s="933"/>
      <c r="I61" s="182" t="s">
        <v>6</v>
      </c>
      <c r="J61" s="479"/>
    </row>
    <row r="62" spans="1:10" ht="5.0999999999999996" customHeight="1" x14ac:dyDescent="0.25">
      <c r="A62" s="479"/>
      <c r="B62" s="161"/>
      <c r="C62" s="161"/>
      <c r="D62" s="161"/>
      <c r="E62" s="161"/>
      <c r="F62" s="161"/>
      <c r="G62" s="161"/>
      <c r="H62" s="161"/>
      <c r="I62" s="161"/>
      <c r="J62" s="479"/>
    </row>
    <row r="63" spans="1:10" ht="15.6" x14ac:dyDescent="0.25">
      <c r="A63" s="479"/>
      <c r="B63" s="181" t="str">
        <f>Translations!$B$1407</f>
        <v>Memo-Item: Total non-zero-rated biomass emissions</v>
      </c>
      <c r="C63" s="161"/>
      <c r="D63" s="161"/>
      <c r="E63" s="161"/>
      <c r="F63" s="161"/>
      <c r="G63" s="932">
        <f>SUM(INDICATOR_CHETS_TotalNonZeroRatedBioEm)</f>
        <v>0</v>
      </c>
      <c r="H63" s="933"/>
      <c r="I63" s="182" t="s">
        <v>6</v>
      </c>
      <c r="J63" s="479"/>
    </row>
    <row r="64" spans="1:10" ht="5.0999999999999996" customHeight="1" x14ac:dyDescent="0.25">
      <c r="A64" s="479"/>
      <c r="B64" s="161"/>
      <c r="C64" s="161"/>
      <c r="D64" s="161"/>
      <c r="E64" s="161"/>
      <c r="F64" s="161"/>
      <c r="G64" s="161"/>
      <c r="H64" s="161"/>
      <c r="I64" s="161"/>
      <c r="J64" s="479"/>
    </row>
    <row r="65" spans="1:10" ht="15.6" x14ac:dyDescent="0.25">
      <c r="A65" s="479"/>
      <c r="B65" s="181" t="str">
        <f>Translations!$B$1408</f>
        <v>Memo-Item: Total zero-rated emissions from RFNBO/RCF</v>
      </c>
      <c r="C65" s="161"/>
      <c r="D65" s="161"/>
      <c r="E65" s="161"/>
      <c r="F65" s="161"/>
      <c r="G65" s="932">
        <f>SUM(INDICATOR_CHETS_TotalZeroRatedRFNBO)</f>
        <v>0</v>
      </c>
      <c r="H65" s="933"/>
      <c r="I65" s="182" t="s">
        <v>6</v>
      </c>
      <c r="J65" s="479"/>
    </row>
    <row r="66" spans="1:10" ht="5.0999999999999996" customHeight="1" x14ac:dyDescent="0.25">
      <c r="A66" s="479"/>
      <c r="B66" s="161"/>
      <c r="C66" s="161"/>
      <c r="D66" s="161"/>
      <c r="E66" s="161"/>
      <c r="F66" s="161"/>
      <c r="G66" s="161"/>
      <c r="H66" s="161"/>
      <c r="I66" s="161"/>
      <c r="J66" s="479"/>
    </row>
    <row r="67" spans="1:10" ht="15.6" x14ac:dyDescent="0.25">
      <c r="A67" s="479"/>
      <c r="B67" s="181" t="str">
        <f>Translations!$B$1409</f>
        <v>Memo-Item: Total non-zero-rated emissions from RFNBO/RCF</v>
      </c>
      <c r="C67" s="161"/>
      <c r="D67" s="161"/>
      <c r="E67" s="161"/>
      <c r="F67" s="161"/>
      <c r="G67" s="932">
        <f>SUM(INDICATOR_CHETS_TotalNonZeroRatedRFNBO)</f>
        <v>0</v>
      </c>
      <c r="H67" s="933"/>
      <c r="I67" s="182" t="s">
        <v>6</v>
      </c>
      <c r="J67" s="479"/>
    </row>
    <row r="68" spans="1:10" ht="5.0999999999999996" customHeight="1" x14ac:dyDescent="0.25">
      <c r="A68" s="479"/>
      <c r="B68" s="161"/>
      <c r="C68" s="161"/>
      <c r="D68" s="161"/>
      <c r="E68" s="161"/>
      <c r="F68" s="161"/>
      <c r="G68" s="161"/>
      <c r="H68" s="161"/>
      <c r="I68" s="161"/>
      <c r="J68" s="479"/>
    </row>
    <row r="69" spans="1:10" ht="15.6" x14ac:dyDescent="0.25">
      <c r="A69" s="479"/>
      <c r="B69" s="181" t="str">
        <f>Translations!$B$1410</f>
        <v>Memo-Item: Total zero-rated emissions from SLCFs</v>
      </c>
      <c r="C69" s="161"/>
      <c r="D69" s="161"/>
      <c r="E69" s="161"/>
      <c r="F69" s="161"/>
      <c r="G69" s="932">
        <f>SUM(INDICATOR_CHETS_TotalZeroRatedSLCF)</f>
        <v>0</v>
      </c>
      <c r="H69" s="933"/>
      <c r="I69" s="182" t="s">
        <v>6</v>
      </c>
      <c r="J69" s="479"/>
    </row>
    <row r="70" spans="1:10" ht="5.0999999999999996" customHeight="1" x14ac:dyDescent="0.25">
      <c r="A70" s="479"/>
      <c r="B70" s="161"/>
      <c r="C70" s="161"/>
      <c r="D70" s="161"/>
      <c r="E70" s="161"/>
      <c r="F70" s="161"/>
      <c r="G70" s="161"/>
      <c r="H70" s="161"/>
      <c r="I70" s="161"/>
      <c r="J70" s="479"/>
    </row>
    <row r="71" spans="1:10" ht="15.6" x14ac:dyDescent="0.25">
      <c r="A71" s="479"/>
      <c r="B71" s="181" t="str">
        <f>Translations!$B$1411</f>
        <v>Memo-Item: Total non-zero-rated emissions from SLCFs</v>
      </c>
      <c r="C71" s="161"/>
      <c r="D71" s="161"/>
      <c r="E71" s="161"/>
      <c r="F71" s="161"/>
      <c r="G71" s="932">
        <f>SUM(INDICATOR_CHETS_TotalNonZeroRatedSLCF)</f>
        <v>0</v>
      </c>
      <c r="H71" s="933"/>
      <c r="I71" s="182" t="s">
        <v>6</v>
      </c>
      <c r="J71" s="479"/>
    </row>
    <row r="72" spans="1:10" ht="5.0999999999999996" customHeight="1" x14ac:dyDescent="0.25">
      <c r="A72" s="479"/>
      <c r="B72" s="479"/>
      <c r="C72" s="479"/>
      <c r="D72" s="479"/>
      <c r="E72" s="479"/>
      <c r="F72" s="479"/>
      <c r="G72" s="479"/>
      <c r="H72" s="480"/>
      <c r="I72" s="479"/>
      <c r="J72" s="479"/>
    </row>
    <row r="73" spans="1:10" x14ac:dyDescent="0.25">
      <c r="H73" s="2"/>
    </row>
    <row r="74" spans="1:10" ht="5.0999999999999996" customHeight="1" x14ac:dyDescent="0.25">
      <c r="A74" s="293"/>
      <c r="B74" s="293"/>
      <c r="C74" s="293"/>
      <c r="D74" s="293"/>
      <c r="E74" s="293"/>
      <c r="F74" s="293"/>
      <c r="G74" s="293"/>
      <c r="H74" s="294"/>
      <c r="I74" s="293"/>
      <c r="J74" s="293"/>
    </row>
    <row r="75" spans="1:10" x14ac:dyDescent="0.25">
      <c r="A75" s="293"/>
      <c r="B75" s="180" t="str">
        <f>Translations!$B$1045</f>
        <v>Emissions of the aircraft operator from international flights covered by CORSIA:</v>
      </c>
      <c r="H75" s="2"/>
      <c r="J75" s="293"/>
    </row>
    <row r="76" spans="1:10" ht="5.0999999999999996" customHeight="1" x14ac:dyDescent="0.25">
      <c r="A76" s="293"/>
      <c r="H76" s="2"/>
      <c r="J76" s="293"/>
    </row>
    <row r="77" spans="1:10" ht="15.6" x14ac:dyDescent="0.25">
      <c r="A77" s="293"/>
      <c r="B77" s="941" t="str">
        <f>Translations!$B$1046</f>
        <v>Total emissions from international flights:</v>
      </c>
      <c r="C77" s="927"/>
      <c r="D77" s="927"/>
      <c r="E77" s="927"/>
      <c r="F77" s="942"/>
      <c r="G77" s="939" t="str">
        <f>IF(INDICATOR_CORSIA_totalCO2="","",ROUND(INDICATOR_CORSIA_totalCO2,0))</f>
        <v/>
      </c>
      <c r="H77" s="940"/>
      <c r="I77" s="182" t="s">
        <v>6</v>
      </c>
      <c r="J77" s="293"/>
    </row>
    <row r="78" spans="1:10" ht="5.0999999999999996" customHeight="1" x14ac:dyDescent="0.25">
      <c r="A78" s="293"/>
      <c r="G78" s="161"/>
      <c r="H78" s="161"/>
      <c r="I78" s="161"/>
      <c r="J78" s="293"/>
    </row>
    <row r="79" spans="1:10" ht="15.6" x14ac:dyDescent="0.25">
      <c r="A79" s="293"/>
      <c r="B79" s="941" t="str">
        <f>Translations!$B$1047</f>
        <v>Total emissions from flights subject to offsetting requirements:</v>
      </c>
      <c r="C79" s="927"/>
      <c r="D79" s="927"/>
      <c r="E79" s="927"/>
      <c r="F79" s="942"/>
      <c r="G79" s="939" t="str">
        <f>IF(INDICATOR_CORSIA_totalCO2withOffsetting="","",ROUND(INDICATOR_CORSIA_totalCO2withOffsetting,0))</f>
        <v/>
      </c>
      <c r="H79" s="940"/>
      <c r="I79" s="299" t="s">
        <v>6</v>
      </c>
      <c r="J79" s="293"/>
    </row>
    <row r="80" spans="1:10" ht="5.0999999999999996" customHeight="1" x14ac:dyDescent="0.25">
      <c r="A80" s="293"/>
      <c r="H80" s="2"/>
      <c r="J80" s="293"/>
    </row>
    <row r="81" spans="1:10" ht="15.6" x14ac:dyDescent="0.25">
      <c r="A81" s="293"/>
      <c r="B81" s="941" t="str">
        <f>Translations!$B$1412</f>
        <v>Total reductions claimed from the use of CORSIA eligible fuels:</v>
      </c>
      <c r="C81" s="927"/>
      <c r="D81" s="927"/>
      <c r="E81" s="927"/>
      <c r="F81" s="927"/>
      <c r="G81" s="939" t="str">
        <f>IF(INDICATOR_CORSIA_totalTonnesEligibleFuelsClaimed="","",ROUND(INDICATOR_CORSIA_totalTonnesEligibleFuelsClaimed,0))</f>
        <v/>
      </c>
      <c r="H81" s="940"/>
      <c r="I81" s="182" t="s">
        <v>6</v>
      </c>
      <c r="J81" s="293"/>
    </row>
    <row r="82" spans="1:10" ht="5.0999999999999996" customHeight="1" x14ac:dyDescent="0.25">
      <c r="A82" s="293"/>
      <c r="H82" s="2"/>
      <c r="J82" s="293"/>
    </row>
    <row r="83" spans="1:10" ht="5.0999999999999996" customHeight="1" x14ac:dyDescent="0.25">
      <c r="A83" s="293"/>
      <c r="B83" s="293"/>
      <c r="C83" s="293"/>
      <c r="D83" s="293"/>
      <c r="E83" s="293"/>
      <c r="F83" s="293"/>
      <c r="G83" s="293"/>
      <c r="H83" s="294"/>
      <c r="I83" s="293"/>
      <c r="J83" s="293"/>
    </row>
    <row r="84" spans="1:10" x14ac:dyDescent="0.25">
      <c r="B84" s="19"/>
      <c r="C84" s="19"/>
      <c r="D84" s="19"/>
      <c r="E84" s="19"/>
      <c r="F84" s="19"/>
      <c r="G84" s="19"/>
    </row>
    <row r="85" spans="1:10" ht="25.5" customHeight="1" x14ac:dyDescent="0.25">
      <c r="B85" s="926" t="str">
        <f>Translations!$B$25</f>
        <v>If your competent authority requires you to hand in a signed paper copy of the monitoring plan, please use the space below for signature:</v>
      </c>
      <c r="C85" s="926"/>
      <c r="D85" s="926"/>
      <c r="E85" s="926"/>
      <c r="F85" s="926"/>
      <c r="G85" s="926"/>
      <c r="H85" s="926"/>
      <c r="I85" s="926"/>
    </row>
    <row r="86" spans="1:10" x14ac:dyDescent="0.25">
      <c r="B86" s="19"/>
      <c r="C86" s="19"/>
      <c r="D86" s="19"/>
      <c r="E86" s="19"/>
      <c r="F86" s="19"/>
      <c r="G86" s="19"/>
    </row>
    <row r="92" spans="1:10" ht="13.8" thickBot="1" x14ac:dyDescent="0.3">
      <c r="F92" s="183"/>
      <c r="G92" s="183"/>
    </row>
    <row r="93" spans="1:10" x14ac:dyDescent="0.25">
      <c r="B93" s="949" t="str">
        <f>Translations!$B$26</f>
        <v>Date</v>
      </c>
      <c r="C93" s="949"/>
      <c r="D93" s="949"/>
      <c r="F93" s="947" t="str">
        <f>Translations!$B$27</f>
        <v>Name and Signature of 
legally responsible person</v>
      </c>
      <c r="G93" s="947"/>
      <c r="H93" s="947"/>
      <c r="I93" s="947"/>
    </row>
    <row r="94" spans="1:10" x14ac:dyDescent="0.25">
      <c r="F94" s="948"/>
      <c r="G94" s="948"/>
      <c r="H94" s="948"/>
      <c r="I94" s="948"/>
    </row>
    <row r="98" spans="1:9" ht="13.8" thickBot="1" x14ac:dyDescent="0.3">
      <c r="A98" s="174"/>
      <c r="B98" s="935" t="str">
        <f>Translations!$B$28</f>
        <v>Template version information:</v>
      </c>
      <c r="C98" s="927"/>
      <c r="D98" s="927"/>
      <c r="E98" s="927"/>
      <c r="F98" s="927"/>
      <c r="G98" s="927"/>
      <c r="H98" s="927"/>
      <c r="I98" s="927"/>
    </row>
    <row r="99" spans="1:9" ht="12.75" customHeight="1" x14ac:dyDescent="0.25">
      <c r="B99" s="184" t="str">
        <f>Translations!$B$29</f>
        <v>Template provided by:</v>
      </c>
      <c r="C99" s="185"/>
      <c r="D99" s="296"/>
      <c r="E99" s="943" t="str">
        <f>VersionDocumentation!B4</f>
        <v>European Commission</v>
      </c>
      <c r="F99" s="943"/>
      <c r="G99" s="943"/>
      <c r="H99" s="944"/>
    </row>
    <row r="100" spans="1:9" x14ac:dyDescent="0.25">
      <c r="B100" s="186" t="str">
        <f>Translations!$B$30</f>
        <v>Publication date:</v>
      </c>
      <c r="C100" s="187"/>
      <c r="D100" s="297"/>
      <c r="E100" s="950">
        <f>VersionDocumentation!B3</f>
        <v>45680</v>
      </c>
      <c r="F100" s="945"/>
      <c r="G100" s="945"/>
      <c r="H100" s="946"/>
    </row>
    <row r="101" spans="1:9" x14ac:dyDescent="0.25">
      <c r="B101" s="186" t="str">
        <f>Translations!$B$31</f>
        <v>Language version:</v>
      </c>
      <c r="C101" s="188"/>
      <c r="D101" s="297"/>
      <c r="E101" s="945" t="str">
        <f>VersionDocumentation!B5</f>
        <v>English</v>
      </c>
      <c r="F101" s="945"/>
      <c r="G101" s="945"/>
      <c r="H101" s="946"/>
    </row>
    <row r="102" spans="1:9" ht="13.8" thickBot="1" x14ac:dyDescent="0.3">
      <c r="B102" s="189" t="str">
        <f>Translations!$B$32</f>
        <v>Reference filename:</v>
      </c>
      <c r="C102" s="190"/>
      <c r="D102" s="298"/>
      <c r="E102" s="937" t="str">
        <f>VersionDocumentation!C3</f>
        <v>AER AO 2024_COM_en_230125.xls</v>
      </c>
      <c r="F102" s="937"/>
      <c r="G102" s="937"/>
      <c r="H102" s="938"/>
    </row>
  </sheetData>
  <sheetProtection sheet="1" objects="1" scenarios="1" formatCells="0" formatColumns="0" formatRows="0" insertColumns="0" insertRows="0"/>
  <mergeCells count="61">
    <mergeCell ref="G57:H57"/>
    <mergeCell ref="G69:H69"/>
    <mergeCell ref="G71:H71"/>
    <mergeCell ref="G59:H59"/>
    <mergeCell ref="G61:H61"/>
    <mergeCell ref="G63:H63"/>
    <mergeCell ref="G65:H65"/>
    <mergeCell ref="G67:H67"/>
    <mergeCell ref="B9:F9"/>
    <mergeCell ref="B10:F10"/>
    <mergeCell ref="B11:F11"/>
    <mergeCell ref="B12:F12"/>
    <mergeCell ref="B2:I2"/>
    <mergeCell ref="B6:I6"/>
    <mergeCell ref="B3:I3"/>
    <mergeCell ref="B7:F7"/>
    <mergeCell ref="B8:F8"/>
    <mergeCell ref="E102:H102"/>
    <mergeCell ref="G79:H79"/>
    <mergeCell ref="B77:F77"/>
    <mergeCell ref="B79:F79"/>
    <mergeCell ref="B81:F81"/>
    <mergeCell ref="G81:H81"/>
    <mergeCell ref="E99:H99"/>
    <mergeCell ref="E101:H101"/>
    <mergeCell ref="F93:I94"/>
    <mergeCell ref="B93:D93"/>
    <mergeCell ref="B85:I85"/>
    <mergeCell ref="G77:H77"/>
    <mergeCell ref="E100:H100"/>
    <mergeCell ref="B98:I98"/>
    <mergeCell ref="B29:E29"/>
    <mergeCell ref="B31:E31"/>
    <mergeCell ref="B27:I27"/>
    <mergeCell ref="G34:H34"/>
    <mergeCell ref="B28:E28"/>
    <mergeCell ref="B30:E30"/>
    <mergeCell ref="B32:E32"/>
    <mergeCell ref="B54:F54"/>
    <mergeCell ref="G54:H54"/>
    <mergeCell ref="B55:I55"/>
    <mergeCell ref="B34:F34"/>
    <mergeCell ref="G43:H43"/>
    <mergeCell ref="B35:I35"/>
    <mergeCell ref="G45:H45"/>
    <mergeCell ref="G47:H47"/>
    <mergeCell ref="G49:H49"/>
    <mergeCell ref="G51:H51"/>
    <mergeCell ref="G39:H39"/>
    <mergeCell ref="G41:H41"/>
    <mergeCell ref="G37:H37"/>
    <mergeCell ref="B18:F18"/>
    <mergeCell ref="B21:F21"/>
    <mergeCell ref="B22:F22"/>
    <mergeCell ref="B13:F13"/>
    <mergeCell ref="B14:F14"/>
    <mergeCell ref="B15:F15"/>
    <mergeCell ref="B16:F16"/>
    <mergeCell ref="B17:F17"/>
    <mergeCell ref="B19:F19"/>
    <mergeCell ref="B20:F20"/>
  </mergeCells>
  <phoneticPr fontId="12" type="noConversion"/>
  <hyperlinks>
    <hyperlink ref="B7" location="'Guidelines and conditions'!A1" display="Guidelines and conditions" xr:uid="{00000000-0004-0000-0000-000000000000}"/>
    <hyperlink ref="B9" location="'Identification and description'!H6" display="Identification of the aircraft operator" xr:uid="{00000000-0004-0000-0000-000001000000}"/>
    <hyperlink ref="B10" location="'Identification and description'!H145" display="Contact details" xr:uid="{00000000-0004-0000-0000-000002000000}"/>
    <hyperlink ref="B10:C10" location="'Identification and description'!A1" display="Contact details" xr:uid="{00000000-0004-0000-0000-000003000000}"/>
    <hyperlink ref="B9:C9" location="'Identification and description'!A1" display="Identification of the aircraft operator" xr:uid="{00000000-0004-0000-0000-000004000000}"/>
    <hyperlink ref="B8" location="'Identification and description'!H6" display="Identification of the aircraft operator" xr:uid="{00000000-0004-0000-0000-000005000000}"/>
    <hyperlink ref="B8:C8" location="'Identification and description'!A1" display="Identification of the aircraft operator" xr:uid="{00000000-0004-0000-0000-000006000000}"/>
    <hyperlink ref="B10:E10" location="JUMP_3" display="JUMP_3" xr:uid="{00000000-0004-0000-0000-000007000000}"/>
    <hyperlink ref="B11:E11" location="'Emissions overview'!A1" display="Information about the monitoring plan" xr:uid="{00000000-0004-0000-0000-000008000000}"/>
    <hyperlink ref="B12:E12" location="JUMP_5" display="JUMP_5" xr:uid="{00000000-0004-0000-0000-000009000000}"/>
    <hyperlink ref="B13:E13" location="JUMP_6" display="JUMP_6" xr:uid="{00000000-0004-0000-0000-00000A000000}"/>
    <hyperlink ref="B14:E14" location="JUMP_7" display="JUMP_7" xr:uid="{00000000-0004-0000-0000-00000B000000}"/>
    <hyperlink ref="B15:E15" location="'Emissions Data'!A1" display="Detailed emissions data" xr:uid="{00000000-0004-0000-0000-00000C000000}"/>
    <hyperlink ref="B17:E17" location="'Aircraft Data'!A1" display="Aircraft data" xr:uid="{00000000-0004-0000-0000-00000D000000}"/>
    <hyperlink ref="B18:E18" location="'MS specific content'!A1" display="Member State specific further information" xr:uid="{00000000-0004-0000-0000-00000E000000}"/>
    <hyperlink ref="B21:E21" location="Annex!A1" display="Annex: Emissions per airodrome pair" xr:uid="{00000000-0004-0000-0000-00000F000000}"/>
    <hyperlink ref="B22:E22" location="'CORSIA emissions'!A1" display="CORSIA emissions data" xr:uid="{00000000-0004-0000-0000-000010000000}"/>
    <hyperlink ref="B9:E9" location="JUMP_2" display="JUMP_2" xr:uid="{00000000-0004-0000-0000-000011000000}"/>
    <hyperlink ref="B16:E16" location="Jump_8b" display="Detailed emissions data – CH ETS" xr:uid="{00000000-0004-0000-0000-000012000000}"/>
    <hyperlink ref="B19:F19" location="'Annex Aerodromes'!B2" display="Proportional fuel attribution at airports" xr:uid="{00000000-0004-0000-0000-000013000000}"/>
    <hyperlink ref="B20:F20" location="'FEETS Application'!B2" display="Support under Article 3c(6) of the EU ETS Directive" xr:uid="{00000000-0004-0000-0000-000014000000}"/>
    <hyperlink ref="B8:F8" location="'Identification and description'!B2" display="'Identification and description'!B2" xr:uid="{00000000-0004-0000-0000-000015000000}"/>
    <hyperlink ref="B11:F11" location="'Emissions overview'!B2" display="'Emissions overview'!B2" xr:uid="{00000000-0004-0000-0000-000016000000}"/>
  </hyperlinks>
  <pageMargins left="0.78740157480314965" right="0.78740157480314965" top="0.78740157480314965" bottom="0.78740157480314965" header="0.39370078740157483" footer="0.39370078740157483"/>
  <pageSetup paperSize="9" scale="72" orientation="portrait" r:id="rId1"/>
  <headerFooter alignWithMargins="0">
    <oddFooter>&amp;L&amp;F&amp;C&amp;A&amp;R&amp;P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
    <pageSetUpPr fitToPage="1"/>
  </sheetPr>
  <dimension ref="A1:J118"/>
  <sheetViews>
    <sheetView showGridLines="0" zoomScale="115" zoomScaleNormal="115" workbookViewId="0"/>
  </sheetViews>
  <sheetFormatPr defaultColWidth="11.44140625" defaultRowHeight="13.2" x14ac:dyDescent="0.25"/>
  <cols>
    <col min="1" max="1" width="4" style="56" customWidth="1"/>
    <col min="2" max="2" width="4.5546875" style="56" customWidth="1"/>
    <col min="3" max="8" width="17.5546875" style="56" customWidth="1"/>
    <col min="9" max="10" width="4" style="56" customWidth="1"/>
    <col min="11" max="16384" width="11.44140625" style="56"/>
  </cols>
  <sheetData>
    <row r="1" spans="1:10" x14ac:dyDescent="0.25">
      <c r="B1" s="106"/>
      <c r="E1" s="115"/>
      <c r="F1" s="115"/>
      <c r="G1" s="115"/>
    </row>
    <row r="2" spans="1:10" ht="22.5" customHeight="1" x14ac:dyDescent="0.25">
      <c r="B2" s="1025" t="str">
        <f>Translations!$B$1246</f>
        <v>Annex: Emissions per aerodrome pair – EU ETS and CH ETS</v>
      </c>
      <c r="C2" s="1025"/>
      <c r="D2" s="1025"/>
      <c r="E2" s="1025"/>
      <c r="F2" s="1025"/>
      <c r="G2" s="1025"/>
      <c r="H2" s="1025"/>
    </row>
    <row r="3" spans="1:10" x14ac:dyDescent="0.25">
      <c r="B3" s="106"/>
      <c r="E3" s="115"/>
      <c r="F3" s="115"/>
      <c r="G3" s="115"/>
    </row>
    <row r="4" spans="1:10" ht="15.6" x14ac:dyDescent="0.3">
      <c r="A4" s="491"/>
      <c r="B4" s="85">
        <v>11</v>
      </c>
      <c r="C4" s="85" t="str">
        <f>Translations!$B$1291</f>
        <v>Additional emissions data – EU ETS and CH ETS</v>
      </c>
      <c r="D4" s="85"/>
      <c r="E4" s="85"/>
      <c r="F4" s="85"/>
      <c r="G4" s="85"/>
      <c r="H4" s="85"/>
      <c r="J4" s="491"/>
    </row>
    <row r="5" spans="1:10" s="68" customFormat="1" ht="25.5" customHeight="1" x14ac:dyDescent="0.25">
      <c r="A5" s="484"/>
      <c r="B5" s="60"/>
      <c r="C5" s="1230" t="str">
        <f>Translations!$B$1292</f>
        <v>For reducing administrative burden, this Annex should include both flights covered by the EU ETS and CH ETS</v>
      </c>
      <c r="D5" s="1231"/>
      <c r="E5" s="1231"/>
      <c r="F5" s="1231"/>
      <c r="G5" s="1231"/>
      <c r="H5" s="1231"/>
      <c r="I5" s="56"/>
      <c r="J5" s="484"/>
    </row>
    <row r="6" spans="1:10" s="68" customFormat="1" ht="12.75" customHeight="1" x14ac:dyDescent="0.25">
      <c r="A6" s="484"/>
      <c r="B6" s="60"/>
      <c r="C6" s="1003" t="str">
        <f>Translations!$B$1357</f>
        <v>This annex to the annual emissions report is used for consistency and compliance checking of data in the previous sections.</v>
      </c>
      <c r="D6" s="924"/>
      <c r="E6" s="924"/>
      <c r="F6" s="924"/>
      <c r="G6" s="924"/>
      <c r="H6" s="924"/>
      <c r="I6" s="56"/>
      <c r="J6" s="484"/>
    </row>
    <row r="7" spans="1:10" s="68" customFormat="1" ht="39.6" customHeight="1" x14ac:dyDescent="0.25">
      <c r="A7" s="484"/>
      <c r="B7" s="60"/>
      <c r="C7" s="1035" t="str">
        <f>Translations!$B$1358</f>
        <v>In addition, from 2023, Article 14(6) of the EU ETS Directive requires the Commission to publish annually aggregated emissions related data from aviation activities reported to Member States in accoradance with the MRR. The data in this report and its Annexes will be used for this purpose.</v>
      </c>
      <c r="D7" s="963"/>
      <c r="E7" s="963"/>
      <c r="F7" s="963"/>
      <c r="G7" s="963"/>
      <c r="H7" s="963"/>
      <c r="I7" s="56"/>
      <c r="J7" s="484"/>
    </row>
    <row r="8" spans="1:10" s="68" customFormat="1" ht="25.5" customHeight="1" x14ac:dyDescent="0.25">
      <c r="A8" s="484"/>
      <c r="B8" s="60"/>
      <c r="C8" s="1003" t="str">
        <f>Translations!$B$1359</f>
        <v>That article also specifies that in particular situations aircraft operators may request that some data are treated as confidential, i.e. that the publication of data is done at a higher aggregated level. For such request, the Directive specifies:</v>
      </c>
      <c r="D8" s="924"/>
      <c r="E8" s="924"/>
      <c r="F8" s="924"/>
      <c r="G8" s="924"/>
      <c r="H8" s="924"/>
      <c r="I8" s="56"/>
      <c r="J8" s="484"/>
    </row>
    <row r="9" spans="1:10" s="68" customFormat="1" ht="63.75" customHeight="1" x14ac:dyDescent="0.25">
      <c r="A9" s="484"/>
      <c r="B9" s="60"/>
      <c r="C9" s="1003" t="str">
        <f>Translations!$B$1360</f>
        <v>"[...]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v>
      </c>
      <c r="D9" s="924"/>
      <c r="E9" s="924"/>
      <c r="F9" s="924"/>
      <c r="G9" s="924"/>
      <c r="H9" s="924"/>
      <c r="I9" s="56"/>
      <c r="J9" s="484"/>
    </row>
    <row r="10" spans="1:10" s="68" customFormat="1" ht="5.0999999999999996" customHeight="1" x14ac:dyDescent="0.25">
      <c r="A10" s="484"/>
      <c r="B10" s="60"/>
      <c r="C10" s="1003"/>
      <c r="D10" s="924"/>
      <c r="E10" s="924"/>
      <c r="F10" s="924"/>
      <c r="G10" s="924"/>
      <c r="H10" s="924"/>
      <c r="I10" s="56"/>
      <c r="J10" s="484"/>
    </row>
    <row r="11" spans="1:10" x14ac:dyDescent="0.25">
      <c r="A11" s="491"/>
      <c r="B11" s="60" t="s">
        <v>25</v>
      </c>
      <c r="C11" s="74" t="str">
        <f>Translations!$B$1015</f>
        <v>Please indicate if the data in this annex is considered confidential:</v>
      </c>
      <c r="D11" s="69"/>
      <c r="E11" s="69"/>
      <c r="F11" s="69"/>
      <c r="G11" s="69"/>
      <c r="H11" s="172" t="b">
        <v>0</v>
      </c>
      <c r="J11" s="491"/>
    </row>
    <row r="12" spans="1:10" s="68" customFormat="1" ht="5.0999999999999996" customHeight="1" x14ac:dyDescent="0.25">
      <c r="A12" s="484"/>
      <c r="B12" s="113"/>
      <c r="G12" s="112"/>
      <c r="H12" s="112"/>
      <c r="I12" s="56"/>
      <c r="J12" s="484"/>
    </row>
    <row r="13" spans="1:10" s="68" customFormat="1" ht="39.450000000000003" customHeight="1" x14ac:dyDescent="0.25">
      <c r="A13" s="484"/>
      <c r="B13" s="60" t="s">
        <v>236</v>
      </c>
      <c r="C13" s="1059" t="str">
        <f>Translations!$B$1627</f>
        <v>Please, provide a description of how you meet the specific circumstances defined as well as a comprehensive and detailed explenation why disclosure of data would be considered to harm your commercial interests.</v>
      </c>
      <c r="D13" s="924"/>
      <c r="E13" s="924"/>
      <c r="F13" s="924"/>
      <c r="G13" s="924"/>
      <c r="H13" s="924"/>
      <c r="I13" s="56"/>
      <c r="J13" s="484"/>
    </row>
    <row r="14" spans="1:10" s="68" customFormat="1" ht="25.5" customHeight="1" x14ac:dyDescent="0.25">
      <c r="A14" s="484"/>
      <c r="B14" s="60"/>
      <c r="C14" s="1232"/>
      <c r="D14" s="1233"/>
      <c r="E14" s="1233"/>
      <c r="F14" s="1233"/>
      <c r="G14" s="1233"/>
      <c r="H14" s="1234"/>
      <c r="I14" s="56"/>
      <c r="J14" s="484"/>
    </row>
    <row r="15" spans="1:10" s="68" customFormat="1" ht="25.5" customHeight="1" x14ac:dyDescent="0.25">
      <c r="A15" s="484"/>
      <c r="B15" s="60"/>
      <c r="C15" s="1223"/>
      <c r="D15" s="1224"/>
      <c r="E15" s="1224"/>
      <c r="F15" s="1224"/>
      <c r="G15" s="1224"/>
      <c r="H15" s="1225"/>
      <c r="I15" s="56"/>
      <c r="J15" s="484"/>
    </row>
    <row r="16" spans="1:10" s="68" customFormat="1" ht="25.5" customHeight="1" x14ac:dyDescent="0.25">
      <c r="A16" s="484"/>
      <c r="B16" s="60"/>
      <c r="C16" s="1223"/>
      <c r="D16" s="1224"/>
      <c r="E16" s="1224"/>
      <c r="F16" s="1224"/>
      <c r="G16" s="1224"/>
      <c r="H16" s="1225"/>
      <c r="I16" s="56"/>
      <c r="J16" s="484"/>
    </row>
    <row r="17" spans="1:10" s="68" customFormat="1" ht="25.5" customHeight="1" x14ac:dyDescent="0.25">
      <c r="A17" s="484"/>
      <c r="B17" s="60"/>
      <c r="C17" s="1223"/>
      <c r="D17" s="1224"/>
      <c r="E17" s="1224"/>
      <c r="F17" s="1224"/>
      <c r="G17" s="1224"/>
      <c r="H17" s="1225"/>
      <c r="I17" s="56"/>
      <c r="J17" s="484"/>
    </row>
    <row r="18" spans="1:10" s="68" customFormat="1" ht="25.5" customHeight="1" x14ac:dyDescent="0.25">
      <c r="A18" s="484"/>
      <c r="B18" s="60"/>
      <c r="C18" s="1235"/>
      <c r="D18" s="1236"/>
      <c r="E18" s="1236"/>
      <c r="F18" s="1236"/>
      <c r="G18" s="1236"/>
      <c r="H18" s="1237"/>
      <c r="I18" s="56"/>
      <c r="J18" s="484"/>
    </row>
    <row r="19" spans="1:10" s="68" customFormat="1" ht="25.5" customHeight="1" x14ac:dyDescent="0.25">
      <c r="A19" s="484"/>
      <c r="B19" s="60"/>
      <c r="C19" s="1003" t="str">
        <f>Translations!$B$1362</f>
        <v>Note that the request will be granted only if both the administering Member State and the Commission deem the reasons for not publishing data satisfactory.</v>
      </c>
      <c r="D19" s="924"/>
      <c r="E19" s="924"/>
      <c r="F19" s="924"/>
      <c r="G19" s="924"/>
      <c r="H19" s="924"/>
      <c r="I19" s="56"/>
      <c r="J19" s="484"/>
    </row>
    <row r="20" spans="1:10" s="68" customFormat="1" ht="25.5" customHeight="1" x14ac:dyDescent="0.25">
      <c r="A20" s="484"/>
      <c r="B20" s="60" t="s">
        <v>237</v>
      </c>
      <c r="C20" s="1003" t="str">
        <f>Translations!$B$1363</f>
        <v>In case the space above under point (a1) is not sufficient for explaining your reasons, you may attach a comprehensive explanation in a separate file. In this case, please enter here the filename of the attached file:</v>
      </c>
      <c r="D20" s="924"/>
      <c r="E20" s="924"/>
      <c r="F20" s="924"/>
      <c r="G20" s="924"/>
      <c r="H20" s="924"/>
      <c r="I20" s="56"/>
      <c r="J20" s="484"/>
    </row>
    <row r="21" spans="1:10" s="68" customFormat="1" ht="13.35" customHeight="1" x14ac:dyDescent="0.25">
      <c r="A21" s="484"/>
      <c r="B21" s="60"/>
      <c r="C21" s="74" t="str">
        <f>Translations!$B$1364</f>
        <v>Filename of attachment, if applicable:</v>
      </c>
      <c r="D21" s="313"/>
      <c r="E21" s="1238"/>
      <c r="F21" s="1239"/>
      <c r="G21" s="1239"/>
      <c r="H21" s="1240"/>
      <c r="I21" s="56"/>
      <c r="J21" s="484"/>
    </row>
    <row r="22" spans="1:10" s="68" customFormat="1" ht="13.35" customHeight="1" x14ac:dyDescent="0.25">
      <c r="A22" s="484"/>
      <c r="B22" s="60"/>
      <c r="C22" s="1003"/>
      <c r="D22" s="924"/>
      <c r="E22" s="924"/>
      <c r="F22" s="924"/>
      <c r="G22" s="924"/>
      <c r="H22" s="924"/>
      <c r="I22" s="56"/>
      <c r="J22" s="484"/>
    </row>
    <row r="23" spans="1:10" s="68" customFormat="1" ht="30" customHeight="1" x14ac:dyDescent="0.25">
      <c r="A23" s="484"/>
      <c r="B23" s="60" t="s">
        <v>26</v>
      </c>
      <c r="C23" s="1084" t="str">
        <f>Translations!$B$1016</f>
        <v>Please provide the data (totals during the reporting period, related to the reduced scope) in the table below per aerodrome pair.</v>
      </c>
      <c r="D23" s="1083"/>
      <c r="E23" s="1083"/>
      <c r="F23" s="1083"/>
      <c r="G23" s="1083"/>
      <c r="H23" s="1083"/>
      <c r="I23" s="56"/>
      <c r="J23" s="484"/>
    </row>
    <row r="24" spans="1:10" s="68" customFormat="1" ht="13.2" customHeight="1" x14ac:dyDescent="0.25">
      <c r="A24" s="484"/>
      <c r="B24" s="60"/>
      <c r="C24" s="1008" t="str">
        <f>Translations!$B$1017</f>
        <v xml:space="preserve">Please fill in the table below. If you need additional rows, please insert them above the "end of list" row. In that case the formula for the totals will work correctly. </v>
      </c>
      <c r="D24" s="1083"/>
      <c r="E24" s="1083"/>
      <c r="F24" s="1083"/>
      <c r="G24" s="1083"/>
      <c r="H24" s="1083"/>
      <c r="I24" s="56"/>
      <c r="J24" s="484"/>
    </row>
    <row r="25" spans="1:10" s="68" customFormat="1" ht="13.2" customHeight="1" x14ac:dyDescent="0.25">
      <c r="A25" s="484"/>
      <c r="B25" s="60"/>
      <c r="C25" s="1228" t="str">
        <f>Translations!$B$1628</f>
        <v>The addition of further rows must be done by copying an empty row and inserting it thereafter. A simple "insert row" command will NOT be sufficent.</v>
      </c>
      <c r="D25" s="1229"/>
      <c r="E25" s="1229"/>
      <c r="F25" s="1229"/>
      <c r="G25" s="1229"/>
      <c r="H25" s="1229"/>
      <c r="I25" s="56"/>
      <c r="J25" s="484"/>
    </row>
    <row r="26" spans="1:10" s="68" customFormat="1" ht="26.4" customHeight="1" x14ac:dyDescent="0.25">
      <c r="A26" s="484"/>
      <c r="B26" s="60"/>
      <c r="C26" s="1008" t="str">
        <f>Translations!$B$1018</f>
        <v>Note that if you add additional cells, and/or copy and paste data from another program or worksheet, you have to check the correctness of existing formulae. It is the full responsibility of the aircraft operator to check the correctness of calculations.</v>
      </c>
      <c r="D26" s="1083"/>
      <c r="E26" s="1083"/>
      <c r="F26" s="1083"/>
      <c r="G26" s="1083"/>
      <c r="H26" s="1083"/>
      <c r="I26" s="56"/>
      <c r="J26" s="484"/>
    </row>
    <row r="27" spans="1:10" s="68" customFormat="1" ht="13.2" customHeight="1" x14ac:dyDescent="0.25">
      <c r="A27" s="484"/>
      <c r="B27" s="60"/>
      <c r="C27" s="1228" t="str">
        <f>Translations!$B$1546</f>
        <v>Note: Unlike in earler versions of this template, you have to enter tonnes of neat fuel consumed in this sheet, not emissions!</v>
      </c>
      <c r="D27" s="1229"/>
      <c r="E27" s="1229"/>
      <c r="F27" s="1229"/>
      <c r="G27" s="1229"/>
      <c r="H27" s="1229"/>
      <c r="I27" s="56"/>
      <c r="J27" s="484"/>
    </row>
    <row r="28" spans="1:10" s="68" customFormat="1" ht="13.2" customHeight="1" x14ac:dyDescent="0.25">
      <c r="A28" s="484"/>
      <c r="B28" s="60"/>
      <c r="C28" s="1143" t="str">
        <f>Translations!$B$1629</f>
        <v>If you used more than one (neat) fuel per aerodrome pair, please report the same pair in a separate line for each fuel.</v>
      </c>
      <c r="D28" s="1084"/>
      <c r="E28" s="1084"/>
      <c r="F28" s="1084"/>
      <c r="G28" s="1084"/>
      <c r="H28" s="1084"/>
      <c r="I28" s="56"/>
      <c r="J28" s="484"/>
    </row>
    <row r="29" spans="1:10" s="68" customFormat="1" ht="66.150000000000006" customHeight="1" x14ac:dyDescent="0.25">
      <c r="A29" s="484"/>
      <c r="B29" s="60"/>
      <c r="C29" s="1003" t="str">
        <f>Translations!$B$1630</f>
        <v>Please, be aware that in this sheet the fuel use of ALL fuels, including standard fuels, is to be reported. The total figures will therefore significantly deviate from the amounts in section 10a (Annex Aerodromes), where only alternative fuels under EU ETS need to be reported. However, the total amount of alternative fuels reported on EU ETS flights in this sheet should indeed match the  total amount of alternative fuels attributed in section 10a. Moreover, please, be aware that alternative fuels reported on CH ETS flights are not included in section 10a and should be therefore attributed directly in this sheet.</v>
      </c>
      <c r="D29" s="924"/>
      <c r="E29" s="924"/>
      <c r="F29" s="924"/>
      <c r="G29" s="924"/>
      <c r="H29" s="924"/>
      <c r="I29" s="56"/>
      <c r="J29" s="484"/>
    </row>
    <row r="30" spans="1:10" s="68" customFormat="1" ht="4.95" customHeight="1" x14ac:dyDescent="0.25">
      <c r="A30" s="484"/>
      <c r="B30" s="60"/>
      <c r="C30" s="741"/>
      <c r="D30" s="53"/>
      <c r="E30" s="53"/>
      <c r="F30" s="53"/>
      <c r="G30" s="53"/>
      <c r="H30" s="53"/>
      <c r="I30" s="56"/>
      <c r="J30" s="484"/>
    </row>
    <row r="31" spans="1:10" s="101" customFormat="1" ht="24.75" customHeight="1" x14ac:dyDescent="0.25">
      <c r="A31" s="492"/>
      <c r="C31" s="1226" t="str">
        <f>Translations!$B$1019</f>
        <v>Aerodrome Pair (use 4-letter ICAO designator)</v>
      </c>
      <c r="D31" s="1227"/>
      <c r="E31" s="1226" t="str">
        <f>Translations!$B$1020</f>
        <v>Total number of flights per aerodrome pair</v>
      </c>
      <c r="F31" s="1226" t="str">
        <f>Translations!$B$1631</f>
        <v>Fuel name as defined in section 5</v>
      </c>
      <c r="G31" s="1226" t="str">
        <f>Translations!$B$1632</f>
        <v>Fuel consumed [tonnes]</v>
      </c>
      <c r="H31" s="1226" t="str">
        <f>Translations!$B$1021</f>
        <v>Total emissions
[t CO2]</v>
      </c>
      <c r="I31" s="56"/>
      <c r="J31" s="492"/>
    </row>
    <row r="32" spans="1:10" s="101" customFormat="1" ht="13.35" customHeight="1" x14ac:dyDescent="0.25">
      <c r="A32" s="492"/>
      <c r="C32" s="191" t="str">
        <f>Translations!$B$1022</f>
        <v>Aerodrome of departure</v>
      </c>
      <c r="D32" s="192" t="str">
        <f>Translations!$B$1023</f>
        <v>Aerodrome of arrival</v>
      </c>
      <c r="E32" s="1227"/>
      <c r="F32" s="1227"/>
      <c r="G32" s="1227"/>
      <c r="H32" s="1227"/>
      <c r="I32" s="56"/>
      <c r="J32" s="492"/>
    </row>
    <row r="33" spans="1:10" s="111" customFormat="1" ht="13.35" customHeight="1" x14ac:dyDescent="0.25">
      <c r="A33" s="493"/>
      <c r="B33" s="108"/>
      <c r="C33" s="110"/>
      <c r="D33" s="110"/>
      <c r="E33" s="109"/>
      <c r="F33" s="784"/>
      <c r="G33" s="109"/>
      <c r="H33" s="775" t="str">
        <f t="shared" ref="H33:H64" si="0">IF( AND(F33&lt;&gt;"",ISNUMBER(G33)),  IFERROR( G33 * INDEX(CNTR_FuelListEFprelimInclStd,MATCH( F33,  CNTR_FuelListNamesInclStd,0))  * IF(INDEX(CNTR_FuelListIsZeroInclStd,MATCH( F33,  CNTR_FuelListNamesInclStd,0)) =TRUE, 0, 1),  "--"),  "")</f>
        <v/>
      </c>
      <c r="I33" s="56"/>
      <c r="J33" s="493"/>
    </row>
    <row r="34" spans="1:10" s="111" customFormat="1" ht="13.35" customHeight="1" x14ac:dyDescent="0.25">
      <c r="A34" s="493"/>
      <c r="B34" s="108"/>
      <c r="C34" s="110"/>
      <c r="D34" s="110"/>
      <c r="E34" s="109"/>
      <c r="F34" s="784"/>
      <c r="G34" s="109"/>
      <c r="H34" s="775" t="str">
        <f t="shared" si="0"/>
        <v/>
      </c>
      <c r="I34" s="56"/>
      <c r="J34" s="493"/>
    </row>
    <row r="35" spans="1:10" s="111" customFormat="1" ht="13.35" customHeight="1" x14ac:dyDescent="0.25">
      <c r="A35" s="493"/>
      <c r="B35" s="108"/>
      <c r="C35" s="110"/>
      <c r="D35" s="110"/>
      <c r="E35" s="109"/>
      <c r="F35" s="784"/>
      <c r="G35" s="109"/>
      <c r="H35" s="775" t="str">
        <f t="shared" si="0"/>
        <v/>
      </c>
      <c r="I35" s="56"/>
      <c r="J35" s="493"/>
    </row>
    <row r="36" spans="1:10" s="111" customFormat="1" ht="13.35" customHeight="1" x14ac:dyDescent="0.25">
      <c r="A36" s="493"/>
      <c r="B36" s="108"/>
      <c r="C36" s="110"/>
      <c r="D36" s="110"/>
      <c r="E36" s="109"/>
      <c r="F36" s="784"/>
      <c r="G36" s="109"/>
      <c r="H36" s="775" t="str">
        <f t="shared" si="0"/>
        <v/>
      </c>
      <c r="I36" s="56"/>
      <c r="J36" s="493"/>
    </row>
    <row r="37" spans="1:10" s="111" customFormat="1" ht="13.35" customHeight="1" x14ac:dyDescent="0.25">
      <c r="A37" s="493"/>
      <c r="B37" s="108"/>
      <c r="C37" s="110"/>
      <c r="D37" s="110"/>
      <c r="E37" s="109"/>
      <c r="F37" s="784"/>
      <c r="G37" s="109"/>
      <c r="H37" s="775" t="str">
        <f t="shared" si="0"/>
        <v/>
      </c>
      <c r="I37" s="56"/>
      <c r="J37" s="493"/>
    </row>
    <row r="38" spans="1:10" s="111" customFormat="1" ht="13.35" customHeight="1" x14ac:dyDescent="0.25">
      <c r="A38" s="493"/>
      <c r="B38" s="108"/>
      <c r="C38" s="110"/>
      <c r="D38" s="110"/>
      <c r="E38" s="109"/>
      <c r="F38" s="784"/>
      <c r="G38" s="109"/>
      <c r="H38" s="775" t="str">
        <f t="shared" si="0"/>
        <v/>
      </c>
      <c r="I38" s="56"/>
      <c r="J38" s="493"/>
    </row>
    <row r="39" spans="1:10" s="111" customFormat="1" ht="13.35" customHeight="1" x14ac:dyDescent="0.25">
      <c r="A39" s="493"/>
      <c r="B39" s="108"/>
      <c r="C39" s="110"/>
      <c r="D39" s="110"/>
      <c r="E39" s="109"/>
      <c r="F39" s="784"/>
      <c r="G39" s="109"/>
      <c r="H39" s="775" t="str">
        <f t="shared" si="0"/>
        <v/>
      </c>
      <c r="I39" s="56"/>
      <c r="J39" s="493"/>
    </row>
    <row r="40" spans="1:10" s="111" customFormat="1" ht="13.35" customHeight="1" x14ac:dyDescent="0.25">
      <c r="A40" s="493"/>
      <c r="B40" s="108"/>
      <c r="C40" s="110"/>
      <c r="D40" s="110"/>
      <c r="E40" s="109"/>
      <c r="F40" s="784"/>
      <c r="G40" s="109"/>
      <c r="H40" s="775" t="str">
        <f t="shared" si="0"/>
        <v/>
      </c>
      <c r="I40" s="56"/>
      <c r="J40" s="493"/>
    </row>
    <row r="41" spans="1:10" s="111" customFormat="1" ht="13.35" customHeight="1" x14ac:dyDescent="0.25">
      <c r="A41" s="493"/>
      <c r="B41" s="108"/>
      <c r="C41" s="110"/>
      <c r="D41" s="110"/>
      <c r="E41" s="109"/>
      <c r="F41" s="784"/>
      <c r="G41" s="109"/>
      <c r="H41" s="775" t="str">
        <f t="shared" si="0"/>
        <v/>
      </c>
      <c r="I41" s="56"/>
      <c r="J41" s="493"/>
    </row>
    <row r="42" spans="1:10" s="111" customFormat="1" ht="13.35" customHeight="1" x14ac:dyDescent="0.25">
      <c r="A42" s="493"/>
      <c r="B42" s="108"/>
      <c r="C42" s="110"/>
      <c r="D42" s="110"/>
      <c r="E42" s="109"/>
      <c r="F42" s="784"/>
      <c r="G42" s="109"/>
      <c r="H42" s="775" t="str">
        <f t="shared" si="0"/>
        <v/>
      </c>
      <c r="I42" s="56"/>
      <c r="J42" s="493"/>
    </row>
    <row r="43" spans="1:10" s="111" customFormat="1" ht="13.35" customHeight="1" x14ac:dyDescent="0.25">
      <c r="A43" s="493"/>
      <c r="B43" s="108"/>
      <c r="C43" s="110"/>
      <c r="D43" s="110"/>
      <c r="E43" s="109"/>
      <c r="F43" s="784"/>
      <c r="G43" s="109"/>
      <c r="H43" s="775" t="str">
        <f t="shared" si="0"/>
        <v/>
      </c>
      <c r="I43" s="56"/>
      <c r="J43" s="493"/>
    </row>
    <row r="44" spans="1:10" s="111" customFormat="1" ht="13.35" customHeight="1" x14ac:dyDescent="0.25">
      <c r="A44" s="493"/>
      <c r="B44" s="108"/>
      <c r="C44" s="110"/>
      <c r="D44" s="110"/>
      <c r="E44" s="109"/>
      <c r="F44" s="784"/>
      <c r="G44" s="109"/>
      <c r="H44" s="775" t="str">
        <f t="shared" si="0"/>
        <v/>
      </c>
      <c r="I44" s="56"/>
      <c r="J44" s="493"/>
    </row>
    <row r="45" spans="1:10" s="111" customFormat="1" ht="13.35" customHeight="1" x14ac:dyDescent="0.25">
      <c r="A45" s="493"/>
      <c r="B45" s="108"/>
      <c r="C45" s="110"/>
      <c r="D45" s="110"/>
      <c r="E45" s="109"/>
      <c r="F45" s="784"/>
      <c r="G45" s="109"/>
      <c r="H45" s="775" t="str">
        <f t="shared" si="0"/>
        <v/>
      </c>
      <c r="I45" s="56"/>
      <c r="J45" s="493"/>
    </row>
    <row r="46" spans="1:10" s="111" customFormat="1" ht="13.35" customHeight="1" x14ac:dyDescent="0.25">
      <c r="A46" s="493"/>
      <c r="B46" s="108"/>
      <c r="C46" s="110"/>
      <c r="D46" s="110"/>
      <c r="E46" s="109"/>
      <c r="F46" s="784"/>
      <c r="G46" s="109"/>
      <c r="H46" s="775" t="str">
        <f t="shared" si="0"/>
        <v/>
      </c>
      <c r="I46" s="56"/>
      <c r="J46" s="493"/>
    </row>
    <row r="47" spans="1:10" s="111" customFormat="1" ht="13.35" customHeight="1" x14ac:dyDescent="0.25">
      <c r="A47" s="493"/>
      <c r="B47" s="108"/>
      <c r="C47" s="110"/>
      <c r="D47" s="110"/>
      <c r="E47" s="109"/>
      <c r="F47" s="784"/>
      <c r="G47" s="109"/>
      <c r="H47" s="775" t="str">
        <f t="shared" si="0"/>
        <v/>
      </c>
      <c r="I47" s="56"/>
      <c r="J47" s="493"/>
    </row>
    <row r="48" spans="1:10" s="111" customFormat="1" ht="13.35" customHeight="1" x14ac:dyDescent="0.25">
      <c r="A48" s="493"/>
      <c r="B48" s="108"/>
      <c r="C48" s="110"/>
      <c r="D48" s="110"/>
      <c r="E48" s="109"/>
      <c r="F48" s="784"/>
      <c r="G48" s="109"/>
      <c r="H48" s="775" t="str">
        <f t="shared" si="0"/>
        <v/>
      </c>
      <c r="I48" s="56"/>
      <c r="J48" s="493"/>
    </row>
    <row r="49" spans="1:10" s="111" customFormat="1" ht="13.35" customHeight="1" x14ac:dyDescent="0.25">
      <c r="A49" s="493"/>
      <c r="B49" s="108"/>
      <c r="C49" s="110"/>
      <c r="D49" s="110"/>
      <c r="E49" s="109"/>
      <c r="F49" s="784"/>
      <c r="G49" s="109"/>
      <c r="H49" s="775" t="str">
        <f t="shared" si="0"/>
        <v/>
      </c>
      <c r="I49" s="56"/>
      <c r="J49" s="493"/>
    </row>
    <row r="50" spans="1:10" s="111" customFormat="1" ht="13.35" customHeight="1" x14ac:dyDescent="0.25">
      <c r="A50" s="493"/>
      <c r="B50" s="108"/>
      <c r="C50" s="110"/>
      <c r="D50" s="110"/>
      <c r="E50" s="109"/>
      <c r="F50" s="784"/>
      <c r="G50" s="109"/>
      <c r="H50" s="775" t="str">
        <f t="shared" si="0"/>
        <v/>
      </c>
      <c r="I50" s="56"/>
      <c r="J50" s="493"/>
    </row>
    <row r="51" spans="1:10" s="111" customFormat="1" ht="13.35" customHeight="1" x14ac:dyDescent="0.25">
      <c r="A51" s="493"/>
      <c r="B51" s="108"/>
      <c r="C51" s="110"/>
      <c r="D51" s="110"/>
      <c r="E51" s="109"/>
      <c r="F51" s="784"/>
      <c r="G51" s="109"/>
      <c r="H51" s="775" t="str">
        <f t="shared" si="0"/>
        <v/>
      </c>
      <c r="I51" s="56"/>
      <c r="J51" s="493"/>
    </row>
    <row r="52" spans="1:10" s="111" customFormat="1" ht="13.35" customHeight="1" x14ac:dyDescent="0.25">
      <c r="A52" s="493"/>
      <c r="B52" s="108"/>
      <c r="C52" s="110"/>
      <c r="D52" s="110"/>
      <c r="E52" s="109"/>
      <c r="F52" s="784"/>
      <c r="G52" s="109"/>
      <c r="H52" s="775" t="str">
        <f t="shared" si="0"/>
        <v/>
      </c>
      <c r="I52" s="56"/>
      <c r="J52" s="493"/>
    </row>
    <row r="53" spans="1:10" s="111" customFormat="1" ht="13.35" customHeight="1" x14ac:dyDescent="0.25">
      <c r="A53" s="493"/>
      <c r="B53" s="108"/>
      <c r="C53" s="110"/>
      <c r="D53" s="110"/>
      <c r="E53" s="109"/>
      <c r="F53" s="784"/>
      <c r="G53" s="109"/>
      <c r="H53" s="775" t="str">
        <f t="shared" si="0"/>
        <v/>
      </c>
      <c r="I53" s="56"/>
      <c r="J53" s="493"/>
    </row>
    <row r="54" spans="1:10" s="111" customFormat="1" ht="13.35" customHeight="1" x14ac:dyDescent="0.25">
      <c r="A54" s="493"/>
      <c r="B54" s="108"/>
      <c r="C54" s="110"/>
      <c r="D54" s="110"/>
      <c r="E54" s="109"/>
      <c r="F54" s="784"/>
      <c r="G54" s="109"/>
      <c r="H54" s="775" t="str">
        <f t="shared" si="0"/>
        <v/>
      </c>
      <c r="I54" s="56"/>
      <c r="J54" s="493"/>
    </row>
    <row r="55" spans="1:10" s="111" customFormat="1" ht="13.35" customHeight="1" x14ac:dyDescent="0.25">
      <c r="A55" s="493"/>
      <c r="B55" s="108"/>
      <c r="C55" s="110"/>
      <c r="D55" s="110"/>
      <c r="E55" s="109"/>
      <c r="F55" s="784"/>
      <c r="G55" s="109"/>
      <c r="H55" s="775" t="str">
        <f t="shared" si="0"/>
        <v/>
      </c>
      <c r="I55" s="56"/>
      <c r="J55" s="493"/>
    </row>
    <row r="56" spans="1:10" s="106" customFormat="1" ht="13.35" customHeight="1" x14ac:dyDescent="0.25">
      <c r="A56" s="494"/>
      <c r="B56" s="108"/>
      <c r="C56" s="110"/>
      <c r="D56" s="110"/>
      <c r="E56" s="109"/>
      <c r="F56" s="784"/>
      <c r="G56" s="109"/>
      <c r="H56" s="775" t="str">
        <f t="shared" si="0"/>
        <v/>
      </c>
      <c r="I56" s="56"/>
      <c r="J56" s="494"/>
    </row>
    <row r="57" spans="1:10" s="106" customFormat="1" ht="13.35" customHeight="1" x14ac:dyDescent="0.25">
      <c r="A57" s="494"/>
      <c r="B57" s="108"/>
      <c r="C57" s="110"/>
      <c r="D57" s="110"/>
      <c r="E57" s="109"/>
      <c r="F57" s="784"/>
      <c r="G57" s="109"/>
      <c r="H57" s="775" t="str">
        <f t="shared" si="0"/>
        <v/>
      </c>
      <c r="I57" s="56"/>
      <c r="J57" s="494"/>
    </row>
    <row r="58" spans="1:10" s="106" customFormat="1" ht="13.35" customHeight="1" x14ac:dyDescent="0.25">
      <c r="A58" s="494"/>
      <c r="B58" s="108"/>
      <c r="C58" s="110"/>
      <c r="D58" s="110"/>
      <c r="E58" s="109"/>
      <c r="F58" s="784"/>
      <c r="G58" s="109"/>
      <c r="H58" s="775" t="str">
        <f t="shared" si="0"/>
        <v/>
      </c>
      <c r="I58" s="56"/>
      <c r="J58" s="494"/>
    </row>
    <row r="59" spans="1:10" s="106" customFormat="1" ht="13.35" customHeight="1" x14ac:dyDescent="0.25">
      <c r="A59" s="494"/>
      <c r="B59" s="108"/>
      <c r="C59" s="110"/>
      <c r="D59" s="110"/>
      <c r="E59" s="109"/>
      <c r="F59" s="784"/>
      <c r="G59" s="109"/>
      <c r="H59" s="775" t="str">
        <f t="shared" si="0"/>
        <v/>
      </c>
      <c r="I59" s="56"/>
      <c r="J59" s="494"/>
    </row>
    <row r="60" spans="1:10" s="106" customFormat="1" ht="13.35" customHeight="1" x14ac:dyDescent="0.25">
      <c r="A60" s="494"/>
      <c r="B60" s="108"/>
      <c r="C60" s="110"/>
      <c r="D60" s="110"/>
      <c r="E60" s="109"/>
      <c r="F60" s="784"/>
      <c r="G60" s="109"/>
      <c r="H60" s="775" t="str">
        <f t="shared" si="0"/>
        <v/>
      </c>
      <c r="I60" s="56"/>
      <c r="J60" s="494"/>
    </row>
    <row r="61" spans="1:10" s="111" customFormat="1" ht="13.35" customHeight="1" x14ac:dyDescent="0.25">
      <c r="A61" s="493"/>
      <c r="B61" s="108"/>
      <c r="C61" s="110"/>
      <c r="D61" s="110"/>
      <c r="E61" s="109"/>
      <c r="F61" s="784"/>
      <c r="G61" s="109"/>
      <c r="H61" s="775" t="str">
        <f t="shared" si="0"/>
        <v/>
      </c>
      <c r="I61" s="56"/>
      <c r="J61" s="493"/>
    </row>
    <row r="62" spans="1:10" s="111" customFormat="1" ht="13.35" customHeight="1" x14ac:dyDescent="0.25">
      <c r="A62" s="493"/>
      <c r="B62" s="108"/>
      <c r="C62" s="110"/>
      <c r="D62" s="110"/>
      <c r="E62" s="109"/>
      <c r="F62" s="784"/>
      <c r="G62" s="109"/>
      <c r="H62" s="775" t="str">
        <f t="shared" si="0"/>
        <v/>
      </c>
      <c r="I62" s="56"/>
      <c r="J62" s="493"/>
    </row>
    <row r="63" spans="1:10" s="111" customFormat="1" ht="13.35" customHeight="1" x14ac:dyDescent="0.25">
      <c r="A63" s="493"/>
      <c r="B63" s="108"/>
      <c r="C63" s="110"/>
      <c r="D63" s="110"/>
      <c r="E63" s="109"/>
      <c r="F63" s="784"/>
      <c r="G63" s="109"/>
      <c r="H63" s="775" t="str">
        <f t="shared" si="0"/>
        <v/>
      </c>
      <c r="I63" s="56"/>
      <c r="J63" s="493"/>
    </row>
    <row r="64" spans="1:10" s="111" customFormat="1" ht="13.35" customHeight="1" x14ac:dyDescent="0.25">
      <c r="A64" s="493"/>
      <c r="B64" s="108"/>
      <c r="C64" s="110"/>
      <c r="D64" s="110"/>
      <c r="E64" s="109"/>
      <c r="F64" s="784"/>
      <c r="G64" s="109"/>
      <c r="H64" s="775" t="str">
        <f t="shared" si="0"/>
        <v/>
      </c>
      <c r="I64" s="56"/>
      <c r="J64" s="493"/>
    </row>
    <row r="65" spans="1:10" s="111" customFormat="1" ht="13.35" customHeight="1" x14ac:dyDescent="0.25">
      <c r="A65" s="493"/>
      <c r="B65" s="108"/>
      <c r="C65" s="110"/>
      <c r="D65" s="110"/>
      <c r="E65" s="109"/>
      <c r="F65" s="784"/>
      <c r="G65" s="109"/>
      <c r="H65" s="775" t="str">
        <f t="shared" ref="H65:H96" si="1">IF( AND(F65&lt;&gt;"",ISNUMBER(G65)),  IFERROR( G65 * INDEX(CNTR_FuelListEFprelimInclStd,MATCH( F65,  CNTR_FuelListNamesInclStd,0))  * IF(INDEX(CNTR_FuelListIsZeroInclStd,MATCH( F65,  CNTR_FuelListNamesInclStd,0)) =TRUE, 0, 1),  "--"),  "")</f>
        <v/>
      </c>
      <c r="I65" s="56"/>
      <c r="J65" s="493"/>
    </row>
    <row r="66" spans="1:10" s="111" customFormat="1" ht="13.35" customHeight="1" x14ac:dyDescent="0.25">
      <c r="A66" s="493"/>
      <c r="B66" s="108"/>
      <c r="C66" s="110"/>
      <c r="D66" s="110"/>
      <c r="E66" s="109"/>
      <c r="F66" s="784"/>
      <c r="G66" s="109"/>
      <c r="H66" s="775" t="str">
        <f t="shared" si="1"/>
        <v/>
      </c>
      <c r="I66" s="56"/>
      <c r="J66" s="493"/>
    </row>
    <row r="67" spans="1:10" s="111" customFormat="1" ht="13.35" customHeight="1" x14ac:dyDescent="0.25">
      <c r="A67" s="493"/>
      <c r="B67" s="108"/>
      <c r="C67" s="110"/>
      <c r="D67" s="110"/>
      <c r="E67" s="109"/>
      <c r="F67" s="784"/>
      <c r="G67" s="109"/>
      <c r="H67" s="775" t="str">
        <f t="shared" si="1"/>
        <v/>
      </c>
      <c r="I67" s="56"/>
      <c r="J67" s="493"/>
    </row>
    <row r="68" spans="1:10" s="111" customFormat="1" ht="13.35" customHeight="1" x14ac:dyDescent="0.25">
      <c r="A68" s="493"/>
      <c r="B68" s="108"/>
      <c r="C68" s="110"/>
      <c r="D68" s="110"/>
      <c r="E68" s="109"/>
      <c r="F68" s="784"/>
      <c r="G68" s="109"/>
      <c r="H68" s="775" t="str">
        <f t="shared" si="1"/>
        <v/>
      </c>
      <c r="I68" s="56"/>
      <c r="J68" s="493"/>
    </row>
    <row r="69" spans="1:10" s="111" customFormat="1" ht="13.35" customHeight="1" x14ac:dyDescent="0.25">
      <c r="A69" s="493"/>
      <c r="B69" s="108"/>
      <c r="C69" s="110"/>
      <c r="D69" s="110"/>
      <c r="E69" s="109"/>
      <c r="F69" s="784"/>
      <c r="G69" s="109"/>
      <c r="H69" s="775" t="str">
        <f t="shared" si="1"/>
        <v/>
      </c>
      <c r="I69" s="56"/>
      <c r="J69" s="493"/>
    </row>
    <row r="70" spans="1:10" s="111" customFormat="1" ht="13.35" customHeight="1" x14ac:dyDescent="0.25">
      <c r="A70" s="493"/>
      <c r="B70" s="108"/>
      <c r="C70" s="110"/>
      <c r="D70" s="110"/>
      <c r="E70" s="109"/>
      <c r="F70" s="784"/>
      <c r="G70" s="109"/>
      <c r="H70" s="775" t="str">
        <f t="shared" si="1"/>
        <v/>
      </c>
      <c r="I70" s="56"/>
      <c r="J70" s="493"/>
    </row>
    <row r="71" spans="1:10" s="111" customFormat="1" ht="13.35" customHeight="1" x14ac:dyDescent="0.25">
      <c r="A71" s="493"/>
      <c r="B71" s="108"/>
      <c r="C71" s="110"/>
      <c r="D71" s="110"/>
      <c r="E71" s="109"/>
      <c r="F71" s="784"/>
      <c r="G71" s="109"/>
      <c r="H71" s="775" t="str">
        <f t="shared" si="1"/>
        <v/>
      </c>
      <c r="I71" s="56"/>
      <c r="J71" s="493"/>
    </row>
    <row r="72" spans="1:10" s="111" customFormat="1" ht="13.35" customHeight="1" x14ac:dyDescent="0.25">
      <c r="A72" s="493"/>
      <c r="B72" s="108"/>
      <c r="C72" s="110"/>
      <c r="D72" s="110"/>
      <c r="E72" s="109"/>
      <c r="F72" s="784"/>
      <c r="G72" s="109"/>
      <c r="H72" s="775" t="str">
        <f t="shared" si="1"/>
        <v/>
      </c>
      <c r="I72" s="56"/>
      <c r="J72" s="493"/>
    </row>
    <row r="73" spans="1:10" s="111" customFormat="1" ht="13.35" customHeight="1" x14ac:dyDescent="0.25">
      <c r="A73" s="493"/>
      <c r="B73" s="108"/>
      <c r="C73" s="110"/>
      <c r="D73" s="110"/>
      <c r="E73" s="109"/>
      <c r="F73" s="784"/>
      <c r="G73" s="109"/>
      <c r="H73" s="775" t="str">
        <f t="shared" si="1"/>
        <v/>
      </c>
      <c r="I73" s="56"/>
      <c r="J73" s="493"/>
    </row>
    <row r="74" spans="1:10" s="111" customFormat="1" ht="13.35" customHeight="1" x14ac:dyDescent="0.25">
      <c r="A74" s="493"/>
      <c r="B74" s="108"/>
      <c r="C74" s="110"/>
      <c r="D74" s="110"/>
      <c r="E74" s="109"/>
      <c r="F74" s="784"/>
      <c r="G74" s="109"/>
      <c r="H74" s="775" t="str">
        <f t="shared" si="1"/>
        <v/>
      </c>
      <c r="I74" s="56"/>
      <c r="J74" s="493"/>
    </row>
    <row r="75" spans="1:10" s="111" customFormat="1" ht="13.35" customHeight="1" x14ac:dyDescent="0.25">
      <c r="A75" s="493"/>
      <c r="B75" s="108"/>
      <c r="C75" s="110"/>
      <c r="D75" s="110"/>
      <c r="E75" s="109"/>
      <c r="F75" s="784"/>
      <c r="G75" s="109"/>
      <c r="H75" s="775" t="str">
        <f t="shared" si="1"/>
        <v/>
      </c>
      <c r="I75" s="56"/>
      <c r="J75" s="493"/>
    </row>
    <row r="76" spans="1:10" s="111" customFormat="1" ht="13.35" customHeight="1" x14ac:dyDescent="0.25">
      <c r="A76" s="493"/>
      <c r="B76" s="108"/>
      <c r="C76" s="110"/>
      <c r="D76" s="110"/>
      <c r="E76" s="109"/>
      <c r="F76" s="784"/>
      <c r="G76" s="109"/>
      <c r="H76" s="775" t="str">
        <f t="shared" si="1"/>
        <v/>
      </c>
      <c r="I76" s="56"/>
      <c r="J76" s="493"/>
    </row>
    <row r="77" spans="1:10" s="111" customFormat="1" ht="13.35" customHeight="1" x14ac:dyDescent="0.25">
      <c r="A77" s="493"/>
      <c r="B77" s="108"/>
      <c r="C77" s="110"/>
      <c r="D77" s="110"/>
      <c r="E77" s="109"/>
      <c r="F77" s="784"/>
      <c r="G77" s="109"/>
      <c r="H77" s="775" t="str">
        <f t="shared" si="1"/>
        <v/>
      </c>
      <c r="I77" s="56"/>
      <c r="J77" s="493"/>
    </row>
    <row r="78" spans="1:10" s="111" customFormat="1" ht="13.35" customHeight="1" x14ac:dyDescent="0.25">
      <c r="A78" s="493"/>
      <c r="B78" s="108"/>
      <c r="C78" s="110"/>
      <c r="D78" s="110"/>
      <c r="E78" s="109"/>
      <c r="F78" s="784"/>
      <c r="G78" s="109"/>
      <c r="H78" s="775" t="str">
        <f t="shared" si="1"/>
        <v/>
      </c>
      <c r="I78" s="56"/>
      <c r="J78" s="493"/>
    </row>
    <row r="79" spans="1:10" s="111" customFormat="1" ht="13.35" customHeight="1" x14ac:dyDescent="0.25">
      <c r="A79" s="493"/>
      <c r="B79" s="108"/>
      <c r="C79" s="110"/>
      <c r="D79" s="110"/>
      <c r="E79" s="109"/>
      <c r="F79" s="784"/>
      <c r="G79" s="109"/>
      <c r="H79" s="775" t="str">
        <f t="shared" si="1"/>
        <v/>
      </c>
      <c r="I79" s="56"/>
      <c r="J79" s="493"/>
    </row>
    <row r="80" spans="1:10" s="111" customFormat="1" ht="13.35" customHeight="1" x14ac:dyDescent="0.25">
      <c r="A80" s="493"/>
      <c r="B80" s="108"/>
      <c r="C80" s="110"/>
      <c r="D80" s="110"/>
      <c r="E80" s="109"/>
      <c r="F80" s="784"/>
      <c r="G80" s="109"/>
      <c r="H80" s="775" t="str">
        <f t="shared" si="1"/>
        <v/>
      </c>
      <c r="I80" s="56"/>
      <c r="J80" s="493"/>
    </row>
    <row r="81" spans="1:10" s="106" customFormat="1" ht="13.35" customHeight="1" x14ac:dyDescent="0.25">
      <c r="A81" s="494"/>
      <c r="B81" s="108"/>
      <c r="C81" s="110"/>
      <c r="D81" s="110"/>
      <c r="E81" s="109"/>
      <c r="F81" s="784"/>
      <c r="G81" s="109"/>
      <c r="H81" s="775" t="str">
        <f t="shared" si="1"/>
        <v/>
      </c>
      <c r="I81" s="56"/>
      <c r="J81" s="494"/>
    </row>
    <row r="82" spans="1:10" s="106" customFormat="1" ht="13.35" customHeight="1" x14ac:dyDescent="0.25">
      <c r="A82" s="494"/>
      <c r="B82" s="108"/>
      <c r="C82" s="110"/>
      <c r="D82" s="110"/>
      <c r="E82" s="109"/>
      <c r="F82" s="784"/>
      <c r="G82" s="109"/>
      <c r="H82" s="775" t="str">
        <f t="shared" si="1"/>
        <v/>
      </c>
      <c r="I82" s="56"/>
      <c r="J82" s="494"/>
    </row>
    <row r="83" spans="1:10" s="106" customFormat="1" ht="13.35" customHeight="1" x14ac:dyDescent="0.25">
      <c r="A83" s="494"/>
      <c r="B83" s="108"/>
      <c r="C83" s="110"/>
      <c r="D83" s="110"/>
      <c r="E83" s="109"/>
      <c r="F83" s="784"/>
      <c r="G83" s="109"/>
      <c r="H83" s="775" t="str">
        <f t="shared" si="1"/>
        <v/>
      </c>
      <c r="I83" s="56"/>
      <c r="J83" s="494"/>
    </row>
    <row r="84" spans="1:10" s="106" customFormat="1" ht="13.35" customHeight="1" x14ac:dyDescent="0.25">
      <c r="A84" s="494"/>
      <c r="B84" s="108"/>
      <c r="C84" s="110"/>
      <c r="D84" s="110"/>
      <c r="E84" s="109"/>
      <c r="F84" s="784"/>
      <c r="G84" s="109"/>
      <c r="H84" s="775" t="str">
        <f t="shared" si="1"/>
        <v/>
      </c>
      <c r="I84" s="56"/>
      <c r="J84" s="494"/>
    </row>
    <row r="85" spans="1:10" s="106" customFormat="1" ht="13.35" customHeight="1" x14ac:dyDescent="0.25">
      <c r="A85" s="494"/>
      <c r="B85" s="108"/>
      <c r="C85" s="110"/>
      <c r="D85" s="110"/>
      <c r="E85" s="109"/>
      <c r="F85" s="784"/>
      <c r="G85" s="109"/>
      <c r="H85" s="775" t="str">
        <f t="shared" si="1"/>
        <v/>
      </c>
      <c r="I85" s="56"/>
      <c r="J85" s="494"/>
    </row>
    <row r="86" spans="1:10" s="111" customFormat="1" ht="13.35" customHeight="1" x14ac:dyDescent="0.25">
      <c r="A86" s="493"/>
      <c r="B86" s="108"/>
      <c r="C86" s="110"/>
      <c r="D86" s="110"/>
      <c r="E86" s="109"/>
      <c r="F86" s="784"/>
      <c r="G86" s="109"/>
      <c r="H86" s="775" t="str">
        <f t="shared" si="1"/>
        <v/>
      </c>
      <c r="I86" s="56"/>
      <c r="J86" s="493"/>
    </row>
    <row r="87" spans="1:10" s="111" customFormat="1" ht="13.35" customHeight="1" x14ac:dyDescent="0.25">
      <c r="A87" s="493"/>
      <c r="B87" s="108"/>
      <c r="C87" s="110"/>
      <c r="D87" s="110"/>
      <c r="E87" s="109"/>
      <c r="F87" s="784"/>
      <c r="G87" s="109"/>
      <c r="H87" s="775" t="str">
        <f t="shared" si="1"/>
        <v/>
      </c>
      <c r="I87" s="56"/>
      <c r="J87" s="493"/>
    </row>
    <row r="88" spans="1:10" s="111" customFormat="1" ht="13.35" customHeight="1" x14ac:dyDescent="0.25">
      <c r="A88" s="493"/>
      <c r="B88" s="108"/>
      <c r="C88" s="110"/>
      <c r="D88" s="110"/>
      <c r="E88" s="109"/>
      <c r="F88" s="784"/>
      <c r="G88" s="109"/>
      <c r="H88" s="775" t="str">
        <f t="shared" si="1"/>
        <v/>
      </c>
      <c r="I88" s="56"/>
      <c r="J88" s="493"/>
    </row>
    <row r="89" spans="1:10" s="111" customFormat="1" ht="13.35" customHeight="1" x14ac:dyDescent="0.25">
      <c r="A89" s="493"/>
      <c r="B89" s="108"/>
      <c r="C89" s="110"/>
      <c r="D89" s="110"/>
      <c r="E89" s="109"/>
      <c r="F89" s="784"/>
      <c r="G89" s="109"/>
      <c r="H89" s="775" t="str">
        <f t="shared" si="1"/>
        <v/>
      </c>
      <c r="I89" s="56"/>
      <c r="J89" s="493"/>
    </row>
    <row r="90" spans="1:10" s="111" customFormat="1" ht="13.35" customHeight="1" x14ac:dyDescent="0.25">
      <c r="A90" s="493"/>
      <c r="B90" s="108"/>
      <c r="C90" s="110"/>
      <c r="D90" s="110"/>
      <c r="E90" s="109"/>
      <c r="F90" s="784"/>
      <c r="G90" s="109"/>
      <c r="H90" s="775" t="str">
        <f t="shared" si="1"/>
        <v/>
      </c>
      <c r="I90" s="56"/>
      <c r="J90" s="493"/>
    </row>
    <row r="91" spans="1:10" s="111" customFormat="1" ht="13.35" customHeight="1" x14ac:dyDescent="0.25">
      <c r="A91" s="493"/>
      <c r="B91" s="108"/>
      <c r="C91" s="110"/>
      <c r="D91" s="110"/>
      <c r="E91" s="109"/>
      <c r="F91" s="784"/>
      <c r="G91" s="109"/>
      <c r="H91" s="775" t="str">
        <f t="shared" si="1"/>
        <v/>
      </c>
      <c r="I91" s="56"/>
      <c r="J91" s="493"/>
    </row>
    <row r="92" spans="1:10" s="111" customFormat="1" ht="13.35" customHeight="1" x14ac:dyDescent="0.25">
      <c r="A92" s="493"/>
      <c r="B92" s="108"/>
      <c r="C92" s="110"/>
      <c r="D92" s="110"/>
      <c r="E92" s="109"/>
      <c r="F92" s="784"/>
      <c r="G92" s="109"/>
      <c r="H92" s="775" t="str">
        <f t="shared" si="1"/>
        <v/>
      </c>
      <c r="I92" s="56"/>
      <c r="J92" s="493"/>
    </row>
    <row r="93" spans="1:10" s="111" customFormat="1" ht="13.35" customHeight="1" x14ac:dyDescent="0.25">
      <c r="A93" s="493"/>
      <c r="B93" s="108"/>
      <c r="C93" s="110"/>
      <c r="D93" s="110"/>
      <c r="E93" s="109"/>
      <c r="F93" s="784"/>
      <c r="G93" s="109"/>
      <c r="H93" s="775" t="str">
        <f t="shared" si="1"/>
        <v/>
      </c>
      <c r="I93" s="56"/>
      <c r="J93" s="493"/>
    </row>
    <row r="94" spans="1:10" s="111" customFormat="1" ht="13.35" customHeight="1" x14ac:dyDescent="0.25">
      <c r="A94" s="493"/>
      <c r="B94" s="108"/>
      <c r="C94" s="110"/>
      <c r="D94" s="110"/>
      <c r="E94" s="109"/>
      <c r="F94" s="784"/>
      <c r="G94" s="109"/>
      <c r="H94" s="775" t="str">
        <f t="shared" si="1"/>
        <v/>
      </c>
      <c r="I94" s="56"/>
      <c r="J94" s="493"/>
    </row>
    <row r="95" spans="1:10" s="111" customFormat="1" ht="13.35" customHeight="1" x14ac:dyDescent="0.25">
      <c r="A95" s="493"/>
      <c r="B95" s="108"/>
      <c r="C95" s="110"/>
      <c r="D95" s="110"/>
      <c r="E95" s="109"/>
      <c r="F95" s="784"/>
      <c r="G95" s="109"/>
      <c r="H95" s="775" t="str">
        <f t="shared" si="1"/>
        <v/>
      </c>
      <c r="I95" s="56"/>
      <c r="J95" s="493"/>
    </row>
    <row r="96" spans="1:10" s="111" customFormat="1" ht="13.35" customHeight="1" x14ac:dyDescent="0.25">
      <c r="A96" s="493"/>
      <c r="B96" s="108"/>
      <c r="C96" s="110"/>
      <c r="D96" s="110"/>
      <c r="E96" s="109"/>
      <c r="F96" s="784"/>
      <c r="G96" s="109"/>
      <c r="H96" s="775" t="str">
        <f t="shared" si="1"/>
        <v/>
      </c>
      <c r="I96" s="56"/>
      <c r="J96" s="493"/>
    </row>
    <row r="97" spans="1:10" s="111" customFormat="1" ht="13.35" customHeight="1" x14ac:dyDescent="0.25">
      <c r="A97" s="493"/>
      <c r="B97" s="108"/>
      <c r="C97" s="110"/>
      <c r="D97" s="110"/>
      <c r="E97" s="109"/>
      <c r="F97" s="784"/>
      <c r="G97" s="109"/>
      <c r="H97" s="775" t="str">
        <f t="shared" ref="H97:H112" si="2">IF( AND(F97&lt;&gt;"",ISNUMBER(G97)),  IFERROR( G97 * INDEX(CNTR_FuelListEFprelimInclStd,MATCH( F97,  CNTR_FuelListNamesInclStd,0))  * IF(INDEX(CNTR_FuelListIsZeroInclStd,MATCH( F97,  CNTR_FuelListNamesInclStd,0)) =TRUE, 0, 1),  "--"),  "")</f>
        <v/>
      </c>
      <c r="I97" s="56"/>
      <c r="J97" s="493"/>
    </row>
    <row r="98" spans="1:10" s="111" customFormat="1" ht="13.35" customHeight="1" x14ac:dyDescent="0.25">
      <c r="A98" s="493"/>
      <c r="B98" s="108"/>
      <c r="C98" s="110"/>
      <c r="D98" s="110"/>
      <c r="E98" s="109"/>
      <c r="F98" s="784"/>
      <c r="G98" s="109"/>
      <c r="H98" s="775" t="str">
        <f t="shared" si="2"/>
        <v/>
      </c>
      <c r="I98" s="56"/>
      <c r="J98" s="493"/>
    </row>
    <row r="99" spans="1:10" s="111" customFormat="1" ht="13.35" customHeight="1" x14ac:dyDescent="0.25">
      <c r="A99" s="493"/>
      <c r="B99" s="108"/>
      <c r="C99" s="110"/>
      <c r="D99" s="110"/>
      <c r="E99" s="109"/>
      <c r="F99" s="784"/>
      <c r="G99" s="109"/>
      <c r="H99" s="775" t="str">
        <f t="shared" si="2"/>
        <v/>
      </c>
      <c r="I99" s="56"/>
      <c r="J99" s="493"/>
    </row>
    <row r="100" spans="1:10" s="111" customFormat="1" ht="13.35" customHeight="1" x14ac:dyDescent="0.25">
      <c r="A100" s="493"/>
      <c r="B100" s="108"/>
      <c r="C100" s="110"/>
      <c r="D100" s="110"/>
      <c r="E100" s="109"/>
      <c r="F100" s="784"/>
      <c r="G100" s="109"/>
      <c r="H100" s="775" t="str">
        <f t="shared" si="2"/>
        <v/>
      </c>
      <c r="I100" s="56"/>
      <c r="J100" s="493"/>
    </row>
    <row r="101" spans="1:10" s="111" customFormat="1" ht="13.35" customHeight="1" x14ac:dyDescent="0.25">
      <c r="A101" s="493"/>
      <c r="B101" s="108"/>
      <c r="C101" s="110"/>
      <c r="D101" s="110"/>
      <c r="E101" s="109"/>
      <c r="F101" s="784"/>
      <c r="G101" s="109"/>
      <c r="H101" s="775" t="str">
        <f t="shared" si="2"/>
        <v/>
      </c>
      <c r="I101" s="56"/>
      <c r="J101" s="493"/>
    </row>
    <row r="102" spans="1:10" s="111" customFormat="1" ht="13.35" customHeight="1" x14ac:dyDescent="0.25">
      <c r="A102" s="493"/>
      <c r="B102" s="108"/>
      <c r="C102" s="110"/>
      <c r="D102" s="110"/>
      <c r="E102" s="109"/>
      <c r="F102" s="784"/>
      <c r="G102" s="109"/>
      <c r="H102" s="775" t="str">
        <f t="shared" si="2"/>
        <v/>
      </c>
      <c r="I102" s="56"/>
      <c r="J102" s="493"/>
    </row>
    <row r="103" spans="1:10" s="111" customFormat="1" ht="13.35" customHeight="1" x14ac:dyDescent="0.25">
      <c r="A103" s="493"/>
      <c r="B103" s="108"/>
      <c r="C103" s="110"/>
      <c r="D103" s="110"/>
      <c r="E103" s="109"/>
      <c r="F103" s="784"/>
      <c r="G103" s="109"/>
      <c r="H103" s="775" t="str">
        <f t="shared" si="2"/>
        <v/>
      </c>
      <c r="I103" s="56"/>
      <c r="J103" s="493"/>
    </row>
    <row r="104" spans="1:10" s="111" customFormat="1" ht="13.35" customHeight="1" x14ac:dyDescent="0.25">
      <c r="A104" s="493"/>
      <c r="B104" s="108"/>
      <c r="C104" s="110"/>
      <c r="D104" s="110"/>
      <c r="E104" s="109"/>
      <c r="F104" s="784"/>
      <c r="G104" s="109"/>
      <c r="H104" s="775" t="str">
        <f t="shared" si="2"/>
        <v/>
      </c>
      <c r="I104" s="56"/>
      <c r="J104" s="493"/>
    </row>
    <row r="105" spans="1:10" s="111" customFormat="1" ht="13.35" customHeight="1" x14ac:dyDescent="0.25">
      <c r="A105" s="493"/>
      <c r="B105" s="108"/>
      <c r="C105" s="110"/>
      <c r="D105" s="110"/>
      <c r="E105" s="109"/>
      <c r="F105" s="784"/>
      <c r="G105" s="109"/>
      <c r="H105" s="775" t="str">
        <f t="shared" si="2"/>
        <v/>
      </c>
      <c r="I105" s="56"/>
      <c r="J105" s="493"/>
    </row>
    <row r="106" spans="1:10" s="111" customFormat="1" ht="13.35" customHeight="1" x14ac:dyDescent="0.25">
      <c r="A106" s="493"/>
      <c r="B106" s="108"/>
      <c r="C106" s="110"/>
      <c r="D106" s="110"/>
      <c r="E106" s="109"/>
      <c r="F106" s="784"/>
      <c r="G106" s="109"/>
      <c r="H106" s="775" t="str">
        <f t="shared" si="2"/>
        <v/>
      </c>
      <c r="I106" s="56"/>
      <c r="J106" s="493"/>
    </row>
    <row r="107" spans="1:10" s="106" customFormat="1" ht="13.35" customHeight="1" x14ac:dyDescent="0.25">
      <c r="A107" s="494"/>
      <c r="B107" s="108"/>
      <c r="C107" s="110"/>
      <c r="D107" s="110"/>
      <c r="E107" s="109"/>
      <c r="F107" s="784"/>
      <c r="G107" s="109"/>
      <c r="H107" s="775" t="str">
        <f t="shared" si="2"/>
        <v/>
      </c>
      <c r="I107" s="56"/>
      <c r="J107" s="494"/>
    </row>
    <row r="108" spans="1:10" s="106" customFormat="1" ht="13.35" customHeight="1" x14ac:dyDescent="0.25">
      <c r="A108" s="494"/>
      <c r="B108" s="108"/>
      <c r="C108" s="110"/>
      <c r="D108" s="110"/>
      <c r="E108" s="109"/>
      <c r="F108" s="784"/>
      <c r="G108" s="109"/>
      <c r="H108" s="775" t="str">
        <f t="shared" si="2"/>
        <v/>
      </c>
      <c r="I108" s="56"/>
      <c r="J108" s="494"/>
    </row>
    <row r="109" spans="1:10" s="106" customFormat="1" ht="13.35" customHeight="1" x14ac:dyDescent="0.25">
      <c r="A109" s="494"/>
      <c r="B109" s="108"/>
      <c r="C109" s="110"/>
      <c r="D109" s="110"/>
      <c r="E109" s="109"/>
      <c r="F109" s="784"/>
      <c r="G109" s="109"/>
      <c r="H109" s="775" t="str">
        <f t="shared" si="2"/>
        <v/>
      </c>
      <c r="I109" s="56"/>
      <c r="J109" s="494"/>
    </row>
    <row r="110" spans="1:10" s="106" customFormat="1" ht="13.35" customHeight="1" x14ac:dyDescent="0.25">
      <c r="A110" s="494"/>
      <c r="B110" s="108"/>
      <c r="C110" s="110"/>
      <c r="D110" s="110"/>
      <c r="E110" s="109"/>
      <c r="F110" s="784"/>
      <c r="G110" s="109"/>
      <c r="H110" s="775" t="str">
        <f t="shared" si="2"/>
        <v/>
      </c>
      <c r="I110" s="56"/>
      <c r="J110" s="494"/>
    </row>
    <row r="111" spans="1:10" s="106" customFormat="1" ht="13.35" customHeight="1" x14ac:dyDescent="0.25">
      <c r="A111" s="494"/>
      <c r="B111" s="108"/>
      <c r="C111" s="110"/>
      <c r="D111" s="110"/>
      <c r="E111" s="109"/>
      <c r="F111" s="784"/>
      <c r="G111" s="109"/>
      <c r="H111" s="775" t="str">
        <f t="shared" si="2"/>
        <v/>
      </c>
      <c r="I111" s="56"/>
      <c r="J111" s="494"/>
    </row>
    <row r="112" spans="1:10" s="106" customFormat="1" ht="13.35" customHeight="1" x14ac:dyDescent="0.25">
      <c r="A112" s="494"/>
      <c r="B112" s="108"/>
      <c r="C112" s="110"/>
      <c r="D112" s="110"/>
      <c r="E112" s="109"/>
      <c r="F112" s="784"/>
      <c r="G112" s="109"/>
      <c r="H112" s="775" t="str">
        <f t="shared" si="2"/>
        <v/>
      </c>
      <c r="I112" s="56"/>
      <c r="J112" s="494"/>
    </row>
    <row r="113" spans="1:10" s="106" customFormat="1" ht="13.35" customHeight="1" x14ac:dyDescent="0.25">
      <c r="A113" s="494"/>
      <c r="B113" s="108"/>
      <c r="C113" s="107" t="str">
        <f>Translations!$B$1024</f>
        <v>end of list</v>
      </c>
      <c r="D113" s="107" t="str">
        <f>Translations!$B$1024</f>
        <v>end of list</v>
      </c>
      <c r="E113" s="785" t="str">
        <f>Translations!$B$1024</f>
        <v>end of list</v>
      </c>
      <c r="F113" s="785" t="str">
        <f>Translations!$B$1024</f>
        <v>end of list</v>
      </c>
      <c r="G113" s="785" t="str">
        <f>Translations!$B$1024</f>
        <v>end of list</v>
      </c>
      <c r="H113" s="785" t="str">
        <f>Translations!$B$1024</f>
        <v>end of list</v>
      </c>
      <c r="I113" s="56"/>
      <c r="J113" s="494"/>
    </row>
    <row r="114" spans="1:10" ht="13.35" customHeight="1" x14ac:dyDescent="0.25">
      <c r="A114" s="491"/>
      <c r="E114" s="105"/>
      <c r="F114" s="105"/>
      <c r="G114" s="105"/>
      <c r="H114" s="105"/>
      <c r="J114" s="491"/>
    </row>
    <row r="115" spans="1:10" s="68" customFormat="1" ht="15.6" x14ac:dyDescent="0.25">
      <c r="A115" s="484"/>
      <c r="B115" s="104"/>
      <c r="C115" s="103" t="str">
        <f>Translations!$B$1025</f>
        <v>Totals:</v>
      </c>
      <c r="D115" s="103"/>
      <c r="E115" s="103"/>
      <c r="F115" s="103"/>
      <c r="G115" s="103"/>
      <c r="H115" s="103"/>
      <c r="I115" s="56"/>
      <c r="J115" s="484"/>
    </row>
    <row r="116" spans="1:10" s="101" customFormat="1" ht="26.4" customHeight="1" x14ac:dyDescent="0.25">
      <c r="A116" s="492"/>
      <c r="C116" s="57"/>
      <c r="D116" s="102"/>
      <c r="E116" s="52" t="str">
        <f>Translations!$B$1026</f>
        <v>Total number of flights</v>
      </c>
      <c r="F116" s="52"/>
      <c r="G116" s="52" t="str">
        <f>Translations!$B$1633</f>
        <v>Total fuels consumed [tonnes]</v>
      </c>
      <c r="H116" s="52" t="str">
        <f>Translations!$B$1021</f>
        <v>Total emissions
[t CO2]</v>
      </c>
      <c r="I116" s="56"/>
      <c r="J116" s="492"/>
    </row>
    <row r="117" spans="1:10" x14ac:dyDescent="0.25">
      <c r="A117" s="491"/>
      <c r="C117" s="100" t="str">
        <f>Translations!$B$1027</f>
        <v>Reporting year totals:</v>
      </c>
      <c r="D117" s="99"/>
      <c r="E117" s="793">
        <f>SUM(E33:E113)</f>
        <v>0</v>
      </c>
      <c r="F117" s="794"/>
      <c r="G117" s="793">
        <f>SUM(G33:G113)</f>
        <v>0</v>
      </c>
      <c r="H117" s="793">
        <f>ROUND(SUM(H33:H113),0)</f>
        <v>0</v>
      </c>
      <c r="J117" s="491"/>
    </row>
    <row r="118" spans="1:10" x14ac:dyDescent="0.25">
      <c r="A118" s="491"/>
      <c r="C118" s="100" t="str">
        <f>Translations!$B$1028</f>
        <v>Compare data entered in section 5:</v>
      </c>
      <c r="D118" s="99"/>
      <c r="E118" s="793">
        <f>INDICATOR_ETS_TotalFlights</f>
        <v>0</v>
      </c>
      <c r="F118" s="794"/>
      <c r="G118" s="793">
        <f>SUM('Emissions overview'!I117:I134,'Emissions overview'!I156:I173)</f>
        <v>0</v>
      </c>
      <c r="H118" s="793">
        <f>SUM(INDICATOR_ETS_TotalEmissions,INDICATOR_CHETS_TotalEmissions)</f>
        <v>0</v>
      </c>
      <c r="J118" s="491"/>
    </row>
  </sheetData>
  <sheetProtection sheet="1" objects="1" scenarios="1" formatCells="0" formatColumns="0" formatRows="0" insertColumns="0" insertRows="0"/>
  <mergeCells count="29">
    <mergeCell ref="B2:H2"/>
    <mergeCell ref="C23:H23"/>
    <mergeCell ref="C24:H24"/>
    <mergeCell ref="C26:H26"/>
    <mergeCell ref="C5:H5"/>
    <mergeCell ref="C6:H6"/>
    <mergeCell ref="C7:H7"/>
    <mergeCell ref="C8:H8"/>
    <mergeCell ref="C9:H9"/>
    <mergeCell ref="C13:H13"/>
    <mergeCell ref="C14:H14"/>
    <mergeCell ref="C18:H18"/>
    <mergeCell ref="C19:H19"/>
    <mergeCell ref="C22:H22"/>
    <mergeCell ref="E21:H21"/>
    <mergeCell ref="C10:H10"/>
    <mergeCell ref="C15:H15"/>
    <mergeCell ref="C16:H16"/>
    <mergeCell ref="C17:H17"/>
    <mergeCell ref="C20:H20"/>
    <mergeCell ref="F31:F32"/>
    <mergeCell ref="G31:G32"/>
    <mergeCell ref="C25:H25"/>
    <mergeCell ref="C27:H27"/>
    <mergeCell ref="C28:H28"/>
    <mergeCell ref="C31:D31"/>
    <mergeCell ref="E31:E32"/>
    <mergeCell ref="H31:H32"/>
    <mergeCell ref="C29:H29"/>
  </mergeCells>
  <conditionalFormatting sqref="B29:C29 B30:H118">
    <cfRule type="expression" dxfId="5" priority="1">
      <formula>CONTR_onlyCORSIA=TRUE</formula>
    </cfRule>
  </conditionalFormatting>
  <conditionalFormatting sqref="B5:H28">
    <cfRule type="expression" dxfId="4" priority="2">
      <formula>CONTR_onlyCORSIA=TRUE</formula>
    </cfRule>
  </conditionalFormatting>
  <conditionalFormatting sqref="C14:H18 E21:F21">
    <cfRule type="expression" dxfId="3" priority="7">
      <formula>AND(NOT(ISBLANK(INDICATOR_EUETSAnnexConfidential)),INDICATOR_EUETSAnnexConfidential=FALSE)</formula>
    </cfRule>
  </conditionalFormatting>
  <dataValidations disablePrompts="1" count="2">
    <dataValidation type="list" allowBlank="1" showInputMessage="1" showErrorMessage="1" sqref="H11" xr:uid="{00000000-0002-0000-0900-000000000000}">
      <formula1>TrueFalse</formula1>
    </dataValidation>
    <dataValidation type="list" allowBlank="1" showInputMessage="1" showErrorMessage="1" sqref="F33:F112" xr:uid="{00000000-0002-0000-0900-000001000000}">
      <formula1>INDIRECT(CNTR_FuelSelectionInclStd)</formula1>
    </dataValidation>
  </dataValidations>
  <pageMargins left="0.78740157480314965" right="0.78740157480314965" top="0.78740157480314965" bottom="0.78740157480314965" header="0.39370078740157483" footer="0.39370078740157483"/>
  <pageSetup paperSize="9" scale="90" fitToHeight="2" orientation="portrait" r:id="rId1"/>
  <headerFooter alignWithMargins="0">
    <oddFooter>&amp;L&amp;F&amp;C&amp;A&amp;R&amp;P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
    <tabColor rgb="FFBDD7EE"/>
    <pageSetUpPr fitToPage="1"/>
  </sheetPr>
  <dimension ref="A1:Q370"/>
  <sheetViews>
    <sheetView zoomScale="115" zoomScaleNormal="115" workbookViewId="0"/>
  </sheetViews>
  <sheetFormatPr defaultColWidth="11.5546875" defaultRowHeight="13.2" x14ac:dyDescent="0.25"/>
  <cols>
    <col min="1" max="1" width="4.5546875" style="333" customWidth="1"/>
    <col min="2" max="2" width="3.5546875" style="333" customWidth="1"/>
    <col min="3" max="3" width="8.5546875" style="333" customWidth="1"/>
    <col min="4" max="4" width="11.5546875" style="333" customWidth="1"/>
    <col min="5" max="5" width="3.5546875" style="333" customWidth="1"/>
    <col min="6" max="6" width="8.5546875" style="333" customWidth="1"/>
    <col min="7" max="7" width="11.5546875" style="333" customWidth="1"/>
    <col min="8" max="8" width="3.5546875" style="333" customWidth="1"/>
    <col min="9" max="9" width="11.5546875" style="333"/>
    <col min="10" max="11" width="8.5546875" style="333" customWidth="1"/>
    <col min="12" max="12" width="12.5546875" style="333" customWidth="1"/>
    <col min="13" max="13" width="11.5546875" style="333" customWidth="1"/>
    <col min="14" max="14" width="12.5546875" style="333" customWidth="1"/>
    <col min="15" max="15" width="13.5546875" style="333" customWidth="1"/>
    <col min="16" max="16" width="3.5546875" style="333" customWidth="1"/>
    <col min="17" max="17" width="4.5546875" style="333" customWidth="1"/>
    <col min="18" max="18" width="3.6640625" style="333" customWidth="1"/>
    <col min="19" max="16384" width="11.5546875" style="333"/>
  </cols>
  <sheetData>
    <row r="1" spans="1:17" x14ac:dyDescent="0.25">
      <c r="A1" s="339"/>
      <c r="B1" s="339"/>
      <c r="C1" s="339"/>
      <c r="D1" s="339"/>
      <c r="E1" s="339"/>
      <c r="F1" s="339"/>
      <c r="G1" s="339"/>
      <c r="H1" s="339"/>
      <c r="I1" s="339"/>
      <c r="J1" s="339"/>
      <c r="K1" s="339"/>
      <c r="L1" s="339"/>
      <c r="M1" s="339"/>
      <c r="N1" s="339"/>
      <c r="O1" s="339"/>
      <c r="P1" s="339"/>
      <c r="Q1" s="339"/>
    </row>
    <row r="2" spans="1:17" ht="14.4" customHeight="1" x14ac:dyDescent="0.25">
      <c r="A2" s="339"/>
      <c r="B2" s="328"/>
      <c r="C2" s="1296" t="str">
        <f>Translations!$B$1158</f>
        <v>(12) CORSIA REPORTING</v>
      </c>
      <c r="D2" s="1296"/>
      <c r="E2" s="1296"/>
      <c r="F2" s="1296"/>
      <c r="G2" s="1296"/>
      <c r="H2" s="1296"/>
      <c r="I2" s="1296"/>
      <c r="J2" s="1296"/>
      <c r="K2" s="1296"/>
      <c r="L2" s="1296"/>
      <c r="M2" s="1296"/>
      <c r="N2" s="1296"/>
      <c r="O2" s="1296"/>
      <c r="Q2" s="339"/>
    </row>
    <row r="3" spans="1:17" ht="14.4" customHeight="1" x14ac:dyDescent="0.25">
      <c r="A3" s="339"/>
      <c r="B3" s="328"/>
      <c r="C3" s="1296"/>
      <c r="D3" s="1296"/>
      <c r="E3" s="1296"/>
      <c r="F3" s="1296"/>
      <c r="G3" s="1296"/>
      <c r="H3" s="1296"/>
      <c r="I3" s="1296"/>
      <c r="J3" s="1296"/>
      <c r="K3" s="1296"/>
      <c r="L3" s="1296"/>
      <c r="M3" s="1296"/>
      <c r="N3" s="1296"/>
      <c r="O3" s="1296"/>
      <c r="Q3" s="339"/>
    </row>
    <row r="4" spans="1:17" ht="39.9" customHeight="1" x14ac:dyDescent="0.25">
      <c r="A4" s="339"/>
      <c r="B4" s="328"/>
      <c r="C4" s="1301" t="str">
        <f>Translations!$B$1634</f>
        <v>Note: This sheet only has to be filled if you have an obligation to report CORSIA-related emissions to your administering Member State. All international flights have to be reported here in accordance with the delegated act pursuant to Article 28c of the ETS Directive.</v>
      </c>
      <c r="D4" s="954"/>
      <c r="E4" s="954"/>
      <c r="F4" s="954"/>
      <c r="G4" s="954"/>
      <c r="H4" s="954"/>
      <c r="I4" s="954"/>
      <c r="J4" s="954"/>
      <c r="K4" s="954"/>
      <c r="L4" s="954"/>
      <c r="M4" s="954"/>
      <c r="N4" s="954"/>
      <c r="O4" s="954"/>
      <c r="Q4" s="339"/>
    </row>
    <row r="5" spans="1:17" ht="13.35" customHeight="1" x14ac:dyDescent="0.25">
      <c r="A5" s="339"/>
      <c r="B5" s="328"/>
      <c r="C5" s="1262" t="str">
        <f>Translations!$B$1162</f>
        <v>Explanation for the data below: Please complete the list underneath. All aerodrome pairs that were operated during the reporting year have to be reported.</v>
      </c>
      <c r="D5" s="954"/>
      <c r="E5" s="954"/>
      <c r="F5" s="954"/>
      <c r="G5" s="954"/>
      <c r="H5" s="954"/>
      <c r="I5" s="954"/>
      <c r="J5" s="954"/>
      <c r="K5" s="954"/>
      <c r="L5" s="954"/>
      <c r="M5" s="954"/>
      <c r="N5" s="954"/>
      <c r="O5" s="954"/>
      <c r="Q5" s="339"/>
    </row>
    <row r="6" spans="1:17" ht="13.35" customHeight="1" x14ac:dyDescent="0.25">
      <c r="A6" s="339"/>
      <c r="B6" s="328"/>
      <c r="C6" s="1262" t="str">
        <f>Translations!$B$1163</f>
        <v>Note I: Please report both directions between aerodrome pairs if applicable (A-B and B-A).</v>
      </c>
      <c r="D6" s="954"/>
      <c r="E6" s="954"/>
      <c r="F6" s="954"/>
      <c r="G6" s="954"/>
      <c r="H6" s="954"/>
      <c r="I6" s="954"/>
      <c r="J6" s="954"/>
      <c r="K6" s="954"/>
      <c r="L6" s="954"/>
      <c r="M6" s="954"/>
      <c r="N6" s="954"/>
      <c r="O6" s="954"/>
      <c r="Q6" s="339"/>
    </row>
    <row r="7" spans="1:17" ht="26.4" customHeight="1" x14ac:dyDescent="0.25">
      <c r="A7" s="339"/>
      <c r="B7" s="328"/>
      <c r="C7" s="1262" t="str">
        <f>Translations!$B$1635</f>
        <v>Note II: If you used different type of fuels on the same aerodrome pair with different preliminary emission factors, you need to create an identical aerodrome pair and report this portion of fuel separately.</v>
      </c>
      <c r="D7" s="954"/>
      <c r="E7" s="954"/>
      <c r="F7" s="954"/>
      <c r="G7" s="954"/>
      <c r="H7" s="954"/>
      <c r="I7" s="954"/>
      <c r="J7" s="954"/>
      <c r="K7" s="954"/>
      <c r="L7" s="954"/>
      <c r="M7" s="954"/>
      <c r="N7" s="954"/>
      <c r="O7" s="954"/>
      <c r="Q7" s="339"/>
    </row>
    <row r="8" spans="1:17" ht="26.1" customHeight="1" x14ac:dyDescent="0.25">
      <c r="A8" s="339"/>
      <c r="B8" s="328"/>
      <c r="C8" s="1262" t="str">
        <f>Translations!$B$1636</f>
        <v>Note III: Please also complete the CORSIA eligible fuels supplementary information to the Annual Emissions Report, if CORSIA eligible fuels were used during the reporting period.</v>
      </c>
      <c r="D8" s="954"/>
      <c r="E8" s="954"/>
      <c r="F8" s="954"/>
      <c r="G8" s="954"/>
      <c r="H8" s="954"/>
      <c r="I8" s="954"/>
      <c r="J8" s="954"/>
      <c r="K8" s="954"/>
      <c r="L8" s="954"/>
      <c r="M8" s="954"/>
      <c r="N8" s="954"/>
      <c r="O8" s="954"/>
      <c r="Q8" s="339"/>
    </row>
    <row r="9" spans="1:17" ht="4.95" customHeight="1" x14ac:dyDescent="0.25">
      <c r="A9" s="339"/>
      <c r="B9" s="328"/>
      <c r="C9" s="327"/>
      <c r="D9" s="327"/>
      <c r="E9" s="327"/>
      <c r="F9" s="327"/>
      <c r="G9" s="327"/>
      <c r="H9" s="327"/>
      <c r="I9" s="327"/>
      <c r="J9" s="327"/>
      <c r="K9" s="327"/>
      <c r="L9" s="327"/>
      <c r="M9" s="327"/>
      <c r="N9" s="327"/>
      <c r="O9" s="327"/>
      <c r="Q9" s="339"/>
    </row>
    <row r="10" spans="1:17" x14ac:dyDescent="0.25">
      <c r="A10" s="339"/>
      <c r="B10" s="340" t="s">
        <v>239</v>
      </c>
      <c r="C10" s="340" t="str">
        <f>Translations!$B$1166</f>
        <v>Summary of reported international flights and emissions</v>
      </c>
      <c r="Q10" s="339"/>
    </row>
    <row r="11" spans="1:17" ht="5.0999999999999996" customHeight="1" x14ac:dyDescent="0.25">
      <c r="A11" s="339"/>
      <c r="B11" s="341"/>
      <c r="C11" s="1297"/>
      <c r="D11" s="1297"/>
      <c r="E11" s="1297"/>
      <c r="F11" s="1297"/>
      <c r="G11" s="1297"/>
      <c r="H11" s="1297"/>
      <c r="I11" s="1297"/>
      <c r="J11" s="1297"/>
      <c r="K11" s="1297"/>
      <c r="L11" s="1297"/>
      <c r="M11" s="1297"/>
      <c r="Q11" s="339"/>
    </row>
    <row r="12" spans="1:17" x14ac:dyDescent="0.25">
      <c r="A12" s="339"/>
      <c r="B12" s="341"/>
      <c r="C12" s="1274" t="str">
        <f>Translations!$B$1167</f>
        <v>Total CO2 emissions from international flights (in tonnes):</v>
      </c>
      <c r="D12" s="1275"/>
      <c r="E12" s="1275"/>
      <c r="F12" s="1275"/>
      <c r="G12" s="1275"/>
      <c r="H12" s="1275"/>
      <c r="I12" s="1275"/>
      <c r="J12" s="1275"/>
      <c r="K12" s="1275"/>
      <c r="L12" s="1275"/>
      <c r="M12" s="1298" t="str">
        <f>IF(COUNT(N67:N366)&gt;0,SUM(N67:N366),"")</f>
        <v/>
      </c>
      <c r="N12" s="1299"/>
      <c r="O12" s="342" t="s">
        <v>188</v>
      </c>
      <c r="Q12" s="339"/>
    </row>
    <row r="13" spans="1:17" x14ac:dyDescent="0.25">
      <c r="A13" s="339"/>
      <c r="B13" s="341"/>
      <c r="C13" s="1274" t="str">
        <f>Translations!$B$1168</f>
        <v xml:space="preserve">   Total CO2 emissions from flights subject to offsetting requirements (in tonnes):</v>
      </c>
      <c r="D13" s="1275"/>
      <c r="E13" s="1275"/>
      <c r="F13" s="1275"/>
      <c r="G13" s="1275"/>
      <c r="H13" s="1275"/>
      <c r="I13" s="1275"/>
      <c r="J13" s="1275"/>
      <c r="K13" s="1275"/>
      <c r="L13" s="1275"/>
      <c r="M13" s="1298" t="str">
        <f>IF(M12="","",SUMIF(O67:O366,TRUE,N67:N366))</f>
        <v/>
      </c>
      <c r="N13" s="1299"/>
      <c r="O13" s="342" t="s">
        <v>188</v>
      </c>
      <c r="Q13" s="339"/>
    </row>
    <row r="14" spans="1:17" x14ac:dyDescent="0.25">
      <c r="A14" s="339"/>
      <c r="B14" s="341"/>
      <c r="C14" s="1274" t="str">
        <f>Translations!$B$1169</f>
        <v>Total number of international flights during reporting period:</v>
      </c>
      <c r="D14" s="1275"/>
      <c r="E14" s="1275"/>
      <c r="F14" s="1275"/>
      <c r="G14" s="1275"/>
      <c r="H14" s="1275"/>
      <c r="I14" s="1275"/>
      <c r="J14" s="1275"/>
      <c r="K14" s="1275"/>
      <c r="L14" s="1275"/>
      <c r="M14" s="1298" t="str">
        <f>IF(COUNT(J67:J366)&gt;0,SUM(J67:J366),"")</f>
        <v/>
      </c>
      <c r="N14" s="1299"/>
      <c r="O14" s="342"/>
      <c r="Q14" s="339"/>
    </row>
    <row r="15" spans="1:17" x14ac:dyDescent="0.25">
      <c r="A15" s="339"/>
      <c r="B15" s="341"/>
      <c r="C15" s="1274" t="str">
        <f>Translations!$B$1170</f>
        <v xml:space="preserve">   Total number of international flights subject to offsetting requirements:</v>
      </c>
      <c r="D15" s="1275"/>
      <c r="E15" s="1275"/>
      <c r="F15" s="1275"/>
      <c r="G15" s="1275"/>
      <c r="H15" s="1275"/>
      <c r="I15" s="1275"/>
      <c r="J15" s="1275"/>
      <c r="K15" s="1275"/>
      <c r="L15" s="1275"/>
      <c r="M15" s="1298" t="str">
        <f>IF(M14="","",SUMIF(O67:O366,TRUE,J67:J366))</f>
        <v/>
      </c>
      <c r="N15" s="1299"/>
      <c r="O15" s="342"/>
      <c r="Q15" s="339"/>
    </row>
    <row r="16" spans="1:17" x14ac:dyDescent="0.25">
      <c r="A16" s="339"/>
      <c r="B16" s="341"/>
      <c r="C16" s="1274" t="str">
        <f>Translations!$B$1637</f>
        <v>Total reductions claimed from the use of CORSIA eligible fuels (in tonnes):</v>
      </c>
      <c r="D16" s="1275"/>
      <c r="E16" s="1275"/>
      <c r="F16" s="1275"/>
      <c r="G16" s="1275"/>
      <c r="H16" s="1275"/>
      <c r="I16" s="1275"/>
      <c r="J16" s="1275"/>
      <c r="K16" s="1275"/>
      <c r="L16" s="1275"/>
      <c r="M16" s="1298" t="str">
        <f>IF(L36="","",L36)</f>
        <v/>
      </c>
      <c r="N16" s="1299"/>
      <c r="O16" s="342" t="s">
        <v>188</v>
      </c>
      <c r="Q16" s="339"/>
    </row>
    <row r="17" spans="1:17" ht="40.35" customHeight="1" x14ac:dyDescent="0.25">
      <c r="A17" s="339"/>
      <c r="B17" s="329"/>
      <c r="C17" s="1273" t="str">
        <f>Translations!$B$1172</f>
        <v>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v>
      </c>
      <c r="D17" s="1273"/>
      <c r="E17" s="1273"/>
      <c r="F17" s="1273"/>
      <c r="G17" s="1273"/>
      <c r="H17" s="1273"/>
      <c r="I17" s="1273"/>
      <c r="J17" s="1273"/>
      <c r="K17" s="1273"/>
      <c r="L17" s="1273"/>
      <c r="M17" s="1273"/>
      <c r="N17" s="1273"/>
      <c r="O17" s="1273"/>
      <c r="Q17" s="339"/>
    </row>
    <row r="18" spans="1:17" ht="13.8" x14ac:dyDescent="0.25">
      <c r="A18" s="339"/>
      <c r="B18" s="329"/>
      <c r="C18" s="328"/>
      <c r="D18" s="328"/>
      <c r="E18" s="328"/>
      <c r="F18" s="328"/>
      <c r="G18" s="328"/>
      <c r="H18" s="328"/>
      <c r="I18" s="328"/>
      <c r="J18" s="328"/>
      <c r="K18" s="328"/>
      <c r="L18" s="328"/>
      <c r="M18" s="328"/>
      <c r="N18" s="328"/>
      <c r="O18" s="331"/>
      <c r="Q18" s="339"/>
    </row>
    <row r="19" spans="1:17" x14ac:dyDescent="0.25">
      <c r="A19" s="339"/>
      <c r="B19" s="340" t="s">
        <v>240</v>
      </c>
      <c r="C19" s="340" t="str">
        <f>Translations!$B$1173</f>
        <v>Summary of fuel quantities (in tonnes):</v>
      </c>
      <c r="O19" s="343"/>
      <c r="Q19" s="339"/>
    </row>
    <row r="20" spans="1:17" x14ac:dyDescent="0.25">
      <c r="A20" s="339"/>
      <c r="B20" s="341"/>
      <c r="C20" s="344"/>
      <c r="O20" s="343"/>
      <c r="Q20" s="339"/>
    </row>
    <row r="21" spans="1:17" x14ac:dyDescent="0.25">
      <c r="A21" s="339"/>
      <c r="B21" s="341"/>
      <c r="C21" s="1274" t="str">
        <f>Translations!$B$1151</f>
        <v>Jet-A</v>
      </c>
      <c r="D21" s="1275"/>
      <c r="E21" s="1275"/>
      <c r="F21" s="1275"/>
      <c r="G21" s="1300"/>
      <c r="H21" s="1276" t="str">
        <f>IF($M$12="","",SUMIF($K$67:$K$366,C21,$L$67:$L$366))</f>
        <v/>
      </c>
      <c r="I21" s="1277"/>
      <c r="J21" s="1277"/>
      <c r="K21" s="1277"/>
      <c r="L21" s="1277"/>
      <c r="M21" s="1277"/>
      <c r="N21" s="1278"/>
      <c r="O21" s="342" t="s">
        <v>241</v>
      </c>
      <c r="Q21" s="339"/>
    </row>
    <row r="22" spans="1:17" x14ac:dyDescent="0.25">
      <c r="A22" s="339"/>
      <c r="B22" s="341"/>
      <c r="C22" s="1274" t="str">
        <f>Translations!$B$1152</f>
        <v>Jet-A1</v>
      </c>
      <c r="D22" s="1275"/>
      <c r="E22" s="1275"/>
      <c r="F22" s="1275"/>
      <c r="G22" s="1300"/>
      <c r="H22" s="1276" t="str">
        <f>IF($M$12="","",SUMIF($K$67:$K$366,C22,$L$67:$L$366))</f>
        <v/>
      </c>
      <c r="I22" s="1277"/>
      <c r="J22" s="1277"/>
      <c r="K22" s="1277"/>
      <c r="L22" s="1277"/>
      <c r="M22" s="1277"/>
      <c r="N22" s="1278"/>
      <c r="O22" s="342" t="s">
        <v>241</v>
      </c>
      <c r="Q22" s="339"/>
    </row>
    <row r="23" spans="1:17" x14ac:dyDescent="0.25">
      <c r="A23" s="339"/>
      <c r="B23" s="341"/>
      <c r="C23" s="1274" t="str">
        <f>Translations!$B$1153</f>
        <v>Jet-B</v>
      </c>
      <c r="D23" s="1275"/>
      <c r="E23" s="1275"/>
      <c r="F23" s="1275"/>
      <c r="G23" s="1275"/>
      <c r="H23" s="1276" t="str">
        <f>IF($M$12="","",SUMIF($K$67:$K$366,C23,$L$67:$L$366))</f>
        <v/>
      </c>
      <c r="I23" s="1277"/>
      <c r="J23" s="1277"/>
      <c r="K23" s="1277"/>
      <c r="L23" s="1277"/>
      <c r="M23" s="1277"/>
      <c r="N23" s="1278"/>
      <c r="O23" s="342" t="s">
        <v>241</v>
      </c>
      <c r="Q23" s="339"/>
    </row>
    <row r="24" spans="1:17" x14ac:dyDescent="0.25">
      <c r="A24" s="339"/>
      <c r="B24" s="341"/>
      <c r="C24" s="1274" t="str">
        <f>Translations!$B$1154</f>
        <v>AvGas</v>
      </c>
      <c r="D24" s="1275"/>
      <c r="E24" s="1275"/>
      <c r="F24" s="1275"/>
      <c r="G24" s="1275"/>
      <c r="H24" s="1276" t="str">
        <f>IF($M$12="","",SUMIF($K$67:$K$366,C24,$L$67:$L$366))</f>
        <v/>
      </c>
      <c r="I24" s="1277"/>
      <c r="J24" s="1277"/>
      <c r="K24" s="1277"/>
      <c r="L24" s="1277"/>
      <c r="M24" s="1277"/>
      <c r="N24" s="1278"/>
      <c r="O24" s="342" t="s">
        <v>241</v>
      </c>
      <c r="Q24" s="339"/>
    </row>
    <row r="25" spans="1:17" ht="13.8" x14ac:dyDescent="0.25">
      <c r="A25" s="339"/>
      <c r="B25" s="328"/>
      <c r="C25" s="328"/>
      <c r="D25" s="328"/>
      <c r="E25" s="328"/>
      <c r="F25" s="328"/>
      <c r="G25" s="328"/>
      <c r="H25" s="328"/>
      <c r="I25" s="328"/>
      <c r="J25" s="328"/>
      <c r="K25" s="328"/>
      <c r="L25" s="328"/>
      <c r="M25" s="328"/>
      <c r="N25" s="328"/>
      <c r="O25" s="328"/>
      <c r="Q25" s="339"/>
    </row>
    <row r="26" spans="1:17" x14ac:dyDescent="0.25">
      <c r="A26" s="339"/>
      <c r="B26" s="340" t="s">
        <v>242</v>
      </c>
      <c r="C26" s="340" t="str">
        <f>Translations!$B$1174</f>
        <v>CORSIA eligible fuels claimed (only applicable from reporting year 2021 onwards)</v>
      </c>
      <c r="Q26" s="339"/>
    </row>
    <row r="27" spans="1:17" ht="38.25" customHeight="1" thickBot="1" x14ac:dyDescent="0.3">
      <c r="A27" s="339"/>
      <c r="B27" s="345"/>
      <c r="C27" s="1262" t="str">
        <f>Translations!$B$1638</f>
        <v>If claiming reductions from the use of CORSIA eligible fuels, please complete the table below in accordance with the CORSIA delegated act. Supplementary information about the claim is also required, and can be reported using the appropriate supplementary template on CORSIA eligible fuels supplementary information.</v>
      </c>
      <c r="D27" s="1262"/>
      <c r="E27" s="1262"/>
      <c r="F27" s="1262"/>
      <c r="G27" s="1262"/>
      <c r="H27" s="1262"/>
      <c r="I27" s="1262"/>
      <c r="J27" s="1262"/>
      <c r="K27" s="1262"/>
      <c r="L27" s="1262"/>
      <c r="M27" s="1262"/>
      <c r="N27" s="1244"/>
      <c r="O27" s="1244"/>
      <c r="Q27" s="339"/>
    </row>
    <row r="28" spans="1:17" x14ac:dyDescent="0.25">
      <c r="A28" s="339"/>
      <c r="B28" s="345"/>
      <c r="C28" s="1279" t="str">
        <f>Translations!$B$1121</f>
        <v>Fuel type</v>
      </c>
      <c r="D28" s="1280"/>
      <c r="E28" s="1280"/>
      <c r="F28" s="1281"/>
      <c r="G28" s="1279" t="str">
        <f>Translations!$B$1176</f>
        <v>Total mass of the neat CORSIA eligible fuel (in tonnes)</v>
      </c>
      <c r="H28" s="1280"/>
      <c r="I28" s="1281"/>
      <c r="J28" s="1279" t="str">
        <f>Translations!$B$1177</f>
        <v>Life Cycle Emissions</v>
      </c>
      <c r="K28" s="1280"/>
      <c r="L28" s="1288" t="str">
        <f>Translations!$B$1639</f>
        <v>Reductions claimed</v>
      </c>
      <c r="M28" s="1289"/>
      <c r="N28" s="1294" t="str">
        <f>Translations!$B$1179</f>
        <v>Unit</v>
      </c>
      <c r="Q28" s="339"/>
    </row>
    <row r="29" spans="1:17" x14ac:dyDescent="0.25">
      <c r="A29" s="339"/>
      <c r="B29" s="345"/>
      <c r="C29" s="1292" t="str">
        <f>Translations!$B$1121</f>
        <v>Fuel type</v>
      </c>
      <c r="D29" s="1281" t="str">
        <f>Translations!$B$1122</f>
        <v>Feedstock</v>
      </c>
      <c r="E29" s="1279" t="str">
        <f>Translations!$B$1123</f>
        <v>Conversion process</v>
      </c>
      <c r="F29" s="1281"/>
      <c r="G29" s="1282"/>
      <c r="H29" s="1283"/>
      <c r="I29" s="1284"/>
      <c r="J29" s="1282"/>
      <c r="K29" s="1283"/>
      <c r="L29" s="1290"/>
      <c r="M29" s="1284"/>
      <c r="N29" s="1295"/>
      <c r="Q29" s="339"/>
    </row>
    <row r="30" spans="1:17" x14ac:dyDescent="0.25">
      <c r="A30" s="339"/>
      <c r="B30" s="345"/>
      <c r="C30" s="1293"/>
      <c r="D30" s="1287"/>
      <c r="E30" s="1285"/>
      <c r="F30" s="1287"/>
      <c r="G30" s="1285"/>
      <c r="H30" s="1286"/>
      <c r="I30" s="1287"/>
      <c r="J30" s="1285"/>
      <c r="K30" s="1286"/>
      <c r="L30" s="1291"/>
      <c r="M30" s="1287"/>
      <c r="N30" s="1295"/>
      <c r="Q30" s="339"/>
    </row>
    <row r="31" spans="1:17" x14ac:dyDescent="0.25">
      <c r="A31" s="339"/>
      <c r="B31" s="345"/>
      <c r="C31" s="346"/>
      <c r="D31" s="347"/>
      <c r="E31" s="1265"/>
      <c r="F31" s="1267"/>
      <c r="G31" s="1265"/>
      <c r="H31" s="1266"/>
      <c r="I31" s="1267"/>
      <c r="J31" s="1265"/>
      <c r="K31" s="1266"/>
      <c r="L31" s="1268"/>
      <c r="M31" s="1267"/>
      <c r="N31" s="367" t="s">
        <v>188</v>
      </c>
      <c r="Q31" s="339"/>
    </row>
    <row r="32" spans="1:17" x14ac:dyDescent="0.25">
      <c r="A32" s="339"/>
      <c r="B32" s="345"/>
      <c r="C32" s="346"/>
      <c r="D32" s="347"/>
      <c r="E32" s="1265"/>
      <c r="F32" s="1267"/>
      <c r="G32" s="1265"/>
      <c r="H32" s="1266"/>
      <c r="I32" s="1267"/>
      <c r="J32" s="1265"/>
      <c r="K32" s="1266"/>
      <c r="L32" s="1268"/>
      <c r="M32" s="1267"/>
      <c r="N32" s="367" t="s">
        <v>188</v>
      </c>
      <c r="Q32" s="339"/>
    </row>
    <row r="33" spans="1:17" x14ac:dyDescent="0.25">
      <c r="A33" s="339"/>
      <c r="B33" s="345"/>
      <c r="C33" s="346"/>
      <c r="D33" s="347"/>
      <c r="E33" s="1265"/>
      <c r="F33" s="1267"/>
      <c r="G33" s="1265"/>
      <c r="H33" s="1266"/>
      <c r="I33" s="1267"/>
      <c r="J33" s="1265"/>
      <c r="K33" s="1266"/>
      <c r="L33" s="1268"/>
      <c r="M33" s="1267"/>
      <c r="N33" s="367" t="s">
        <v>188</v>
      </c>
      <c r="Q33" s="339"/>
    </row>
    <row r="34" spans="1:17" x14ac:dyDescent="0.25">
      <c r="A34" s="339"/>
      <c r="B34" s="345"/>
      <c r="C34" s="346"/>
      <c r="D34" s="347"/>
      <c r="E34" s="1265"/>
      <c r="F34" s="1267"/>
      <c r="G34" s="1265"/>
      <c r="H34" s="1266"/>
      <c r="I34" s="1267"/>
      <c r="J34" s="1265"/>
      <c r="K34" s="1266"/>
      <c r="L34" s="1268"/>
      <c r="M34" s="1267"/>
      <c r="N34" s="367" t="s">
        <v>188</v>
      </c>
      <c r="Q34" s="339"/>
    </row>
    <row r="35" spans="1:17" x14ac:dyDescent="0.25">
      <c r="A35" s="339"/>
      <c r="B35" s="345"/>
      <c r="C35" s="348"/>
      <c r="D35" s="349"/>
      <c r="E35" s="1263"/>
      <c r="F35" s="1264"/>
      <c r="G35" s="1265"/>
      <c r="H35" s="1266"/>
      <c r="I35" s="1267"/>
      <c r="J35" s="1265"/>
      <c r="K35" s="1266"/>
      <c r="L35" s="1268"/>
      <c r="M35" s="1267"/>
      <c r="N35" s="367" t="s">
        <v>188</v>
      </c>
      <c r="Q35" s="339"/>
    </row>
    <row r="36" spans="1:17" ht="13.8" thickBot="1" x14ac:dyDescent="0.3">
      <c r="A36" s="339"/>
      <c r="B36" s="341"/>
      <c r="C36" s="1269" t="str">
        <f>Translations!$B$1640</f>
        <v>Total reductions from the use of CORSIA eligible fuel(s) claimed:</v>
      </c>
      <c r="D36" s="1270"/>
      <c r="E36" s="1270"/>
      <c r="F36" s="1270"/>
      <c r="G36" s="1270"/>
      <c r="H36" s="1270"/>
      <c r="I36" s="1270"/>
      <c r="J36" s="1270"/>
      <c r="K36" s="1270"/>
      <c r="L36" s="1271" t="str">
        <f>IF(COUNT(L31:M35)=0,"",  SUM(L31:M35))</f>
        <v/>
      </c>
      <c r="M36" s="1272"/>
      <c r="N36" s="368" t="s">
        <v>188</v>
      </c>
      <c r="Q36" s="339"/>
    </row>
    <row r="37" spans="1:17" x14ac:dyDescent="0.25">
      <c r="A37" s="339"/>
      <c r="B37" s="341"/>
      <c r="Q37" s="339"/>
    </row>
    <row r="38" spans="1:17" ht="5.0999999999999996" customHeight="1" x14ac:dyDescent="0.25">
      <c r="A38" s="339"/>
      <c r="C38" s="338"/>
      <c r="D38" s="338"/>
      <c r="E38" s="338"/>
      <c r="F38" s="338"/>
      <c r="G38" s="338"/>
      <c r="H38" s="338"/>
      <c r="I38" s="338"/>
      <c r="J38" s="338"/>
      <c r="K38" s="338"/>
      <c r="L38" s="338"/>
      <c r="M38" s="338"/>
      <c r="N38" s="338"/>
      <c r="O38" s="338"/>
      <c r="Q38" s="339"/>
    </row>
    <row r="39" spans="1:17" x14ac:dyDescent="0.25">
      <c r="A39" s="339"/>
      <c r="B39" s="340" t="s">
        <v>243</v>
      </c>
      <c r="C39" s="340" t="str">
        <f>Translations!$B$1181</f>
        <v>Table of all aerodrome pairs</v>
      </c>
      <c r="Q39" s="339"/>
    </row>
    <row r="40" spans="1:17" ht="26.4" customHeight="1" x14ac:dyDescent="0.25">
      <c r="A40" s="339"/>
      <c r="B40" s="330"/>
      <c r="C40" s="1262" t="str">
        <f>Translations!$B$1388</f>
        <v>Please list all aerodrome pairs on which international flights were performed, whether emissions were estimated using an emission estimation tool, the number of flights, the fuel type and the amount of fuel used.</v>
      </c>
      <c r="D40" s="1244"/>
      <c r="E40" s="1244"/>
      <c r="F40" s="1244"/>
      <c r="G40" s="1244"/>
      <c r="H40" s="1244"/>
      <c r="I40" s="1244"/>
      <c r="J40" s="1244"/>
      <c r="K40" s="1244"/>
      <c r="L40" s="1244"/>
      <c r="M40" s="1244"/>
      <c r="N40" s="1244"/>
      <c r="O40" s="1244"/>
      <c r="Q40" s="339"/>
    </row>
    <row r="41" spans="1:17" ht="25.5" customHeight="1" x14ac:dyDescent="0.25">
      <c r="A41" s="339"/>
      <c r="B41" s="329"/>
      <c r="C41" s="1262" t="str">
        <f>Translations!$B$1389</f>
        <v>In each reporting year the flights subject to offsetting requirements are the flights between a Member State and States that are listed in the implementing act adopted pursuant to Article 25a(3) as well as flights between these States, and flights between Switzerland or the United Kingdom and these States.</v>
      </c>
      <c r="D41" s="1244"/>
      <c r="E41" s="1244"/>
      <c r="F41" s="1244"/>
      <c r="G41" s="1244"/>
      <c r="H41" s="1244"/>
      <c r="I41" s="1244"/>
      <c r="J41" s="1244"/>
      <c r="K41" s="1244"/>
      <c r="L41" s="1244"/>
      <c r="M41" s="1244"/>
      <c r="N41" s="1244"/>
      <c r="O41" s="1244"/>
      <c r="Q41" s="339"/>
    </row>
    <row r="42" spans="1:17" ht="25.5" customHeight="1" x14ac:dyDescent="0.25">
      <c r="A42" s="339"/>
      <c r="B42" s="329"/>
      <c r="C42" s="1241" t="str">
        <f>Translations!$B$1390</f>
        <v>Furthermore, flights between EU Overseas Countries and Territories and EEA States may be subject to offsetting requirements at the discretion of each EEA State according to transposition of the EU ETS Directive into national legislation.</v>
      </c>
      <c r="D42" s="1242"/>
      <c r="E42" s="1242"/>
      <c r="F42" s="1242"/>
      <c r="G42" s="1242"/>
      <c r="H42" s="1242"/>
      <c r="I42" s="1242"/>
      <c r="J42" s="1242"/>
      <c r="K42" s="1242"/>
      <c r="L42" s="1242"/>
      <c r="M42" s="1242"/>
      <c r="N42" s="1242"/>
      <c r="O42" s="1242"/>
      <c r="Q42" s="339"/>
    </row>
    <row r="43" spans="1:17" x14ac:dyDescent="0.25">
      <c r="A43" s="339"/>
      <c r="B43" s="390"/>
      <c r="C43" s="1243" t="str">
        <f>Translations!$B$1357</f>
        <v>This annex to the annual emissions report is used for consistency and compliance checking of data in the previous sections.</v>
      </c>
      <c r="D43" s="1242"/>
      <c r="E43" s="1242"/>
      <c r="F43" s="1242"/>
      <c r="G43" s="1242"/>
      <c r="H43" s="1244"/>
      <c r="I43" s="1244"/>
      <c r="J43" s="1244"/>
      <c r="K43" s="1244"/>
      <c r="L43" s="1244"/>
      <c r="M43" s="1244"/>
      <c r="N43" s="1244"/>
      <c r="O43" s="1244"/>
      <c r="Q43" s="339"/>
    </row>
    <row r="44" spans="1:17" ht="26.4" customHeight="1" x14ac:dyDescent="0.25">
      <c r="A44" s="339"/>
      <c r="B44" s="390"/>
      <c r="C44" s="1245" t="str">
        <f>Translations!$B$1391</f>
        <v xml:space="preserve">In addition, from 2023, Article 14(6) of the EU ETS Directive requires the Commission to publish annually aggregated data of flights per pair of intra-EEA aerodrome pair, and some other information per aircraft operator.  </v>
      </c>
      <c r="D44" s="1246"/>
      <c r="E44" s="1246"/>
      <c r="F44" s="1246"/>
      <c r="G44" s="1246"/>
      <c r="H44" s="1244"/>
      <c r="I44" s="1244"/>
      <c r="J44" s="1244"/>
      <c r="K44" s="1244"/>
      <c r="L44" s="1244"/>
      <c r="M44" s="1244"/>
      <c r="N44" s="1244"/>
      <c r="O44" s="1244"/>
      <c r="Q44" s="339"/>
    </row>
    <row r="45" spans="1:17" ht="26.4" customHeight="1" x14ac:dyDescent="0.25">
      <c r="A45" s="339"/>
      <c r="B45" s="390"/>
      <c r="C45" s="1243" t="str">
        <f>Translations!$B$1392</f>
        <v>However, that article also allows aircraft operators to request that some data are treated as confidential, i.e. that the publication of data is done at a higher aggregated level. For such request, the Directive specifies:</v>
      </c>
      <c r="D45" s="1242"/>
      <c r="E45" s="1242"/>
      <c r="F45" s="1242"/>
      <c r="G45" s="1242"/>
      <c r="H45" s="1244"/>
      <c r="I45" s="1244"/>
      <c r="J45" s="1244"/>
      <c r="K45" s="1244"/>
      <c r="L45" s="1244"/>
      <c r="M45" s="1244"/>
      <c r="N45" s="1244"/>
      <c r="O45" s="1244"/>
      <c r="Q45" s="339"/>
    </row>
    <row r="46" spans="1:17" ht="66.45" customHeight="1" x14ac:dyDescent="0.25">
      <c r="A46" s="339"/>
      <c r="B46" s="390"/>
      <c r="C46" s="1243" t="str">
        <f>Translations!$B$1360</f>
        <v>"[...]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v>
      </c>
      <c r="D46" s="1242"/>
      <c r="E46" s="1242"/>
      <c r="F46" s="1242"/>
      <c r="G46" s="1242"/>
      <c r="H46" s="1244"/>
      <c r="I46" s="1244"/>
      <c r="J46" s="1244"/>
      <c r="K46" s="1244"/>
      <c r="L46" s="1244"/>
      <c r="M46" s="1244"/>
      <c r="N46" s="1244"/>
      <c r="O46" s="1244"/>
      <c r="Q46" s="339"/>
    </row>
    <row r="47" spans="1:17" x14ac:dyDescent="0.25">
      <c r="A47" s="339"/>
      <c r="B47" s="390" t="s">
        <v>244</v>
      </c>
      <c r="C47" s="542" t="str">
        <f>Translations!$B$1015</f>
        <v>Please indicate if the data in this annex is considered confidential:</v>
      </c>
      <c r="D47" s="543"/>
      <c r="E47" s="543"/>
      <c r="F47" s="543"/>
      <c r="N47" s="172" t="b">
        <v>0</v>
      </c>
      <c r="Q47" s="339"/>
    </row>
    <row r="48" spans="1:17" ht="5.0999999999999996" customHeight="1" x14ac:dyDescent="0.25">
      <c r="A48" s="339"/>
      <c r="B48" s="390"/>
      <c r="C48" s="542"/>
      <c r="D48" s="543"/>
      <c r="E48" s="543"/>
      <c r="F48" s="543"/>
      <c r="G48" s="546"/>
      <c r="Q48" s="339"/>
    </row>
    <row r="49" spans="1:17" ht="25.5" customHeight="1" x14ac:dyDescent="0.25">
      <c r="A49" s="339"/>
      <c r="B49" s="390" t="s">
        <v>245</v>
      </c>
      <c r="C49" s="1247" t="str">
        <f>Translations!$B$1393</f>
        <v>If you have answered "True" under point c1, do you want to apply the same reasoning as given in section (11)(a)?</v>
      </c>
      <c r="D49" s="924"/>
      <c r="E49" s="924"/>
      <c r="F49" s="924"/>
      <c r="G49" s="924"/>
      <c r="H49" s="924"/>
      <c r="I49" s="924"/>
      <c r="J49" s="924"/>
      <c r="K49" s="924"/>
      <c r="L49" s="924"/>
      <c r="M49" s="924"/>
      <c r="N49" s="172"/>
      <c r="Q49" s="339"/>
    </row>
    <row r="50" spans="1:17" ht="5.0999999999999996" customHeight="1" x14ac:dyDescent="0.25">
      <c r="A50" s="339"/>
      <c r="B50" s="544"/>
      <c r="C50" s="389"/>
      <c r="D50" s="389"/>
      <c r="E50" s="389"/>
      <c r="F50" s="545"/>
      <c r="G50" s="545"/>
      <c r="Q50" s="339"/>
    </row>
    <row r="51" spans="1:17" ht="13.35" customHeight="1" x14ac:dyDescent="0.25">
      <c r="A51" s="339"/>
      <c r="B51" s="544"/>
      <c r="C51" s="1254" t="str">
        <f>Translations!$B$1374</f>
        <v>Click here to check content of section (11)(a)</v>
      </c>
      <c r="D51" s="1255"/>
      <c r="E51" s="1255"/>
      <c r="F51" s="1255"/>
      <c r="G51" s="1255"/>
      <c r="H51" s="1255"/>
      <c r="I51" s="1255"/>
      <c r="J51" s="548"/>
      <c r="K51" s="548"/>
      <c r="L51" s="548"/>
      <c r="M51" s="548"/>
      <c r="N51" s="548"/>
      <c r="O51" s="548"/>
      <c r="Q51" s="339"/>
    </row>
    <row r="52" spans="1:17" ht="26.4" customHeight="1" x14ac:dyDescent="0.25">
      <c r="A52" s="339"/>
      <c r="B52" s="390" t="s">
        <v>246</v>
      </c>
      <c r="C52" s="1247" t="str">
        <f>Translations!$B$1627</f>
        <v>Please, provide a description of how you meet the specific circumstances defined as well as a comprehensive and detailed explenation why disclosure of data would be considered to harm your commercial interests.</v>
      </c>
      <c r="D52" s="978"/>
      <c r="E52" s="978"/>
      <c r="F52" s="978"/>
      <c r="G52" s="978"/>
      <c r="H52" s="924"/>
      <c r="I52" s="924"/>
      <c r="J52" s="924"/>
      <c r="K52" s="924"/>
      <c r="L52" s="924"/>
      <c r="M52" s="924"/>
      <c r="N52" s="924"/>
      <c r="O52" s="924"/>
      <c r="Q52" s="339"/>
    </row>
    <row r="53" spans="1:17" ht="26.4" customHeight="1" x14ac:dyDescent="0.25">
      <c r="A53" s="339"/>
      <c r="B53" s="390"/>
      <c r="C53" s="1232"/>
      <c r="D53" s="1233"/>
      <c r="E53" s="1233"/>
      <c r="F53" s="1233"/>
      <c r="G53" s="1233"/>
      <c r="H53" s="1233"/>
      <c r="I53" s="1233"/>
      <c r="J53" s="1233"/>
      <c r="K53" s="1233"/>
      <c r="L53" s="1233"/>
      <c r="M53" s="1233"/>
      <c r="N53" s="1233"/>
      <c r="O53" s="1234"/>
      <c r="Q53" s="339"/>
    </row>
    <row r="54" spans="1:17" ht="26.4" customHeight="1" x14ac:dyDescent="0.25">
      <c r="A54" s="339"/>
      <c r="B54" s="390"/>
      <c r="C54" s="1223"/>
      <c r="D54" s="1224"/>
      <c r="E54" s="1224"/>
      <c r="F54" s="1224"/>
      <c r="G54" s="1224"/>
      <c r="H54" s="1224"/>
      <c r="I54" s="1224"/>
      <c r="J54" s="1224"/>
      <c r="K54" s="1224"/>
      <c r="L54" s="1224"/>
      <c r="M54" s="1224"/>
      <c r="N54" s="1224"/>
      <c r="O54" s="1225"/>
      <c r="Q54" s="339"/>
    </row>
    <row r="55" spans="1:17" ht="26.4" customHeight="1" x14ac:dyDescent="0.25">
      <c r="A55" s="339"/>
      <c r="B55" s="390"/>
      <c r="C55" s="1223"/>
      <c r="D55" s="1224"/>
      <c r="E55" s="1224"/>
      <c r="F55" s="1224"/>
      <c r="G55" s="1224"/>
      <c r="H55" s="1224"/>
      <c r="I55" s="1224"/>
      <c r="J55" s="1224"/>
      <c r="K55" s="1224"/>
      <c r="L55" s="1224"/>
      <c r="M55" s="1224"/>
      <c r="N55" s="1224"/>
      <c r="O55" s="1225"/>
      <c r="Q55" s="339"/>
    </row>
    <row r="56" spans="1:17" ht="26.4" customHeight="1" x14ac:dyDescent="0.25">
      <c r="A56" s="339"/>
      <c r="B56" s="390"/>
      <c r="C56" s="1223"/>
      <c r="D56" s="1224"/>
      <c r="E56" s="1224"/>
      <c r="F56" s="1224"/>
      <c r="G56" s="1224"/>
      <c r="H56" s="1224"/>
      <c r="I56" s="1224"/>
      <c r="J56" s="1224"/>
      <c r="K56" s="1224"/>
      <c r="L56" s="1224"/>
      <c r="M56" s="1224"/>
      <c r="N56" s="1224"/>
      <c r="O56" s="1225"/>
      <c r="Q56" s="339"/>
    </row>
    <row r="57" spans="1:17" ht="26.4" customHeight="1" x14ac:dyDescent="0.25">
      <c r="A57" s="339"/>
      <c r="B57" s="390"/>
      <c r="C57" s="1235"/>
      <c r="D57" s="1236"/>
      <c r="E57" s="1236"/>
      <c r="F57" s="1236"/>
      <c r="G57" s="1236"/>
      <c r="H57" s="1236"/>
      <c r="I57" s="1236"/>
      <c r="J57" s="1236"/>
      <c r="K57" s="1236"/>
      <c r="L57" s="1236"/>
      <c r="M57" s="1236"/>
      <c r="N57" s="1236"/>
      <c r="O57" s="1237"/>
      <c r="Q57" s="339"/>
    </row>
    <row r="58" spans="1:17" x14ac:dyDescent="0.25">
      <c r="A58" s="339"/>
      <c r="B58" s="390"/>
      <c r="C58" s="1248" t="str">
        <f>Translations!$B$1395</f>
        <v>Note that the administering Member State or the Commission may decide not to follow your request in case the reasons for not publishing data are not found conclusive.</v>
      </c>
      <c r="D58" s="1249"/>
      <c r="E58" s="1249"/>
      <c r="F58" s="1249"/>
      <c r="G58" s="1249"/>
      <c r="H58" s="1110"/>
      <c r="I58" s="1110"/>
      <c r="J58" s="1110"/>
      <c r="K58" s="1110"/>
      <c r="L58" s="1110"/>
      <c r="M58" s="1110"/>
      <c r="N58" s="1110"/>
      <c r="O58" s="1110"/>
      <c r="Q58" s="339"/>
    </row>
    <row r="59" spans="1:17" ht="26.4" customHeight="1" x14ac:dyDescent="0.25">
      <c r="A59" s="339"/>
      <c r="B59" s="390" t="s">
        <v>247</v>
      </c>
      <c r="C59" s="1250" t="str">
        <f>Translations!$B$1363</f>
        <v>In case the space above under point (a1) is not sufficient for explaining your reasons, you may attach a comprehensive explanation in a separate file. In this case, please enter here the filename of the attached file:</v>
      </c>
      <c r="D59" s="978"/>
      <c r="E59" s="978"/>
      <c r="F59" s="978"/>
      <c r="G59" s="978"/>
      <c r="H59" s="924"/>
      <c r="I59" s="924"/>
      <c r="J59" s="924"/>
      <c r="K59" s="924"/>
      <c r="L59" s="924"/>
      <c r="M59" s="924"/>
      <c r="N59" s="924"/>
      <c r="O59" s="924"/>
      <c r="Q59" s="339"/>
    </row>
    <row r="60" spans="1:17" x14ac:dyDescent="0.25">
      <c r="A60" s="339"/>
      <c r="B60" s="390"/>
      <c r="C60" s="542" t="str">
        <f>Translations!$B$1364</f>
        <v>Filename of attachment, if applicable:</v>
      </c>
      <c r="D60" s="540"/>
      <c r="K60" s="1251"/>
      <c r="L60" s="1252"/>
      <c r="M60" s="1252"/>
      <c r="N60" s="1253"/>
      <c r="Q60" s="339"/>
    </row>
    <row r="61" spans="1:17" x14ac:dyDescent="0.25">
      <c r="A61" s="339"/>
      <c r="B61" s="341"/>
      <c r="Q61" s="339"/>
    </row>
    <row r="62" spans="1:17" x14ac:dyDescent="0.25">
      <c r="A62" s="339"/>
      <c r="B62" s="547" t="s">
        <v>248</v>
      </c>
      <c r="C62" s="1258" t="str">
        <f>Translations!$B$1184</f>
        <v>Departure</v>
      </c>
      <c r="D62" s="1258"/>
      <c r="E62" s="1258"/>
      <c r="F62" s="1258" t="str">
        <f>Translations!$B$1185</f>
        <v>Arrival</v>
      </c>
      <c r="G62" s="1258"/>
      <c r="H62" s="1258"/>
      <c r="I62" s="1261" t="str">
        <f>Translations!$B$1186</f>
        <v>CO2 emissions estimated with a tool?</v>
      </c>
      <c r="J62" s="1258" t="str">
        <f>Translations!$B$1187</f>
        <v>Total No. of flights</v>
      </c>
      <c r="K62" s="1258" t="str">
        <f>Translations!$B$1121</f>
        <v>Fuel type</v>
      </c>
      <c r="L62" s="1258" t="str">
        <f>Translations!$B$1188</f>
        <v>Total amount of fuel used (in tonnes)</v>
      </c>
      <c r="M62" s="1258" t="str">
        <f>Translations!$B$1641</f>
        <v>Preliminary emissions factor</v>
      </c>
      <c r="N62" s="1258" t="str">
        <f>Translations!$B$1190</f>
        <v>CO2 emissions (in tonnes)</v>
      </c>
      <c r="O62" s="1259" t="str">
        <f>Translations!$B$1191</f>
        <v>Subject to offsetting requirements?</v>
      </c>
      <c r="Q62" s="339"/>
    </row>
    <row r="63" spans="1:17" x14ac:dyDescent="0.25">
      <c r="A63" s="339"/>
      <c r="C63" s="1258"/>
      <c r="D63" s="1258"/>
      <c r="E63" s="1258"/>
      <c r="F63" s="1258"/>
      <c r="G63" s="1258"/>
      <c r="H63" s="1258"/>
      <c r="I63" s="1260"/>
      <c r="J63" s="1258"/>
      <c r="K63" s="1258"/>
      <c r="L63" s="1258"/>
      <c r="M63" s="1258"/>
      <c r="N63" s="1258"/>
      <c r="O63" s="1260"/>
      <c r="Q63" s="339"/>
    </row>
    <row r="64" spans="1:17" x14ac:dyDescent="0.25">
      <c r="A64" s="339"/>
      <c r="C64" s="1258" t="str">
        <f>Translations!$B$1192</f>
        <v>ICAO airport code</v>
      </c>
      <c r="D64" s="1258" t="str">
        <f>Translations!$B$1193</f>
        <v>State</v>
      </c>
      <c r="E64" s="1258"/>
      <c r="F64" s="1258" t="str">
        <f>Translations!$B$1192</f>
        <v>ICAO airport code</v>
      </c>
      <c r="G64" s="1258" t="str">
        <f>Translations!$B$1193</f>
        <v>State</v>
      </c>
      <c r="H64" s="1258"/>
      <c r="I64" s="1260"/>
      <c r="J64" s="1258"/>
      <c r="K64" s="1258"/>
      <c r="L64" s="1258"/>
      <c r="M64" s="1258"/>
      <c r="N64" s="1258"/>
      <c r="O64" s="1260"/>
      <c r="Q64" s="339"/>
    </row>
    <row r="65" spans="1:17" x14ac:dyDescent="0.25">
      <c r="A65" s="339"/>
      <c r="C65" s="1258"/>
      <c r="D65" s="1258"/>
      <c r="E65" s="1258"/>
      <c r="F65" s="1258"/>
      <c r="G65" s="1258"/>
      <c r="H65" s="1258"/>
      <c r="I65" s="1260"/>
      <c r="J65" s="1258"/>
      <c r="K65" s="1258"/>
      <c r="L65" s="1258"/>
      <c r="M65" s="1258"/>
      <c r="N65" s="1258"/>
      <c r="O65" s="1260"/>
      <c r="Q65" s="339"/>
    </row>
    <row r="66" spans="1:17" x14ac:dyDescent="0.25">
      <c r="A66" s="339"/>
      <c r="C66" s="1259"/>
      <c r="D66" s="1259"/>
      <c r="E66" s="1259"/>
      <c r="F66" s="1259"/>
      <c r="G66" s="1259"/>
      <c r="H66" s="1259"/>
      <c r="I66" s="1260"/>
      <c r="J66" s="1259"/>
      <c r="K66" s="1259"/>
      <c r="L66" s="1259"/>
      <c r="M66" s="1259"/>
      <c r="N66" s="1259"/>
      <c r="O66" s="1260"/>
      <c r="Q66" s="339"/>
    </row>
    <row r="67" spans="1:17" x14ac:dyDescent="0.25">
      <c r="A67" s="339"/>
      <c r="C67" s="346"/>
      <c r="D67" s="1256"/>
      <c r="E67" s="1256"/>
      <c r="F67" s="346"/>
      <c r="G67" s="1256"/>
      <c r="H67" s="1256"/>
      <c r="I67" s="346"/>
      <c r="J67" s="352"/>
      <c r="K67" s="346"/>
      <c r="L67" s="353"/>
      <c r="M67" s="350" t="str">
        <f t="shared" ref="M67:M130" si="0">IF(K67="","", INDEX(CNTR_EFListSelected,MATCH(K67,CORSIA_FuelsList,0)))</f>
        <v/>
      </c>
      <c r="N67" s="351" t="str">
        <f>IF(COUNT(L67:M67)=2,L67*M67,"")</f>
        <v/>
      </c>
      <c r="O67" s="346"/>
      <c r="Q67" s="339"/>
    </row>
    <row r="68" spans="1:17" x14ac:dyDescent="0.25">
      <c r="A68" s="339"/>
      <c r="C68" s="346"/>
      <c r="D68" s="1256"/>
      <c r="E68" s="1256"/>
      <c r="F68" s="346"/>
      <c r="G68" s="1256"/>
      <c r="H68" s="1256"/>
      <c r="I68" s="346"/>
      <c r="J68" s="352"/>
      <c r="K68" s="346"/>
      <c r="L68" s="353"/>
      <c r="M68" s="350" t="str">
        <f t="shared" si="0"/>
        <v/>
      </c>
      <c r="N68" s="351" t="str">
        <f t="shared" ref="N68:N131" si="1">IF(COUNT(L68:M68)=2,L68*M68,"")</f>
        <v/>
      </c>
      <c r="O68" s="346"/>
      <c r="Q68" s="339"/>
    </row>
    <row r="69" spans="1:17" x14ac:dyDescent="0.25">
      <c r="A69" s="339"/>
      <c r="C69" s="346"/>
      <c r="D69" s="1256"/>
      <c r="E69" s="1256"/>
      <c r="F69" s="346"/>
      <c r="G69" s="1256"/>
      <c r="H69" s="1256"/>
      <c r="I69" s="346"/>
      <c r="J69" s="352"/>
      <c r="K69" s="346"/>
      <c r="L69" s="353"/>
      <c r="M69" s="350" t="str">
        <f t="shared" si="0"/>
        <v/>
      </c>
      <c r="N69" s="351" t="str">
        <f t="shared" si="1"/>
        <v/>
      </c>
      <c r="O69" s="346"/>
      <c r="Q69" s="339"/>
    </row>
    <row r="70" spans="1:17" x14ac:dyDescent="0.25">
      <c r="A70" s="339"/>
      <c r="C70" s="346"/>
      <c r="D70" s="1256"/>
      <c r="E70" s="1256"/>
      <c r="F70" s="346"/>
      <c r="G70" s="1256"/>
      <c r="H70" s="1256"/>
      <c r="I70" s="346"/>
      <c r="J70" s="352"/>
      <c r="K70" s="346"/>
      <c r="L70" s="353"/>
      <c r="M70" s="350" t="str">
        <f t="shared" si="0"/>
        <v/>
      </c>
      <c r="N70" s="351" t="str">
        <f t="shared" si="1"/>
        <v/>
      </c>
      <c r="O70" s="346"/>
      <c r="Q70" s="339"/>
    </row>
    <row r="71" spans="1:17" x14ac:dyDescent="0.25">
      <c r="A71" s="339"/>
      <c r="C71" s="346"/>
      <c r="D71" s="1256"/>
      <c r="E71" s="1256"/>
      <c r="F71" s="346"/>
      <c r="G71" s="1256"/>
      <c r="H71" s="1256"/>
      <c r="I71" s="346"/>
      <c r="J71" s="352"/>
      <c r="K71" s="346"/>
      <c r="L71" s="353"/>
      <c r="M71" s="350" t="str">
        <f t="shared" si="0"/>
        <v/>
      </c>
      <c r="N71" s="351" t="str">
        <f t="shared" si="1"/>
        <v/>
      </c>
      <c r="O71" s="346"/>
      <c r="Q71" s="339"/>
    </row>
    <row r="72" spans="1:17" x14ac:dyDescent="0.25">
      <c r="A72" s="339"/>
      <c r="C72" s="346"/>
      <c r="D72" s="1256"/>
      <c r="E72" s="1256"/>
      <c r="F72" s="346"/>
      <c r="G72" s="1256"/>
      <c r="H72" s="1256"/>
      <c r="I72" s="346"/>
      <c r="J72" s="352"/>
      <c r="K72" s="346"/>
      <c r="L72" s="353"/>
      <c r="M72" s="350" t="str">
        <f t="shared" si="0"/>
        <v/>
      </c>
      <c r="N72" s="351" t="str">
        <f t="shared" si="1"/>
        <v/>
      </c>
      <c r="O72" s="346"/>
      <c r="Q72" s="339"/>
    </row>
    <row r="73" spans="1:17" x14ac:dyDescent="0.25">
      <c r="A73" s="339"/>
      <c r="C73" s="346"/>
      <c r="D73" s="1256"/>
      <c r="E73" s="1256"/>
      <c r="F73" s="346"/>
      <c r="G73" s="1256"/>
      <c r="H73" s="1256"/>
      <c r="I73" s="346"/>
      <c r="J73" s="352"/>
      <c r="K73" s="346"/>
      <c r="L73" s="353"/>
      <c r="M73" s="350" t="str">
        <f t="shared" si="0"/>
        <v/>
      </c>
      <c r="N73" s="351" t="str">
        <f t="shared" si="1"/>
        <v/>
      </c>
      <c r="O73" s="346"/>
      <c r="Q73" s="339"/>
    </row>
    <row r="74" spans="1:17" x14ac:dyDescent="0.25">
      <c r="A74" s="339"/>
      <c r="C74" s="346"/>
      <c r="D74" s="1256"/>
      <c r="E74" s="1256"/>
      <c r="F74" s="346"/>
      <c r="G74" s="1256"/>
      <c r="H74" s="1256"/>
      <c r="I74" s="346"/>
      <c r="J74" s="352"/>
      <c r="K74" s="346"/>
      <c r="L74" s="353"/>
      <c r="M74" s="350" t="str">
        <f t="shared" si="0"/>
        <v/>
      </c>
      <c r="N74" s="351" t="str">
        <f t="shared" si="1"/>
        <v/>
      </c>
      <c r="O74" s="346"/>
      <c r="Q74" s="339"/>
    </row>
    <row r="75" spans="1:17" x14ac:dyDescent="0.25">
      <c r="A75" s="339"/>
      <c r="C75" s="346"/>
      <c r="D75" s="1256"/>
      <c r="E75" s="1256"/>
      <c r="F75" s="346"/>
      <c r="G75" s="1256"/>
      <c r="H75" s="1256"/>
      <c r="I75" s="346"/>
      <c r="J75" s="352"/>
      <c r="K75" s="346"/>
      <c r="L75" s="353"/>
      <c r="M75" s="350" t="str">
        <f t="shared" si="0"/>
        <v/>
      </c>
      <c r="N75" s="351" t="str">
        <f t="shared" si="1"/>
        <v/>
      </c>
      <c r="O75" s="346"/>
      <c r="Q75" s="339"/>
    </row>
    <row r="76" spans="1:17" x14ac:dyDescent="0.25">
      <c r="A76" s="339"/>
      <c r="C76" s="346"/>
      <c r="D76" s="1256"/>
      <c r="E76" s="1256"/>
      <c r="F76" s="346"/>
      <c r="G76" s="1256"/>
      <c r="H76" s="1256"/>
      <c r="I76" s="346"/>
      <c r="J76" s="352"/>
      <c r="K76" s="346"/>
      <c r="L76" s="353"/>
      <c r="M76" s="350" t="str">
        <f t="shared" si="0"/>
        <v/>
      </c>
      <c r="N76" s="351" t="str">
        <f t="shared" si="1"/>
        <v/>
      </c>
      <c r="O76" s="346"/>
      <c r="Q76" s="339"/>
    </row>
    <row r="77" spans="1:17" x14ac:dyDescent="0.25">
      <c r="A77" s="339"/>
      <c r="C77" s="346"/>
      <c r="D77" s="1256"/>
      <c r="E77" s="1256"/>
      <c r="F77" s="346"/>
      <c r="G77" s="1256"/>
      <c r="H77" s="1256"/>
      <c r="I77" s="346"/>
      <c r="J77" s="352"/>
      <c r="K77" s="346"/>
      <c r="L77" s="353"/>
      <c r="M77" s="350" t="str">
        <f t="shared" si="0"/>
        <v/>
      </c>
      <c r="N77" s="351" t="str">
        <f t="shared" si="1"/>
        <v/>
      </c>
      <c r="O77" s="346"/>
      <c r="Q77" s="339"/>
    </row>
    <row r="78" spans="1:17" x14ac:dyDescent="0.25">
      <c r="A78" s="339"/>
      <c r="C78" s="346"/>
      <c r="D78" s="1256"/>
      <c r="E78" s="1256"/>
      <c r="F78" s="346"/>
      <c r="G78" s="1256"/>
      <c r="H78" s="1256"/>
      <c r="I78" s="346"/>
      <c r="J78" s="352"/>
      <c r="K78" s="346"/>
      <c r="L78" s="353"/>
      <c r="M78" s="350" t="str">
        <f t="shared" si="0"/>
        <v/>
      </c>
      <c r="N78" s="351" t="str">
        <f t="shared" si="1"/>
        <v/>
      </c>
      <c r="O78" s="346"/>
      <c r="Q78" s="339"/>
    </row>
    <row r="79" spans="1:17" x14ac:dyDescent="0.25">
      <c r="A79" s="339"/>
      <c r="C79" s="346"/>
      <c r="D79" s="1256"/>
      <c r="E79" s="1256"/>
      <c r="F79" s="346"/>
      <c r="G79" s="1256"/>
      <c r="H79" s="1256"/>
      <c r="I79" s="346"/>
      <c r="J79" s="352"/>
      <c r="K79" s="346"/>
      <c r="L79" s="353"/>
      <c r="M79" s="350" t="str">
        <f t="shared" si="0"/>
        <v/>
      </c>
      <c r="N79" s="351" t="str">
        <f t="shared" si="1"/>
        <v/>
      </c>
      <c r="O79" s="346"/>
      <c r="Q79" s="339"/>
    </row>
    <row r="80" spans="1:17" x14ac:dyDescent="0.25">
      <c r="A80" s="339"/>
      <c r="C80" s="346"/>
      <c r="D80" s="1256"/>
      <c r="E80" s="1256"/>
      <c r="F80" s="346"/>
      <c r="G80" s="1256"/>
      <c r="H80" s="1256"/>
      <c r="I80" s="346"/>
      <c r="J80" s="352"/>
      <c r="K80" s="346"/>
      <c r="L80" s="353"/>
      <c r="M80" s="350" t="str">
        <f t="shared" si="0"/>
        <v/>
      </c>
      <c r="N80" s="351" t="str">
        <f t="shared" si="1"/>
        <v/>
      </c>
      <c r="O80" s="346"/>
      <c r="Q80" s="339"/>
    </row>
    <row r="81" spans="1:17" x14ac:dyDescent="0.25">
      <c r="A81" s="339"/>
      <c r="C81" s="346"/>
      <c r="D81" s="1256"/>
      <c r="E81" s="1256"/>
      <c r="F81" s="346"/>
      <c r="G81" s="1256"/>
      <c r="H81" s="1256"/>
      <c r="I81" s="346"/>
      <c r="J81" s="352"/>
      <c r="K81" s="346"/>
      <c r="L81" s="353"/>
      <c r="M81" s="350" t="str">
        <f t="shared" si="0"/>
        <v/>
      </c>
      <c r="N81" s="351" t="str">
        <f t="shared" si="1"/>
        <v/>
      </c>
      <c r="O81" s="346"/>
      <c r="Q81" s="339"/>
    </row>
    <row r="82" spans="1:17" x14ac:dyDescent="0.25">
      <c r="A82" s="339"/>
      <c r="C82" s="346"/>
      <c r="D82" s="1256"/>
      <c r="E82" s="1256"/>
      <c r="F82" s="346"/>
      <c r="G82" s="1256"/>
      <c r="H82" s="1256"/>
      <c r="I82" s="346"/>
      <c r="J82" s="352"/>
      <c r="K82" s="346"/>
      <c r="L82" s="353"/>
      <c r="M82" s="350" t="str">
        <f t="shared" si="0"/>
        <v/>
      </c>
      <c r="N82" s="351" t="str">
        <f t="shared" si="1"/>
        <v/>
      </c>
      <c r="O82" s="346"/>
      <c r="Q82" s="339"/>
    </row>
    <row r="83" spans="1:17" x14ac:dyDescent="0.25">
      <c r="A83" s="339"/>
      <c r="C83" s="346"/>
      <c r="D83" s="1256"/>
      <c r="E83" s="1256"/>
      <c r="F83" s="346"/>
      <c r="G83" s="1256"/>
      <c r="H83" s="1256"/>
      <c r="I83" s="346"/>
      <c r="J83" s="352"/>
      <c r="K83" s="346"/>
      <c r="L83" s="353"/>
      <c r="M83" s="350" t="str">
        <f t="shared" si="0"/>
        <v/>
      </c>
      <c r="N83" s="351" t="str">
        <f t="shared" si="1"/>
        <v/>
      </c>
      <c r="O83" s="346"/>
      <c r="Q83" s="339"/>
    </row>
    <row r="84" spans="1:17" x14ac:dyDescent="0.25">
      <c r="A84" s="339"/>
      <c r="C84" s="346"/>
      <c r="D84" s="1256"/>
      <c r="E84" s="1256"/>
      <c r="F84" s="346"/>
      <c r="G84" s="1256"/>
      <c r="H84" s="1256"/>
      <c r="I84" s="346"/>
      <c r="J84" s="352"/>
      <c r="K84" s="346"/>
      <c r="L84" s="353"/>
      <c r="M84" s="350" t="str">
        <f t="shared" si="0"/>
        <v/>
      </c>
      <c r="N84" s="351" t="str">
        <f t="shared" si="1"/>
        <v/>
      </c>
      <c r="O84" s="346"/>
      <c r="Q84" s="339"/>
    </row>
    <row r="85" spans="1:17" x14ac:dyDescent="0.25">
      <c r="A85" s="339"/>
      <c r="C85" s="346"/>
      <c r="D85" s="1256"/>
      <c r="E85" s="1256"/>
      <c r="F85" s="346"/>
      <c r="G85" s="1256"/>
      <c r="H85" s="1256"/>
      <c r="I85" s="346"/>
      <c r="J85" s="352"/>
      <c r="K85" s="346"/>
      <c r="L85" s="353"/>
      <c r="M85" s="350" t="str">
        <f t="shared" si="0"/>
        <v/>
      </c>
      <c r="N85" s="351" t="str">
        <f t="shared" si="1"/>
        <v/>
      </c>
      <c r="O85" s="346"/>
      <c r="Q85" s="339"/>
    </row>
    <row r="86" spans="1:17" x14ac:dyDescent="0.25">
      <c r="A86" s="339"/>
      <c r="C86" s="346"/>
      <c r="D86" s="1256"/>
      <c r="E86" s="1256"/>
      <c r="F86" s="346"/>
      <c r="G86" s="1256"/>
      <c r="H86" s="1256"/>
      <c r="I86" s="346"/>
      <c r="J86" s="352"/>
      <c r="K86" s="346"/>
      <c r="L86" s="353"/>
      <c r="M86" s="350" t="str">
        <f t="shared" si="0"/>
        <v/>
      </c>
      <c r="N86" s="351" t="str">
        <f t="shared" si="1"/>
        <v/>
      </c>
      <c r="O86" s="346"/>
      <c r="Q86" s="339"/>
    </row>
    <row r="87" spans="1:17" x14ac:dyDescent="0.25">
      <c r="A87" s="339"/>
      <c r="C87" s="346"/>
      <c r="D87" s="1256"/>
      <c r="E87" s="1256"/>
      <c r="F87" s="346"/>
      <c r="G87" s="1256"/>
      <c r="H87" s="1256"/>
      <c r="I87" s="346"/>
      <c r="J87" s="352"/>
      <c r="K87" s="346"/>
      <c r="L87" s="353"/>
      <c r="M87" s="350" t="str">
        <f t="shared" si="0"/>
        <v/>
      </c>
      <c r="N87" s="351" t="str">
        <f t="shared" si="1"/>
        <v/>
      </c>
      <c r="O87" s="346"/>
      <c r="Q87" s="339"/>
    </row>
    <row r="88" spans="1:17" x14ac:dyDescent="0.25">
      <c r="A88" s="339"/>
      <c r="C88" s="346"/>
      <c r="D88" s="1256"/>
      <c r="E88" s="1256"/>
      <c r="F88" s="346"/>
      <c r="G88" s="1256"/>
      <c r="H88" s="1256"/>
      <c r="I88" s="346"/>
      <c r="J88" s="352"/>
      <c r="K88" s="346"/>
      <c r="L88" s="353"/>
      <c r="M88" s="350" t="str">
        <f t="shared" si="0"/>
        <v/>
      </c>
      <c r="N88" s="351" t="str">
        <f t="shared" si="1"/>
        <v/>
      </c>
      <c r="O88" s="346"/>
      <c r="Q88" s="339"/>
    </row>
    <row r="89" spans="1:17" x14ac:dyDescent="0.25">
      <c r="A89" s="339"/>
      <c r="C89" s="346"/>
      <c r="D89" s="1256"/>
      <c r="E89" s="1256"/>
      <c r="F89" s="346"/>
      <c r="G89" s="1256"/>
      <c r="H89" s="1256"/>
      <c r="I89" s="346"/>
      <c r="J89" s="352"/>
      <c r="K89" s="346"/>
      <c r="L89" s="353"/>
      <c r="M89" s="350" t="str">
        <f t="shared" si="0"/>
        <v/>
      </c>
      <c r="N89" s="351" t="str">
        <f t="shared" si="1"/>
        <v/>
      </c>
      <c r="O89" s="346"/>
      <c r="Q89" s="339"/>
    </row>
    <row r="90" spans="1:17" x14ac:dyDescent="0.25">
      <c r="A90" s="339"/>
      <c r="C90" s="346"/>
      <c r="D90" s="1256"/>
      <c r="E90" s="1256"/>
      <c r="F90" s="346"/>
      <c r="G90" s="1256"/>
      <c r="H90" s="1256"/>
      <c r="I90" s="346"/>
      <c r="J90" s="352"/>
      <c r="K90" s="346"/>
      <c r="L90" s="353"/>
      <c r="M90" s="350" t="str">
        <f t="shared" si="0"/>
        <v/>
      </c>
      <c r="N90" s="351" t="str">
        <f t="shared" si="1"/>
        <v/>
      </c>
      <c r="O90" s="346"/>
      <c r="Q90" s="339"/>
    </row>
    <row r="91" spans="1:17" x14ac:dyDescent="0.25">
      <c r="A91" s="339"/>
      <c r="C91" s="346"/>
      <c r="D91" s="1256"/>
      <c r="E91" s="1256"/>
      <c r="F91" s="346"/>
      <c r="G91" s="1256"/>
      <c r="H91" s="1256"/>
      <c r="I91" s="346"/>
      <c r="J91" s="352"/>
      <c r="K91" s="346"/>
      <c r="L91" s="353"/>
      <c r="M91" s="350" t="str">
        <f t="shared" si="0"/>
        <v/>
      </c>
      <c r="N91" s="351" t="str">
        <f t="shared" si="1"/>
        <v/>
      </c>
      <c r="O91" s="346"/>
      <c r="Q91" s="339"/>
    </row>
    <row r="92" spans="1:17" x14ac:dyDescent="0.25">
      <c r="A92" s="339"/>
      <c r="C92" s="346"/>
      <c r="D92" s="1256"/>
      <c r="E92" s="1256"/>
      <c r="F92" s="346"/>
      <c r="G92" s="1256"/>
      <c r="H92" s="1256"/>
      <c r="I92" s="346"/>
      <c r="J92" s="352"/>
      <c r="K92" s="346"/>
      <c r="L92" s="353"/>
      <c r="M92" s="350" t="str">
        <f t="shared" si="0"/>
        <v/>
      </c>
      <c r="N92" s="351" t="str">
        <f t="shared" si="1"/>
        <v/>
      </c>
      <c r="O92" s="346"/>
      <c r="Q92" s="339"/>
    </row>
    <row r="93" spans="1:17" x14ac:dyDescent="0.25">
      <c r="A93" s="339"/>
      <c r="C93" s="346"/>
      <c r="D93" s="1256"/>
      <c r="E93" s="1256"/>
      <c r="F93" s="346"/>
      <c r="G93" s="1256"/>
      <c r="H93" s="1256"/>
      <c r="I93" s="346"/>
      <c r="J93" s="352"/>
      <c r="K93" s="346"/>
      <c r="L93" s="353"/>
      <c r="M93" s="350" t="str">
        <f t="shared" si="0"/>
        <v/>
      </c>
      <c r="N93" s="351" t="str">
        <f t="shared" si="1"/>
        <v/>
      </c>
      <c r="O93" s="346"/>
      <c r="Q93" s="339"/>
    </row>
    <row r="94" spans="1:17" x14ac:dyDescent="0.25">
      <c r="A94" s="339"/>
      <c r="C94" s="346"/>
      <c r="D94" s="1256"/>
      <c r="E94" s="1256"/>
      <c r="F94" s="346"/>
      <c r="G94" s="1256"/>
      <c r="H94" s="1256"/>
      <c r="I94" s="346"/>
      <c r="J94" s="352"/>
      <c r="K94" s="346"/>
      <c r="L94" s="353"/>
      <c r="M94" s="350" t="str">
        <f t="shared" si="0"/>
        <v/>
      </c>
      <c r="N94" s="351" t="str">
        <f t="shared" si="1"/>
        <v/>
      </c>
      <c r="O94" s="346"/>
      <c r="Q94" s="339"/>
    </row>
    <row r="95" spans="1:17" x14ac:dyDescent="0.25">
      <c r="A95" s="339"/>
      <c r="C95" s="346"/>
      <c r="D95" s="1256"/>
      <c r="E95" s="1256"/>
      <c r="F95" s="346"/>
      <c r="G95" s="1256"/>
      <c r="H95" s="1256"/>
      <c r="I95" s="346"/>
      <c r="J95" s="352"/>
      <c r="K95" s="346"/>
      <c r="L95" s="353"/>
      <c r="M95" s="350" t="str">
        <f t="shared" si="0"/>
        <v/>
      </c>
      <c r="N95" s="351" t="str">
        <f t="shared" si="1"/>
        <v/>
      </c>
      <c r="O95" s="346"/>
      <c r="Q95" s="339"/>
    </row>
    <row r="96" spans="1:17" x14ac:dyDescent="0.25">
      <c r="A96" s="339"/>
      <c r="C96" s="346"/>
      <c r="D96" s="1256"/>
      <c r="E96" s="1256"/>
      <c r="F96" s="346"/>
      <c r="G96" s="1256"/>
      <c r="H96" s="1256"/>
      <c r="I96" s="346"/>
      <c r="J96" s="352"/>
      <c r="K96" s="346"/>
      <c r="L96" s="353"/>
      <c r="M96" s="350" t="str">
        <f t="shared" si="0"/>
        <v/>
      </c>
      <c r="N96" s="351" t="str">
        <f t="shared" si="1"/>
        <v/>
      </c>
      <c r="O96" s="346"/>
      <c r="Q96" s="339"/>
    </row>
    <row r="97" spans="1:17" x14ac:dyDescent="0.25">
      <c r="A97" s="339"/>
      <c r="C97" s="346"/>
      <c r="D97" s="1256"/>
      <c r="E97" s="1256"/>
      <c r="F97" s="346"/>
      <c r="G97" s="1256"/>
      <c r="H97" s="1256"/>
      <c r="I97" s="346"/>
      <c r="J97" s="352"/>
      <c r="K97" s="346"/>
      <c r="L97" s="353"/>
      <c r="M97" s="350" t="str">
        <f t="shared" si="0"/>
        <v/>
      </c>
      <c r="N97" s="351" t="str">
        <f t="shared" si="1"/>
        <v/>
      </c>
      <c r="O97" s="346"/>
      <c r="Q97" s="339"/>
    </row>
    <row r="98" spans="1:17" x14ac:dyDescent="0.25">
      <c r="A98" s="339"/>
      <c r="C98" s="346"/>
      <c r="D98" s="1256"/>
      <c r="E98" s="1256"/>
      <c r="F98" s="346"/>
      <c r="G98" s="1256"/>
      <c r="H98" s="1256"/>
      <c r="I98" s="346"/>
      <c r="J98" s="352"/>
      <c r="K98" s="346"/>
      <c r="L98" s="353"/>
      <c r="M98" s="350" t="str">
        <f t="shared" si="0"/>
        <v/>
      </c>
      <c r="N98" s="351" t="str">
        <f t="shared" si="1"/>
        <v/>
      </c>
      <c r="O98" s="346"/>
      <c r="Q98" s="339"/>
    </row>
    <row r="99" spans="1:17" x14ac:dyDescent="0.25">
      <c r="A99" s="339"/>
      <c r="C99" s="346"/>
      <c r="D99" s="1256"/>
      <c r="E99" s="1256"/>
      <c r="F99" s="346"/>
      <c r="G99" s="1256"/>
      <c r="H99" s="1256"/>
      <c r="I99" s="346"/>
      <c r="J99" s="352"/>
      <c r="K99" s="346"/>
      <c r="L99" s="353"/>
      <c r="M99" s="350" t="str">
        <f t="shared" si="0"/>
        <v/>
      </c>
      <c r="N99" s="351" t="str">
        <f t="shared" si="1"/>
        <v/>
      </c>
      <c r="O99" s="346"/>
      <c r="Q99" s="339"/>
    </row>
    <row r="100" spans="1:17" x14ac:dyDescent="0.25">
      <c r="A100" s="339"/>
      <c r="C100" s="346"/>
      <c r="D100" s="1256"/>
      <c r="E100" s="1256"/>
      <c r="F100" s="346"/>
      <c r="G100" s="1256"/>
      <c r="H100" s="1256"/>
      <c r="I100" s="346"/>
      <c r="J100" s="352"/>
      <c r="K100" s="346"/>
      <c r="L100" s="353"/>
      <c r="M100" s="350" t="str">
        <f t="shared" si="0"/>
        <v/>
      </c>
      <c r="N100" s="351" t="str">
        <f t="shared" si="1"/>
        <v/>
      </c>
      <c r="O100" s="346"/>
      <c r="Q100" s="339"/>
    </row>
    <row r="101" spans="1:17" x14ac:dyDescent="0.25">
      <c r="A101" s="339"/>
      <c r="C101" s="346"/>
      <c r="D101" s="1256"/>
      <c r="E101" s="1256"/>
      <c r="F101" s="346"/>
      <c r="G101" s="1256"/>
      <c r="H101" s="1256"/>
      <c r="I101" s="346"/>
      <c r="J101" s="352"/>
      <c r="K101" s="346"/>
      <c r="L101" s="353"/>
      <c r="M101" s="350" t="str">
        <f t="shared" si="0"/>
        <v/>
      </c>
      <c r="N101" s="351" t="str">
        <f t="shared" si="1"/>
        <v/>
      </c>
      <c r="O101" s="346"/>
      <c r="Q101" s="339"/>
    </row>
    <row r="102" spans="1:17" x14ac:dyDescent="0.25">
      <c r="A102" s="339"/>
      <c r="C102" s="346"/>
      <c r="D102" s="1256"/>
      <c r="E102" s="1256"/>
      <c r="F102" s="346"/>
      <c r="G102" s="1256"/>
      <c r="H102" s="1256"/>
      <c r="I102" s="346"/>
      <c r="J102" s="352"/>
      <c r="K102" s="346"/>
      <c r="L102" s="353"/>
      <c r="M102" s="350" t="str">
        <f t="shared" si="0"/>
        <v/>
      </c>
      <c r="N102" s="351" t="str">
        <f t="shared" si="1"/>
        <v/>
      </c>
      <c r="O102" s="346"/>
      <c r="Q102" s="339"/>
    </row>
    <row r="103" spans="1:17" x14ac:dyDescent="0.25">
      <c r="A103" s="339"/>
      <c r="C103" s="346"/>
      <c r="D103" s="1256"/>
      <c r="E103" s="1256"/>
      <c r="F103" s="346"/>
      <c r="G103" s="1256"/>
      <c r="H103" s="1256"/>
      <c r="I103" s="346"/>
      <c r="J103" s="352"/>
      <c r="K103" s="346"/>
      <c r="L103" s="353"/>
      <c r="M103" s="350" t="str">
        <f t="shared" si="0"/>
        <v/>
      </c>
      <c r="N103" s="351" t="str">
        <f t="shared" si="1"/>
        <v/>
      </c>
      <c r="O103" s="346"/>
      <c r="Q103" s="339"/>
    </row>
    <row r="104" spans="1:17" x14ac:dyDescent="0.25">
      <c r="A104" s="339"/>
      <c r="C104" s="346"/>
      <c r="D104" s="1256"/>
      <c r="E104" s="1256"/>
      <c r="F104" s="346"/>
      <c r="G104" s="1256"/>
      <c r="H104" s="1256"/>
      <c r="I104" s="346"/>
      <c r="J104" s="352"/>
      <c r="K104" s="346"/>
      <c r="L104" s="353"/>
      <c r="M104" s="350" t="str">
        <f t="shared" si="0"/>
        <v/>
      </c>
      <c r="N104" s="351" t="str">
        <f t="shared" si="1"/>
        <v/>
      </c>
      <c r="O104" s="346"/>
      <c r="Q104" s="339"/>
    </row>
    <row r="105" spans="1:17" x14ac:dyDescent="0.25">
      <c r="A105" s="339"/>
      <c r="C105" s="346"/>
      <c r="D105" s="1256"/>
      <c r="E105" s="1256"/>
      <c r="F105" s="346"/>
      <c r="G105" s="1256"/>
      <c r="H105" s="1256"/>
      <c r="I105" s="346"/>
      <c r="J105" s="352"/>
      <c r="K105" s="346"/>
      <c r="L105" s="353"/>
      <c r="M105" s="350" t="str">
        <f t="shared" si="0"/>
        <v/>
      </c>
      <c r="N105" s="351" t="str">
        <f t="shared" si="1"/>
        <v/>
      </c>
      <c r="O105" s="346"/>
      <c r="Q105" s="339"/>
    </row>
    <row r="106" spans="1:17" x14ac:dyDescent="0.25">
      <c r="A106" s="339"/>
      <c r="C106" s="346"/>
      <c r="D106" s="1256"/>
      <c r="E106" s="1256"/>
      <c r="F106" s="346"/>
      <c r="G106" s="1256"/>
      <c r="H106" s="1256"/>
      <c r="I106" s="346"/>
      <c r="J106" s="352"/>
      <c r="K106" s="346"/>
      <c r="L106" s="353"/>
      <c r="M106" s="350" t="str">
        <f t="shared" si="0"/>
        <v/>
      </c>
      <c r="N106" s="351" t="str">
        <f t="shared" si="1"/>
        <v/>
      </c>
      <c r="O106" s="346"/>
      <c r="Q106" s="339"/>
    </row>
    <row r="107" spans="1:17" x14ac:dyDescent="0.25">
      <c r="A107" s="339"/>
      <c r="C107" s="346"/>
      <c r="D107" s="1256"/>
      <c r="E107" s="1256"/>
      <c r="F107" s="346"/>
      <c r="G107" s="1256"/>
      <c r="H107" s="1256"/>
      <c r="I107" s="346"/>
      <c r="J107" s="352"/>
      <c r="K107" s="346"/>
      <c r="L107" s="353"/>
      <c r="M107" s="350" t="str">
        <f t="shared" si="0"/>
        <v/>
      </c>
      <c r="N107" s="351" t="str">
        <f t="shared" si="1"/>
        <v/>
      </c>
      <c r="O107" s="346"/>
      <c r="Q107" s="339"/>
    </row>
    <row r="108" spans="1:17" x14ac:dyDescent="0.25">
      <c r="A108" s="339"/>
      <c r="C108" s="346"/>
      <c r="D108" s="1256"/>
      <c r="E108" s="1256"/>
      <c r="F108" s="346"/>
      <c r="G108" s="1256"/>
      <c r="H108" s="1256"/>
      <c r="I108" s="346"/>
      <c r="J108" s="352"/>
      <c r="K108" s="346"/>
      <c r="L108" s="353"/>
      <c r="M108" s="350" t="str">
        <f t="shared" si="0"/>
        <v/>
      </c>
      <c r="N108" s="351" t="str">
        <f t="shared" si="1"/>
        <v/>
      </c>
      <c r="O108" s="346"/>
      <c r="Q108" s="339"/>
    </row>
    <row r="109" spans="1:17" x14ac:dyDescent="0.25">
      <c r="A109" s="339"/>
      <c r="C109" s="346"/>
      <c r="D109" s="1256"/>
      <c r="E109" s="1256"/>
      <c r="F109" s="346"/>
      <c r="G109" s="1256"/>
      <c r="H109" s="1256"/>
      <c r="I109" s="346"/>
      <c r="J109" s="352"/>
      <c r="K109" s="346"/>
      <c r="L109" s="353"/>
      <c r="M109" s="350" t="str">
        <f t="shared" si="0"/>
        <v/>
      </c>
      <c r="N109" s="351" t="str">
        <f t="shared" si="1"/>
        <v/>
      </c>
      <c r="O109" s="346"/>
      <c r="Q109" s="339"/>
    </row>
    <row r="110" spans="1:17" x14ac:dyDescent="0.25">
      <c r="A110" s="339"/>
      <c r="C110" s="346"/>
      <c r="D110" s="1256"/>
      <c r="E110" s="1256"/>
      <c r="F110" s="346"/>
      <c r="G110" s="1256"/>
      <c r="H110" s="1256"/>
      <c r="I110" s="346"/>
      <c r="J110" s="352"/>
      <c r="K110" s="346"/>
      <c r="L110" s="353"/>
      <c r="M110" s="350" t="str">
        <f t="shared" si="0"/>
        <v/>
      </c>
      <c r="N110" s="351" t="str">
        <f t="shared" si="1"/>
        <v/>
      </c>
      <c r="O110" s="346"/>
      <c r="Q110" s="339"/>
    </row>
    <row r="111" spans="1:17" x14ac:dyDescent="0.25">
      <c r="A111" s="339"/>
      <c r="C111" s="346"/>
      <c r="D111" s="1256"/>
      <c r="E111" s="1256"/>
      <c r="F111" s="346"/>
      <c r="G111" s="1256"/>
      <c r="H111" s="1256"/>
      <c r="I111" s="346"/>
      <c r="J111" s="352"/>
      <c r="K111" s="346"/>
      <c r="L111" s="353"/>
      <c r="M111" s="350" t="str">
        <f t="shared" si="0"/>
        <v/>
      </c>
      <c r="N111" s="351" t="str">
        <f t="shared" si="1"/>
        <v/>
      </c>
      <c r="O111" s="346"/>
      <c r="Q111" s="339"/>
    </row>
    <row r="112" spans="1:17" x14ac:dyDescent="0.25">
      <c r="A112" s="339"/>
      <c r="C112" s="346"/>
      <c r="D112" s="1256"/>
      <c r="E112" s="1256"/>
      <c r="F112" s="346"/>
      <c r="G112" s="1256"/>
      <c r="H112" s="1256"/>
      <c r="I112" s="346"/>
      <c r="J112" s="352"/>
      <c r="K112" s="346"/>
      <c r="L112" s="353"/>
      <c r="M112" s="350" t="str">
        <f t="shared" si="0"/>
        <v/>
      </c>
      <c r="N112" s="351" t="str">
        <f t="shared" si="1"/>
        <v/>
      </c>
      <c r="O112" s="346"/>
      <c r="Q112" s="339"/>
    </row>
    <row r="113" spans="1:17" x14ac:dyDescent="0.25">
      <c r="A113" s="339"/>
      <c r="C113" s="346"/>
      <c r="D113" s="1256"/>
      <c r="E113" s="1256"/>
      <c r="F113" s="346"/>
      <c r="G113" s="1256"/>
      <c r="H113" s="1256"/>
      <c r="I113" s="346"/>
      <c r="J113" s="352"/>
      <c r="K113" s="346"/>
      <c r="L113" s="353"/>
      <c r="M113" s="350" t="str">
        <f t="shared" si="0"/>
        <v/>
      </c>
      <c r="N113" s="351" t="str">
        <f t="shared" si="1"/>
        <v/>
      </c>
      <c r="O113" s="346"/>
      <c r="Q113" s="339"/>
    </row>
    <row r="114" spans="1:17" x14ac:dyDescent="0.25">
      <c r="A114" s="339"/>
      <c r="C114" s="346"/>
      <c r="D114" s="1256"/>
      <c r="E114" s="1256"/>
      <c r="F114" s="346"/>
      <c r="G114" s="1256"/>
      <c r="H114" s="1256"/>
      <c r="I114" s="346"/>
      <c r="J114" s="352"/>
      <c r="K114" s="346"/>
      <c r="L114" s="353"/>
      <c r="M114" s="350" t="str">
        <f t="shared" si="0"/>
        <v/>
      </c>
      <c r="N114" s="351" t="str">
        <f t="shared" si="1"/>
        <v/>
      </c>
      <c r="O114" s="346"/>
      <c r="Q114" s="339"/>
    </row>
    <row r="115" spans="1:17" x14ac:dyDescent="0.25">
      <c r="A115" s="339"/>
      <c r="C115" s="346"/>
      <c r="D115" s="1256"/>
      <c r="E115" s="1256"/>
      <c r="F115" s="346"/>
      <c r="G115" s="1256"/>
      <c r="H115" s="1256"/>
      <c r="I115" s="346"/>
      <c r="J115" s="352"/>
      <c r="K115" s="346"/>
      <c r="L115" s="353"/>
      <c r="M115" s="350" t="str">
        <f t="shared" si="0"/>
        <v/>
      </c>
      <c r="N115" s="351" t="str">
        <f t="shared" si="1"/>
        <v/>
      </c>
      <c r="O115" s="346"/>
      <c r="Q115" s="339"/>
    </row>
    <row r="116" spans="1:17" x14ac:dyDescent="0.25">
      <c r="A116" s="339"/>
      <c r="C116" s="346"/>
      <c r="D116" s="1256"/>
      <c r="E116" s="1256"/>
      <c r="F116" s="346"/>
      <c r="G116" s="1256"/>
      <c r="H116" s="1256"/>
      <c r="I116" s="346"/>
      <c r="J116" s="352"/>
      <c r="K116" s="346"/>
      <c r="L116" s="353"/>
      <c r="M116" s="350" t="str">
        <f t="shared" si="0"/>
        <v/>
      </c>
      <c r="N116" s="351" t="str">
        <f t="shared" si="1"/>
        <v/>
      </c>
      <c r="O116" s="346"/>
      <c r="Q116" s="339"/>
    </row>
    <row r="117" spans="1:17" x14ac:dyDescent="0.25">
      <c r="A117" s="339"/>
      <c r="C117" s="346"/>
      <c r="D117" s="1256"/>
      <c r="E117" s="1256"/>
      <c r="F117" s="346"/>
      <c r="G117" s="1256"/>
      <c r="H117" s="1256"/>
      <c r="I117" s="346"/>
      <c r="J117" s="352"/>
      <c r="K117" s="346"/>
      <c r="L117" s="353"/>
      <c r="M117" s="350" t="str">
        <f t="shared" si="0"/>
        <v/>
      </c>
      <c r="N117" s="351" t="str">
        <f t="shared" si="1"/>
        <v/>
      </c>
      <c r="O117" s="346"/>
      <c r="Q117" s="339"/>
    </row>
    <row r="118" spans="1:17" x14ac:dyDescent="0.25">
      <c r="A118" s="339"/>
      <c r="C118" s="346"/>
      <c r="D118" s="1256"/>
      <c r="E118" s="1256"/>
      <c r="F118" s="346"/>
      <c r="G118" s="1256"/>
      <c r="H118" s="1256"/>
      <c r="I118" s="346"/>
      <c r="J118" s="352"/>
      <c r="K118" s="346"/>
      <c r="L118" s="353"/>
      <c r="M118" s="350" t="str">
        <f t="shared" si="0"/>
        <v/>
      </c>
      <c r="N118" s="351" t="str">
        <f t="shared" si="1"/>
        <v/>
      </c>
      <c r="O118" s="346"/>
      <c r="Q118" s="339"/>
    </row>
    <row r="119" spans="1:17" x14ac:dyDescent="0.25">
      <c r="A119" s="339"/>
      <c r="C119" s="346"/>
      <c r="D119" s="1256"/>
      <c r="E119" s="1256"/>
      <c r="F119" s="346"/>
      <c r="G119" s="1256"/>
      <c r="H119" s="1256"/>
      <c r="I119" s="346"/>
      <c r="J119" s="352"/>
      <c r="K119" s="346"/>
      <c r="L119" s="353"/>
      <c r="M119" s="350" t="str">
        <f t="shared" si="0"/>
        <v/>
      </c>
      <c r="N119" s="351" t="str">
        <f t="shared" si="1"/>
        <v/>
      </c>
      <c r="O119" s="346"/>
      <c r="Q119" s="339"/>
    </row>
    <row r="120" spans="1:17" x14ac:dyDescent="0.25">
      <c r="A120" s="339"/>
      <c r="C120" s="346"/>
      <c r="D120" s="1256"/>
      <c r="E120" s="1256"/>
      <c r="F120" s="346"/>
      <c r="G120" s="1256"/>
      <c r="H120" s="1256"/>
      <c r="I120" s="346"/>
      <c r="J120" s="352"/>
      <c r="K120" s="346"/>
      <c r="L120" s="353"/>
      <c r="M120" s="350" t="str">
        <f t="shared" si="0"/>
        <v/>
      </c>
      <c r="N120" s="351" t="str">
        <f t="shared" si="1"/>
        <v/>
      </c>
      <c r="O120" s="346"/>
      <c r="Q120" s="339"/>
    </row>
    <row r="121" spans="1:17" x14ac:dyDescent="0.25">
      <c r="A121" s="339"/>
      <c r="C121" s="346"/>
      <c r="D121" s="1256"/>
      <c r="E121" s="1256"/>
      <c r="F121" s="346"/>
      <c r="G121" s="1256"/>
      <c r="H121" s="1256"/>
      <c r="I121" s="346"/>
      <c r="J121" s="352"/>
      <c r="K121" s="346"/>
      <c r="L121" s="353"/>
      <c r="M121" s="350" t="str">
        <f t="shared" si="0"/>
        <v/>
      </c>
      <c r="N121" s="351" t="str">
        <f t="shared" si="1"/>
        <v/>
      </c>
      <c r="O121" s="346"/>
      <c r="Q121" s="339"/>
    </row>
    <row r="122" spans="1:17" x14ac:dyDescent="0.25">
      <c r="A122" s="339"/>
      <c r="C122" s="346"/>
      <c r="D122" s="1256"/>
      <c r="E122" s="1256"/>
      <c r="F122" s="346"/>
      <c r="G122" s="1256"/>
      <c r="H122" s="1256"/>
      <c r="I122" s="346"/>
      <c r="J122" s="352"/>
      <c r="K122" s="346"/>
      <c r="L122" s="353"/>
      <c r="M122" s="350" t="str">
        <f t="shared" si="0"/>
        <v/>
      </c>
      <c r="N122" s="351" t="str">
        <f t="shared" si="1"/>
        <v/>
      </c>
      <c r="O122" s="346"/>
      <c r="Q122" s="339"/>
    </row>
    <row r="123" spans="1:17" x14ac:dyDescent="0.25">
      <c r="A123" s="339"/>
      <c r="C123" s="346"/>
      <c r="D123" s="1256"/>
      <c r="E123" s="1256"/>
      <c r="F123" s="346"/>
      <c r="G123" s="1256"/>
      <c r="H123" s="1256"/>
      <c r="I123" s="346"/>
      <c r="J123" s="352"/>
      <c r="K123" s="346"/>
      <c r="L123" s="353"/>
      <c r="M123" s="350" t="str">
        <f t="shared" si="0"/>
        <v/>
      </c>
      <c r="N123" s="351" t="str">
        <f t="shared" si="1"/>
        <v/>
      </c>
      <c r="O123" s="346"/>
      <c r="Q123" s="339"/>
    </row>
    <row r="124" spans="1:17" x14ac:dyDescent="0.25">
      <c r="A124" s="339"/>
      <c r="C124" s="346"/>
      <c r="D124" s="1256"/>
      <c r="E124" s="1256"/>
      <c r="F124" s="346"/>
      <c r="G124" s="1256"/>
      <c r="H124" s="1256"/>
      <c r="I124" s="346"/>
      <c r="J124" s="352"/>
      <c r="K124" s="346"/>
      <c r="L124" s="353"/>
      <c r="M124" s="350" t="str">
        <f t="shared" si="0"/>
        <v/>
      </c>
      <c r="N124" s="351" t="str">
        <f t="shared" si="1"/>
        <v/>
      </c>
      <c r="O124" s="346"/>
      <c r="Q124" s="339"/>
    </row>
    <row r="125" spans="1:17" x14ac:dyDescent="0.25">
      <c r="A125" s="339"/>
      <c r="C125" s="346"/>
      <c r="D125" s="1256"/>
      <c r="E125" s="1256"/>
      <c r="F125" s="346"/>
      <c r="G125" s="1256"/>
      <c r="H125" s="1256"/>
      <c r="I125" s="346"/>
      <c r="J125" s="352"/>
      <c r="K125" s="346"/>
      <c r="L125" s="353"/>
      <c r="M125" s="350" t="str">
        <f t="shared" si="0"/>
        <v/>
      </c>
      <c r="N125" s="351" t="str">
        <f t="shared" si="1"/>
        <v/>
      </c>
      <c r="O125" s="346"/>
      <c r="Q125" s="339"/>
    </row>
    <row r="126" spans="1:17" x14ac:dyDescent="0.25">
      <c r="A126" s="339"/>
      <c r="C126" s="346"/>
      <c r="D126" s="1256"/>
      <c r="E126" s="1256"/>
      <c r="F126" s="346"/>
      <c r="G126" s="1256"/>
      <c r="H126" s="1256"/>
      <c r="I126" s="346"/>
      <c r="J126" s="352"/>
      <c r="K126" s="346"/>
      <c r="L126" s="353"/>
      <c r="M126" s="350" t="str">
        <f t="shared" si="0"/>
        <v/>
      </c>
      <c r="N126" s="351" t="str">
        <f t="shared" si="1"/>
        <v/>
      </c>
      <c r="O126" s="346"/>
      <c r="Q126" s="339"/>
    </row>
    <row r="127" spans="1:17" x14ac:dyDescent="0.25">
      <c r="A127" s="339"/>
      <c r="C127" s="346"/>
      <c r="D127" s="1256"/>
      <c r="E127" s="1256"/>
      <c r="F127" s="346"/>
      <c r="G127" s="1256"/>
      <c r="H127" s="1256"/>
      <c r="I127" s="346"/>
      <c r="J127" s="352"/>
      <c r="K127" s="346"/>
      <c r="L127" s="353"/>
      <c r="M127" s="350" t="str">
        <f t="shared" si="0"/>
        <v/>
      </c>
      <c r="N127" s="351" t="str">
        <f t="shared" si="1"/>
        <v/>
      </c>
      <c r="O127" s="346"/>
      <c r="Q127" s="339"/>
    </row>
    <row r="128" spans="1:17" x14ac:dyDescent="0.25">
      <c r="A128" s="339"/>
      <c r="C128" s="346"/>
      <c r="D128" s="1256"/>
      <c r="E128" s="1256"/>
      <c r="F128" s="346"/>
      <c r="G128" s="1256"/>
      <c r="H128" s="1256"/>
      <c r="I128" s="346"/>
      <c r="J128" s="352"/>
      <c r="K128" s="346"/>
      <c r="L128" s="353"/>
      <c r="M128" s="350" t="str">
        <f t="shared" si="0"/>
        <v/>
      </c>
      <c r="N128" s="351" t="str">
        <f t="shared" si="1"/>
        <v/>
      </c>
      <c r="O128" s="346"/>
      <c r="Q128" s="339"/>
    </row>
    <row r="129" spans="1:17" x14ac:dyDescent="0.25">
      <c r="A129" s="339"/>
      <c r="C129" s="346"/>
      <c r="D129" s="1256"/>
      <c r="E129" s="1256"/>
      <c r="F129" s="346"/>
      <c r="G129" s="1256"/>
      <c r="H129" s="1256"/>
      <c r="I129" s="346"/>
      <c r="J129" s="352"/>
      <c r="K129" s="346"/>
      <c r="L129" s="353"/>
      <c r="M129" s="350" t="str">
        <f t="shared" si="0"/>
        <v/>
      </c>
      <c r="N129" s="351" t="str">
        <f t="shared" si="1"/>
        <v/>
      </c>
      <c r="O129" s="346"/>
      <c r="Q129" s="339"/>
    </row>
    <row r="130" spans="1:17" x14ac:dyDescent="0.25">
      <c r="A130" s="339"/>
      <c r="C130" s="346"/>
      <c r="D130" s="1256"/>
      <c r="E130" s="1256"/>
      <c r="F130" s="346"/>
      <c r="G130" s="1256"/>
      <c r="H130" s="1256"/>
      <c r="I130" s="346"/>
      <c r="J130" s="352"/>
      <c r="K130" s="346"/>
      <c r="L130" s="353"/>
      <c r="M130" s="350" t="str">
        <f t="shared" si="0"/>
        <v/>
      </c>
      <c r="N130" s="351" t="str">
        <f t="shared" si="1"/>
        <v/>
      </c>
      <c r="O130" s="346"/>
      <c r="Q130" s="339"/>
    </row>
    <row r="131" spans="1:17" x14ac:dyDescent="0.25">
      <c r="A131" s="339"/>
      <c r="C131" s="346"/>
      <c r="D131" s="1256"/>
      <c r="E131" s="1256"/>
      <c r="F131" s="346"/>
      <c r="G131" s="1256"/>
      <c r="H131" s="1256"/>
      <c r="I131" s="346"/>
      <c r="J131" s="352"/>
      <c r="K131" s="346"/>
      <c r="L131" s="353"/>
      <c r="M131" s="350" t="str">
        <f t="shared" ref="M131:M194" si="2">IF(K131="","", INDEX(CNTR_EFListSelected,MATCH(K131,CORSIA_FuelsList,0)))</f>
        <v/>
      </c>
      <c r="N131" s="351" t="str">
        <f t="shared" si="1"/>
        <v/>
      </c>
      <c r="O131" s="346"/>
      <c r="Q131" s="339"/>
    </row>
    <row r="132" spans="1:17" x14ac:dyDescent="0.25">
      <c r="A132" s="339"/>
      <c r="C132" s="346"/>
      <c r="D132" s="1256"/>
      <c r="E132" s="1256"/>
      <c r="F132" s="346"/>
      <c r="G132" s="1256"/>
      <c r="H132" s="1256"/>
      <c r="I132" s="346"/>
      <c r="J132" s="352"/>
      <c r="K132" s="346"/>
      <c r="L132" s="353"/>
      <c r="M132" s="350" t="str">
        <f t="shared" si="2"/>
        <v/>
      </c>
      <c r="N132" s="351" t="str">
        <f t="shared" ref="N132:N195" si="3">IF(COUNT(L132:M132)=2,L132*M132,"")</f>
        <v/>
      </c>
      <c r="O132" s="346"/>
      <c r="Q132" s="339"/>
    </row>
    <row r="133" spans="1:17" x14ac:dyDescent="0.25">
      <c r="A133" s="339"/>
      <c r="C133" s="346"/>
      <c r="D133" s="1256"/>
      <c r="E133" s="1256"/>
      <c r="F133" s="346"/>
      <c r="G133" s="1256"/>
      <c r="H133" s="1256"/>
      <c r="I133" s="346"/>
      <c r="J133" s="352"/>
      <c r="K133" s="346"/>
      <c r="L133" s="353"/>
      <c r="M133" s="350" t="str">
        <f t="shared" si="2"/>
        <v/>
      </c>
      <c r="N133" s="351" t="str">
        <f t="shared" si="3"/>
        <v/>
      </c>
      <c r="O133" s="346"/>
      <c r="Q133" s="339"/>
    </row>
    <row r="134" spans="1:17" x14ac:dyDescent="0.25">
      <c r="A134" s="339"/>
      <c r="C134" s="346"/>
      <c r="D134" s="1256"/>
      <c r="E134" s="1256"/>
      <c r="F134" s="346"/>
      <c r="G134" s="1256"/>
      <c r="H134" s="1256"/>
      <c r="I134" s="346"/>
      <c r="J134" s="352"/>
      <c r="K134" s="346"/>
      <c r="L134" s="353"/>
      <c r="M134" s="350" t="str">
        <f t="shared" si="2"/>
        <v/>
      </c>
      <c r="N134" s="351" t="str">
        <f t="shared" si="3"/>
        <v/>
      </c>
      <c r="O134" s="346"/>
      <c r="Q134" s="339"/>
    </row>
    <row r="135" spans="1:17" x14ac:dyDescent="0.25">
      <c r="A135" s="339"/>
      <c r="C135" s="346"/>
      <c r="D135" s="1256"/>
      <c r="E135" s="1256"/>
      <c r="F135" s="346"/>
      <c r="G135" s="1256"/>
      <c r="H135" s="1256"/>
      <c r="I135" s="346"/>
      <c r="J135" s="352"/>
      <c r="K135" s="346"/>
      <c r="L135" s="353"/>
      <c r="M135" s="350" t="str">
        <f t="shared" si="2"/>
        <v/>
      </c>
      <c r="N135" s="351" t="str">
        <f t="shared" si="3"/>
        <v/>
      </c>
      <c r="O135" s="346"/>
      <c r="Q135" s="339"/>
    </row>
    <row r="136" spans="1:17" x14ac:dyDescent="0.25">
      <c r="A136" s="339"/>
      <c r="C136" s="346"/>
      <c r="D136" s="1256"/>
      <c r="E136" s="1256"/>
      <c r="F136" s="346"/>
      <c r="G136" s="1256"/>
      <c r="H136" s="1256"/>
      <c r="I136" s="346"/>
      <c r="J136" s="352"/>
      <c r="K136" s="346"/>
      <c r="L136" s="353"/>
      <c r="M136" s="350" t="str">
        <f t="shared" si="2"/>
        <v/>
      </c>
      <c r="N136" s="351" t="str">
        <f t="shared" si="3"/>
        <v/>
      </c>
      <c r="O136" s="346"/>
      <c r="Q136" s="339"/>
    </row>
    <row r="137" spans="1:17" x14ac:dyDescent="0.25">
      <c r="A137" s="339"/>
      <c r="C137" s="346"/>
      <c r="D137" s="1256"/>
      <c r="E137" s="1256"/>
      <c r="F137" s="346"/>
      <c r="G137" s="1256"/>
      <c r="H137" s="1256"/>
      <c r="I137" s="346"/>
      <c r="J137" s="352"/>
      <c r="K137" s="346"/>
      <c r="L137" s="353"/>
      <c r="M137" s="350" t="str">
        <f t="shared" si="2"/>
        <v/>
      </c>
      <c r="N137" s="351" t="str">
        <f t="shared" si="3"/>
        <v/>
      </c>
      <c r="O137" s="346"/>
      <c r="Q137" s="339"/>
    </row>
    <row r="138" spans="1:17" x14ac:dyDescent="0.25">
      <c r="A138" s="339"/>
      <c r="C138" s="346"/>
      <c r="D138" s="1256"/>
      <c r="E138" s="1256"/>
      <c r="F138" s="346"/>
      <c r="G138" s="1256"/>
      <c r="H138" s="1256"/>
      <c r="I138" s="346"/>
      <c r="J138" s="352"/>
      <c r="K138" s="346"/>
      <c r="L138" s="353"/>
      <c r="M138" s="350" t="str">
        <f t="shared" si="2"/>
        <v/>
      </c>
      <c r="N138" s="351" t="str">
        <f t="shared" si="3"/>
        <v/>
      </c>
      <c r="O138" s="346"/>
      <c r="Q138" s="339"/>
    </row>
    <row r="139" spans="1:17" x14ac:dyDescent="0.25">
      <c r="A139" s="339"/>
      <c r="C139" s="346"/>
      <c r="D139" s="1256"/>
      <c r="E139" s="1256"/>
      <c r="F139" s="346"/>
      <c r="G139" s="1256"/>
      <c r="H139" s="1256"/>
      <c r="I139" s="346"/>
      <c r="J139" s="352"/>
      <c r="K139" s="346"/>
      <c r="L139" s="353"/>
      <c r="M139" s="350" t="str">
        <f t="shared" si="2"/>
        <v/>
      </c>
      <c r="N139" s="351" t="str">
        <f t="shared" si="3"/>
        <v/>
      </c>
      <c r="O139" s="346"/>
      <c r="Q139" s="339"/>
    </row>
    <row r="140" spans="1:17" x14ac:dyDescent="0.25">
      <c r="A140" s="339"/>
      <c r="C140" s="346"/>
      <c r="D140" s="1256"/>
      <c r="E140" s="1256"/>
      <c r="F140" s="346"/>
      <c r="G140" s="1256"/>
      <c r="H140" s="1256"/>
      <c r="I140" s="346"/>
      <c r="J140" s="352"/>
      <c r="K140" s="346"/>
      <c r="L140" s="353"/>
      <c r="M140" s="350" t="str">
        <f t="shared" si="2"/>
        <v/>
      </c>
      <c r="N140" s="351" t="str">
        <f t="shared" si="3"/>
        <v/>
      </c>
      <c r="O140" s="346"/>
      <c r="Q140" s="339"/>
    </row>
    <row r="141" spans="1:17" x14ac:dyDescent="0.25">
      <c r="A141" s="339"/>
      <c r="C141" s="346"/>
      <c r="D141" s="1256"/>
      <c r="E141" s="1256"/>
      <c r="F141" s="346"/>
      <c r="G141" s="1256"/>
      <c r="H141" s="1256"/>
      <c r="I141" s="346"/>
      <c r="J141" s="352"/>
      <c r="K141" s="346"/>
      <c r="L141" s="353"/>
      <c r="M141" s="350" t="str">
        <f t="shared" si="2"/>
        <v/>
      </c>
      <c r="N141" s="351" t="str">
        <f t="shared" si="3"/>
        <v/>
      </c>
      <c r="O141" s="346"/>
      <c r="Q141" s="339"/>
    </row>
    <row r="142" spans="1:17" x14ac:dyDescent="0.25">
      <c r="A142" s="339"/>
      <c r="C142" s="346"/>
      <c r="D142" s="1256"/>
      <c r="E142" s="1256"/>
      <c r="F142" s="346"/>
      <c r="G142" s="1256"/>
      <c r="H142" s="1256"/>
      <c r="I142" s="346"/>
      <c r="J142" s="352"/>
      <c r="K142" s="346"/>
      <c r="L142" s="353"/>
      <c r="M142" s="350" t="str">
        <f t="shared" si="2"/>
        <v/>
      </c>
      <c r="N142" s="351" t="str">
        <f t="shared" si="3"/>
        <v/>
      </c>
      <c r="O142" s="346"/>
      <c r="Q142" s="339"/>
    </row>
    <row r="143" spans="1:17" x14ac:dyDescent="0.25">
      <c r="A143" s="339"/>
      <c r="C143" s="346"/>
      <c r="D143" s="1256"/>
      <c r="E143" s="1256"/>
      <c r="F143" s="346"/>
      <c r="G143" s="1256"/>
      <c r="H143" s="1256"/>
      <c r="I143" s="346"/>
      <c r="J143" s="352"/>
      <c r="K143" s="346"/>
      <c r="L143" s="353"/>
      <c r="M143" s="350" t="str">
        <f t="shared" si="2"/>
        <v/>
      </c>
      <c r="N143" s="351" t="str">
        <f t="shared" si="3"/>
        <v/>
      </c>
      <c r="O143" s="346"/>
      <c r="Q143" s="339"/>
    </row>
    <row r="144" spans="1:17" x14ac:dyDescent="0.25">
      <c r="A144" s="339"/>
      <c r="C144" s="346"/>
      <c r="D144" s="1256"/>
      <c r="E144" s="1256"/>
      <c r="F144" s="346"/>
      <c r="G144" s="1256"/>
      <c r="H144" s="1256"/>
      <c r="I144" s="346"/>
      <c r="J144" s="352"/>
      <c r="K144" s="346"/>
      <c r="L144" s="353"/>
      <c r="M144" s="350" t="str">
        <f t="shared" si="2"/>
        <v/>
      </c>
      <c r="N144" s="351" t="str">
        <f t="shared" si="3"/>
        <v/>
      </c>
      <c r="O144" s="346"/>
      <c r="Q144" s="339"/>
    </row>
    <row r="145" spans="1:17" x14ac:dyDescent="0.25">
      <c r="A145" s="339"/>
      <c r="C145" s="346"/>
      <c r="D145" s="1256"/>
      <c r="E145" s="1256"/>
      <c r="F145" s="346"/>
      <c r="G145" s="1256"/>
      <c r="H145" s="1256"/>
      <c r="I145" s="346"/>
      <c r="J145" s="352"/>
      <c r="K145" s="346"/>
      <c r="L145" s="353"/>
      <c r="M145" s="350" t="str">
        <f t="shared" si="2"/>
        <v/>
      </c>
      <c r="N145" s="351" t="str">
        <f t="shared" si="3"/>
        <v/>
      </c>
      <c r="O145" s="346"/>
      <c r="Q145" s="339"/>
    </row>
    <row r="146" spans="1:17" x14ac:dyDescent="0.25">
      <c r="A146" s="339"/>
      <c r="C146" s="346"/>
      <c r="D146" s="1256"/>
      <c r="E146" s="1256"/>
      <c r="F146" s="346"/>
      <c r="G146" s="1256"/>
      <c r="H146" s="1256"/>
      <c r="I146" s="346"/>
      <c r="J146" s="352"/>
      <c r="K146" s="346"/>
      <c r="L146" s="353"/>
      <c r="M146" s="350" t="str">
        <f t="shared" si="2"/>
        <v/>
      </c>
      <c r="N146" s="351" t="str">
        <f t="shared" si="3"/>
        <v/>
      </c>
      <c r="O146" s="346"/>
      <c r="Q146" s="339"/>
    </row>
    <row r="147" spans="1:17" x14ac:dyDescent="0.25">
      <c r="A147" s="339"/>
      <c r="C147" s="346"/>
      <c r="D147" s="1256"/>
      <c r="E147" s="1256"/>
      <c r="F147" s="346"/>
      <c r="G147" s="1256"/>
      <c r="H147" s="1256"/>
      <c r="I147" s="346"/>
      <c r="J147" s="352"/>
      <c r="K147" s="346"/>
      <c r="L147" s="353"/>
      <c r="M147" s="350" t="str">
        <f t="shared" si="2"/>
        <v/>
      </c>
      <c r="N147" s="351" t="str">
        <f t="shared" si="3"/>
        <v/>
      </c>
      <c r="O147" s="346"/>
      <c r="Q147" s="339"/>
    </row>
    <row r="148" spans="1:17" x14ac:dyDescent="0.25">
      <c r="A148" s="339"/>
      <c r="C148" s="346"/>
      <c r="D148" s="1256"/>
      <c r="E148" s="1256"/>
      <c r="F148" s="346"/>
      <c r="G148" s="1256"/>
      <c r="H148" s="1256"/>
      <c r="I148" s="346"/>
      <c r="J148" s="352"/>
      <c r="K148" s="346"/>
      <c r="L148" s="353"/>
      <c r="M148" s="350" t="str">
        <f t="shared" si="2"/>
        <v/>
      </c>
      <c r="N148" s="351" t="str">
        <f t="shared" si="3"/>
        <v/>
      </c>
      <c r="O148" s="346"/>
      <c r="Q148" s="339"/>
    </row>
    <row r="149" spans="1:17" x14ac:dyDescent="0.25">
      <c r="A149" s="339"/>
      <c r="C149" s="346"/>
      <c r="D149" s="1256"/>
      <c r="E149" s="1256"/>
      <c r="F149" s="346"/>
      <c r="G149" s="1256"/>
      <c r="H149" s="1256"/>
      <c r="I149" s="346"/>
      <c r="J149" s="352"/>
      <c r="K149" s="346"/>
      <c r="L149" s="353"/>
      <c r="M149" s="350" t="str">
        <f t="shared" si="2"/>
        <v/>
      </c>
      <c r="N149" s="351" t="str">
        <f t="shared" si="3"/>
        <v/>
      </c>
      <c r="O149" s="346"/>
      <c r="Q149" s="339"/>
    </row>
    <row r="150" spans="1:17" x14ac:dyDescent="0.25">
      <c r="A150" s="339"/>
      <c r="C150" s="346"/>
      <c r="D150" s="1256"/>
      <c r="E150" s="1256"/>
      <c r="F150" s="346"/>
      <c r="G150" s="1256"/>
      <c r="H150" s="1256"/>
      <c r="I150" s="346"/>
      <c r="J150" s="352"/>
      <c r="K150" s="346"/>
      <c r="L150" s="353"/>
      <c r="M150" s="350" t="str">
        <f t="shared" si="2"/>
        <v/>
      </c>
      <c r="N150" s="351" t="str">
        <f t="shared" si="3"/>
        <v/>
      </c>
      <c r="O150" s="346"/>
      <c r="Q150" s="339"/>
    </row>
    <row r="151" spans="1:17" x14ac:dyDescent="0.25">
      <c r="A151" s="339"/>
      <c r="C151" s="346"/>
      <c r="D151" s="1256"/>
      <c r="E151" s="1256"/>
      <c r="F151" s="346"/>
      <c r="G151" s="1256"/>
      <c r="H151" s="1256"/>
      <c r="I151" s="346"/>
      <c r="J151" s="352"/>
      <c r="K151" s="346"/>
      <c r="L151" s="353"/>
      <c r="M151" s="350" t="str">
        <f t="shared" si="2"/>
        <v/>
      </c>
      <c r="N151" s="351" t="str">
        <f t="shared" si="3"/>
        <v/>
      </c>
      <c r="O151" s="346"/>
      <c r="Q151" s="339"/>
    </row>
    <row r="152" spans="1:17" x14ac:dyDescent="0.25">
      <c r="A152" s="339"/>
      <c r="C152" s="346"/>
      <c r="D152" s="1256"/>
      <c r="E152" s="1256"/>
      <c r="F152" s="346"/>
      <c r="G152" s="1256"/>
      <c r="H152" s="1256"/>
      <c r="I152" s="346"/>
      <c r="J152" s="352"/>
      <c r="K152" s="346"/>
      <c r="L152" s="353"/>
      <c r="M152" s="350" t="str">
        <f t="shared" si="2"/>
        <v/>
      </c>
      <c r="N152" s="351" t="str">
        <f t="shared" si="3"/>
        <v/>
      </c>
      <c r="O152" s="346"/>
      <c r="Q152" s="339"/>
    </row>
    <row r="153" spans="1:17" x14ac:dyDescent="0.25">
      <c r="A153" s="339"/>
      <c r="C153" s="346"/>
      <c r="D153" s="1256"/>
      <c r="E153" s="1256"/>
      <c r="F153" s="346"/>
      <c r="G153" s="1256"/>
      <c r="H153" s="1256"/>
      <c r="I153" s="346"/>
      <c r="J153" s="352"/>
      <c r="K153" s="346"/>
      <c r="L153" s="353"/>
      <c r="M153" s="350" t="str">
        <f t="shared" si="2"/>
        <v/>
      </c>
      <c r="N153" s="351" t="str">
        <f t="shared" si="3"/>
        <v/>
      </c>
      <c r="O153" s="346"/>
      <c r="Q153" s="339"/>
    </row>
    <row r="154" spans="1:17" x14ac:dyDescent="0.25">
      <c r="A154" s="339"/>
      <c r="C154" s="346"/>
      <c r="D154" s="1256"/>
      <c r="E154" s="1256"/>
      <c r="F154" s="346"/>
      <c r="G154" s="1256"/>
      <c r="H154" s="1256"/>
      <c r="I154" s="346"/>
      <c r="J154" s="352"/>
      <c r="K154" s="346"/>
      <c r="L154" s="353"/>
      <c r="M154" s="350" t="str">
        <f t="shared" si="2"/>
        <v/>
      </c>
      <c r="N154" s="351" t="str">
        <f t="shared" si="3"/>
        <v/>
      </c>
      <c r="O154" s="346"/>
      <c r="Q154" s="339"/>
    </row>
    <row r="155" spans="1:17" x14ac:dyDescent="0.25">
      <c r="A155" s="339"/>
      <c r="C155" s="346"/>
      <c r="D155" s="1256"/>
      <c r="E155" s="1256"/>
      <c r="F155" s="346"/>
      <c r="G155" s="1256"/>
      <c r="H155" s="1256"/>
      <c r="I155" s="346"/>
      <c r="J155" s="352"/>
      <c r="K155" s="346"/>
      <c r="L155" s="353"/>
      <c r="M155" s="350" t="str">
        <f t="shared" si="2"/>
        <v/>
      </c>
      <c r="N155" s="351" t="str">
        <f t="shared" si="3"/>
        <v/>
      </c>
      <c r="O155" s="346"/>
      <c r="Q155" s="339"/>
    </row>
    <row r="156" spans="1:17" x14ac:dyDescent="0.25">
      <c r="A156" s="339"/>
      <c r="C156" s="346"/>
      <c r="D156" s="1256"/>
      <c r="E156" s="1256"/>
      <c r="F156" s="346"/>
      <c r="G156" s="1256"/>
      <c r="H156" s="1256"/>
      <c r="I156" s="346"/>
      <c r="J156" s="352"/>
      <c r="K156" s="346"/>
      <c r="L156" s="353"/>
      <c r="M156" s="350" t="str">
        <f t="shared" si="2"/>
        <v/>
      </c>
      <c r="N156" s="351" t="str">
        <f t="shared" si="3"/>
        <v/>
      </c>
      <c r="O156" s="346"/>
      <c r="Q156" s="339"/>
    </row>
    <row r="157" spans="1:17" x14ac:dyDescent="0.25">
      <c r="A157" s="339"/>
      <c r="C157" s="346"/>
      <c r="D157" s="1256"/>
      <c r="E157" s="1256"/>
      <c r="F157" s="346"/>
      <c r="G157" s="1256"/>
      <c r="H157" s="1256"/>
      <c r="I157" s="346"/>
      <c r="J157" s="352"/>
      <c r="K157" s="346"/>
      <c r="L157" s="353"/>
      <c r="M157" s="350" t="str">
        <f t="shared" si="2"/>
        <v/>
      </c>
      <c r="N157" s="351" t="str">
        <f t="shared" si="3"/>
        <v/>
      </c>
      <c r="O157" s="346"/>
      <c r="Q157" s="339"/>
    </row>
    <row r="158" spans="1:17" x14ac:dyDescent="0.25">
      <c r="A158" s="339"/>
      <c r="C158" s="346"/>
      <c r="D158" s="1256"/>
      <c r="E158" s="1256"/>
      <c r="F158" s="346"/>
      <c r="G158" s="1256"/>
      <c r="H158" s="1256"/>
      <c r="I158" s="346"/>
      <c r="J158" s="352"/>
      <c r="K158" s="346"/>
      <c r="L158" s="353"/>
      <c r="M158" s="350" t="str">
        <f t="shared" si="2"/>
        <v/>
      </c>
      <c r="N158" s="351" t="str">
        <f t="shared" si="3"/>
        <v/>
      </c>
      <c r="O158" s="346"/>
      <c r="Q158" s="339"/>
    </row>
    <row r="159" spans="1:17" x14ac:dyDescent="0.25">
      <c r="A159" s="339"/>
      <c r="C159" s="346"/>
      <c r="D159" s="1256"/>
      <c r="E159" s="1256"/>
      <c r="F159" s="346"/>
      <c r="G159" s="1256"/>
      <c r="H159" s="1256"/>
      <c r="I159" s="346"/>
      <c r="J159" s="352"/>
      <c r="K159" s="346"/>
      <c r="L159" s="353"/>
      <c r="M159" s="350" t="str">
        <f t="shared" si="2"/>
        <v/>
      </c>
      <c r="N159" s="351" t="str">
        <f t="shared" si="3"/>
        <v/>
      </c>
      <c r="O159" s="346"/>
      <c r="Q159" s="339"/>
    </row>
    <row r="160" spans="1:17" x14ac:dyDescent="0.25">
      <c r="A160" s="339"/>
      <c r="C160" s="346"/>
      <c r="D160" s="1256"/>
      <c r="E160" s="1256"/>
      <c r="F160" s="346"/>
      <c r="G160" s="1256"/>
      <c r="H160" s="1256"/>
      <c r="I160" s="346"/>
      <c r="J160" s="352"/>
      <c r="K160" s="346"/>
      <c r="L160" s="353"/>
      <c r="M160" s="350" t="str">
        <f t="shared" si="2"/>
        <v/>
      </c>
      <c r="N160" s="351" t="str">
        <f t="shared" si="3"/>
        <v/>
      </c>
      <c r="O160" s="346"/>
      <c r="Q160" s="339"/>
    </row>
    <row r="161" spans="1:17" x14ac:dyDescent="0.25">
      <c r="A161" s="339"/>
      <c r="C161" s="346"/>
      <c r="D161" s="1256"/>
      <c r="E161" s="1256"/>
      <c r="F161" s="346"/>
      <c r="G161" s="1256"/>
      <c r="H161" s="1256"/>
      <c r="I161" s="346"/>
      <c r="J161" s="352"/>
      <c r="K161" s="346"/>
      <c r="L161" s="353"/>
      <c r="M161" s="350" t="str">
        <f t="shared" si="2"/>
        <v/>
      </c>
      <c r="N161" s="351" t="str">
        <f t="shared" si="3"/>
        <v/>
      </c>
      <c r="O161" s="346"/>
      <c r="Q161" s="339"/>
    </row>
    <row r="162" spans="1:17" x14ac:dyDescent="0.25">
      <c r="A162" s="339"/>
      <c r="C162" s="346"/>
      <c r="D162" s="1256"/>
      <c r="E162" s="1256"/>
      <c r="F162" s="346"/>
      <c r="G162" s="1256"/>
      <c r="H162" s="1256"/>
      <c r="I162" s="346"/>
      <c r="J162" s="352"/>
      <c r="K162" s="346"/>
      <c r="L162" s="353"/>
      <c r="M162" s="350" t="str">
        <f t="shared" si="2"/>
        <v/>
      </c>
      <c r="N162" s="351" t="str">
        <f t="shared" si="3"/>
        <v/>
      </c>
      <c r="O162" s="346"/>
      <c r="Q162" s="339"/>
    </row>
    <row r="163" spans="1:17" x14ac:dyDescent="0.25">
      <c r="A163" s="339"/>
      <c r="C163" s="346"/>
      <c r="D163" s="1256"/>
      <c r="E163" s="1256"/>
      <c r="F163" s="346"/>
      <c r="G163" s="1256"/>
      <c r="H163" s="1256"/>
      <c r="I163" s="346"/>
      <c r="J163" s="352"/>
      <c r="K163" s="346"/>
      <c r="L163" s="353"/>
      <c r="M163" s="350" t="str">
        <f t="shared" si="2"/>
        <v/>
      </c>
      <c r="N163" s="351" t="str">
        <f t="shared" si="3"/>
        <v/>
      </c>
      <c r="O163" s="346"/>
      <c r="Q163" s="339"/>
    </row>
    <row r="164" spans="1:17" x14ac:dyDescent="0.25">
      <c r="A164" s="339"/>
      <c r="C164" s="346"/>
      <c r="D164" s="1256"/>
      <c r="E164" s="1256"/>
      <c r="F164" s="346"/>
      <c r="G164" s="1256"/>
      <c r="H164" s="1256"/>
      <c r="I164" s="346"/>
      <c r="J164" s="352"/>
      <c r="K164" s="346"/>
      <c r="L164" s="353"/>
      <c r="M164" s="350" t="str">
        <f t="shared" si="2"/>
        <v/>
      </c>
      <c r="N164" s="351" t="str">
        <f t="shared" si="3"/>
        <v/>
      </c>
      <c r="O164" s="346"/>
      <c r="Q164" s="339"/>
    </row>
    <row r="165" spans="1:17" x14ac:dyDescent="0.25">
      <c r="A165" s="339"/>
      <c r="C165" s="346"/>
      <c r="D165" s="1256"/>
      <c r="E165" s="1256"/>
      <c r="F165" s="346"/>
      <c r="G165" s="1256"/>
      <c r="H165" s="1256"/>
      <c r="I165" s="346"/>
      <c r="J165" s="352"/>
      <c r="K165" s="346"/>
      <c r="L165" s="353"/>
      <c r="M165" s="350" t="str">
        <f t="shared" si="2"/>
        <v/>
      </c>
      <c r="N165" s="351" t="str">
        <f t="shared" si="3"/>
        <v/>
      </c>
      <c r="O165" s="346"/>
      <c r="Q165" s="339"/>
    </row>
    <row r="166" spans="1:17" x14ac:dyDescent="0.25">
      <c r="A166" s="339"/>
      <c r="C166" s="346"/>
      <c r="D166" s="1256"/>
      <c r="E166" s="1256"/>
      <c r="F166" s="346"/>
      <c r="G166" s="1256"/>
      <c r="H166" s="1256"/>
      <c r="I166" s="346"/>
      <c r="J166" s="352"/>
      <c r="K166" s="346"/>
      <c r="L166" s="353"/>
      <c r="M166" s="350" t="str">
        <f t="shared" si="2"/>
        <v/>
      </c>
      <c r="N166" s="351" t="str">
        <f t="shared" si="3"/>
        <v/>
      </c>
      <c r="O166" s="346"/>
      <c r="Q166" s="339"/>
    </row>
    <row r="167" spans="1:17" x14ac:dyDescent="0.25">
      <c r="A167" s="339"/>
      <c r="C167" s="346"/>
      <c r="D167" s="1256"/>
      <c r="E167" s="1256"/>
      <c r="F167" s="346"/>
      <c r="G167" s="1256"/>
      <c r="H167" s="1256"/>
      <c r="I167" s="346"/>
      <c r="J167" s="352"/>
      <c r="K167" s="346"/>
      <c r="L167" s="353"/>
      <c r="M167" s="350" t="str">
        <f t="shared" si="2"/>
        <v/>
      </c>
      <c r="N167" s="351" t="str">
        <f t="shared" si="3"/>
        <v/>
      </c>
      <c r="O167" s="346"/>
      <c r="Q167" s="339"/>
    </row>
    <row r="168" spans="1:17" x14ac:dyDescent="0.25">
      <c r="A168" s="339"/>
      <c r="C168" s="346"/>
      <c r="D168" s="1256"/>
      <c r="E168" s="1256"/>
      <c r="F168" s="346"/>
      <c r="G168" s="1256"/>
      <c r="H168" s="1256"/>
      <c r="I168" s="346"/>
      <c r="J168" s="352"/>
      <c r="K168" s="346"/>
      <c r="L168" s="353"/>
      <c r="M168" s="350" t="str">
        <f t="shared" si="2"/>
        <v/>
      </c>
      <c r="N168" s="351" t="str">
        <f t="shared" si="3"/>
        <v/>
      </c>
      <c r="O168" s="346"/>
      <c r="Q168" s="339"/>
    </row>
    <row r="169" spans="1:17" x14ac:dyDescent="0.25">
      <c r="A169" s="339"/>
      <c r="C169" s="346"/>
      <c r="D169" s="1256"/>
      <c r="E169" s="1256"/>
      <c r="F169" s="346"/>
      <c r="G169" s="1256"/>
      <c r="H169" s="1256"/>
      <c r="I169" s="346"/>
      <c r="J169" s="352"/>
      <c r="K169" s="346"/>
      <c r="L169" s="353"/>
      <c r="M169" s="350" t="str">
        <f t="shared" si="2"/>
        <v/>
      </c>
      <c r="N169" s="351" t="str">
        <f t="shared" si="3"/>
        <v/>
      </c>
      <c r="O169" s="346"/>
      <c r="Q169" s="339"/>
    </row>
    <row r="170" spans="1:17" x14ac:dyDescent="0.25">
      <c r="A170" s="339"/>
      <c r="C170" s="346"/>
      <c r="D170" s="1256"/>
      <c r="E170" s="1256"/>
      <c r="F170" s="346"/>
      <c r="G170" s="1256"/>
      <c r="H170" s="1256"/>
      <c r="I170" s="346"/>
      <c r="J170" s="352"/>
      <c r="K170" s="346"/>
      <c r="L170" s="353"/>
      <c r="M170" s="350" t="str">
        <f t="shared" si="2"/>
        <v/>
      </c>
      <c r="N170" s="351" t="str">
        <f t="shared" si="3"/>
        <v/>
      </c>
      <c r="O170" s="346"/>
      <c r="Q170" s="339"/>
    </row>
    <row r="171" spans="1:17" x14ac:dyDescent="0.25">
      <c r="A171" s="339"/>
      <c r="C171" s="346"/>
      <c r="D171" s="1256"/>
      <c r="E171" s="1256"/>
      <c r="F171" s="346"/>
      <c r="G171" s="1256"/>
      <c r="H171" s="1256"/>
      <c r="I171" s="346"/>
      <c r="J171" s="352"/>
      <c r="K171" s="346"/>
      <c r="L171" s="353"/>
      <c r="M171" s="350" t="str">
        <f t="shared" si="2"/>
        <v/>
      </c>
      <c r="N171" s="351" t="str">
        <f t="shared" si="3"/>
        <v/>
      </c>
      <c r="O171" s="346"/>
      <c r="Q171" s="339"/>
    </row>
    <row r="172" spans="1:17" x14ac:dyDescent="0.25">
      <c r="A172" s="339"/>
      <c r="C172" s="346"/>
      <c r="D172" s="1256"/>
      <c r="E172" s="1256"/>
      <c r="F172" s="346"/>
      <c r="G172" s="1256"/>
      <c r="H172" s="1256"/>
      <c r="I172" s="346"/>
      <c r="J172" s="352"/>
      <c r="K172" s="346"/>
      <c r="L172" s="353"/>
      <c r="M172" s="350" t="str">
        <f t="shared" si="2"/>
        <v/>
      </c>
      <c r="N172" s="351" t="str">
        <f t="shared" si="3"/>
        <v/>
      </c>
      <c r="O172" s="346"/>
      <c r="Q172" s="339"/>
    </row>
    <row r="173" spans="1:17" x14ac:dyDescent="0.25">
      <c r="A173" s="339"/>
      <c r="C173" s="346"/>
      <c r="D173" s="1256"/>
      <c r="E173" s="1256"/>
      <c r="F173" s="346"/>
      <c r="G173" s="1256"/>
      <c r="H173" s="1256"/>
      <c r="I173" s="346"/>
      <c r="J173" s="352"/>
      <c r="K173" s="346"/>
      <c r="L173" s="353"/>
      <c r="M173" s="350" t="str">
        <f t="shared" si="2"/>
        <v/>
      </c>
      <c r="N173" s="351" t="str">
        <f t="shared" si="3"/>
        <v/>
      </c>
      <c r="O173" s="346"/>
      <c r="Q173" s="339"/>
    </row>
    <row r="174" spans="1:17" x14ac:dyDescent="0.25">
      <c r="A174" s="339"/>
      <c r="C174" s="346"/>
      <c r="D174" s="1256"/>
      <c r="E174" s="1256"/>
      <c r="F174" s="346"/>
      <c r="G174" s="1256"/>
      <c r="H174" s="1256"/>
      <c r="I174" s="346"/>
      <c r="J174" s="352"/>
      <c r="K174" s="346"/>
      <c r="L174" s="353"/>
      <c r="M174" s="350" t="str">
        <f t="shared" si="2"/>
        <v/>
      </c>
      <c r="N174" s="351" t="str">
        <f t="shared" si="3"/>
        <v/>
      </c>
      <c r="O174" s="346"/>
      <c r="Q174" s="339"/>
    </row>
    <row r="175" spans="1:17" x14ac:dyDescent="0.25">
      <c r="A175" s="339"/>
      <c r="C175" s="346"/>
      <c r="D175" s="1256"/>
      <c r="E175" s="1256"/>
      <c r="F175" s="346"/>
      <c r="G175" s="1256"/>
      <c r="H175" s="1256"/>
      <c r="I175" s="346"/>
      <c r="J175" s="352"/>
      <c r="K175" s="346"/>
      <c r="L175" s="353"/>
      <c r="M175" s="350" t="str">
        <f t="shared" si="2"/>
        <v/>
      </c>
      <c r="N175" s="351" t="str">
        <f t="shared" si="3"/>
        <v/>
      </c>
      <c r="O175" s="346"/>
      <c r="Q175" s="339"/>
    </row>
    <row r="176" spans="1:17" x14ac:dyDescent="0.25">
      <c r="A176" s="339"/>
      <c r="C176" s="346"/>
      <c r="D176" s="1256"/>
      <c r="E176" s="1256"/>
      <c r="F176" s="346"/>
      <c r="G176" s="1256"/>
      <c r="H176" s="1256"/>
      <c r="I176" s="346"/>
      <c r="J176" s="352"/>
      <c r="K176" s="346"/>
      <c r="L176" s="353"/>
      <c r="M176" s="350" t="str">
        <f t="shared" si="2"/>
        <v/>
      </c>
      <c r="N176" s="351" t="str">
        <f t="shared" si="3"/>
        <v/>
      </c>
      <c r="O176" s="346"/>
      <c r="Q176" s="339"/>
    </row>
    <row r="177" spans="1:17" x14ac:dyDescent="0.25">
      <c r="A177" s="339"/>
      <c r="C177" s="346"/>
      <c r="D177" s="1256"/>
      <c r="E177" s="1256"/>
      <c r="F177" s="346"/>
      <c r="G177" s="1256"/>
      <c r="H177" s="1256"/>
      <c r="I177" s="346"/>
      <c r="J177" s="352"/>
      <c r="K177" s="346"/>
      <c r="L177" s="353"/>
      <c r="M177" s="350" t="str">
        <f t="shared" si="2"/>
        <v/>
      </c>
      <c r="N177" s="351" t="str">
        <f t="shared" si="3"/>
        <v/>
      </c>
      <c r="O177" s="346"/>
      <c r="Q177" s="339"/>
    </row>
    <row r="178" spans="1:17" x14ac:dyDescent="0.25">
      <c r="A178" s="339"/>
      <c r="C178" s="346"/>
      <c r="D178" s="1256"/>
      <c r="E178" s="1256"/>
      <c r="F178" s="346"/>
      <c r="G178" s="1256"/>
      <c r="H178" s="1256"/>
      <c r="I178" s="346"/>
      <c r="J178" s="352"/>
      <c r="K178" s="346"/>
      <c r="L178" s="353"/>
      <c r="M178" s="350" t="str">
        <f t="shared" si="2"/>
        <v/>
      </c>
      <c r="N178" s="351" t="str">
        <f t="shared" si="3"/>
        <v/>
      </c>
      <c r="O178" s="346"/>
      <c r="Q178" s="339"/>
    </row>
    <row r="179" spans="1:17" x14ac:dyDescent="0.25">
      <c r="A179" s="339"/>
      <c r="C179" s="346"/>
      <c r="D179" s="1256"/>
      <c r="E179" s="1256"/>
      <c r="F179" s="346"/>
      <c r="G179" s="1256"/>
      <c r="H179" s="1256"/>
      <c r="I179" s="346"/>
      <c r="J179" s="352"/>
      <c r="K179" s="346"/>
      <c r="L179" s="353"/>
      <c r="M179" s="350" t="str">
        <f t="shared" si="2"/>
        <v/>
      </c>
      <c r="N179" s="351" t="str">
        <f t="shared" si="3"/>
        <v/>
      </c>
      <c r="O179" s="346"/>
      <c r="Q179" s="339"/>
    </row>
    <row r="180" spans="1:17" x14ac:dyDescent="0.25">
      <c r="A180" s="339"/>
      <c r="C180" s="346"/>
      <c r="D180" s="1256"/>
      <c r="E180" s="1256"/>
      <c r="F180" s="346"/>
      <c r="G180" s="1256"/>
      <c r="H180" s="1256"/>
      <c r="I180" s="346"/>
      <c r="J180" s="352"/>
      <c r="K180" s="346"/>
      <c r="L180" s="353"/>
      <c r="M180" s="350" t="str">
        <f t="shared" si="2"/>
        <v/>
      </c>
      <c r="N180" s="351" t="str">
        <f t="shared" si="3"/>
        <v/>
      </c>
      <c r="O180" s="346"/>
      <c r="Q180" s="339"/>
    </row>
    <row r="181" spans="1:17" x14ac:dyDescent="0.25">
      <c r="A181" s="339"/>
      <c r="C181" s="346"/>
      <c r="D181" s="1256"/>
      <c r="E181" s="1256"/>
      <c r="F181" s="346"/>
      <c r="G181" s="1256"/>
      <c r="H181" s="1256"/>
      <c r="I181" s="346"/>
      <c r="J181" s="352"/>
      <c r="K181" s="346"/>
      <c r="L181" s="353"/>
      <c r="M181" s="350" t="str">
        <f t="shared" si="2"/>
        <v/>
      </c>
      <c r="N181" s="351" t="str">
        <f t="shared" si="3"/>
        <v/>
      </c>
      <c r="O181" s="346"/>
      <c r="Q181" s="339"/>
    </row>
    <row r="182" spans="1:17" x14ac:dyDescent="0.25">
      <c r="A182" s="339"/>
      <c r="C182" s="346"/>
      <c r="D182" s="1256"/>
      <c r="E182" s="1256"/>
      <c r="F182" s="346"/>
      <c r="G182" s="1256"/>
      <c r="H182" s="1256"/>
      <c r="I182" s="346"/>
      <c r="J182" s="352"/>
      <c r="K182" s="346"/>
      <c r="L182" s="353"/>
      <c r="M182" s="350" t="str">
        <f t="shared" si="2"/>
        <v/>
      </c>
      <c r="N182" s="351" t="str">
        <f t="shared" si="3"/>
        <v/>
      </c>
      <c r="O182" s="346"/>
      <c r="Q182" s="339"/>
    </row>
    <row r="183" spans="1:17" x14ac:dyDescent="0.25">
      <c r="A183" s="339"/>
      <c r="C183" s="346"/>
      <c r="D183" s="1256"/>
      <c r="E183" s="1256"/>
      <c r="F183" s="346"/>
      <c r="G183" s="1256"/>
      <c r="H183" s="1256"/>
      <c r="I183" s="346"/>
      <c r="J183" s="352"/>
      <c r="K183" s="346"/>
      <c r="L183" s="353"/>
      <c r="M183" s="350" t="str">
        <f t="shared" si="2"/>
        <v/>
      </c>
      <c r="N183" s="351" t="str">
        <f t="shared" si="3"/>
        <v/>
      </c>
      <c r="O183" s="346"/>
      <c r="Q183" s="339"/>
    </row>
    <row r="184" spans="1:17" x14ac:dyDescent="0.25">
      <c r="A184" s="339"/>
      <c r="C184" s="346"/>
      <c r="D184" s="1256"/>
      <c r="E184" s="1256"/>
      <c r="F184" s="346"/>
      <c r="G184" s="1256"/>
      <c r="H184" s="1256"/>
      <c r="I184" s="346"/>
      <c r="J184" s="352"/>
      <c r="K184" s="346"/>
      <c r="L184" s="353"/>
      <c r="M184" s="350" t="str">
        <f t="shared" si="2"/>
        <v/>
      </c>
      <c r="N184" s="351" t="str">
        <f t="shared" si="3"/>
        <v/>
      </c>
      <c r="O184" s="346"/>
      <c r="Q184" s="339"/>
    </row>
    <row r="185" spans="1:17" x14ac:dyDescent="0.25">
      <c r="A185" s="339"/>
      <c r="C185" s="346"/>
      <c r="D185" s="1256"/>
      <c r="E185" s="1256"/>
      <c r="F185" s="346"/>
      <c r="G185" s="1256"/>
      <c r="H185" s="1256"/>
      <c r="I185" s="346"/>
      <c r="J185" s="352"/>
      <c r="K185" s="346"/>
      <c r="L185" s="353"/>
      <c r="M185" s="350" t="str">
        <f t="shared" si="2"/>
        <v/>
      </c>
      <c r="N185" s="351" t="str">
        <f t="shared" si="3"/>
        <v/>
      </c>
      <c r="O185" s="346"/>
      <c r="Q185" s="339"/>
    </row>
    <row r="186" spans="1:17" x14ac:dyDescent="0.25">
      <c r="A186" s="339"/>
      <c r="C186" s="346"/>
      <c r="D186" s="1256"/>
      <c r="E186" s="1256"/>
      <c r="F186" s="346"/>
      <c r="G186" s="1256"/>
      <c r="H186" s="1256"/>
      <c r="I186" s="346"/>
      <c r="J186" s="352"/>
      <c r="K186" s="346"/>
      <c r="L186" s="353"/>
      <c r="M186" s="350" t="str">
        <f t="shared" si="2"/>
        <v/>
      </c>
      <c r="N186" s="351" t="str">
        <f t="shared" si="3"/>
        <v/>
      </c>
      <c r="O186" s="346"/>
      <c r="Q186" s="339"/>
    </row>
    <row r="187" spans="1:17" x14ac:dyDescent="0.25">
      <c r="A187" s="339"/>
      <c r="C187" s="346"/>
      <c r="D187" s="1256"/>
      <c r="E187" s="1256"/>
      <c r="F187" s="346"/>
      <c r="G187" s="1256"/>
      <c r="H187" s="1256"/>
      <c r="I187" s="346"/>
      <c r="J187" s="352"/>
      <c r="K187" s="346"/>
      <c r="L187" s="353"/>
      <c r="M187" s="350" t="str">
        <f t="shared" si="2"/>
        <v/>
      </c>
      <c r="N187" s="351" t="str">
        <f t="shared" si="3"/>
        <v/>
      </c>
      <c r="O187" s="346"/>
      <c r="Q187" s="339"/>
    </row>
    <row r="188" spans="1:17" x14ac:dyDescent="0.25">
      <c r="A188" s="339"/>
      <c r="C188" s="346"/>
      <c r="D188" s="1256"/>
      <c r="E188" s="1256"/>
      <c r="F188" s="346"/>
      <c r="G188" s="1256"/>
      <c r="H188" s="1256"/>
      <c r="I188" s="346"/>
      <c r="J188" s="352"/>
      <c r="K188" s="346"/>
      <c r="L188" s="353"/>
      <c r="M188" s="350" t="str">
        <f t="shared" si="2"/>
        <v/>
      </c>
      <c r="N188" s="351" t="str">
        <f t="shared" si="3"/>
        <v/>
      </c>
      <c r="O188" s="346"/>
      <c r="Q188" s="339"/>
    </row>
    <row r="189" spans="1:17" x14ac:dyDescent="0.25">
      <c r="A189" s="339"/>
      <c r="C189" s="346"/>
      <c r="D189" s="1256"/>
      <c r="E189" s="1256"/>
      <c r="F189" s="346"/>
      <c r="G189" s="1256"/>
      <c r="H189" s="1256"/>
      <c r="I189" s="346"/>
      <c r="J189" s="352"/>
      <c r="K189" s="346"/>
      <c r="L189" s="353"/>
      <c r="M189" s="350" t="str">
        <f t="shared" si="2"/>
        <v/>
      </c>
      <c r="N189" s="351" t="str">
        <f t="shared" si="3"/>
        <v/>
      </c>
      <c r="O189" s="346"/>
      <c r="Q189" s="339"/>
    </row>
    <row r="190" spans="1:17" x14ac:dyDescent="0.25">
      <c r="A190" s="339"/>
      <c r="C190" s="346"/>
      <c r="D190" s="1256"/>
      <c r="E190" s="1256"/>
      <c r="F190" s="346"/>
      <c r="G190" s="1256"/>
      <c r="H190" s="1256"/>
      <c r="I190" s="346"/>
      <c r="J190" s="352"/>
      <c r="K190" s="346"/>
      <c r="L190" s="353"/>
      <c r="M190" s="350" t="str">
        <f t="shared" si="2"/>
        <v/>
      </c>
      <c r="N190" s="351" t="str">
        <f t="shared" si="3"/>
        <v/>
      </c>
      <c r="O190" s="346"/>
      <c r="Q190" s="339"/>
    </row>
    <row r="191" spans="1:17" x14ac:dyDescent="0.25">
      <c r="A191" s="339"/>
      <c r="C191" s="346"/>
      <c r="D191" s="1256"/>
      <c r="E191" s="1256"/>
      <c r="F191" s="346"/>
      <c r="G191" s="1256"/>
      <c r="H191" s="1256"/>
      <c r="I191" s="346"/>
      <c r="J191" s="352"/>
      <c r="K191" s="346"/>
      <c r="L191" s="353"/>
      <c r="M191" s="350" t="str">
        <f t="shared" si="2"/>
        <v/>
      </c>
      <c r="N191" s="351" t="str">
        <f t="shared" si="3"/>
        <v/>
      </c>
      <c r="O191" s="346"/>
      <c r="Q191" s="339"/>
    </row>
    <row r="192" spans="1:17" x14ac:dyDescent="0.25">
      <c r="A192" s="339"/>
      <c r="C192" s="346"/>
      <c r="D192" s="1256"/>
      <c r="E192" s="1256"/>
      <c r="F192" s="346"/>
      <c r="G192" s="1256"/>
      <c r="H192" s="1256"/>
      <c r="I192" s="346"/>
      <c r="J192" s="352"/>
      <c r="K192" s="346"/>
      <c r="L192" s="353"/>
      <c r="M192" s="350" t="str">
        <f t="shared" si="2"/>
        <v/>
      </c>
      <c r="N192" s="351" t="str">
        <f t="shared" si="3"/>
        <v/>
      </c>
      <c r="O192" s="346"/>
      <c r="Q192" s="339"/>
    </row>
    <row r="193" spans="1:17" x14ac:dyDescent="0.25">
      <c r="A193" s="339"/>
      <c r="C193" s="346"/>
      <c r="D193" s="1256"/>
      <c r="E193" s="1256"/>
      <c r="F193" s="346"/>
      <c r="G193" s="1256"/>
      <c r="H193" s="1256"/>
      <c r="I193" s="346"/>
      <c r="J193" s="352"/>
      <c r="K193" s="346"/>
      <c r="L193" s="353"/>
      <c r="M193" s="350" t="str">
        <f t="shared" si="2"/>
        <v/>
      </c>
      <c r="N193" s="351" t="str">
        <f t="shared" si="3"/>
        <v/>
      </c>
      <c r="O193" s="346"/>
      <c r="Q193" s="339"/>
    </row>
    <row r="194" spans="1:17" x14ac:dyDescent="0.25">
      <c r="A194" s="339"/>
      <c r="C194" s="346"/>
      <c r="D194" s="1256"/>
      <c r="E194" s="1256"/>
      <c r="F194" s="346"/>
      <c r="G194" s="1256"/>
      <c r="H194" s="1256"/>
      <c r="I194" s="346"/>
      <c r="J194" s="352"/>
      <c r="K194" s="346"/>
      <c r="L194" s="353"/>
      <c r="M194" s="350" t="str">
        <f t="shared" si="2"/>
        <v/>
      </c>
      <c r="N194" s="351" t="str">
        <f t="shared" si="3"/>
        <v/>
      </c>
      <c r="O194" s="346"/>
      <c r="Q194" s="339"/>
    </row>
    <row r="195" spans="1:17" x14ac:dyDescent="0.25">
      <c r="A195" s="339"/>
      <c r="C195" s="346"/>
      <c r="D195" s="1256"/>
      <c r="E195" s="1256"/>
      <c r="F195" s="346"/>
      <c r="G195" s="1256"/>
      <c r="H195" s="1256"/>
      <c r="I195" s="346"/>
      <c r="J195" s="352"/>
      <c r="K195" s="346"/>
      <c r="L195" s="353"/>
      <c r="M195" s="350" t="str">
        <f t="shared" ref="M195:M258" si="4">IF(K195="","", INDEX(CNTR_EFListSelected,MATCH(K195,CORSIA_FuelsList,0)))</f>
        <v/>
      </c>
      <c r="N195" s="351" t="str">
        <f t="shared" si="3"/>
        <v/>
      </c>
      <c r="O195" s="346"/>
      <c r="Q195" s="339"/>
    </row>
    <row r="196" spans="1:17" x14ac:dyDescent="0.25">
      <c r="A196" s="339"/>
      <c r="C196" s="346"/>
      <c r="D196" s="1256"/>
      <c r="E196" s="1256"/>
      <c r="F196" s="346"/>
      <c r="G196" s="1256"/>
      <c r="H196" s="1256"/>
      <c r="I196" s="346"/>
      <c r="J196" s="352"/>
      <c r="K196" s="346"/>
      <c r="L196" s="353"/>
      <c r="M196" s="350" t="str">
        <f t="shared" si="4"/>
        <v/>
      </c>
      <c r="N196" s="351" t="str">
        <f t="shared" ref="N196:N259" si="5">IF(COUNT(L196:M196)=2,L196*M196,"")</f>
        <v/>
      </c>
      <c r="O196" s="346"/>
      <c r="Q196" s="339"/>
    </row>
    <row r="197" spans="1:17" x14ac:dyDescent="0.25">
      <c r="A197" s="339"/>
      <c r="C197" s="346"/>
      <c r="D197" s="1256"/>
      <c r="E197" s="1256"/>
      <c r="F197" s="346"/>
      <c r="G197" s="1256"/>
      <c r="H197" s="1256"/>
      <c r="I197" s="346"/>
      <c r="J197" s="352"/>
      <c r="K197" s="346"/>
      <c r="L197" s="353"/>
      <c r="M197" s="350" t="str">
        <f t="shared" si="4"/>
        <v/>
      </c>
      <c r="N197" s="351" t="str">
        <f t="shared" si="5"/>
        <v/>
      </c>
      <c r="O197" s="346"/>
      <c r="Q197" s="339"/>
    </row>
    <row r="198" spans="1:17" x14ac:dyDescent="0.25">
      <c r="A198" s="339"/>
      <c r="C198" s="346"/>
      <c r="D198" s="1256"/>
      <c r="E198" s="1256"/>
      <c r="F198" s="346"/>
      <c r="G198" s="1256"/>
      <c r="H198" s="1256"/>
      <c r="I198" s="346"/>
      <c r="J198" s="352"/>
      <c r="K198" s="346"/>
      <c r="L198" s="353"/>
      <c r="M198" s="350" t="str">
        <f t="shared" si="4"/>
        <v/>
      </c>
      <c r="N198" s="351" t="str">
        <f t="shared" si="5"/>
        <v/>
      </c>
      <c r="O198" s="346"/>
      <c r="Q198" s="339"/>
    </row>
    <row r="199" spans="1:17" x14ac:dyDescent="0.25">
      <c r="A199" s="339"/>
      <c r="C199" s="346"/>
      <c r="D199" s="1256"/>
      <c r="E199" s="1256"/>
      <c r="F199" s="346"/>
      <c r="G199" s="1256"/>
      <c r="H199" s="1256"/>
      <c r="I199" s="346"/>
      <c r="J199" s="352"/>
      <c r="K199" s="346"/>
      <c r="L199" s="353"/>
      <c r="M199" s="350" t="str">
        <f t="shared" si="4"/>
        <v/>
      </c>
      <c r="N199" s="351" t="str">
        <f t="shared" si="5"/>
        <v/>
      </c>
      <c r="O199" s="346"/>
      <c r="Q199" s="339"/>
    </row>
    <row r="200" spans="1:17" x14ac:dyDescent="0.25">
      <c r="A200" s="339"/>
      <c r="C200" s="346"/>
      <c r="D200" s="1256"/>
      <c r="E200" s="1256"/>
      <c r="F200" s="346"/>
      <c r="G200" s="1256"/>
      <c r="H200" s="1256"/>
      <c r="I200" s="346"/>
      <c r="J200" s="352"/>
      <c r="K200" s="346"/>
      <c r="L200" s="353"/>
      <c r="M200" s="350" t="str">
        <f t="shared" si="4"/>
        <v/>
      </c>
      <c r="N200" s="351" t="str">
        <f t="shared" si="5"/>
        <v/>
      </c>
      <c r="O200" s="346"/>
      <c r="Q200" s="339"/>
    </row>
    <row r="201" spans="1:17" x14ac:dyDescent="0.25">
      <c r="A201" s="339"/>
      <c r="C201" s="346"/>
      <c r="D201" s="1256"/>
      <c r="E201" s="1256"/>
      <c r="F201" s="346"/>
      <c r="G201" s="1256"/>
      <c r="H201" s="1256"/>
      <c r="I201" s="346"/>
      <c r="J201" s="352"/>
      <c r="K201" s="346"/>
      <c r="L201" s="353"/>
      <c r="M201" s="350" t="str">
        <f t="shared" si="4"/>
        <v/>
      </c>
      <c r="N201" s="351" t="str">
        <f t="shared" si="5"/>
        <v/>
      </c>
      <c r="O201" s="346"/>
      <c r="Q201" s="339"/>
    </row>
    <row r="202" spans="1:17" x14ac:dyDescent="0.25">
      <c r="A202" s="339"/>
      <c r="C202" s="346"/>
      <c r="D202" s="1256"/>
      <c r="E202" s="1256"/>
      <c r="F202" s="346"/>
      <c r="G202" s="1256"/>
      <c r="H202" s="1256"/>
      <c r="I202" s="346"/>
      <c r="J202" s="352"/>
      <c r="K202" s="346"/>
      <c r="L202" s="353"/>
      <c r="M202" s="350" t="str">
        <f t="shared" si="4"/>
        <v/>
      </c>
      <c r="N202" s="351" t="str">
        <f t="shared" si="5"/>
        <v/>
      </c>
      <c r="O202" s="346"/>
      <c r="Q202" s="339"/>
    </row>
    <row r="203" spans="1:17" x14ac:dyDescent="0.25">
      <c r="A203" s="339"/>
      <c r="C203" s="346"/>
      <c r="D203" s="1256"/>
      <c r="E203" s="1256"/>
      <c r="F203" s="346"/>
      <c r="G203" s="1256"/>
      <c r="H203" s="1256"/>
      <c r="I203" s="346"/>
      <c r="J203" s="352"/>
      <c r="K203" s="346"/>
      <c r="L203" s="353"/>
      <c r="M203" s="350" t="str">
        <f t="shared" si="4"/>
        <v/>
      </c>
      <c r="N203" s="351" t="str">
        <f t="shared" si="5"/>
        <v/>
      </c>
      <c r="O203" s="346"/>
      <c r="Q203" s="339"/>
    </row>
    <row r="204" spans="1:17" x14ac:dyDescent="0.25">
      <c r="A204" s="339"/>
      <c r="C204" s="346"/>
      <c r="D204" s="1256"/>
      <c r="E204" s="1256"/>
      <c r="F204" s="346"/>
      <c r="G204" s="1256"/>
      <c r="H204" s="1256"/>
      <c r="I204" s="346"/>
      <c r="J204" s="352"/>
      <c r="K204" s="346"/>
      <c r="L204" s="353"/>
      <c r="M204" s="350" t="str">
        <f t="shared" si="4"/>
        <v/>
      </c>
      <c r="N204" s="351" t="str">
        <f t="shared" si="5"/>
        <v/>
      </c>
      <c r="O204" s="346"/>
      <c r="Q204" s="339"/>
    </row>
    <row r="205" spans="1:17" x14ac:dyDescent="0.25">
      <c r="A205" s="339"/>
      <c r="C205" s="346"/>
      <c r="D205" s="1256"/>
      <c r="E205" s="1256"/>
      <c r="F205" s="346"/>
      <c r="G205" s="1256"/>
      <c r="H205" s="1256"/>
      <c r="I205" s="346"/>
      <c r="J205" s="352"/>
      <c r="K205" s="346"/>
      <c r="L205" s="353"/>
      <c r="M205" s="350" t="str">
        <f t="shared" si="4"/>
        <v/>
      </c>
      <c r="N205" s="351" t="str">
        <f t="shared" si="5"/>
        <v/>
      </c>
      <c r="O205" s="346"/>
      <c r="Q205" s="339"/>
    </row>
    <row r="206" spans="1:17" x14ac:dyDescent="0.25">
      <c r="A206" s="339"/>
      <c r="C206" s="346"/>
      <c r="D206" s="1256"/>
      <c r="E206" s="1256"/>
      <c r="F206" s="346"/>
      <c r="G206" s="1256"/>
      <c r="H206" s="1256"/>
      <c r="I206" s="346"/>
      <c r="J206" s="352"/>
      <c r="K206" s="346"/>
      <c r="L206" s="353"/>
      <c r="M206" s="350" t="str">
        <f t="shared" si="4"/>
        <v/>
      </c>
      <c r="N206" s="351" t="str">
        <f t="shared" si="5"/>
        <v/>
      </c>
      <c r="O206" s="346"/>
      <c r="Q206" s="339"/>
    </row>
    <row r="207" spans="1:17" x14ac:dyDescent="0.25">
      <c r="A207" s="339"/>
      <c r="C207" s="346"/>
      <c r="D207" s="1256"/>
      <c r="E207" s="1256"/>
      <c r="F207" s="346"/>
      <c r="G207" s="1256"/>
      <c r="H207" s="1256"/>
      <c r="I207" s="346"/>
      <c r="J207" s="352"/>
      <c r="K207" s="346"/>
      <c r="L207" s="353"/>
      <c r="M207" s="350" t="str">
        <f t="shared" si="4"/>
        <v/>
      </c>
      <c r="N207" s="351" t="str">
        <f t="shared" si="5"/>
        <v/>
      </c>
      <c r="O207" s="346"/>
      <c r="Q207" s="339"/>
    </row>
    <row r="208" spans="1:17" x14ac:dyDescent="0.25">
      <c r="A208" s="339"/>
      <c r="C208" s="346"/>
      <c r="D208" s="1256"/>
      <c r="E208" s="1256"/>
      <c r="F208" s="346"/>
      <c r="G208" s="1256"/>
      <c r="H208" s="1256"/>
      <c r="I208" s="346"/>
      <c r="J208" s="352"/>
      <c r="K208" s="346"/>
      <c r="L208" s="353"/>
      <c r="M208" s="350" t="str">
        <f t="shared" si="4"/>
        <v/>
      </c>
      <c r="N208" s="351" t="str">
        <f t="shared" si="5"/>
        <v/>
      </c>
      <c r="O208" s="346"/>
      <c r="Q208" s="339"/>
    </row>
    <row r="209" spans="1:17" x14ac:dyDescent="0.25">
      <c r="A209" s="339"/>
      <c r="C209" s="346"/>
      <c r="D209" s="1256"/>
      <c r="E209" s="1256"/>
      <c r="F209" s="346"/>
      <c r="G209" s="1256"/>
      <c r="H209" s="1256"/>
      <c r="I209" s="346"/>
      <c r="J209" s="352"/>
      <c r="K209" s="346"/>
      <c r="L209" s="353"/>
      <c r="M209" s="350" t="str">
        <f t="shared" si="4"/>
        <v/>
      </c>
      <c r="N209" s="351" t="str">
        <f t="shared" si="5"/>
        <v/>
      </c>
      <c r="O209" s="346"/>
      <c r="Q209" s="339"/>
    </row>
    <row r="210" spans="1:17" x14ac:dyDescent="0.25">
      <c r="A210" s="339"/>
      <c r="C210" s="346"/>
      <c r="D210" s="1256"/>
      <c r="E210" s="1256"/>
      <c r="F210" s="346"/>
      <c r="G210" s="1256"/>
      <c r="H210" s="1256"/>
      <c r="I210" s="346"/>
      <c r="J210" s="352"/>
      <c r="K210" s="346"/>
      <c r="L210" s="353"/>
      <c r="M210" s="350" t="str">
        <f t="shared" si="4"/>
        <v/>
      </c>
      <c r="N210" s="351" t="str">
        <f t="shared" si="5"/>
        <v/>
      </c>
      <c r="O210" s="346"/>
      <c r="Q210" s="339"/>
    </row>
    <row r="211" spans="1:17" x14ac:dyDescent="0.25">
      <c r="A211" s="339"/>
      <c r="C211" s="346"/>
      <c r="D211" s="1256"/>
      <c r="E211" s="1256"/>
      <c r="F211" s="346"/>
      <c r="G211" s="1256"/>
      <c r="H211" s="1256"/>
      <c r="I211" s="346"/>
      <c r="J211" s="352"/>
      <c r="K211" s="346"/>
      <c r="L211" s="353"/>
      <c r="M211" s="350" t="str">
        <f t="shared" si="4"/>
        <v/>
      </c>
      <c r="N211" s="351" t="str">
        <f t="shared" si="5"/>
        <v/>
      </c>
      <c r="O211" s="346"/>
      <c r="Q211" s="339"/>
    </row>
    <row r="212" spans="1:17" x14ac:dyDescent="0.25">
      <c r="A212" s="339"/>
      <c r="C212" s="346"/>
      <c r="D212" s="1256"/>
      <c r="E212" s="1256"/>
      <c r="F212" s="346"/>
      <c r="G212" s="1256"/>
      <c r="H212" s="1256"/>
      <c r="I212" s="346"/>
      <c r="J212" s="352"/>
      <c r="K212" s="346"/>
      <c r="L212" s="353"/>
      <c r="M212" s="350" t="str">
        <f t="shared" si="4"/>
        <v/>
      </c>
      <c r="N212" s="351" t="str">
        <f t="shared" si="5"/>
        <v/>
      </c>
      <c r="O212" s="346"/>
      <c r="Q212" s="339"/>
    </row>
    <row r="213" spans="1:17" x14ac:dyDescent="0.25">
      <c r="A213" s="339"/>
      <c r="C213" s="346"/>
      <c r="D213" s="1256"/>
      <c r="E213" s="1256"/>
      <c r="F213" s="346"/>
      <c r="G213" s="1256"/>
      <c r="H213" s="1256"/>
      <c r="I213" s="346"/>
      <c r="J213" s="352"/>
      <c r="K213" s="346"/>
      <c r="L213" s="353"/>
      <c r="M213" s="350" t="str">
        <f t="shared" si="4"/>
        <v/>
      </c>
      <c r="N213" s="351" t="str">
        <f t="shared" si="5"/>
        <v/>
      </c>
      <c r="O213" s="346"/>
      <c r="Q213" s="339"/>
    </row>
    <row r="214" spans="1:17" x14ac:dyDescent="0.25">
      <c r="A214" s="339"/>
      <c r="C214" s="346"/>
      <c r="D214" s="1256"/>
      <c r="E214" s="1256"/>
      <c r="F214" s="346"/>
      <c r="G214" s="1256"/>
      <c r="H214" s="1256"/>
      <c r="I214" s="346"/>
      <c r="J214" s="352"/>
      <c r="K214" s="346"/>
      <c r="L214" s="353"/>
      <c r="M214" s="350" t="str">
        <f t="shared" si="4"/>
        <v/>
      </c>
      <c r="N214" s="351" t="str">
        <f t="shared" si="5"/>
        <v/>
      </c>
      <c r="O214" s="346"/>
      <c r="Q214" s="339"/>
    </row>
    <row r="215" spans="1:17" x14ac:dyDescent="0.25">
      <c r="A215" s="339"/>
      <c r="C215" s="346"/>
      <c r="D215" s="1256"/>
      <c r="E215" s="1256"/>
      <c r="F215" s="346"/>
      <c r="G215" s="1256"/>
      <c r="H215" s="1256"/>
      <c r="I215" s="346"/>
      <c r="J215" s="352"/>
      <c r="K215" s="346"/>
      <c r="L215" s="353"/>
      <c r="M215" s="350" t="str">
        <f t="shared" si="4"/>
        <v/>
      </c>
      <c r="N215" s="351" t="str">
        <f t="shared" si="5"/>
        <v/>
      </c>
      <c r="O215" s="346"/>
      <c r="Q215" s="339"/>
    </row>
    <row r="216" spans="1:17" x14ac:dyDescent="0.25">
      <c r="A216" s="339"/>
      <c r="C216" s="346"/>
      <c r="D216" s="1256"/>
      <c r="E216" s="1256"/>
      <c r="F216" s="346"/>
      <c r="G216" s="1256"/>
      <c r="H216" s="1256"/>
      <c r="I216" s="346"/>
      <c r="J216" s="352"/>
      <c r="K216" s="346"/>
      <c r="L216" s="353"/>
      <c r="M216" s="350" t="str">
        <f t="shared" si="4"/>
        <v/>
      </c>
      <c r="N216" s="351" t="str">
        <f t="shared" si="5"/>
        <v/>
      </c>
      <c r="O216" s="346"/>
      <c r="Q216" s="339"/>
    </row>
    <row r="217" spans="1:17" x14ac:dyDescent="0.25">
      <c r="A217" s="339"/>
      <c r="C217" s="346"/>
      <c r="D217" s="1256"/>
      <c r="E217" s="1256"/>
      <c r="F217" s="346"/>
      <c r="G217" s="1256"/>
      <c r="H217" s="1256"/>
      <c r="I217" s="346"/>
      <c r="J217" s="352"/>
      <c r="K217" s="346"/>
      <c r="L217" s="353"/>
      <c r="M217" s="350" t="str">
        <f t="shared" si="4"/>
        <v/>
      </c>
      <c r="N217" s="351" t="str">
        <f t="shared" si="5"/>
        <v/>
      </c>
      <c r="O217" s="346"/>
      <c r="Q217" s="339"/>
    </row>
    <row r="218" spans="1:17" x14ac:dyDescent="0.25">
      <c r="A218" s="339"/>
      <c r="C218" s="346"/>
      <c r="D218" s="1256"/>
      <c r="E218" s="1256"/>
      <c r="F218" s="346"/>
      <c r="G218" s="1256"/>
      <c r="H218" s="1256"/>
      <c r="I218" s="346"/>
      <c r="J218" s="352"/>
      <c r="K218" s="346"/>
      <c r="L218" s="353"/>
      <c r="M218" s="350" t="str">
        <f t="shared" si="4"/>
        <v/>
      </c>
      <c r="N218" s="351" t="str">
        <f t="shared" si="5"/>
        <v/>
      </c>
      <c r="O218" s="346"/>
      <c r="Q218" s="339"/>
    </row>
    <row r="219" spans="1:17" x14ac:dyDescent="0.25">
      <c r="A219" s="339"/>
      <c r="C219" s="346"/>
      <c r="D219" s="1256"/>
      <c r="E219" s="1256"/>
      <c r="F219" s="346"/>
      <c r="G219" s="1256"/>
      <c r="H219" s="1256"/>
      <c r="I219" s="346"/>
      <c r="J219" s="352"/>
      <c r="K219" s="346"/>
      <c r="L219" s="353"/>
      <c r="M219" s="350" t="str">
        <f t="shared" si="4"/>
        <v/>
      </c>
      <c r="N219" s="351" t="str">
        <f t="shared" si="5"/>
        <v/>
      </c>
      <c r="O219" s="346"/>
      <c r="Q219" s="339"/>
    </row>
    <row r="220" spans="1:17" x14ac:dyDescent="0.25">
      <c r="A220" s="339"/>
      <c r="C220" s="346"/>
      <c r="D220" s="1256"/>
      <c r="E220" s="1256"/>
      <c r="F220" s="346"/>
      <c r="G220" s="1256"/>
      <c r="H220" s="1256"/>
      <c r="I220" s="346"/>
      <c r="J220" s="352"/>
      <c r="K220" s="346"/>
      <c r="L220" s="353"/>
      <c r="M220" s="350" t="str">
        <f t="shared" si="4"/>
        <v/>
      </c>
      <c r="N220" s="351" t="str">
        <f t="shared" si="5"/>
        <v/>
      </c>
      <c r="O220" s="346"/>
      <c r="Q220" s="339"/>
    </row>
    <row r="221" spans="1:17" x14ac:dyDescent="0.25">
      <c r="A221" s="339"/>
      <c r="C221" s="346"/>
      <c r="D221" s="1256"/>
      <c r="E221" s="1256"/>
      <c r="F221" s="346"/>
      <c r="G221" s="1256"/>
      <c r="H221" s="1256"/>
      <c r="I221" s="346"/>
      <c r="J221" s="352"/>
      <c r="K221" s="346"/>
      <c r="L221" s="353"/>
      <c r="M221" s="350" t="str">
        <f t="shared" si="4"/>
        <v/>
      </c>
      <c r="N221" s="351" t="str">
        <f t="shared" si="5"/>
        <v/>
      </c>
      <c r="O221" s="346"/>
      <c r="Q221" s="339"/>
    </row>
    <row r="222" spans="1:17" x14ac:dyDescent="0.25">
      <c r="A222" s="339"/>
      <c r="C222" s="346"/>
      <c r="D222" s="1256"/>
      <c r="E222" s="1256"/>
      <c r="F222" s="346"/>
      <c r="G222" s="1256"/>
      <c r="H222" s="1256"/>
      <c r="I222" s="346"/>
      <c r="J222" s="352"/>
      <c r="K222" s="346"/>
      <c r="L222" s="353"/>
      <c r="M222" s="350" t="str">
        <f t="shared" si="4"/>
        <v/>
      </c>
      <c r="N222" s="351" t="str">
        <f t="shared" si="5"/>
        <v/>
      </c>
      <c r="O222" s="346"/>
      <c r="Q222" s="339"/>
    </row>
    <row r="223" spans="1:17" x14ac:dyDescent="0.25">
      <c r="A223" s="339"/>
      <c r="C223" s="346"/>
      <c r="D223" s="1256"/>
      <c r="E223" s="1256"/>
      <c r="F223" s="346"/>
      <c r="G223" s="1256"/>
      <c r="H223" s="1256"/>
      <c r="I223" s="346"/>
      <c r="J223" s="352"/>
      <c r="K223" s="346"/>
      <c r="L223" s="353"/>
      <c r="M223" s="350" t="str">
        <f t="shared" si="4"/>
        <v/>
      </c>
      <c r="N223" s="351" t="str">
        <f t="shared" si="5"/>
        <v/>
      </c>
      <c r="O223" s="346"/>
      <c r="Q223" s="339"/>
    </row>
    <row r="224" spans="1:17" x14ac:dyDescent="0.25">
      <c r="A224" s="339"/>
      <c r="C224" s="346"/>
      <c r="D224" s="1256"/>
      <c r="E224" s="1256"/>
      <c r="F224" s="346"/>
      <c r="G224" s="1256"/>
      <c r="H224" s="1256"/>
      <c r="I224" s="346"/>
      <c r="J224" s="352"/>
      <c r="K224" s="346"/>
      <c r="L224" s="353"/>
      <c r="M224" s="350" t="str">
        <f t="shared" si="4"/>
        <v/>
      </c>
      <c r="N224" s="351" t="str">
        <f t="shared" si="5"/>
        <v/>
      </c>
      <c r="O224" s="346"/>
      <c r="Q224" s="339"/>
    </row>
    <row r="225" spans="1:17" x14ac:dyDescent="0.25">
      <c r="A225" s="339"/>
      <c r="C225" s="346"/>
      <c r="D225" s="1256"/>
      <c r="E225" s="1256"/>
      <c r="F225" s="346"/>
      <c r="G225" s="1256"/>
      <c r="H225" s="1256"/>
      <c r="I225" s="346"/>
      <c r="J225" s="352"/>
      <c r="K225" s="346"/>
      <c r="L225" s="353"/>
      <c r="M225" s="350" t="str">
        <f t="shared" si="4"/>
        <v/>
      </c>
      <c r="N225" s="351" t="str">
        <f t="shared" si="5"/>
        <v/>
      </c>
      <c r="O225" s="346"/>
      <c r="Q225" s="339"/>
    </row>
    <row r="226" spans="1:17" x14ac:dyDescent="0.25">
      <c r="A226" s="339"/>
      <c r="C226" s="346"/>
      <c r="D226" s="1256"/>
      <c r="E226" s="1256"/>
      <c r="F226" s="346"/>
      <c r="G226" s="1256"/>
      <c r="H226" s="1256"/>
      <c r="I226" s="346"/>
      <c r="J226" s="352"/>
      <c r="K226" s="346"/>
      <c r="L226" s="353"/>
      <c r="M226" s="350" t="str">
        <f t="shared" si="4"/>
        <v/>
      </c>
      <c r="N226" s="351" t="str">
        <f t="shared" si="5"/>
        <v/>
      </c>
      <c r="O226" s="346"/>
      <c r="Q226" s="339"/>
    </row>
    <row r="227" spans="1:17" x14ac:dyDescent="0.25">
      <c r="A227" s="339"/>
      <c r="C227" s="346"/>
      <c r="D227" s="1256"/>
      <c r="E227" s="1256"/>
      <c r="F227" s="346"/>
      <c r="G227" s="1256"/>
      <c r="H227" s="1256"/>
      <c r="I227" s="346"/>
      <c r="J227" s="352"/>
      <c r="K227" s="346"/>
      <c r="L227" s="353"/>
      <c r="M227" s="350" t="str">
        <f t="shared" si="4"/>
        <v/>
      </c>
      <c r="N227" s="351" t="str">
        <f t="shared" si="5"/>
        <v/>
      </c>
      <c r="O227" s="346"/>
      <c r="Q227" s="339"/>
    </row>
    <row r="228" spans="1:17" x14ac:dyDescent="0.25">
      <c r="A228" s="339"/>
      <c r="C228" s="346"/>
      <c r="D228" s="1256"/>
      <c r="E228" s="1256"/>
      <c r="F228" s="346"/>
      <c r="G228" s="1256"/>
      <c r="H228" s="1256"/>
      <c r="I228" s="346"/>
      <c r="J228" s="352"/>
      <c r="K228" s="346"/>
      <c r="L228" s="353"/>
      <c r="M228" s="350" t="str">
        <f t="shared" si="4"/>
        <v/>
      </c>
      <c r="N228" s="351" t="str">
        <f t="shared" si="5"/>
        <v/>
      </c>
      <c r="O228" s="346"/>
      <c r="Q228" s="339"/>
    </row>
    <row r="229" spans="1:17" x14ac:dyDescent="0.25">
      <c r="A229" s="339"/>
      <c r="C229" s="346"/>
      <c r="D229" s="1256"/>
      <c r="E229" s="1256"/>
      <c r="F229" s="346"/>
      <c r="G229" s="1256"/>
      <c r="H229" s="1256"/>
      <c r="I229" s="346"/>
      <c r="J229" s="352"/>
      <c r="K229" s="346"/>
      <c r="L229" s="353"/>
      <c r="M229" s="350" t="str">
        <f t="shared" si="4"/>
        <v/>
      </c>
      <c r="N229" s="351" t="str">
        <f t="shared" si="5"/>
        <v/>
      </c>
      <c r="O229" s="346"/>
      <c r="Q229" s="339"/>
    </row>
    <row r="230" spans="1:17" x14ac:dyDescent="0.25">
      <c r="A230" s="339"/>
      <c r="C230" s="346"/>
      <c r="D230" s="1256"/>
      <c r="E230" s="1256"/>
      <c r="F230" s="346"/>
      <c r="G230" s="1256"/>
      <c r="H230" s="1256"/>
      <c r="I230" s="346"/>
      <c r="J230" s="352"/>
      <c r="K230" s="346"/>
      <c r="L230" s="353"/>
      <c r="M230" s="350" t="str">
        <f t="shared" si="4"/>
        <v/>
      </c>
      <c r="N230" s="351" t="str">
        <f t="shared" si="5"/>
        <v/>
      </c>
      <c r="O230" s="346"/>
      <c r="Q230" s="339"/>
    </row>
    <row r="231" spans="1:17" x14ac:dyDescent="0.25">
      <c r="A231" s="339"/>
      <c r="C231" s="346"/>
      <c r="D231" s="1256"/>
      <c r="E231" s="1256"/>
      <c r="F231" s="346"/>
      <c r="G231" s="1256"/>
      <c r="H231" s="1256"/>
      <c r="I231" s="346"/>
      <c r="J231" s="352"/>
      <c r="K231" s="346"/>
      <c r="L231" s="353"/>
      <c r="M231" s="350" t="str">
        <f t="shared" si="4"/>
        <v/>
      </c>
      <c r="N231" s="351" t="str">
        <f t="shared" si="5"/>
        <v/>
      </c>
      <c r="O231" s="346"/>
      <c r="Q231" s="339"/>
    </row>
    <row r="232" spans="1:17" x14ac:dyDescent="0.25">
      <c r="A232" s="339"/>
      <c r="C232" s="346"/>
      <c r="D232" s="1256"/>
      <c r="E232" s="1256"/>
      <c r="F232" s="346"/>
      <c r="G232" s="1256"/>
      <c r="H232" s="1256"/>
      <c r="I232" s="346"/>
      <c r="J232" s="352"/>
      <c r="K232" s="346"/>
      <c r="L232" s="353"/>
      <c r="M232" s="350" t="str">
        <f t="shared" si="4"/>
        <v/>
      </c>
      <c r="N232" s="351" t="str">
        <f t="shared" si="5"/>
        <v/>
      </c>
      <c r="O232" s="346"/>
      <c r="Q232" s="339"/>
    </row>
    <row r="233" spans="1:17" x14ac:dyDescent="0.25">
      <c r="A233" s="339"/>
      <c r="C233" s="346"/>
      <c r="D233" s="1256"/>
      <c r="E233" s="1256"/>
      <c r="F233" s="346"/>
      <c r="G233" s="1256"/>
      <c r="H233" s="1256"/>
      <c r="I233" s="346"/>
      <c r="J233" s="352"/>
      <c r="K233" s="346"/>
      <c r="L233" s="353"/>
      <c r="M233" s="350" t="str">
        <f t="shared" si="4"/>
        <v/>
      </c>
      <c r="N233" s="351" t="str">
        <f t="shared" si="5"/>
        <v/>
      </c>
      <c r="O233" s="346"/>
      <c r="Q233" s="339"/>
    </row>
    <row r="234" spans="1:17" x14ac:dyDescent="0.25">
      <c r="A234" s="339"/>
      <c r="C234" s="346"/>
      <c r="D234" s="1256"/>
      <c r="E234" s="1256"/>
      <c r="F234" s="346"/>
      <c r="G234" s="1256"/>
      <c r="H234" s="1256"/>
      <c r="I234" s="346"/>
      <c r="J234" s="352"/>
      <c r="K234" s="346"/>
      <c r="L234" s="353"/>
      <c r="M234" s="350" t="str">
        <f t="shared" si="4"/>
        <v/>
      </c>
      <c r="N234" s="351" t="str">
        <f t="shared" si="5"/>
        <v/>
      </c>
      <c r="O234" s="346"/>
      <c r="Q234" s="339"/>
    </row>
    <row r="235" spans="1:17" x14ac:dyDescent="0.25">
      <c r="A235" s="339"/>
      <c r="C235" s="346"/>
      <c r="D235" s="1256"/>
      <c r="E235" s="1256"/>
      <c r="F235" s="346"/>
      <c r="G235" s="1256"/>
      <c r="H235" s="1256"/>
      <c r="I235" s="346"/>
      <c r="J235" s="352"/>
      <c r="K235" s="346"/>
      <c r="L235" s="353"/>
      <c r="M235" s="350" t="str">
        <f t="shared" si="4"/>
        <v/>
      </c>
      <c r="N235" s="351" t="str">
        <f t="shared" si="5"/>
        <v/>
      </c>
      <c r="O235" s="346"/>
      <c r="Q235" s="339"/>
    </row>
    <row r="236" spans="1:17" x14ac:dyDescent="0.25">
      <c r="A236" s="339"/>
      <c r="C236" s="346"/>
      <c r="D236" s="1256"/>
      <c r="E236" s="1256"/>
      <c r="F236" s="346"/>
      <c r="G236" s="1256"/>
      <c r="H236" s="1256"/>
      <c r="I236" s="346"/>
      <c r="J236" s="352"/>
      <c r="K236" s="346"/>
      <c r="L236" s="353"/>
      <c r="M236" s="350" t="str">
        <f t="shared" si="4"/>
        <v/>
      </c>
      <c r="N236" s="351" t="str">
        <f t="shared" si="5"/>
        <v/>
      </c>
      <c r="O236" s="346"/>
      <c r="Q236" s="339"/>
    </row>
    <row r="237" spans="1:17" x14ac:dyDescent="0.25">
      <c r="A237" s="339"/>
      <c r="C237" s="346"/>
      <c r="D237" s="1256"/>
      <c r="E237" s="1256"/>
      <c r="F237" s="346"/>
      <c r="G237" s="1256"/>
      <c r="H237" s="1256"/>
      <c r="I237" s="346"/>
      <c r="J237" s="352"/>
      <c r="K237" s="346"/>
      <c r="L237" s="353"/>
      <c r="M237" s="350" t="str">
        <f t="shared" si="4"/>
        <v/>
      </c>
      <c r="N237" s="351" t="str">
        <f t="shared" si="5"/>
        <v/>
      </c>
      <c r="O237" s="346"/>
      <c r="Q237" s="339"/>
    </row>
    <row r="238" spans="1:17" x14ac:dyDescent="0.25">
      <c r="A238" s="339"/>
      <c r="C238" s="346"/>
      <c r="D238" s="1256"/>
      <c r="E238" s="1256"/>
      <c r="F238" s="346"/>
      <c r="G238" s="1256"/>
      <c r="H238" s="1256"/>
      <c r="I238" s="346"/>
      <c r="J238" s="352"/>
      <c r="K238" s="346"/>
      <c r="L238" s="353"/>
      <c r="M238" s="350" t="str">
        <f t="shared" si="4"/>
        <v/>
      </c>
      <c r="N238" s="351" t="str">
        <f t="shared" si="5"/>
        <v/>
      </c>
      <c r="O238" s="346"/>
      <c r="Q238" s="339"/>
    </row>
    <row r="239" spans="1:17" x14ac:dyDescent="0.25">
      <c r="A239" s="339"/>
      <c r="C239" s="346"/>
      <c r="D239" s="1256"/>
      <c r="E239" s="1256"/>
      <c r="F239" s="346"/>
      <c r="G239" s="1256"/>
      <c r="H239" s="1256"/>
      <c r="I239" s="346"/>
      <c r="J239" s="352"/>
      <c r="K239" s="346"/>
      <c r="L239" s="353"/>
      <c r="M239" s="350" t="str">
        <f t="shared" si="4"/>
        <v/>
      </c>
      <c r="N239" s="351" t="str">
        <f t="shared" si="5"/>
        <v/>
      </c>
      <c r="O239" s="346"/>
      <c r="Q239" s="339"/>
    </row>
    <row r="240" spans="1:17" x14ac:dyDescent="0.25">
      <c r="A240" s="339"/>
      <c r="C240" s="346"/>
      <c r="D240" s="1256"/>
      <c r="E240" s="1256"/>
      <c r="F240" s="346"/>
      <c r="G240" s="1256"/>
      <c r="H240" s="1256"/>
      <c r="I240" s="346"/>
      <c r="J240" s="352"/>
      <c r="K240" s="346"/>
      <c r="L240" s="353"/>
      <c r="M240" s="350" t="str">
        <f t="shared" si="4"/>
        <v/>
      </c>
      <c r="N240" s="351" t="str">
        <f t="shared" si="5"/>
        <v/>
      </c>
      <c r="O240" s="346"/>
      <c r="Q240" s="339"/>
    </row>
    <row r="241" spans="1:17" x14ac:dyDescent="0.25">
      <c r="A241" s="339"/>
      <c r="C241" s="346"/>
      <c r="D241" s="1256"/>
      <c r="E241" s="1256"/>
      <c r="F241" s="346"/>
      <c r="G241" s="1256"/>
      <c r="H241" s="1256"/>
      <c r="I241" s="346"/>
      <c r="J241" s="352"/>
      <c r="K241" s="346"/>
      <c r="L241" s="353"/>
      <c r="M241" s="350" t="str">
        <f t="shared" si="4"/>
        <v/>
      </c>
      <c r="N241" s="351" t="str">
        <f t="shared" si="5"/>
        <v/>
      </c>
      <c r="O241" s="346"/>
      <c r="Q241" s="339"/>
    </row>
    <row r="242" spans="1:17" x14ac:dyDescent="0.25">
      <c r="A242" s="339"/>
      <c r="C242" s="346"/>
      <c r="D242" s="1256"/>
      <c r="E242" s="1256"/>
      <c r="F242" s="346"/>
      <c r="G242" s="1256"/>
      <c r="H242" s="1256"/>
      <c r="I242" s="346"/>
      <c r="J242" s="352"/>
      <c r="K242" s="346"/>
      <c r="L242" s="353"/>
      <c r="M242" s="350" t="str">
        <f t="shared" si="4"/>
        <v/>
      </c>
      <c r="N242" s="351" t="str">
        <f t="shared" si="5"/>
        <v/>
      </c>
      <c r="O242" s="346"/>
      <c r="Q242" s="339"/>
    </row>
    <row r="243" spans="1:17" x14ac:dyDescent="0.25">
      <c r="A243" s="339"/>
      <c r="C243" s="346"/>
      <c r="D243" s="1256"/>
      <c r="E243" s="1256"/>
      <c r="F243" s="346"/>
      <c r="G243" s="1256"/>
      <c r="H243" s="1256"/>
      <c r="I243" s="346"/>
      <c r="J243" s="352"/>
      <c r="K243" s="346"/>
      <c r="L243" s="353"/>
      <c r="M243" s="350" t="str">
        <f t="shared" si="4"/>
        <v/>
      </c>
      <c r="N243" s="351" t="str">
        <f t="shared" si="5"/>
        <v/>
      </c>
      <c r="O243" s="346"/>
      <c r="Q243" s="339"/>
    </row>
    <row r="244" spans="1:17" x14ac:dyDescent="0.25">
      <c r="A244" s="339"/>
      <c r="C244" s="346"/>
      <c r="D244" s="1256"/>
      <c r="E244" s="1256"/>
      <c r="F244" s="346"/>
      <c r="G244" s="1256"/>
      <c r="H244" s="1256"/>
      <c r="I244" s="346"/>
      <c r="J244" s="352"/>
      <c r="K244" s="346"/>
      <c r="L244" s="353"/>
      <c r="M244" s="350" t="str">
        <f t="shared" si="4"/>
        <v/>
      </c>
      <c r="N244" s="351" t="str">
        <f t="shared" si="5"/>
        <v/>
      </c>
      <c r="O244" s="346"/>
      <c r="Q244" s="339"/>
    </row>
    <row r="245" spans="1:17" x14ac:dyDescent="0.25">
      <c r="A245" s="339"/>
      <c r="C245" s="346"/>
      <c r="D245" s="1256"/>
      <c r="E245" s="1256"/>
      <c r="F245" s="346"/>
      <c r="G245" s="1256"/>
      <c r="H245" s="1256"/>
      <c r="I245" s="346"/>
      <c r="J245" s="352"/>
      <c r="K245" s="346"/>
      <c r="L245" s="353"/>
      <c r="M245" s="350" t="str">
        <f t="shared" si="4"/>
        <v/>
      </c>
      <c r="N245" s="351" t="str">
        <f t="shared" si="5"/>
        <v/>
      </c>
      <c r="O245" s="346"/>
      <c r="Q245" s="339"/>
    </row>
    <row r="246" spans="1:17" x14ac:dyDescent="0.25">
      <c r="A246" s="339"/>
      <c r="C246" s="346"/>
      <c r="D246" s="1256"/>
      <c r="E246" s="1256"/>
      <c r="F246" s="346"/>
      <c r="G246" s="1256"/>
      <c r="H246" s="1256"/>
      <c r="I246" s="346"/>
      <c r="J246" s="352"/>
      <c r="K246" s="346"/>
      <c r="L246" s="353"/>
      <c r="M246" s="350" t="str">
        <f t="shared" si="4"/>
        <v/>
      </c>
      <c r="N246" s="351" t="str">
        <f t="shared" si="5"/>
        <v/>
      </c>
      <c r="O246" s="346"/>
      <c r="Q246" s="339"/>
    </row>
    <row r="247" spans="1:17" x14ac:dyDescent="0.25">
      <c r="A247" s="339"/>
      <c r="C247" s="346"/>
      <c r="D247" s="1256"/>
      <c r="E247" s="1256"/>
      <c r="F247" s="346"/>
      <c r="G247" s="1256"/>
      <c r="H247" s="1256"/>
      <c r="I247" s="346"/>
      <c r="J247" s="352"/>
      <c r="K247" s="346"/>
      <c r="L247" s="353"/>
      <c r="M247" s="350" t="str">
        <f t="shared" si="4"/>
        <v/>
      </c>
      <c r="N247" s="351" t="str">
        <f t="shared" si="5"/>
        <v/>
      </c>
      <c r="O247" s="346"/>
      <c r="Q247" s="339"/>
    </row>
    <row r="248" spans="1:17" x14ac:dyDescent="0.25">
      <c r="A248" s="339"/>
      <c r="C248" s="346"/>
      <c r="D248" s="1256"/>
      <c r="E248" s="1256"/>
      <c r="F248" s="346"/>
      <c r="G248" s="1256"/>
      <c r="H248" s="1256"/>
      <c r="I248" s="346"/>
      <c r="J248" s="352"/>
      <c r="K248" s="346"/>
      <c r="L248" s="353"/>
      <c r="M248" s="350" t="str">
        <f t="shared" si="4"/>
        <v/>
      </c>
      <c r="N248" s="351" t="str">
        <f t="shared" si="5"/>
        <v/>
      </c>
      <c r="O248" s="346"/>
      <c r="Q248" s="339"/>
    </row>
    <row r="249" spans="1:17" x14ac:dyDescent="0.25">
      <c r="A249" s="339"/>
      <c r="C249" s="346"/>
      <c r="D249" s="1256"/>
      <c r="E249" s="1256"/>
      <c r="F249" s="346"/>
      <c r="G249" s="1256"/>
      <c r="H249" s="1256"/>
      <c r="I249" s="346"/>
      <c r="J249" s="352"/>
      <c r="K249" s="346"/>
      <c r="L249" s="353"/>
      <c r="M249" s="350" t="str">
        <f t="shared" si="4"/>
        <v/>
      </c>
      <c r="N249" s="351" t="str">
        <f t="shared" si="5"/>
        <v/>
      </c>
      <c r="O249" s="346"/>
      <c r="Q249" s="339"/>
    </row>
    <row r="250" spans="1:17" x14ac:dyDescent="0.25">
      <c r="A250" s="339"/>
      <c r="C250" s="346"/>
      <c r="D250" s="1256"/>
      <c r="E250" s="1256"/>
      <c r="F250" s="346"/>
      <c r="G250" s="1256"/>
      <c r="H250" s="1256"/>
      <c r="I250" s="346"/>
      <c r="J250" s="352"/>
      <c r="K250" s="346"/>
      <c r="L250" s="353"/>
      <c r="M250" s="350" t="str">
        <f t="shared" si="4"/>
        <v/>
      </c>
      <c r="N250" s="351" t="str">
        <f t="shared" si="5"/>
        <v/>
      </c>
      <c r="O250" s="346"/>
      <c r="Q250" s="339"/>
    </row>
    <row r="251" spans="1:17" x14ac:dyDescent="0.25">
      <c r="A251" s="339"/>
      <c r="C251" s="346"/>
      <c r="D251" s="1256"/>
      <c r="E251" s="1256"/>
      <c r="F251" s="346"/>
      <c r="G251" s="1256"/>
      <c r="H251" s="1256"/>
      <c r="I251" s="346"/>
      <c r="J251" s="352"/>
      <c r="K251" s="346"/>
      <c r="L251" s="353"/>
      <c r="M251" s="350" t="str">
        <f t="shared" si="4"/>
        <v/>
      </c>
      <c r="N251" s="351" t="str">
        <f t="shared" si="5"/>
        <v/>
      </c>
      <c r="O251" s="346"/>
      <c r="Q251" s="339"/>
    </row>
    <row r="252" spans="1:17" x14ac:dyDescent="0.25">
      <c r="A252" s="339"/>
      <c r="C252" s="346"/>
      <c r="D252" s="1256"/>
      <c r="E252" s="1256"/>
      <c r="F252" s="346"/>
      <c r="G252" s="1256"/>
      <c r="H252" s="1256"/>
      <c r="I252" s="346"/>
      <c r="J252" s="352"/>
      <c r="K252" s="346"/>
      <c r="L252" s="353"/>
      <c r="M252" s="350" t="str">
        <f t="shared" si="4"/>
        <v/>
      </c>
      <c r="N252" s="351" t="str">
        <f t="shared" si="5"/>
        <v/>
      </c>
      <c r="O252" s="346"/>
      <c r="Q252" s="339"/>
    </row>
    <row r="253" spans="1:17" x14ac:dyDescent="0.25">
      <c r="A253" s="339"/>
      <c r="C253" s="346"/>
      <c r="D253" s="1256"/>
      <c r="E253" s="1256"/>
      <c r="F253" s="346"/>
      <c r="G253" s="1256"/>
      <c r="H253" s="1256"/>
      <c r="I253" s="346"/>
      <c r="J253" s="352"/>
      <c r="K253" s="346"/>
      <c r="L253" s="353"/>
      <c r="M253" s="350" t="str">
        <f t="shared" si="4"/>
        <v/>
      </c>
      <c r="N253" s="351" t="str">
        <f t="shared" si="5"/>
        <v/>
      </c>
      <c r="O253" s="346"/>
      <c r="Q253" s="339"/>
    </row>
    <row r="254" spans="1:17" x14ac:dyDescent="0.25">
      <c r="A254" s="339"/>
      <c r="C254" s="346"/>
      <c r="D254" s="1256"/>
      <c r="E254" s="1256"/>
      <c r="F254" s="346"/>
      <c r="G254" s="1256"/>
      <c r="H254" s="1256"/>
      <c r="I254" s="346"/>
      <c r="J254" s="352"/>
      <c r="K254" s="346"/>
      <c r="L254" s="353"/>
      <c r="M254" s="350" t="str">
        <f t="shared" si="4"/>
        <v/>
      </c>
      <c r="N254" s="351" t="str">
        <f t="shared" si="5"/>
        <v/>
      </c>
      <c r="O254" s="346"/>
      <c r="Q254" s="339"/>
    </row>
    <row r="255" spans="1:17" x14ac:dyDescent="0.25">
      <c r="A255" s="339"/>
      <c r="C255" s="346"/>
      <c r="D255" s="1256"/>
      <c r="E255" s="1256"/>
      <c r="F255" s="346"/>
      <c r="G255" s="1256"/>
      <c r="H255" s="1256"/>
      <c r="I255" s="346"/>
      <c r="J255" s="352"/>
      <c r="K255" s="346"/>
      <c r="L255" s="353"/>
      <c r="M255" s="350" t="str">
        <f t="shared" si="4"/>
        <v/>
      </c>
      <c r="N255" s="351" t="str">
        <f t="shared" si="5"/>
        <v/>
      </c>
      <c r="O255" s="346"/>
      <c r="Q255" s="339"/>
    </row>
    <row r="256" spans="1:17" x14ac:dyDescent="0.25">
      <c r="A256" s="339"/>
      <c r="C256" s="346"/>
      <c r="D256" s="1256"/>
      <c r="E256" s="1256"/>
      <c r="F256" s="346"/>
      <c r="G256" s="1256"/>
      <c r="H256" s="1256"/>
      <c r="I256" s="346"/>
      <c r="J256" s="352"/>
      <c r="K256" s="346"/>
      <c r="L256" s="353"/>
      <c r="M256" s="350" t="str">
        <f t="shared" si="4"/>
        <v/>
      </c>
      <c r="N256" s="351" t="str">
        <f t="shared" si="5"/>
        <v/>
      </c>
      <c r="O256" s="346"/>
      <c r="Q256" s="339"/>
    </row>
    <row r="257" spans="1:17" x14ac:dyDescent="0.25">
      <c r="A257" s="339"/>
      <c r="C257" s="346"/>
      <c r="D257" s="1256"/>
      <c r="E257" s="1256"/>
      <c r="F257" s="346"/>
      <c r="G257" s="1256"/>
      <c r="H257" s="1256"/>
      <c r="I257" s="346"/>
      <c r="J257" s="352"/>
      <c r="K257" s="346"/>
      <c r="L257" s="353"/>
      <c r="M257" s="350" t="str">
        <f t="shared" si="4"/>
        <v/>
      </c>
      <c r="N257" s="351" t="str">
        <f t="shared" si="5"/>
        <v/>
      </c>
      <c r="O257" s="346"/>
      <c r="Q257" s="339"/>
    </row>
    <row r="258" spans="1:17" x14ac:dyDescent="0.25">
      <c r="A258" s="339"/>
      <c r="C258" s="346"/>
      <c r="D258" s="1256"/>
      <c r="E258" s="1256"/>
      <c r="F258" s="346"/>
      <c r="G258" s="1256"/>
      <c r="H258" s="1256"/>
      <c r="I258" s="346"/>
      <c r="J258" s="352"/>
      <c r="K258" s="346"/>
      <c r="L258" s="353"/>
      <c r="M258" s="350" t="str">
        <f t="shared" si="4"/>
        <v/>
      </c>
      <c r="N258" s="351" t="str">
        <f t="shared" si="5"/>
        <v/>
      </c>
      <c r="O258" s="346"/>
      <c r="Q258" s="339"/>
    </row>
    <row r="259" spans="1:17" x14ac:dyDescent="0.25">
      <c r="A259" s="339"/>
      <c r="C259" s="346"/>
      <c r="D259" s="1256"/>
      <c r="E259" s="1256"/>
      <c r="F259" s="346"/>
      <c r="G259" s="1256"/>
      <c r="H259" s="1256"/>
      <c r="I259" s="346"/>
      <c r="J259" s="352"/>
      <c r="K259" s="346"/>
      <c r="L259" s="353"/>
      <c r="M259" s="350" t="str">
        <f t="shared" ref="M259:M322" si="6">IF(K259="","", INDEX(CNTR_EFListSelected,MATCH(K259,CORSIA_FuelsList,0)))</f>
        <v/>
      </c>
      <c r="N259" s="351" t="str">
        <f t="shared" si="5"/>
        <v/>
      </c>
      <c r="O259" s="346"/>
      <c r="Q259" s="339"/>
    </row>
    <row r="260" spans="1:17" x14ac:dyDescent="0.25">
      <c r="A260" s="339"/>
      <c r="C260" s="346"/>
      <c r="D260" s="1256"/>
      <c r="E260" s="1256"/>
      <c r="F260" s="346"/>
      <c r="G260" s="1256"/>
      <c r="H260" s="1256"/>
      <c r="I260" s="346"/>
      <c r="J260" s="352"/>
      <c r="K260" s="346"/>
      <c r="L260" s="353"/>
      <c r="M260" s="350" t="str">
        <f t="shared" si="6"/>
        <v/>
      </c>
      <c r="N260" s="351" t="str">
        <f t="shared" ref="N260:N323" si="7">IF(COUNT(L260:M260)=2,L260*M260,"")</f>
        <v/>
      </c>
      <c r="O260" s="346"/>
      <c r="Q260" s="339"/>
    </row>
    <row r="261" spans="1:17" x14ac:dyDescent="0.25">
      <c r="A261" s="339"/>
      <c r="C261" s="346"/>
      <c r="D261" s="1256"/>
      <c r="E261" s="1256"/>
      <c r="F261" s="346"/>
      <c r="G261" s="1256"/>
      <c r="H261" s="1256"/>
      <c r="I261" s="346"/>
      <c r="J261" s="352"/>
      <c r="K261" s="346"/>
      <c r="L261" s="353"/>
      <c r="M261" s="350" t="str">
        <f t="shared" si="6"/>
        <v/>
      </c>
      <c r="N261" s="351" t="str">
        <f t="shared" si="7"/>
        <v/>
      </c>
      <c r="O261" s="346"/>
      <c r="Q261" s="339"/>
    </row>
    <row r="262" spans="1:17" x14ac:dyDescent="0.25">
      <c r="A262" s="339"/>
      <c r="C262" s="346"/>
      <c r="D262" s="1256"/>
      <c r="E262" s="1256"/>
      <c r="F262" s="346"/>
      <c r="G262" s="1256"/>
      <c r="H262" s="1256"/>
      <c r="I262" s="346"/>
      <c r="J262" s="352"/>
      <c r="K262" s="346"/>
      <c r="L262" s="353"/>
      <c r="M262" s="350" t="str">
        <f t="shared" si="6"/>
        <v/>
      </c>
      <c r="N262" s="351" t="str">
        <f t="shared" si="7"/>
        <v/>
      </c>
      <c r="O262" s="346"/>
      <c r="Q262" s="339"/>
    </row>
    <row r="263" spans="1:17" x14ac:dyDescent="0.25">
      <c r="A263" s="339"/>
      <c r="C263" s="346"/>
      <c r="D263" s="1256"/>
      <c r="E263" s="1256"/>
      <c r="F263" s="346"/>
      <c r="G263" s="1256"/>
      <c r="H263" s="1256"/>
      <c r="I263" s="346"/>
      <c r="J263" s="352"/>
      <c r="K263" s="346"/>
      <c r="L263" s="353"/>
      <c r="M263" s="350" t="str">
        <f t="shared" si="6"/>
        <v/>
      </c>
      <c r="N263" s="351" t="str">
        <f t="shared" si="7"/>
        <v/>
      </c>
      <c r="O263" s="346"/>
      <c r="Q263" s="339"/>
    </row>
    <row r="264" spans="1:17" x14ac:dyDescent="0.25">
      <c r="A264" s="339"/>
      <c r="C264" s="346"/>
      <c r="D264" s="1256"/>
      <c r="E264" s="1256"/>
      <c r="F264" s="346"/>
      <c r="G264" s="1256"/>
      <c r="H264" s="1256"/>
      <c r="I264" s="346"/>
      <c r="J264" s="352"/>
      <c r="K264" s="346"/>
      <c r="L264" s="353"/>
      <c r="M264" s="350" t="str">
        <f t="shared" si="6"/>
        <v/>
      </c>
      <c r="N264" s="351" t="str">
        <f t="shared" si="7"/>
        <v/>
      </c>
      <c r="O264" s="346"/>
      <c r="Q264" s="339"/>
    </row>
    <row r="265" spans="1:17" x14ac:dyDescent="0.25">
      <c r="A265" s="339"/>
      <c r="C265" s="346"/>
      <c r="D265" s="1256"/>
      <c r="E265" s="1256"/>
      <c r="F265" s="346"/>
      <c r="G265" s="1256"/>
      <c r="H265" s="1256"/>
      <c r="I265" s="346"/>
      <c r="J265" s="352"/>
      <c r="K265" s="346"/>
      <c r="L265" s="353"/>
      <c r="M265" s="350" t="str">
        <f t="shared" si="6"/>
        <v/>
      </c>
      <c r="N265" s="351" t="str">
        <f t="shared" si="7"/>
        <v/>
      </c>
      <c r="O265" s="346"/>
      <c r="Q265" s="339"/>
    </row>
    <row r="266" spans="1:17" x14ac:dyDescent="0.25">
      <c r="A266" s="339"/>
      <c r="C266" s="346"/>
      <c r="D266" s="1256"/>
      <c r="E266" s="1256"/>
      <c r="F266" s="346"/>
      <c r="G266" s="1256"/>
      <c r="H266" s="1256"/>
      <c r="I266" s="346"/>
      <c r="J266" s="352"/>
      <c r="K266" s="346"/>
      <c r="L266" s="353"/>
      <c r="M266" s="350" t="str">
        <f t="shared" si="6"/>
        <v/>
      </c>
      <c r="N266" s="351" t="str">
        <f t="shared" si="7"/>
        <v/>
      </c>
      <c r="O266" s="346"/>
      <c r="Q266" s="339"/>
    </row>
    <row r="267" spans="1:17" x14ac:dyDescent="0.25">
      <c r="A267" s="339"/>
      <c r="C267" s="346"/>
      <c r="D267" s="1256"/>
      <c r="E267" s="1256"/>
      <c r="F267" s="346"/>
      <c r="G267" s="1256"/>
      <c r="H267" s="1256"/>
      <c r="I267" s="346"/>
      <c r="J267" s="352"/>
      <c r="K267" s="346"/>
      <c r="L267" s="353"/>
      <c r="M267" s="350" t="str">
        <f t="shared" si="6"/>
        <v/>
      </c>
      <c r="N267" s="351" t="str">
        <f t="shared" si="7"/>
        <v/>
      </c>
      <c r="O267" s="346"/>
      <c r="Q267" s="339"/>
    </row>
    <row r="268" spans="1:17" x14ac:dyDescent="0.25">
      <c r="A268" s="339"/>
      <c r="C268" s="346"/>
      <c r="D268" s="1256"/>
      <c r="E268" s="1256"/>
      <c r="F268" s="346"/>
      <c r="G268" s="1256"/>
      <c r="H268" s="1256"/>
      <c r="I268" s="346"/>
      <c r="J268" s="352"/>
      <c r="K268" s="346"/>
      <c r="L268" s="353"/>
      <c r="M268" s="350" t="str">
        <f t="shared" si="6"/>
        <v/>
      </c>
      <c r="N268" s="351" t="str">
        <f t="shared" si="7"/>
        <v/>
      </c>
      <c r="O268" s="346"/>
      <c r="Q268" s="339"/>
    </row>
    <row r="269" spans="1:17" x14ac:dyDescent="0.25">
      <c r="A269" s="339"/>
      <c r="C269" s="346"/>
      <c r="D269" s="1256"/>
      <c r="E269" s="1256"/>
      <c r="F269" s="346"/>
      <c r="G269" s="1256"/>
      <c r="H269" s="1256"/>
      <c r="I269" s="346"/>
      <c r="J269" s="352"/>
      <c r="K269" s="346"/>
      <c r="L269" s="353"/>
      <c r="M269" s="350" t="str">
        <f t="shared" si="6"/>
        <v/>
      </c>
      <c r="N269" s="351" t="str">
        <f t="shared" si="7"/>
        <v/>
      </c>
      <c r="O269" s="346"/>
      <c r="Q269" s="339"/>
    </row>
    <row r="270" spans="1:17" x14ac:dyDescent="0.25">
      <c r="A270" s="339"/>
      <c r="C270" s="346"/>
      <c r="D270" s="1256"/>
      <c r="E270" s="1256"/>
      <c r="F270" s="346"/>
      <c r="G270" s="1256"/>
      <c r="H270" s="1256"/>
      <c r="I270" s="346"/>
      <c r="J270" s="352"/>
      <c r="K270" s="346"/>
      <c r="L270" s="353"/>
      <c r="M270" s="350" t="str">
        <f t="shared" si="6"/>
        <v/>
      </c>
      <c r="N270" s="351" t="str">
        <f t="shared" si="7"/>
        <v/>
      </c>
      <c r="O270" s="346"/>
      <c r="Q270" s="339"/>
    </row>
    <row r="271" spans="1:17" x14ac:dyDescent="0.25">
      <c r="A271" s="339"/>
      <c r="C271" s="346"/>
      <c r="D271" s="1256"/>
      <c r="E271" s="1256"/>
      <c r="F271" s="346"/>
      <c r="G271" s="1256"/>
      <c r="H271" s="1256"/>
      <c r="I271" s="346"/>
      <c r="J271" s="352"/>
      <c r="K271" s="346"/>
      <c r="L271" s="353"/>
      <c r="M271" s="350" t="str">
        <f t="shared" si="6"/>
        <v/>
      </c>
      <c r="N271" s="351" t="str">
        <f t="shared" si="7"/>
        <v/>
      </c>
      <c r="O271" s="346"/>
      <c r="Q271" s="339"/>
    </row>
    <row r="272" spans="1:17" x14ac:dyDescent="0.25">
      <c r="A272" s="339"/>
      <c r="C272" s="346"/>
      <c r="D272" s="1256"/>
      <c r="E272" s="1256"/>
      <c r="F272" s="346"/>
      <c r="G272" s="1256"/>
      <c r="H272" s="1256"/>
      <c r="I272" s="346"/>
      <c r="J272" s="352"/>
      <c r="K272" s="346"/>
      <c r="L272" s="353"/>
      <c r="M272" s="350" t="str">
        <f t="shared" si="6"/>
        <v/>
      </c>
      <c r="N272" s="351" t="str">
        <f t="shared" si="7"/>
        <v/>
      </c>
      <c r="O272" s="346"/>
      <c r="Q272" s="339"/>
    </row>
    <row r="273" spans="1:17" x14ac:dyDescent="0.25">
      <c r="A273" s="339"/>
      <c r="C273" s="346"/>
      <c r="D273" s="1256"/>
      <c r="E273" s="1256"/>
      <c r="F273" s="346"/>
      <c r="G273" s="1256"/>
      <c r="H273" s="1256"/>
      <c r="I273" s="346"/>
      <c r="J273" s="352"/>
      <c r="K273" s="346"/>
      <c r="L273" s="353"/>
      <c r="M273" s="350" t="str">
        <f t="shared" si="6"/>
        <v/>
      </c>
      <c r="N273" s="351" t="str">
        <f t="shared" si="7"/>
        <v/>
      </c>
      <c r="O273" s="346"/>
      <c r="Q273" s="339"/>
    </row>
    <row r="274" spans="1:17" x14ac:dyDescent="0.25">
      <c r="A274" s="339"/>
      <c r="C274" s="346"/>
      <c r="D274" s="1256"/>
      <c r="E274" s="1256"/>
      <c r="F274" s="346"/>
      <c r="G274" s="1256"/>
      <c r="H274" s="1256"/>
      <c r="I274" s="346"/>
      <c r="J274" s="352"/>
      <c r="K274" s="346"/>
      <c r="L274" s="353"/>
      <c r="M274" s="350" t="str">
        <f t="shared" si="6"/>
        <v/>
      </c>
      <c r="N274" s="351" t="str">
        <f t="shared" si="7"/>
        <v/>
      </c>
      <c r="O274" s="346"/>
      <c r="Q274" s="339"/>
    </row>
    <row r="275" spans="1:17" x14ac:dyDescent="0.25">
      <c r="A275" s="339"/>
      <c r="C275" s="346"/>
      <c r="D275" s="1256"/>
      <c r="E275" s="1256"/>
      <c r="F275" s="346"/>
      <c r="G275" s="1256"/>
      <c r="H275" s="1256"/>
      <c r="I275" s="346"/>
      <c r="J275" s="352"/>
      <c r="K275" s="346"/>
      <c r="L275" s="353"/>
      <c r="M275" s="350" t="str">
        <f t="shared" si="6"/>
        <v/>
      </c>
      <c r="N275" s="351" t="str">
        <f t="shared" si="7"/>
        <v/>
      </c>
      <c r="O275" s="346"/>
      <c r="Q275" s="339"/>
    </row>
    <row r="276" spans="1:17" x14ac:dyDescent="0.25">
      <c r="A276" s="339"/>
      <c r="C276" s="346"/>
      <c r="D276" s="1256"/>
      <c r="E276" s="1256"/>
      <c r="F276" s="346"/>
      <c r="G276" s="1256"/>
      <c r="H276" s="1256"/>
      <c r="I276" s="346"/>
      <c r="J276" s="352"/>
      <c r="K276" s="346"/>
      <c r="L276" s="353"/>
      <c r="M276" s="350" t="str">
        <f t="shared" si="6"/>
        <v/>
      </c>
      <c r="N276" s="351" t="str">
        <f t="shared" si="7"/>
        <v/>
      </c>
      <c r="O276" s="346"/>
      <c r="Q276" s="339"/>
    </row>
    <row r="277" spans="1:17" x14ac:dyDescent="0.25">
      <c r="A277" s="339"/>
      <c r="C277" s="346"/>
      <c r="D277" s="1256"/>
      <c r="E277" s="1256"/>
      <c r="F277" s="346"/>
      <c r="G277" s="1256"/>
      <c r="H277" s="1256"/>
      <c r="I277" s="346"/>
      <c r="J277" s="352"/>
      <c r="K277" s="346"/>
      <c r="L277" s="353"/>
      <c r="M277" s="350" t="str">
        <f t="shared" si="6"/>
        <v/>
      </c>
      <c r="N277" s="351" t="str">
        <f t="shared" si="7"/>
        <v/>
      </c>
      <c r="O277" s="346"/>
      <c r="Q277" s="339"/>
    </row>
    <row r="278" spans="1:17" x14ac:dyDescent="0.25">
      <c r="A278" s="339"/>
      <c r="C278" s="346"/>
      <c r="D278" s="1256"/>
      <c r="E278" s="1256"/>
      <c r="F278" s="346"/>
      <c r="G278" s="1256"/>
      <c r="H278" s="1256"/>
      <c r="I278" s="346"/>
      <c r="J278" s="352"/>
      <c r="K278" s="346"/>
      <c r="L278" s="353"/>
      <c r="M278" s="350" t="str">
        <f t="shared" si="6"/>
        <v/>
      </c>
      <c r="N278" s="351" t="str">
        <f t="shared" si="7"/>
        <v/>
      </c>
      <c r="O278" s="346"/>
      <c r="Q278" s="339"/>
    </row>
    <row r="279" spans="1:17" x14ac:dyDescent="0.25">
      <c r="A279" s="339"/>
      <c r="C279" s="346"/>
      <c r="D279" s="1256"/>
      <c r="E279" s="1256"/>
      <c r="F279" s="346"/>
      <c r="G279" s="1256"/>
      <c r="H279" s="1256"/>
      <c r="I279" s="346"/>
      <c r="J279" s="352"/>
      <c r="K279" s="346"/>
      <c r="L279" s="353"/>
      <c r="M279" s="350" t="str">
        <f t="shared" si="6"/>
        <v/>
      </c>
      <c r="N279" s="351" t="str">
        <f t="shared" si="7"/>
        <v/>
      </c>
      <c r="O279" s="346"/>
      <c r="Q279" s="339"/>
    </row>
    <row r="280" spans="1:17" x14ac:dyDescent="0.25">
      <c r="A280" s="339"/>
      <c r="C280" s="346"/>
      <c r="D280" s="1256"/>
      <c r="E280" s="1256"/>
      <c r="F280" s="346"/>
      <c r="G280" s="1256"/>
      <c r="H280" s="1256"/>
      <c r="I280" s="346"/>
      <c r="J280" s="352"/>
      <c r="K280" s="346"/>
      <c r="L280" s="353"/>
      <c r="M280" s="350" t="str">
        <f t="shared" si="6"/>
        <v/>
      </c>
      <c r="N280" s="351" t="str">
        <f t="shared" si="7"/>
        <v/>
      </c>
      <c r="O280" s="346"/>
      <c r="Q280" s="339"/>
    </row>
    <row r="281" spans="1:17" x14ac:dyDescent="0.25">
      <c r="A281" s="339"/>
      <c r="C281" s="346"/>
      <c r="D281" s="1256"/>
      <c r="E281" s="1256"/>
      <c r="F281" s="346"/>
      <c r="G281" s="1256"/>
      <c r="H281" s="1256"/>
      <c r="I281" s="346"/>
      <c r="J281" s="352"/>
      <c r="K281" s="346"/>
      <c r="L281" s="353"/>
      <c r="M281" s="350" t="str">
        <f t="shared" si="6"/>
        <v/>
      </c>
      <c r="N281" s="351" t="str">
        <f t="shared" si="7"/>
        <v/>
      </c>
      <c r="O281" s="346"/>
      <c r="Q281" s="339"/>
    </row>
    <row r="282" spans="1:17" x14ac:dyDescent="0.25">
      <c r="A282" s="339"/>
      <c r="C282" s="346"/>
      <c r="D282" s="1256"/>
      <c r="E282" s="1256"/>
      <c r="F282" s="346"/>
      <c r="G282" s="1256"/>
      <c r="H282" s="1256"/>
      <c r="I282" s="346"/>
      <c r="J282" s="352"/>
      <c r="K282" s="346"/>
      <c r="L282" s="353"/>
      <c r="M282" s="350" t="str">
        <f t="shared" si="6"/>
        <v/>
      </c>
      <c r="N282" s="351" t="str">
        <f t="shared" si="7"/>
        <v/>
      </c>
      <c r="O282" s="346"/>
      <c r="Q282" s="339"/>
    </row>
    <row r="283" spans="1:17" x14ac:dyDescent="0.25">
      <c r="A283" s="339"/>
      <c r="C283" s="346"/>
      <c r="D283" s="1256"/>
      <c r="E283" s="1256"/>
      <c r="F283" s="346"/>
      <c r="G283" s="1256"/>
      <c r="H283" s="1256"/>
      <c r="I283" s="346"/>
      <c r="J283" s="352"/>
      <c r="K283" s="346"/>
      <c r="L283" s="353"/>
      <c r="M283" s="350" t="str">
        <f t="shared" si="6"/>
        <v/>
      </c>
      <c r="N283" s="351" t="str">
        <f t="shared" si="7"/>
        <v/>
      </c>
      <c r="O283" s="346"/>
      <c r="Q283" s="339"/>
    </row>
    <row r="284" spans="1:17" x14ac:dyDescent="0.25">
      <c r="A284" s="339"/>
      <c r="C284" s="346"/>
      <c r="D284" s="1256"/>
      <c r="E284" s="1256"/>
      <c r="F284" s="346"/>
      <c r="G284" s="1256"/>
      <c r="H284" s="1256"/>
      <c r="I284" s="346"/>
      <c r="J284" s="352"/>
      <c r="K284" s="346"/>
      <c r="L284" s="353"/>
      <c r="M284" s="350" t="str">
        <f t="shared" si="6"/>
        <v/>
      </c>
      <c r="N284" s="351" t="str">
        <f t="shared" si="7"/>
        <v/>
      </c>
      <c r="O284" s="346"/>
      <c r="Q284" s="339"/>
    </row>
    <row r="285" spans="1:17" x14ac:dyDescent="0.25">
      <c r="A285" s="339"/>
      <c r="C285" s="346"/>
      <c r="D285" s="1256"/>
      <c r="E285" s="1256"/>
      <c r="F285" s="346"/>
      <c r="G285" s="1256"/>
      <c r="H285" s="1256"/>
      <c r="I285" s="346"/>
      <c r="J285" s="352"/>
      <c r="K285" s="346"/>
      <c r="L285" s="353"/>
      <c r="M285" s="350" t="str">
        <f t="shared" si="6"/>
        <v/>
      </c>
      <c r="N285" s="351" t="str">
        <f t="shared" si="7"/>
        <v/>
      </c>
      <c r="O285" s="346"/>
      <c r="Q285" s="339"/>
    </row>
    <row r="286" spans="1:17" x14ac:dyDescent="0.25">
      <c r="A286" s="339"/>
      <c r="C286" s="346"/>
      <c r="D286" s="1256"/>
      <c r="E286" s="1256"/>
      <c r="F286" s="346"/>
      <c r="G286" s="1256"/>
      <c r="H286" s="1256"/>
      <c r="I286" s="346"/>
      <c r="J286" s="352"/>
      <c r="K286" s="346"/>
      <c r="L286" s="353"/>
      <c r="M286" s="350" t="str">
        <f t="shared" si="6"/>
        <v/>
      </c>
      <c r="N286" s="351" t="str">
        <f t="shared" si="7"/>
        <v/>
      </c>
      <c r="O286" s="346"/>
      <c r="Q286" s="339"/>
    </row>
    <row r="287" spans="1:17" x14ac:dyDescent="0.25">
      <c r="A287" s="339"/>
      <c r="C287" s="346"/>
      <c r="D287" s="1256"/>
      <c r="E287" s="1256"/>
      <c r="F287" s="346"/>
      <c r="G287" s="1256"/>
      <c r="H287" s="1256"/>
      <c r="I287" s="346"/>
      <c r="J287" s="352"/>
      <c r="K287" s="346"/>
      <c r="L287" s="353"/>
      <c r="M287" s="350" t="str">
        <f t="shared" si="6"/>
        <v/>
      </c>
      <c r="N287" s="351" t="str">
        <f t="shared" si="7"/>
        <v/>
      </c>
      <c r="O287" s="346"/>
      <c r="Q287" s="339"/>
    </row>
    <row r="288" spans="1:17" x14ac:dyDescent="0.25">
      <c r="A288" s="339"/>
      <c r="C288" s="346"/>
      <c r="D288" s="1256"/>
      <c r="E288" s="1256"/>
      <c r="F288" s="346"/>
      <c r="G288" s="1256"/>
      <c r="H288" s="1256"/>
      <c r="I288" s="346"/>
      <c r="J288" s="352"/>
      <c r="K288" s="346"/>
      <c r="L288" s="353"/>
      <c r="M288" s="350" t="str">
        <f t="shared" si="6"/>
        <v/>
      </c>
      <c r="N288" s="351" t="str">
        <f t="shared" si="7"/>
        <v/>
      </c>
      <c r="O288" s="346"/>
      <c r="Q288" s="339"/>
    </row>
    <row r="289" spans="1:17" x14ac:dyDescent="0.25">
      <c r="A289" s="339"/>
      <c r="C289" s="346"/>
      <c r="D289" s="1256"/>
      <c r="E289" s="1256"/>
      <c r="F289" s="346"/>
      <c r="G289" s="1256"/>
      <c r="H289" s="1256"/>
      <c r="I289" s="346"/>
      <c r="J289" s="352"/>
      <c r="K289" s="346"/>
      <c r="L289" s="353"/>
      <c r="M289" s="350" t="str">
        <f t="shared" si="6"/>
        <v/>
      </c>
      <c r="N289" s="351" t="str">
        <f t="shared" si="7"/>
        <v/>
      </c>
      <c r="O289" s="346"/>
      <c r="Q289" s="339"/>
    </row>
    <row r="290" spans="1:17" x14ac:dyDescent="0.25">
      <c r="A290" s="339"/>
      <c r="C290" s="346"/>
      <c r="D290" s="1256"/>
      <c r="E290" s="1256"/>
      <c r="F290" s="346"/>
      <c r="G290" s="1256"/>
      <c r="H290" s="1256"/>
      <c r="I290" s="346"/>
      <c r="J290" s="352"/>
      <c r="K290" s="346"/>
      <c r="L290" s="353"/>
      <c r="M290" s="350" t="str">
        <f t="shared" si="6"/>
        <v/>
      </c>
      <c r="N290" s="351" t="str">
        <f t="shared" si="7"/>
        <v/>
      </c>
      <c r="O290" s="346"/>
      <c r="Q290" s="339"/>
    </row>
    <row r="291" spans="1:17" x14ac:dyDescent="0.25">
      <c r="A291" s="339"/>
      <c r="C291" s="346"/>
      <c r="D291" s="1256"/>
      <c r="E291" s="1256"/>
      <c r="F291" s="346"/>
      <c r="G291" s="1256"/>
      <c r="H291" s="1256"/>
      <c r="I291" s="346"/>
      <c r="J291" s="352"/>
      <c r="K291" s="346"/>
      <c r="L291" s="353"/>
      <c r="M291" s="350" t="str">
        <f t="shared" si="6"/>
        <v/>
      </c>
      <c r="N291" s="351" t="str">
        <f t="shared" si="7"/>
        <v/>
      </c>
      <c r="O291" s="346"/>
      <c r="Q291" s="339"/>
    </row>
    <row r="292" spans="1:17" x14ac:dyDescent="0.25">
      <c r="A292" s="339"/>
      <c r="C292" s="346"/>
      <c r="D292" s="1256"/>
      <c r="E292" s="1256"/>
      <c r="F292" s="346"/>
      <c r="G292" s="1256"/>
      <c r="H292" s="1256"/>
      <c r="I292" s="346"/>
      <c r="J292" s="352"/>
      <c r="K292" s="346"/>
      <c r="L292" s="353"/>
      <c r="M292" s="350" t="str">
        <f t="shared" si="6"/>
        <v/>
      </c>
      <c r="N292" s="351" t="str">
        <f t="shared" si="7"/>
        <v/>
      </c>
      <c r="O292" s="346"/>
      <c r="Q292" s="339"/>
    </row>
    <row r="293" spans="1:17" x14ac:dyDescent="0.25">
      <c r="A293" s="339"/>
      <c r="C293" s="346"/>
      <c r="D293" s="1256"/>
      <c r="E293" s="1256"/>
      <c r="F293" s="346"/>
      <c r="G293" s="1256"/>
      <c r="H293" s="1256"/>
      <c r="I293" s="346"/>
      <c r="J293" s="352"/>
      <c r="K293" s="346"/>
      <c r="L293" s="353"/>
      <c r="M293" s="350" t="str">
        <f t="shared" si="6"/>
        <v/>
      </c>
      <c r="N293" s="351" t="str">
        <f t="shared" si="7"/>
        <v/>
      </c>
      <c r="O293" s="346"/>
      <c r="Q293" s="339"/>
    </row>
    <row r="294" spans="1:17" x14ac:dyDescent="0.25">
      <c r="A294" s="339"/>
      <c r="C294" s="346"/>
      <c r="D294" s="1256"/>
      <c r="E294" s="1256"/>
      <c r="F294" s="346"/>
      <c r="G294" s="1256"/>
      <c r="H294" s="1256"/>
      <c r="I294" s="346"/>
      <c r="J294" s="352"/>
      <c r="K294" s="346"/>
      <c r="L294" s="353"/>
      <c r="M294" s="350" t="str">
        <f t="shared" si="6"/>
        <v/>
      </c>
      <c r="N294" s="351" t="str">
        <f t="shared" si="7"/>
        <v/>
      </c>
      <c r="O294" s="346"/>
      <c r="Q294" s="339"/>
    </row>
    <row r="295" spans="1:17" x14ac:dyDescent="0.25">
      <c r="A295" s="339"/>
      <c r="C295" s="346"/>
      <c r="D295" s="1256"/>
      <c r="E295" s="1256"/>
      <c r="F295" s="346"/>
      <c r="G295" s="1256"/>
      <c r="H295" s="1256"/>
      <c r="I295" s="346"/>
      <c r="J295" s="352"/>
      <c r="K295" s="346"/>
      <c r="L295" s="353"/>
      <c r="M295" s="350" t="str">
        <f t="shared" si="6"/>
        <v/>
      </c>
      <c r="N295" s="351" t="str">
        <f t="shared" si="7"/>
        <v/>
      </c>
      <c r="O295" s="346"/>
      <c r="Q295" s="339"/>
    </row>
    <row r="296" spans="1:17" x14ac:dyDescent="0.25">
      <c r="A296" s="339"/>
      <c r="C296" s="346"/>
      <c r="D296" s="1256"/>
      <c r="E296" s="1256"/>
      <c r="F296" s="346"/>
      <c r="G296" s="1256"/>
      <c r="H296" s="1256"/>
      <c r="I296" s="346"/>
      <c r="J296" s="352"/>
      <c r="K296" s="346"/>
      <c r="L296" s="353"/>
      <c r="M296" s="350" t="str">
        <f t="shared" si="6"/>
        <v/>
      </c>
      <c r="N296" s="351" t="str">
        <f t="shared" si="7"/>
        <v/>
      </c>
      <c r="O296" s="346"/>
      <c r="Q296" s="339"/>
    </row>
    <row r="297" spans="1:17" x14ac:dyDescent="0.25">
      <c r="A297" s="339"/>
      <c r="C297" s="346"/>
      <c r="D297" s="1256"/>
      <c r="E297" s="1256"/>
      <c r="F297" s="346"/>
      <c r="G297" s="1256"/>
      <c r="H297" s="1256"/>
      <c r="I297" s="346"/>
      <c r="J297" s="352"/>
      <c r="K297" s="346"/>
      <c r="L297" s="353"/>
      <c r="M297" s="350" t="str">
        <f t="shared" si="6"/>
        <v/>
      </c>
      <c r="N297" s="351" t="str">
        <f t="shared" si="7"/>
        <v/>
      </c>
      <c r="O297" s="346"/>
      <c r="Q297" s="339"/>
    </row>
    <row r="298" spans="1:17" x14ac:dyDescent="0.25">
      <c r="A298" s="339"/>
      <c r="C298" s="346"/>
      <c r="D298" s="1256"/>
      <c r="E298" s="1256"/>
      <c r="F298" s="346"/>
      <c r="G298" s="1256"/>
      <c r="H298" s="1256"/>
      <c r="I298" s="346"/>
      <c r="J298" s="352"/>
      <c r="K298" s="346"/>
      <c r="L298" s="353"/>
      <c r="M298" s="350" t="str">
        <f t="shared" si="6"/>
        <v/>
      </c>
      <c r="N298" s="351" t="str">
        <f t="shared" si="7"/>
        <v/>
      </c>
      <c r="O298" s="346"/>
      <c r="Q298" s="339"/>
    </row>
    <row r="299" spans="1:17" x14ac:dyDescent="0.25">
      <c r="A299" s="339"/>
      <c r="C299" s="346"/>
      <c r="D299" s="1256"/>
      <c r="E299" s="1256"/>
      <c r="F299" s="346"/>
      <c r="G299" s="1256"/>
      <c r="H299" s="1256"/>
      <c r="I299" s="346"/>
      <c r="J299" s="352"/>
      <c r="K299" s="346"/>
      <c r="L299" s="353"/>
      <c r="M299" s="350" t="str">
        <f t="shared" si="6"/>
        <v/>
      </c>
      <c r="N299" s="351" t="str">
        <f t="shared" si="7"/>
        <v/>
      </c>
      <c r="O299" s="346"/>
      <c r="Q299" s="339"/>
    </row>
    <row r="300" spans="1:17" x14ac:dyDescent="0.25">
      <c r="A300" s="339"/>
      <c r="C300" s="346"/>
      <c r="D300" s="1256"/>
      <c r="E300" s="1256"/>
      <c r="F300" s="346"/>
      <c r="G300" s="1256"/>
      <c r="H300" s="1256"/>
      <c r="I300" s="346"/>
      <c r="J300" s="352"/>
      <c r="K300" s="346"/>
      <c r="L300" s="353"/>
      <c r="M300" s="350" t="str">
        <f t="shared" si="6"/>
        <v/>
      </c>
      <c r="N300" s="351" t="str">
        <f t="shared" si="7"/>
        <v/>
      </c>
      <c r="O300" s="346"/>
      <c r="Q300" s="339"/>
    </row>
    <row r="301" spans="1:17" x14ac:dyDescent="0.25">
      <c r="A301" s="339"/>
      <c r="C301" s="346"/>
      <c r="D301" s="1256"/>
      <c r="E301" s="1256"/>
      <c r="F301" s="346"/>
      <c r="G301" s="1256"/>
      <c r="H301" s="1256"/>
      <c r="I301" s="346"/>
      <c r="J301" s="352"/>
      <c r="K301" s="346"/>
      <c r="L301" s="353"/>
      <c r="M301" s="350" t="str">
        <f t="shared" si="6"/>
        <v/>
      </c>
      <c r="N301" s="351" t="str">
        <f t="shared" si="7"/>
        <v/>
      </c>
      <c r="O301" s="346"/>
      <c r="Q301" s="339"/>
    </row>
    <row r="302" spans="1:17" x14ac:dyDescent="0.25">
      <c r="A302" s="339"/>
      <c r="C302" s="346"/>
      <c r="D302" s="1256"/>
      <c r="E302" s="1256"/>
      <c r="F302" s="346"/>
      <c r="G302" s="1256"/>
      <c r="H302" s="1256"/>
      <c r="I302" s="346"/>
      <c r="J302" s="352"/>
      <c r="K302" s="346"/>
      <c r="L302" s="353"/>
      <c r="M302" s="350" t="str">
        <f t="shared" si="6"/>
        <v/>
      </c>
      <c r="N302" s="351" t="str">
        <f t="shared" si="7"/>
        <v/>
      </c>
      <c r="O302" s="346"/>
      <c r="Q302" s="339"/>
    </row>
    <row r="303" spans="1:17" x14ac:dyDescent="0.25">
      <c r="A303" s="339"/>
      <c r="C303" s="346"/>
      <c r="D303" s="1256"/>
      <c r="E303" s="1256"/>
      <c r="F303" s="346"/>
      <c r="G303" s="1256"/>
      <c r="H303" s="1256"/>
      <c r="I303" s="346"/>
      <c r="J303" s="352"/>
      <c r="K303" s="346"/>
      <c r="L303" s="353"/>
      <c r="M303" s="350" t="str">
        <f t="shared" si="6"/>
        <v/>
      </c>
      <c r="N303" s="351" t="str">
        <f t="shared" si="7"/>
        <v/>
      </c>
      <c r="O303" s="346"/>
      <c r="Q303" s="339"/>
    </row>
    <row r="304" spans="1:17" x14ac:dyDescent="0.25">
      <c r="A304" s="339"/>
      <c r="C304" s="346"/>
      <c r="D304" s="1256"/>
      <c r="E304" s="1256"/>
      <c r="F304" s="346"/>
      <c r="G304" s="1256"/>
      <c r="H304" s="1256"/>
      <c r="I304" s="346"/>
      <c r="J304" s="352"/>
      <c r="K304" s="346"/>
      <c r="L304" s="353"/>
      <c r="M304" s="350" t="str">
        <f t="shared" si="6"/>
        <v/>
      </c>
      <c r="N304" s="351" t="str">
        <f t="shared" si="7"/>
        <v/>
      </c>
      <c r="O304" s="346"/>
      <c r="Q304" s="339"/>
    </row>
    <row r="305" spans="1:17" x14ac:dyDescent="0.25">
      <c r="A305" s="339"/>
      <c r="C305" s="346"/>
      <c r="D305" s="1256"/>
      <c r="E305" s="1256"/>
      <c r="F305" s="346"/>
      <c r="G305" s="1256"/>
      <c r="H305" s="1256"/>
      <c r="I305" s="346"/>
      <c r="J305" s="352"/>
      <c r="K305" s="346"/>
      <c r="L305" s="353"/>
      <c r="M305" s="350" t="str">
        <f t="shared" si="6"/>
        <v/>
      </c>
      <c r="N305" s="351" t="str">
        <f t="shared" si="7"/>
        <v/>
      </c>
      <c r="O305" s="346"/>
      <c r="Q305" s="339"/>
    </row>
    <row r="306" spans="1:17" x14ac:dyDescent="0.25">
      <c r="A306" s="339"/>
      <c r="C306" s="346"/>
      <c r="D306" s="1256"/>
      <c r="E306" s="1256"/>
      <c r="F306" s="346"/>
      <c r="G306" s="1256"/>
      <c r="H306" s="1256"/>
      <c r="I306" s="346"/>
      <c r="J306" s="352"/>
      <c r="K306" s="346"/>
      <c r="L306" s="353"/>
      <c r="M306" s="350" t="str">
        <f t="shared" si="6"/>
        <v/>
      </c>
      <c r="N306" s="351" t="str">
        <f t="shared" si="7"/>
        <v/>
      </c>
      <c r="O306" s="346"/>
      <c r="Q306" s="339"/>
    </row>
    <row r="307" spans="1:17" x14ac:dyDescent="0.25">
      <c r="A307" s="339"/>
      <c r="C307" s="346"/>
      <c r="D307" s="1256"/>
      <c r="E307" s="1256"/>
      <c r="F307" s="346"/>
      <c r="G307" s="1256"/>
      <c r="H307" s="1256"/>
      <c r="I307" s="346"/>
      <c r="J307" s="352"/>
      <c r="K307" s="346"/>
      <c r="L307" s="353"/>
      <c r="M307" s="350" t="str">
        <f t="shared" si="6"/>
        <v/>
      </c>
      <c r="N307" s="351" t="str">
        <f t="shared" si="7"/>
        <v/>
      </c>
      <c r="O307" s="346"/>
      <c r="Q307" s="339"/>
    </row>
    <row r="308" spans="1:17" x14ac:dyDescent="0.25">
      <c r="A308" s="339"/>
      <c r="C308" s="346"/>
      <c r="D308" s="1256"/>
      <c r="E308" s="1256"/>
      <c r="F308" s="346"/>
      <c r="G308" s="1256"/>
      <c r="H308" s="1256"/>
      <c r="I308" s="346"/>
      <c r="J308" s="352"/>
      <c r="K308" s="346"/>
      <c r="L308" s="353"/>
      <c r="M308" s="350" t="str">
        <f t="shared" si="6"/>
        <v/>
      </c>
      <c r="N308" s="351" t="str">
        <f t="shared" si="7"/>
        <v/>
      </c>
      <c r="O308" s="346"/>
      <c r="Q308" s="339"/>
    </row>
    <row r="309" spans="1:17" x14ac:dyDescent="0.25">
      <c r="A309" s="339"/>
      <c r="C309" s="346"/>
      <c r="D309" s="1256"/>
      <c r="E309" s="1256"/>
      <c r="F309" s="346"/>
      <c r="G309" s="1256"/>
      <c r="H309" s="1256"/>
      <c r="I309" s="346"/>
      <c r="J309" s="352"/>
      <c r="K309" s="346"/>
      <c r="L309" s="353"/>
      <c r="M309" s="350" t="str">
        <f t="shared" si="6"/>
        <v/>
      </c>
      <c r="N309" s="351" t="str">
        <f t="shared" si="7"/>
        <v/>
      </c>
      <c r="O309" s="346"/>
      <c r="Q309" s="339"/>
    </row>
    <row r="310" spans="1:17" x14ac:dyDescent="0.25">
      <c r="A310" s="339"/>
      <c r="C310" s="346"/>
      <c r="D310" s="1256"/>
      <c r="E310" s="1256"/>
      <c r="F310" s="346"/>
      <c r="G310" s="1256"/>
      <c r="H310" s="1256"/>
      <c r="I310" s="346"/>
      <c r="J310" s="352"/>
      <c r="K310" s="346"/>
      <c r="L310" s="353"/>
      <c r="M310" s="350" t="str">
        <f t="shared" si="6"/>
        <v/>
      </c>
      <c r="N310" s="351" t="str">
        <f t="shared" si="7"/>
        <v/>
      </c>
      <c r="O310" s="346"/>
      <c r="Q310" s="339"/>
    </row>
    <row r="311" spans="1:17" x14ac:dyDescent="0.25">
      <c r="A311" s="339"/>
      <c r="C311" s="346"/>
      <c r="D311" s="1256"/>
      <c r="E311" s="1256"/>
      <c r="F311" s="346"/>
      <c r="G311" s="1256"/>
      <c r="H311" s="1256"/>
      <c r="I311" s="346"/>
      <c r="J311" s="352"/>
      <c r="K311" s="346"/>
      <c r="L311" s="353"/>
      <c r="M311" s="350" t="str">
        <f t="shared" si="6"/>
        <v/>
      </c>
      <c r="N311" s="351" t="str">
        <f t="shared" si="7"/>
        <v/>
      </c>
      <c r="O311" s="346"/>
      <c r="Q311" s="339"/>
    </row>
    <row r="312" spans="1:17" x14ac:dyDescent="0.25">
      <c r="A312" s="339"/>
      <c r="C312" s="346"/>
      <c r="D312" s="1256"/>
      <c r="E312" s="1256"/>
      <c r="F312" s="346"/>
      <c r="G312" s="1256"/>
      <c r="H312" s="1256"/>
      <c r="I312" s="346"/>
      <c r="J312" s="352"/>
      <c r="K312" s="346"/>
      <c r="L312" s="353"/>
      <c r="M312" s="350" t="str">
        <f t="shared" si="6"/>
        <v/>
      </c>
      <c r="N312" s="351" t="str">
        <f t="shared" si="7"/>
        <v/>
      </c>
      <c r="O312" s="346"/>
      <c r="Q312" s="339"/>
    </row>
    <row r="313" spans="1:17" x14ac:dyDescent="0.25">
      <c r="A313" s="339"/>
      <c r="C313" s="346"/>
      <c r="D313" s="1256"/>
      <c r="E313" s="1256"/>
      <c r="F313" s="346"/>
      <c r="G313" s="1256"/>
      <c r="H313" s="1256"/>
      <c r="I313" s="346"/>
      <c r="J313" s="352"/>
      <c r="K313" s="346"/>
      <c r="L313" s="353"/>
      <c r="M313" s="350" t="str">
        <f t="shared" si="6"/>
        <v/>
      </c>
      <c r="N313" s="351" t="str">
        <f t="shared" si="7"/>
        <v/>
      </c>
      <c r="O313" s="346"/>
      <c r="Q313" s="339"/>
    </row>
    <row r="314" spans="1:17" x14ac:dyDescent="0.25">
      <c r="A314" s="339"/>
      <c r="C314" s="346"/>
      <c r="D314" s="1256"/>
      <c r="E314" s="1256"/>
      <c r="F314" s="346"/>
      <c r="G314" s="1256"/>
      <c r="H314" s="1256"/>
      <c r="I314" s="346"/>
      <c r="J314" s="352"/>
      <c r="K314" s="346"/>
      <c r="L314" s="353"/>
      <c r="M314" s="350" t="str">
        <f t="shared" si="6"/>
        <v/>
      </c>
      <c r="N314" s="351" t="str">
        <f t="shared" si="7"/>
        <v/>
      </c>
      <c r="O314" s="346"/>
      <c r="Q314" s="339"/>
    </row>
    <row r="315" spans="1:17" x14ac:dyDescent="0.25">
      <c r="A315" s="339"/>
      <c r="C315" s="346"/>
      <c r="D315" s="1256"/>
      <c r="E315" s="1256"/>
      <c r="F315" s="346"/>
      <c r="G315" s="1256"/>
      <c r="H315" s="1256"/>
      <c r="I315" s="346"/>
      <c r="J315" s="352"/>
      <c r="K315" s="346"/>
      <c r="L315" s="353"/>
      <c r="M315" s="350" t="str">
        <f t="shared" si="6"/>
        <v/>
      </c>
      <c r="N315" s="351" t="str">
        <f t="shared" si="7"/>
        <v/>
      </c>
      <c r="O315" s="346"/>
      <c r="Q315" s="339"/>
    </row>
    <row r="316" spans="1:17" x14ac:dyDescent="0.25">
      <c r="A316" s="339"/>
      <c r="C316" s="346"/>
      <c r="D316" s="1256"/>
      <c r="E316" s="1256"/>
      <c r="F316" s="346"/>
      <c r="G316" s="1256"/>
      <c r="H316" s="1256"/>
      <c r="I316" s="346"/>
      <c r="J316" s="352"/>
      <c r="K316" s="346"/>
      <c r="L316" s="353"/>
      <c r="M316" s="350" t="str">
        <f t="shared" si="6"/>
        <v/>
      </c>
      <c r="N316" s="351" t="str">
        <f t="shared" si="7"/>
        <v/>
      </c>
      <c r="O316" s="346"/>
      <c r="Q316" s="339"/>
    </row>
    <row r="317" spans="1:17" x14ac:dyDescent="0.25">
      <c r="A317" s="339"/>
      <c r="C317" s="346"/>
      <c r="D317" s="1256"/>
      <c r="E317" s="1256"/>
      <c r="F317" s="346"/>
      <c r="G317" s="1256"/>
      <c r="H317" s="1256"/>
      <c r="I317" s="346"/>
      <c r="J317" s="352"/>
      <c r="K317" s="346"/>
      <c r="L317" s="353"/>
      <c r="M317" s="350" t="str">
        <f t="shared" si="6"/>
        <v/>
      </c>
      <c r="N317" s="351" t="str">
        <f t="shared" si="7"/>
        <v/>
      </c>
      <c r="O317" s="346"/>
      <c r="Q317" s="339"/>
    </row>
    <row r="318" spans="1:17" x14ac:dyDescent="0.25">
      <c r="A318" s="339"/>
      <c r="C318" s="346"/>
      <c r="D318" s="1256"/>
      <c r="E318" s="1256"/>
      <c r="F318" s="346"/>
      <c r="G318" s="1256"/>
      <c r="H318" s="1256"/>
      <c r="I318" s="346"/>
      <c r="J318" s="352"/>
      <c r="K318" s="346"/>
      <c r="L318" s="353"/>
      <c r="M318" s="350" t="str">
        <f t="shared" si="6"/>
        <v/>
      </c>
      <c r="N318" s="351" t="str">
        <f t="shared" si="7"/>
        <v/>
      </c>
      <c r="O318" s="346"/>
      <c r="Q318" s="339"/>
    </row>
    <row r="319" spans="1:17" x14ac:dyDescent="0.25">
      <c r="A319" s="339"/>
      <c r="C319" s="346"/>
      <c r="D319" s="1256"/>
      <c r="E319" s="1256"/>
      <c r="F319" s="346"/>
      <c r="G319" s="1256"/>
      <c r="H319" s="1256"/>
      <c r="I319" s="346"/>
      <c r="J319" s="352"/>
      <c r="K319" s="346"/>
      <c r="L319" s="353"/>
      <c r="M319" s="350" t="str">
        <f t="shared" si="6"/>
        <v/>
      </c>
      <c r="N319" s="351" t="str">
        <f t="shared" si="7"/>
        <v/>
      </c>
      <c r="O319" s="346"/>
      <c r="Q319" s="339"/>
    </row>
    <row r="320" spans="1:17" x14ac:dyDescent="0.25">
      <c r="A320" s="339"/>
      <c r="C320" s="346"/>
      <c r="D320" s="1256"/>
      <c r="E320" s="1256"/>
      <c r="F320" s="346"/>
      <c r="G320" s="1256"/>
      <c r="H320" s="1256"/>
      <c r="I320" s="346"/>
      <c r="J320" s="352"/>
      <c r="K320" s="346"/>
      <c r="L320" s="353"/>
      <c r="M320" s="350" t="str">
        <f t="shared" si="6"/>
        <v/>
      </c>
      <c r="N320" s="351" t="str">
        <f t="shared" si="7"/>
        <v/>
      </c>
      <c r="O320" s="346"/>
      <c r="Q320" s="339"/>
    </row>
    <row r="321" spans="1:17" x14ac:dyDescent="0.25">
      <c r="A321" s="339"/>
      <c r="C321" s="346"/>
      <c r="D321" s="1256"/>
      <c r="E321" s="1256"/>
      <c r="F321" s="346"/>
      <c r="G321" s="1256"/>
      <c r="H321" s="1256"/>
      <c r="I321" s="346"/>
      <c r="J321" s="352"/>
      <c r="K321" s="346"/>
      <c r="L321" s="353"/>
      <c r="M321" s="350" t="str">
        <f t="shared" si="6"/>
        <v/>
      </c>
      <c r="N321" s="351" t="str">
        <f t="shared" si="7"/>
        <v/>
      </c>
      <c r="O321" s="346"/>
      <c r="Q321" s="339"/>
    </row>
    <row r="322" spans="1:17" x14ac:dyDescent="0.25">
      <c r="A322" s="339"/>
      <c r="C322" s="346"/>
      <c r="D322" s="1256"/>
      <c r="E322" s="1256"/>
      <c r="F322" s="346"/>
      <c r="G322" s="1256"/>
      <c r="H322" s="1256"/>
      <c r="I322" s="346"/>
      <c r="J322" s="352"/>
      <c r="K322" s="346"/>
      <c r="L322" s="353"/>
      <c r="M322" s="350" t="str">
        <f t="shared" si="6"/>
        <v/>
      </c>
      <c r="N322" s="351" t="str">
        <f t="shared" si="7"/>
        <v/>
      </c>
      <c r="O322" s="346"/>
      <c r="Q322" s="339"/>
    </row>
    <row r="323" spans="1:17" x14ac:dyDescent="0.25">
      <c r="A323" s="339"/>
      <c r="C323" s="346"/>
      <c r="D323" s="1256"/>
      <c r="E323" s="1256"/>
      <c r="F323" s="346"/>
      <c r="G323" s="1256"/>
      <c r="H323" s="1256"/>
      <c r="I323" s="346"/>
      <c r="J323" s="352"/>
      <c r="K323" s="346"/>
      <c r="L323" s="353"/>
      <c r="M323" s="350" t="str">
        <f t="shared" ref="M323:M365" si="8">IF(K323="","", INDEX(CNTR_EFListSelected,MATCH(K323,CORSIA_FuelsList,0)))</f>
        <v/>
      </c>
      <c r="N323" s="351" t="str">
        <f t="shared" si="7"/>
        <v/>
      </c>
      <c r="O323" s="346"/>
      <c r="Q323" s="339"/>
    </row>
    <row r="324" spans="1:17" x14ac:dyDescent="0.25">
      <c r="A324" s="339"/>
      <c r="C324" s="346"/>
      <c r="D324" s="1256"/>
      <c r="E324" s="1256"/>
      <c r="F324" s="346"/>
      <c r="G324" s="1256"/>
      <c r="H324" s="1256"/>
      <c r="I324" s="346"/>
      <c r="J324" s="352"/>
      <c r="K324" s="346"/>
      <c r="L324" s="353"/>
      <c r="M324" s="350" t="str">
        <f t="shared" si="8"/>
        <v/>
      </c>
      <c r="N324" s="351" t="str">
        <f t="shared" ref="N324:N365" si="9">IF(COUNT(L324:M324)=2,L324*M324,"")</f>
        <v/>
      </c>
      <c r="O324" s="346"/>
      <c r="Q324" s="339"/>
    </row>
    <row r="325" spans="1:17" x14ac:dyDescent="0.25">
      <c r="A325" s="339"/>
      <c r="C325" s="346"/>
      <c r="D325" s="1256"/>
      <c r="E325" s="1256"/>
      <c r="F325" s="346"/>
      <c r="G325" s="1256"/>
      <c r="H325" s="1256"/>
      <c r="I325" s="346"/>
      <c r="J325" s="352"/>
      <c r="K325" s="346"/>
      <c r="L325" s="353"/>
      <c r="M325" s="350" t="str">
        <f t="shared" si="8"/>
        <v/>
      </c>
      <c r="N325" s="351" t="str">
        <f t="shared" si="9"/>
        <v/>
      </c>
      <c r="O325" s="346"/>
      <c r="Q325" s="339"/>
    </row>
    <row r="326" spans="1:17" x14ac:dyDescent="0.25">
      <c r="A326" s="339"/>
      <c r="C326" s="346"/>
      <c r="D326" s="1256"/>
      <c r="E326" s="1256"/>
      <c r="F326" s="346"/>
      <c r="G326" s="1256"/>
      <c r="H326" s="1256"/>
      <c r="I326" s="346"/>
      <c r="J326" s="352"/>
      <c r="K326" s="346"/>
      <c r="L326" s="353"/>
      <c r="M326" s="350" t="str">
        <f t="shared" si="8"/>
        <v/>
      </c>
      <c r="N326" s="351" t="str">
        <f t="shared" si="9"/>
        <v/>
      </c>
      <c r="O326" s="346"/>
      <c r="Q326" s="339"/>
    </row>
    <row r="327" spans="1:17" x14ac:dyDescent="0.25">
      <c r="A327" s="339"/>
      <c r="C327" s="346"/>
      <c r="D327" s="1256"/>
      <c r="E327" s="1256"/>
      <c r="F327" s="346"/>
      <c r="G327" s="1256"/>
      <c r="H327" s="1256"/>
      <c r="I327" s="346"/>
      <c r="J327" s="352"/>
      <c r="K327" s="346"/>
      <c r="L327" s="353"/>
      <c r="M327" s="350" t="str">
        <f t="shared" si="8"/>
        <v/>
      </c>
      <c r="N327" s="351" t="str">
        <f t="shared" si="9"/>
        <v/>
      </c>
      <c r="O327" s="346"/>
      <c r="Q327" s="339"/>
    </row>
    <row r="328" spans="1:17" x14ac:dyDescent="0.25">
      <c r="A328" s="339"/>
      <c r="C328" s="346"/>
      <c r="D328" s="1256"/>
      <c r="E328" s="1256"/>
      <c r="F328" s="346"/>
      <c r="G328" s="1256"/>
      <c r="H328" s="1256"/>
      <c r="I328" s="346"/>
      <c r="J328" s="352"/>
      <c r="K328" s="346"/>
      <c r="L328" s="353"/>
      <c r="M328" s="350" t="str">
        <f t="shared" si="8"/>
        <v/>
      </c>
      <c r="N328" s="351" t="str">
        <f t="shared" si="9"/>
        <v/>
      </c>
      <c r="O328" s="346"/>
      <c r="Q328" s="339"/>
    </row>
    <row r="329" spans="1:17" x14ac:dyDescent="0.25">
      <c r="A329" s="339"/>
      <c r="C329" s="346"/>
      <c r="D329" s="1256"/>
      <c r="E329" s="1256"/>
      <c r="F329" s="346"/>
      <c r="G329" s="1256"/>
      <c r="H329" s="1256"/>
      <c r="I329" s="346"/>
      <c r="J329" s="352"/>
      <c r="K329" s="346"/>
      <c r="L329" s="353"/>
      <c r="M329" s="350" t="str">
        <f t="shared" si="8"/>
        <v/>
      </c>
      <c r="N329" s="351" t="str">
        <f t="shared" si="9"/>
        <v/>
      </c>
      <c r="O329" s="346"/>
      <c r="Q329" s="339"/>
    </row>
    <row r="330" spans="1:17" x14ac:dyDescent="0.25">
      <c r="A330" s="339"/>
      <c r="C330" s="346"/>
      <c r="D330" s="1256"/>
      <c r="E330" s="1256"/>
      <c r="F330" s="346"/>
      <c r="G330" s="1256"/>
      <c r="H330" s="1256"/>
      <c r="I330" s="346"/>
      <c r="J330" s="352"/>
      <c r="K330" s="346"/>
      <c r="L330" s="353"/>
      <c r="M330" s="350" t="str">
        <f t="shared" si="8"/>
        <v/>
      </c>
      <c r="N330" s="351" t="str">
        <f t="shared" si="9"/>
        <v/>
      </c>
      <c r="O330" s="346"/>
      <c r="Q330" s="339"/>
    </row>
    <row r="331" spans="1:17" x14ac:dyDescent="0.25">
      <c r="A331" s="339"/>
      <c r="C331" s="346"/>
      <c r="D331" s="1256"/>
      <c r="E331" s="1256"/>
      <c r="F331" s="346"/>
      <c r="G331" s="1256"/>
      <c r="H331" s="1256"/>
      <c r="I331" s="346"/>
      <c r="J331" s="352"/>
      <c r="K331" s="346"/>
      <c r="L331" s="353"/>
      <c r="M331" s="350" t="str">
        <f t="shared" si="8"/>
        <v/>
      </c>
      <c r="N331" s="351" t="str">
        <f t="shared" si="9"/>
        <v/>
      </c>
      <c r="O331" s="346"/>
      <c r="Q331" s="339"/>
    </row>
    <row r="332" spans="1:17" x14ac:dyDescent="0.25">
      <c r="A332" s="339"/>
      <c r="C332" s="346"/>
      <c r="D332" s="1256"/>
      <c r="E332" s="1256"/>
      <c r="F332" s="346"/>
      <c r="G332" s="1256"/>
      <c r="H332" s="1256"/>
      <c r="I332" s="346"/>
      <c r="J332" s="352"/>
      <c r="K332" s="346"/>
      <c r="L332" s="353"/>
      <c r="M332" s="350" t="str">
        <f t="shared" si="8"/>
        <v/>
      </c>
      <c r="N332" s="351" t="str">
        <f t="shared" si="9"/>
        <v/>
      </c>
      <c r="O332" s="346"/>
      <c r="Q332" s="339"/>
    </row>
    <row r="333" spans="1:17" x14ac:dyDescent="0.25">
      <c r="A333" s="339"/>
      <c r="C333" s="346"/>
      <c r="D333" s="1256"/>
      <c r="E333" s="1256"/>
      <c r="F333" s="346"/>
      <c r="G333" s="1256"/>
      <c r="H333" s="1256"/>
      <c r="I333" s="346"/>
      <c r="J333" s="352"/>
      <c r="K333" s="346"/>
      <c r="L333" s="353"/>
      <c r="M333" s="350" t="str">
        <f t="shared" si="8"/>
        <v/>
      </c>
      <c r="N333" s="351" t="str">
        <f t="shared" si="9"/>
        <v/>
      </c>
      <c r="O333" s="346"/>
      <c r="Q333" s="339"/>
    </row>
    <row r="334" spans="1:17" x14ac:dyDescent="0.25">
      <c r="A334" s="339"/>
      <c r="C334" s="346"/>
      <c r="D334" s="1256"/>
      <c r="E334" s="1256"/>
      <c r="F334" s="346"/>
      <c r="G334" s="1256"/>
      <c r="H334" s="1256"/>
      <c r="I334" s="346"/>
      <c r="J334" s="352"/>
      <c r="K334" s="346"/>
      <c r="L334" s="353"/>
      <c r="M334" s="350" t="str">
        <f t="shared" si="8"/>
        <v/>
      </c>
      <c r="N334" s="351" t="str">
        <f t="shared" si="9"/>
        <v/>
      </c>
      <c r="O334" s="346"/>
      <c r="Q334" s="339"/>
    </row>
    <row r="335" spans="1:17" x14ac:dyDescent="0.25">
      <c r="A335" s="339"/>
      <c r="C335" s="346"/>
      <c r="D335" s="1256"/>
      <c r="E335" s="1256"/>
      <c r="F335" s="346"/>
      <c r="G335" s="1256"/>
      <c r="H335" s="1256"/>
      <c r="I335" s="346"/>
      <c r="J335" s="352"/>
      <c r="K335" s="346"/>
      <c r="L335" s="353"/>
      <c r="M335" s="350" t="str">
        <f t="shared" si="8"/>
        <v/>
      </c>
      <c r="N335" s="351" t="str">
        <f t="shared" si="9"/>
        <v/>
      </c>
      <c r="O335" s="346"/>
      <c r="Q335" s="339"/>
    </row>
    <row r="336" spans="1:17" x14ac:dyDescent="0.25">
      <c r="A336" s="339"/>
      <c r="C336" s="346"/>
      <c r="D336" s="1256"/>
      <c r="E336" s="1256"/>
      <c r="F336" s="346"/>
      <c r="G336" s="1256"/>
      <c r="H336" s="1256"/>
      <c r="I336" s="346"/>
      <c r="J336" s="352"/>
      <c r="K336" s="346"/>
      <c r="L336" s="353"/>
      <c r="M336" s="350" t="str">
        <f t="shared" si="8"/>
        <v/>
      </c>
      <c r="N336" s="351" t="str">
        <f t="shared" si="9"/>
        <v/>
      </c>
      <c r="O336" s="346"/>
      <c r="Q336" s="339"/>
    </row>
    <row r="337" spans="1:17" x14ac:dyDescent="0.25">
      <c r="A337" s="339"/>
      <c r="C337" s="346"/>
      <c r="D337" s="1256"/>
      <c r="E337" s="1256"/>
      <c r="F337" s="346"/>
      <c r="G337" s="1256"/>
      <c r="H337" s="1256"/>
      <c r="I337" s="346"/>
      <c r="J337" s="352"/>
      <c r="K337" s="346"/>
      <c r="L337" s="353"/>
      <c r="M337" s="350" t="str">
        <f t="shared" si="8"/>
        <v/>
      </c>
      <c r="N337" s="351" t="str">
        <f t="shared" si="9"/>
        <v/>
      </c>
      <c r="O337" s="346"/>
      <c r="Q337" s="339"/>
    </row>
    <row r="338" spans="1:17" x14ac:dyDescent="0.25">
      <c r="A338" s="339"/>
      <c r="C338" s="346"/>
      <c r="D338" s="1256"/>
      <c r="E338" s="1256"/>
      <c r="F338" s="346"/>
      <c r="G338" s="1256"/>
      <c r="H338" s="1256"/>
      <c r="I338" s="346"/>
      <c r="J338" s="352"/>
      <c r="K338" s="346"/>
      <c r="L338" s="353"/>
      <c r="M338" s="350" t="str">
        <f t="shared" si="8"/>
        <v/>
      </c>
      <c r="N338" s="351" t="str">
        <f t="shared" si="9"/>
        <v/>
      </c>
      <c r="O338" s="346"/>
      <c r="Q338" s="339"/>
    </row>
    <row r="339" spans="1:17" x14ac:dyDescent="0.25">
      <c r="A339" s="339"/>
      <c r="C339" s="346"/>
      <c r="D339" s="1256"/>
      <c r="E339" s="1256"/>
      <c r="F339" s="346"/>
      <c r="G339" s="1256"/>
      <c r="H339" s="1256"/>
      <c r="I339" s="346"/>
      <c r="J339" s="352"/>
      <c r="K339" s="346"/>
      <c r="L339" s="353"/>
      <c r="M339" s="350" t="str">
        <f t="shared" si="8"/>
        <v/>
      </c>
      <c r="N339" s="351" t="str">
        <f t="shared" si="9"/>
        <v/>
      </c>
      <c r="O339" s="346"/>
      <c r="Q339" s="339"/>
    </row>
    <row r="340" spans="1:17" x14ac:dyDescent="0.25">
      <c r="A340" s="339"/>
      <c r="C340" s="346"/>
      <c r="D340" s="1256"/>
      <c r="E340" s="1256"/>
      <c r="F340" s="346"/>
      <c r="G340" s="1256"/>
      <c r="H340" s="1256"/>
      <c r="I340" s="346"/>
      <c r="J340" s="352"/>
      <c r="K340" s="346"/>
      <c r="L340" s="353"/>
      <c r="M340" s="350" t="str">
        <f t="shared" si="8"/>
        <v/>
      </c>
      <c r="N340" s="351" t="str">
        <f t="shared" si="9"/>
        <v/>
      </c>
      <c r="O340" s="346"/>
      <c r="Q340" s="339"/>
    </row>
    <row r="341" spans="1:17" x14ac:dyDescent="0.25">
      <c r="A341" s="339"/>
      <c r="C341" s="346"/>
      <c r="D341" s="1256"/>
      <c r="E341" s="1256"/>
      <c r="F341" s="346"/>
      <c r="G341" s="1256"/>
      <c r="H341" s="1256"/>
      <c r="I341" s="346"/>
      <c r="J341" s="352"/>
      <c r="K341" s="346"/>
      <c r="L341" s="353"/>
      <c r="M341" s="350" t="str">
        <f t="shared" si="8"/>
        <v/>
      </c>
      <c r="N341" s="351" t="str">
        <f t="shared" si="9"/>
        <v/>
      </c>
      <c r="O341" s="346"/>
      <c r="Q341" s="339"/>
    </row>
    <row r="342" spans="1:17" x14ac:dyDescent="0.25">
      <c r="A342" s="339"/>
      <c r="C342" s="346"/>
      <c r="D342" s="1256"/>
      <c r="E342" s="1256"/>
      <c r="F342" s="346"/>
      <c r="G342" s="1256"/>
      <c r="H342" s="1256"/>
      <c r="I342" s="346"/>
      <c r="J342" s="352"/>
      <c r="K342" s="346"/>
      <c r="L342" s="353"/>
      <c r="M342" s="350" t="str">
        <f t="shared" si="8"/>
        <v/>
      </c>
      <c r="N342" s="351" t="str">
        <f t="shared" si="9"/>
        <v/>
      </c>
      <c r="O342" s="346"/>
      <c r="Q342" s="339"/>
    </row>
    <row r="343" spans="1:17" x14ac:dyDescent="0.25">
      <c r="A343" s="339"/>
      <c r="C343" s="346"/>
      <c r="D343" s="1256"/>
      <c r="E343" s="1256"/>
      <c r="F343" s="346"/>
      <c r="G343" s="1256"/>
      <c r="H343" s="1256"/>
      <c r="I343" s="346"/>
      <c r="J343" s="352"/>
      <c r="K343" s="346"/>
      <c r="L343" s="353"/>
      <c r="M343" s="350" t="str">
        <f t="shared" si="8"/>
        <v/>
      </c>
      <c r="N343" s="351" t="str">
        <f t="shared" si="9"/>
        <v/>
      </c>
      <c r="O343" s="346"/>
      <c r="Q343" s="339"/>
    </row>
    <row r="344" spans="1:17" x14ac:dyDescent="0.25">
      <c r="A344" s="339"/>
      <c r="C344" s="346"/>
      <c r="D344" s="1256"/>
      <c r="E344" s="1256"/>
      <c r="F344" s="346"/>
      <c r="G344" s="1256"/>
      <c r="H344" s="1256"/>
      <c r="I344" s="346"/>
      <c r="J344" s="352"/>
      <c r="K344" s="346"/>
      <c r="L344" s="353"/>
      <c r="M344" s="350" t="str">
        <f t="shared" si="8"/>
        <v/>
      </c>
      <c r="N344" s="351" t="str">
        <f t="shared" si="9"/>
        <v/>
      </c>
      <c r="O344" s="346"/>
      <c r="Q344" s="339"/>
    </row>
    <row r="345" spans="1:17" x14ac:dyDescent="0.25">
      <c r="A345" s="339"/>
      <c r="C345" s="346"/>
      <c r="D345" s="1256"/>
      <c r="E345" s="1256"/>
      <c r="F345" s="346"/>
      <c r="G345" s="1256"/>
      <c r="H345" s="1256"/>
      <c r="I345" s="346"/>
      <c r="J345" s="352"/>
      <c r="K345" s="346"/>
      <c r="L345" s="353"/>
      <c r="M345" s="350" t="str">
        <f t="shared" si="8"/>
        <v/>
      </c>
      <c r="N345" s="351" t="str">
        <f t="shared" si="9"/>
        <v/>
      </c>
      <c r="O345" s="346"/>
      <c r="Q345" s="339"/>
    </row>
    <row r="346" spans="1:17" x14ac:dyDescent="0.25">
      <c r="A346" s="339"/>
      <c r="C346" s="346"/>
      <c r="D346" s="1256"/>
      <c r="E346" s="1256"/>
      <c r="F346" s="346"/>
      <c r="G346" s="1256"/>
      <c r="H346" s="1256"/>
      <c r="I346" s="346"/>
      <c r="J346" s="352"/>
      <c r="K346" s="346"/>
      <c r="L346" s="353"/>
      <c r="M346" s="350" t="str">
        <f t="shared" si="8"/>
        <v/>
      </c>
      <c r="N346" s="351" t="str">
        <f t="shared" si="9"/>
        <v/>
      </c>
      <c r="O346" s="346"/>
      <c r="Q346" s="339"/>
    </row>
    <row r="347" spans="1:17" x14ac:dyDescent="0.25">
      <c r="A347" s="339"/>
      <c r="C347" s="346"/>
      <c r="D347" s="1256"/>
      <c r="E347" s="1256"/>
      <c r="F347" s="346"/>
      <c r="G347" s="1256"/>
      <c r="H347" s="1256"/>
      <c r="I347" s="346"/>
      <c r="J347" s="352"/>
      <c r="K347" s="346"/>
      <c r="L347" s="353"/>
      <c r="M347" s="350" t="str">
        <f t="shared" si="8"/>
        <v/>
      </c>
      <c r="N347" s="351" t="str">
        <f t="shared" si="9"/>
        <v/>
      </c>
      <c r="O347" s="346"/>
      <c r="Q347" s="339"/>
    </row>
    <row r="348" spans="1:17" x14ac:dyDescent="0.25">
      <c r="A348" s="339"/>
      <c r="C348" s="346"/>
      <c r="D348" s="1256"/>
      <c r="E348" s="1256"/>
      <c r="F348" s="346"/>
      <c r="G348" s="1256"/>
      <c r="H348" s="1256"/>
      <c r="I348" s="346"/>
      <c r="J348" s="352"/>
      <c r="K348" s="346"/>
      <c r="L348" s="353"/>
      <c r="M348" s="350" t="str">
        <f t="shared" si="8"/>
        <v/>
      </c>
      <c r="N348" s="351" t="str">
        <f t="shared" si="9"/>
        <v/>
      </c>
      <c r="O348" s="346"/>
      <c r="Q348" s="339"/>
    </row>
    <row r="349" spans="1:17" x14ac:dyDescent="0.25">
      <c r="A349" s="339"/>
      <c r="C349" s="346"/>
      <c r="D349" s="1256"/>
      <c r="E349" s="1256"/>
      <c r="F349" s="346"/>
      <c r="G349" s="1256"/>
      <c r="H349" s="1256"/>
      <c r="I349" s="346"/>
      <c r="J349" s="352"/>
      <c r="K349" s="346"/>
      <c r="L349" s="353"/>
      <c r="M349" s="350" t="str">
        <f t="shared" si="8"/>
        <v/>
      </c>
      <c r="N349" s="351" t="str">
        <f t="shared" si="9"/>
        <v/>
      </c>
      <c r="O349" s="346"/>
      <c r="Q349" s="339"/>
    </row>
    <row r="350" spans="1:17" x14ac:dyDescent="0.25">
      <c r="A350" s="339"/>
      <c r="C350" s="346"/>
      <c r="D350" s="1256"/>
      <c r="E350" s="1256"/>
      <c r="F350" s="346"/>
      <c r="G350" s="1256"/>
      <c r="H350" s="1256"/>
      <c r="I350" s="346"/>
      <c r="J350" s="352"/>
      <c r="K350" s="346"/>
      <c r="L350" s="353"/>
      <c r="M350" s="350" t="str">
        <f t="shared" si="8"/>
        <v/>
      </c>
      <c r="N350" s="351" t="str">
        <f t="shared" si="9"/>
        <v/>
      </c>
      <c r="O350" s="346"/>
      <c r="Q350" s="339"/>
    </row>
    <row r="351" spans="1:17" x14ac:dyDescent="0.25">
      <c r="A351" s="339"/>
      <c r="C351" s="346"/>
      <c r="D351" s="1256"/>
      <c r="E351" s="1256"/>
      <c r="F351" s="346"/>
      <c r="G351" s="1256"/>
      <c r="H351" s="1256"/>
      <c r="I351" s="346"/>
      <c r="J351" s="352"/>
      <c r="K351" s="346"/>
      <c r="L351" s="353"/>
      <c r="M351" s="350" t="str">
        <f t="shared" si="8"/>
        <v/>
      </c>
      <c r="N351" s="351" t="str">
        <f t="shared" si="9"/>
        <v/>
      </c>
      <c r="O351" s="346"/>
      <c r="Q351" s="339"/>
    </row>
    <row r="352" spans="1:17" x14ac:dyDescent="0.25">
      <c r="A352" s="339"/>
      <c r="C352" s="346"/>
      <c r="D352" s="1256"/>
      <c r="E352" s="1256"/>
      <c r="F352" s="346"/>
      <c r="G352" s="1256"/>
      <c r="H352" s="1256"/>
      <c r="I352" s="346"/>
      <c r="J352" s="352"/>
      <c r="K352" s="346"/>
      <c r="L352" s="353"/>
      <c r="M352" s="350" t="str">
        <f t="shared" si="8"/>
        <v/>
      </c>
      <c r="N352" s="351" t="str">
        <f t="shared" si="9"/>
        <v/>
      </c>
      <c r="O352" s="346"/>
      <c r="Q352" s="339"/>
    </row>
    <row r="353" spans="1:17" x14ac:dyDescent="0.25">
      <c r="A353" s="339"/>
      <c r="C353" s="346"/>
      <c r="D353" s="1256"/>
      <c r="E353" s="1256"/>
      <c r="F353" s="346"/>
      <c r="G353" s="1256"/>
      <c r="H353" s="1256"/>
      <c r="I353" s="346"/>
      <c r="J353" s="352"/>
      <c r="K353" s="346"/>
      <c r="L353" s="353"/>
      <c r="M353" s="350" t="str">
        <f t="shared" si="8"/>
        <v/>
      </c>
      <c r="N353" s="351" t="str">
        <f t="shared" si="9"/>
        <v/>
      </c>
      <c r="O353" s="346"/>
      <c r="Q353" s="339"/>
    </row>
    <row r="354" spans="1:17" x14ac:dyDescent="0.25">
      <c r="A354" s="339"/>
      <c r="C354" s="346"/>
      <c r="D354" s="1256"/>
      <c r="E354" s="1256"/>
      <c r="F354" s="346"/>
      <c r="G354" s="1256"/>
      <c r="H354" s="1256"/>
      <c r="I354" s="346"/>
      <c r="J354" s="352"/>
      <c r="K354" s="346"/>
      <c r="L354" s="353"/>
      <c r="M354" s="350" t="str">
        <f t="shared" si="8"/>
        <v/>
      </c>
      <c r="N354" s="351" t="str">
        <f t="shared" si="9"/>
        <v/>
      </c>
      <c r="O354" s="346"/>
      <c r="Q354" s="339"/>
    </row>
    <row r="355" spans="1:17" x14ac:dyDescent="0.25">
      <c r="A355" s="339"/>
      <c r="C355" s="346"/>
      <c r="D355" s="1256"/>
      <c r="E355" s="1256"/>
      <c r="F355" s="346"/>
      <c r="G355" s="1256"/>
      <c r="H355" s="1256"/>
      <c r="I355" s="346"/>
      <c r="J355" s="352"/>
      <c r="K355" s="346"/>
      <c r="L355" s="353"/>
      <c r="M355" s="350" t="str">
        <f t="shared" si="8"/>
        <v/>
      </c>
      <c r="N355" s="351" t="str">
        <f t="shared" si="9"/>
        <v/>
      </c>
      <c r="O355" s="346"/>
      <c r="Q355" s="339"/>
    </row>
    <row r="356" spans="1:17" x14ac:dyDescent="0.25">
      <c r="A356" s="339"/>
      <c r="C356" s="346"/>
      <c r="D356" s="1256"/>
      <c r="E356" s="1256"/>
      <c r="F356" s="346"/>
      <c r="G356" s="1256"/>
      <c r="H356" s="1256"/>
      <c r="I356" s="346"/>
      <c r="J356" s="352"/>
      <c r="K356" s="346"/>
      <c r="L356" s="353"/>
      <c r="M356" s="350" t="str">
        <f t="shared" si="8"/>
        <v/>
      </c>
      <c r="N356" s="351" t="str">
        <f t="shared" si="9"/>
        <v/>
      </c>
      <c r="O356" s="346"/>
      <c r="Q356" s="339"/>
    </row>
    <row r="357" spans="1:17" x14ac:dyDescent="0.25">
      <c r="A357" s="339"/>
      <c r="C357" s="346"/>
      <c r="D357" s="1256"/>
      <c r="E357" s="1256"/>
      <c r="F357" s="346"/>
      <c r="G357" s="1256"/>
      <c r="H357" s="1256"/>
      <c r="I357" s="346"/>
      <c r="J357" s="352"/>
      <c r="K357" s="346"/>
      <c r="L357" s="353"/>
      <c r="M357" s="350" t="str">
        <f t="shared" si="8"/>
        <v/>
      </c>
      <c r="N357" s="351" t="str">
        <f t="shared" si="9"/>
        <v/>
      </c>
      <c r="O357" s="346"/>
      <c r="Q357" s="339"/>
    </row>
    <row r="358" spans="1:17" x14ac:dyDescent="0.25">
      <c r="A358" s="339"/>
      <c r="C358" s="346"/>
      <c r="D358" s="1256"/>
      <c r="E358" s="1256"/>
      <c r="F358" s="346"/>
      <c r="G358" s="1256"/>
      <c r="H358" s="1256"/>
      <c r="I358" s="346"/>
      <c r="J358" s="352"/>
      <c r="K358" s="346"/>
      <c r="L358" s="353"/>
      <c r="M358" s="350" t="str">
        <f t="shared" si="8"/>
        <v/>
      </c>
      <c r="N358" s="351" t="str">
        <f t="shared" si="9"/>
        <v/>
      </c>
      <c r="O358" s="346"/>
      <c r="Q358" s="339"/>
    </row>
    <row r="359" spans="1:17" x14ac:dyDescent="0.25">
      <c r="A359" s="339"/>
      <c r="C359" s="346"/>
      <c r="D359" s="1256"/>
      <c r="E359" s="1256"/>
      <c r="F359" s="346"/>
      <c r="G359" s="1256"/>
      <c r="H359" s="1256"/>
      <c r="I359" s="346"/>
      <c r="J359" s="352"/>
      <c r="K359" s="346"/>
      <c r="L359" s="353"/>
      <c r="M359" s="350" t="str">
        <f t="shared" si="8"/>
        <v/>
      </c>
      <c r="N359" s="351" t="str">
        <f t="shared" si="9"/>
        <v/>
      </c>
      <c r="O359" s="346"/>
      <c r="Q359" s="339"/>
    </row>
    <row r="360" spans="1:17" x14ac:dyDescent="0.25">
      <c r="A360" s="339"/>
      <c r="C360" s="346"/>
      <c r="D360" s="1256"/>
      <c r="E360" s="1256"/>
      <c r="F360" s="346"/>
      <c r="G360" s="1256"/>
      <c r="H360" s="1256"/>
      <c r="I360" s="346"/>
      <c r="J360" s="352"/>
      <c r="K360" s="346"/>
      <c r="L360" s="353"/>
      <c r="M360" s="350" t="str">
        <f t="shared" si="8"/>
        <v/>
      </c>
      <c r="N360" s="351" t="str">
        <f t="shared" si="9"/>
        <v/>
      </c>
      <c r="O360" s="346"/>
      <c r="Q360" s="339"/>
    </row>
    <row r="361" spans="1:17" x14ac:dyDescent="0.25">
      <c r="A361" s="339"/>
      <c r="C361" s="346"/>
      <c r="D361" s="1256"/>
      <c r="E361" s="1256"/>
      <c r="F361" s="346"/>
      <c r="G361" s="1256"/>
      <c r="H361" s="1256"/>
      <c r="I361" s="346"/>
      <c r="J361" s="352"/>
      <c r="K361" s="346"/>
      <c r="L361" s="353"/>
      <c r="M361" s="350" t="str">
        <f t="shared" si="8"/>
        <v/>
      </c>
      <c r="N361" s="351" t="str">
        <f t="shared" si="9"/>
        <v/>
      </c>
      <c r="O361" s="346"/>
      <c r="Q361" s="339"/>
    </row>
    <row r="362" spans="1:17" x14ac:dyDescent="0.25">
      <c r="A362" s="339"/>
      <c r="C362" s="346"/>
      <c r="D362" s="1256"/>
      <c r="E362" s="1256"/>
      <c r="F362" s="346"/>
      <c r="G362" s="1256"/>
      <c r="H362" s="1256"/>
      <c r="I362" s="346"/>
      <c r="J362" s="352"/>
      <c r="K362" s="346"/>
      <c r="L362" s="353"/>
      <c r="M362" s="350" t="str">
        <f t="shared" si="8"/>
        <v/>
      </c>
      <c r="N362" s="351" t="str">
        <f t="shared" si="9"/>
        <v/>
      </c>
      <c r="O362" s="346"/>
      <c r="Q362" s="339"/>
    </row>
    <row r="363" spans="1:17" x14ac:dyDescent="0.25">
      <c r="A363" s="339"/>
      <c r="C363" s="346"/>
      <c r="D363" s="1256"/>
      <c r="E363" s="1256"/>
      <c r="F363" s="346"/>
      <c r="G363" s="1256"/>
      <c r="H363" s="1256"/>
      <c r="I363" s="346"/>
      <c r="J363" s="352"/>
      <c r="K363" s="346"/>
      <c r="L363" s="353"/>
      <c r="M363" s="350" t="str">
        <f t="shared" si="8"/>
        <v/>
      </c>
      <c r="N363" s="351" t="str">
        <f t="shared" si="9"/>
        <v/>
      </c>
      <c r="O363" s="346"/>
      <c r="Q363" s="339"/>
    </row>
    <row r="364" spans="1:17" x14ac:dyDescent="0.25">
      <c r="A364" s="339"/>
      <c r="C364" s="346"/>
      <c r="D364" s="1256"/>
      <c r="E364" s="1256"/>
      <c r="F364" s="346"/>
      <c r="G364" s="1256"/>
      <c r="H364" s="1256"/>
      <c r="I364" s="346"/>
      <c r="J364" s="352"/>
      <c r="K364" s="346"/>
      <c r="L364" s="353"/>
      <c r="M364" s="350" t="str">
        <f t="shared" si="8"/>
        <v/>
      </c>
      <c r="N364" s="351" t="str">
        <f t="shared" si="9"/>
        <v/>
      </c>
      <c r="O364" s="346"/>
      <c r="Q364" s="339"/>
    </row>
    <row r="365" spans="1:17" x14ac:dyDescent="0.25">
      <c r="A365" s="339"/>
      <c r="C365" s="346"/>
      <c r="D365" s="1256"/>
      <c r="E365" s="1256"/>
      <c r="F365" s="346"/>
      <c r="G365" s="1256"/>
      <c r="H365" s="1256"/>
      <c r="I365" s="346"/>
      <c r="J365" s="352"/>
      <c r="K365" s="346"/>
      <c r="L365" s="353"/>
      <c r="M365" s="350" t="str">
        <f t="shared" si="8"/>
        <v/>
      </c>
      <c r="N365" s="351" t="str">
        <f t="shared" si="9"/>
        <v/>
      </c>
      <c r="O365" s="346"/>
      <c r="Q365" s="339"/>
    </row>
    <row r="366" spans="1:17" x14ac:dyDescent="0.25">
      <c r="A366" s="339"/>
      <c r="C366" s="391" t="s">
        <v>73</v>
      </c>
      <c r="D366" s="1257" t="s">
        <v>73</v>
      </c>
      <c r="E366" s="1257"/>
      <c r="F366" s="391" t="s">
        <v>73</v>
      </c>
      <c r="G366" s="1257" t="s">
        <v>73</v>
      </c>
      <c r="H366" s="1257"/>
      <c r="I366" s="391" t="s">
        <v>73</v>
      </c>
      <c r="J366" s="391" t="s">
        <v>73</v>
      </c>
      <c r="K366" s="391" t="s">
        <v>73</v>
      </c>
      <c r="L366" s="391" t="s">
        <v>73</v>
      </c>
      <c r="M366" s="391" t="s">
        <v>73</v>
      </c>
      <c r="N366" s="391" t="s">
        <v>73</v>
      </c>
      <c r="O366" s="391" t="s">
        <v>73</v>
      </c>
      <c r="Q366" s="339"/>
    </row>
    <row r="367" spans="1:17" x14ac:dyDescent="0.25">
      <c r="A367" s="339"/>
      <c r="Q367" s="339"/>
    </row>
    <row r="368" spans="1:17" ht="25.5" customHeight="1" x14ac:dyDescent="0.25">
      <c r="A368" s="339"/>
      <c r="C368" s="1186" t="str">
        <f>Translations!$B$1156</f>
        <v>Please continue by adding further rows as needed (above the "end" markers). This must be done by copying an empty row and inserting it thereafter. A simple "insert row" command will NOT be sufficent.</v>
      </c>
      <c r="D368" s="1186"/>
      <c r="E368" s="1186"/>
      <c r="F368" s="1186"/>
      <c r="G368" s="1186"/>
      <c r="H368" s="1186"/>
      <c r="I368" s="1186"/>
      <c r="J368" s="1186"/>
      <c r="K368" s="1186"/>
      <c r="L368" s="1186"/>
      <c r="M368" s="1186"/>
      <c r="N368" s="1186"/>
      <c r="O368" s="1186"/>
      <c r="Q368" s="339"/>
    </row>
    <row r="369" spans="1:17" x14ac:dyDescent="0.25">
      <c r="A369" s="339"/>
      <c r="Q369" s="339"/>
    </row>
    <row r="370" spans="1:17" x14ac:dyDescent="0.25">
      <c r="A370" s="339"/>
      <c r="B370" s="339"/>
      <c r="C370" s="339"/>
      <c r="D370" s="339"/>
      <c r="E370" s="339"/>
      <c r="F370" s="339"/>
      <c r="G370" s="339"/>
      <c r="H370" s="339"/>
      <c r="I370" s="339"/>
      <c r="J370" s="339"/>
      <c r="K370" s="339"/>
      <c r="L370" s="339"/>
      <c r="M370" s="339"/>
      <c r="N370" s="339"/>
      <c r="O370" s="339"/>
      <c r="P370" s="339"/>
      <c r="Q370" s="339"/>
    </row>
  </sheetData>
  <sheetProtection sheet="1" objects="1" scenarios="1" formatCells="0" formatColumns="0" formatRows="0" insertColumns="0" insertRows="0"/>
  <mergeCells count="689">
    <mergeCell ref="C368:O368"/>
    <mergeCell ref="C2:O3"/>
    <mergeCell ref="C11:M11"/>
    <mergeCell ref="C12:L12"/>
    <mergeCell ref="M12:N12"/>
    <mergeCell ref="C13:L13"/>
    <mergeCell ref="M13:N13"/>
    <mergeCell ref="C21:G21"/>
    <mergeCell ref="H21:N21"/>
    <mergeCell ref="C5:O5"/>
    <mergeCell ref="C6:O6"/>
    <mergeCell ref="C7:O7"/>
    <mergeCell ref="C8:O8"/>
    <mergeCell ref="C4:O4"/>
    <mergeCell ref="C22:G22"/>
    <mergeCell ref="H22:N22"/>
    <mergeCell ref="C23:G23"/>
    <mergeCell ref="H23:N23"/>
    <mergeCell ref="C14:L14"/>
    <mergeCell ref="M14:N14"/>
    <mergeCell ref="C15:L15"/>
    <mergeCell ref="M15:N15"/>
    <mergeCell ref="C16:L16"/>
    <mergeCell ref="M16:N16"/>
    <mergeCell ref="C17:O17"/>
    <mergeCell ref="E31:F31"/>
    <mergeCell ref="G31:I31"/>
    <mergeCell ref="J31:K31"/>
    <mergeCell ref="L31:M31"/>
    <mergeCell ref="E32:F32"/>
    <mergeCell ref="G32:I32"/>
    <mergeCell ref="J32:K32"/>
    <mergeCell ref="L32:M32"/>
    <mergeCell ref="C24:G24"/>
    <mergeCell ref="H24:N24"/>
    <mergeCell ref="C28:F28"/>
    <mergeCell ref="G28:I30"/>
    <mergeCell ref="J28:K30"/>
    <mergeCell ref="L28:M30"/>
    <mergeCell ref="C29:C30"/>
    <mergeCell ref="D29:D30"/>
    <mergeCell ref="E29:F30"/>
    <mergeCell ref="N28:N30"/>
    <mergeCell ref="C27:O27"/>
    <mergeCell ref="C40:O40"/>
    <mergeCell ref="C41:O41"/>
    <mergeCell ref="E35:F35"/>
    <mergeCell ref="G35:I35"/>
    <mergeCell ref="J35:K35"/>
    <mergeCell ref="L35:M35"/>
    <mergeCell ref="C36:K36"/>
    <mergeCell ref="L36:M36"/>
    <mergeCell ref="E33:F33"/>
    <mergeCell ref="G33:I33"/>
    <mergeCell ref="J33:K33"/>
    <mergeCell ref="L33:M33"/>
    <mergeCell ref="E34:F34"/>
    <mergeCell ref="G34:I34"/>
    <mergeCell ref="J34:K34"/>
    <mergeCell ref="L34:M34"/>
    <mergeCell ref="N62:N66"/>
    <mergeCell ref="O62:O66"/>
    <mergeCell ref="C64:C66"/>
    <mergeCell ref="D64:E66"/>
    <mergeCell ref="F64:F66"/>
    <mergeCell ref="G64:H66"/>
    <mergeCell ref="C62:E63"/>
    <mergeCell ref="F62:H63"/>
    <mergeCell ref="I62:I66"/>
    <mergeCell ref="J62:J66"/>
    <mergeCell ref="K62:K66"/>
    <mergeCell ref="L62:L66"/>
    <mergeCell ref="M62:M66"/>
    <mergeCell ref="D70:E70"/>
    <mergeCell ref="G70:H70"/>
    <mergeCell ref="D71:E71"/>
    <mergeCell ref="G71:H71"/>
    <mergeCell ref="D72:E72"/>
    <mergeCell ref="G72:H72"/>
    <mergeCell ref="D67:E67"/>
    <mergeCell ref="G67:H67"/>
    <mergeCell ref="D68:E68"/>
    <mergeCell ref="G68:H68"/>
    <mergeCell ref="D69:E69"/>
    <mergeCell ref="G69:H69"/>
    <mergeCell ref="D76:E76"/>
    <mergeCell ref="G76:H76"/>
    <mergeCell ref="D77:E77"/>
    <mergeCell ref="G77:H77"/>
    <mergeCell ref="D78:E78"/>
    <mergeCell ref="G78:H78"/>
    <mergeCell ref="D73:E73"/>
    <mergeCell ref="G73:H73"/>
    <mergeCell ref="D74:E74"/>
    <mergeCell ref="G74:H74"/>
    <mergeCell ref="D75:E75"/>
    <mergeCell ref="G75:H75"/>
    <mergeCell ref="D82:E82"/>
    <mergeCell ref="G82:H82"/>
    <mergeCell ref="D83:E83"/>
    <mergeCell ref="G83:H83"/>
    <mergeCell ref="D84:E84"/>
    <mergeCell ref="G84:H84"/>
    <mergeCell ref="D79:E79"/>
    <mergeCell ref="G79:H79"/>
    <mergeCell ref="D80:E80"/>
    <mergeCell ref="G80:H80"/>
    <mergeCell ref="D81:E81"/>
    <mergeCell ref="G81:H81"/>
    <mergeCell ref="D91:E91"/>
    <mergeCell ref="G91:H91"/>
    <mergeCell ref="D88:E88"/>
    <mergeCell ref="G88:H88"/>
    <mergeCell ref="D89:E89"/>
    <mergeCell ref="G89:H89"/>
    <mergeCell ref="D90:E90"/>
    <mergeCell ref="G90:H90"/>
    <mergeCell ref="D85:E85"/>
    <mergeCell ref="G85:H85"/>
    <mergeCell ref="D86:E86"/>
    <mergeCell ref="G86:H86"/>
    <mergeCell ref="D87:E87"/>
    <mergeCell ref="G87:H87"/>
    <mergeCell ref="D92:E92"/>
    <mergeCell ref="G92:H92"/>
    <mergeCell ref="D93:E93"/>
    <mergeCell ref="G93:H93"/>
    <mergeCell ref="D94:E94"/>
    <mergeCell ref="G94:H94"/>
    <mergeCell ref="D95:E95"/>
    <mergeCell ref="G95:H95"/>
    <mergeCell ref="D96:E96"/>
    <mergeCell ref="G96:H96"/>
    <mergeCell ref="D97:E97"/>
    <mergeCell ref="G97:H97"/>
    <mergeCell ref="D98:E98"/>
    <mergeCell ref="G98:H98"/>
    <mergeCell ref="D99:E99"/>
    <mergeCell ref="G99:H99"/>
    <mergeCell ref="D100:E100"/>
    <mergeCell ref="G100:H100"/>
    <mergeCell ref="D101:E101"/>
    <mergeCell ref="G101:H101"/>
    <mergeCell ref="D102:E102"/>
    <mergeCell ref="G102:H102"/>
    <mergeCell ref="D103:E103"/>
    <mergeCell ref="G103:H103"/>
    <mergeCell ref="D104:E104"/>
    <mergeCell ref="G104:H104"/>
    <mergeCell ref="D105:E105"/>
    <mergeCell ref="G105:H105"/>
    <mergeCell ref="D106:E106"/>
    <mergeCell ref="G106:H106"/>
    <mergeCell ref="D107:E107"/>
    <mergeCell ref="G107:H107"/>
    <mergeCell ref="D108:E108"/>
    <mergeCell ref="G108:H108"/>
    <mergeCell ref="D109:E109"/>
    <mergeCell ref="G109:H109"/>
    <mergeCell ref="D110:E110"/>
    <mergeCell ref="G110:H110"/>
    <mergeCell ref="D111:E111"/>
    <mergeCell ref="G111:H111"/>
    <mergeCell ref="D112:E112"/>
    <mergeCell ref="G112:H112"/>
    <mergeCell ref="D113:E113"/>
    <mergeCell ref="G113:H113"/>
    <mergeCell ref="D114:E114"/>
    <mergeCell ref="G114:H114"/>
    <mergeCell ref="D115:E115"/>
    <mergeCell ref="G115:H115"/>
    <mergeCell ref="D116:E116"/>
    <mergeCell ref="G116:H116"/>
    <mergeCell ref="D117:E117"/>
    <mergeCell ref="G117:H117"/>
    <mergeCell ref="D118:E118"/>
    <mergeCell ref="G118:H118"/>
    <mergeCell ref="D119:E119"/>
    <mergeCell ref="G119:H119"/>
    <mergeCell ref="D120:E120"/>
    <mergeCell ref="G120:H120"/>
    <mergeCell ref="D121:E121"/>
    <mergeCell ref="G121:H121"/>
    <mergeCell ref="D122:E122"/>
    <mergeCell ref="G122:H122"/>
    <mergeCell ref="D123:E123"/>
    <mergeCell ref="G123:H123"/>
    <mergeCell ref="D124:E124"/>
    <mergeCell ref="G124:H124"/>
    <mergeCell ref="D125:E125"/>
    <mergeCell ref="G125:H125"/>
    <mergeCell ref="D126:E126"/>
    <mergeCell ref="G126:H126"/>
    <mergeCell ref="D127:E127"/>
    <mergeCell ref="G127:H127"/>
    <mergeCell ref="D128:E128"/>
    <mergeCell ref="G128:H128"/>
    <mergeCell ref="D129:E129"/>
    <mergeCell ref="G129:H129"/>
    <mergeCell ref="D130:E130"/>
    <mergeCell ref="G130:H130"/>
    <mergeCell ref="D131:E131"/>
    <mergeCell ref="G131:H131"/>
    <mergeCell ref="D132:E132"/>
    <mergeCell ref="G132:H132"/>
    <mergeCell ref="D133:E133"/>
    <mergeCell ref="G133:H133"/>
    <mergeCell ref="D134:E134"/>
    <mergeCell ref="G134:H134"/>
    <mergeCell ref="D135:E135"/>
    <mergeCell ref="G135:H135"/>
    <mergeCell ref="D136:E136"/>
    <mergeCell ref="G136:H136"/>
    <mergeCell ref="D137:E137"/>
    <mergeCell ref="G137:H137"/>
    <mergeCell ref="D138:E138"/>
    <mergeCell ref="G138:H138"/>
    <mergeCell ref="D139:E139"/>
    <mergeCell ref="G139:H139"/>
    <mergeCell ref="D140:E140"/>
    <mergeCell ref="G140:H140"/>
    <mergeCell ref="D141:E141"/>
    <mergeCell ref="G141:H141"/>
    <mergeCell ref="D142:E142"/>
    <mergeCell ref="G142:H142"/>
    <mergeCell ref="D143:E143"/>
    <mergeCell ref="G143:H143"/>
    <mergeCell ref="D144:E144"/>
    <mergeCell ref="G144:H144"/>
    <mergeCell ref="D145:E145"/>
    <mergeCell ref="G145:H145"/>
    <mergeCell ref="D146:E146"/>
    <mergeCell ref="G146:H146"/>
    <mergeCell ref="D147:E147"/>
    <mergeCell ref="G147:H147"/>
    <mergeCell ref="D148:E148"/>
    <mergeCell ref="G148:H148"/>
    <mergeCell ref="D149:E149"/>
    <mergeCell ref="G149:H149"/>
    <mergeCell ref="D150:E150"/>
    <mergeCell ref="G150:H150"/>
    <mergeCell ref="D151:E151"/>
    <mergeCell ref="G151:H151"/>
    <mergeCell ref="D152:E152"/>
    <mergeCell ref="G152:H152"/>
    <mergeCell ref="D153:E153"/>
    <mergeCell ref="G153:H153"/>
    <mergeCell ref="D154:E154"/>
    <mergeCell ref="G154:H154"/>
    <mergeCell ref="D155:E155"/>
    <mergeCell ref="G155:H155"/>
    <mergeCell ref="D156:E156"/>
    <mergeCell ref="G156:H156"/>
    <mergeCell ref="D157:E157"/>
    <mergeCell ref="G157:H157"/>
    <mergeCell ref="D158:E158"/>
    <mergeCell ref="G158:H158"/>
    <mergeCell ref="D159:E159"/>
    <mergeCell ref="G159:H159"/>
    <mergeCell ref="D160:E160"/>
    <mergeCell ref="G160:H160"/>
    <mergeCell ref="D161:E161"/>
    <mergeCell ref="G161:H161"/>
    <mergeCell ref="D162:E162"/>
    <mergeCell ref="G162:H162"/>
    <mergeCell ref="D163:E163"/>
    <mergeCell ref="G163:H163"/>
    <mergeCell ref="D164:E164"/>
    <mergeCell ref="G164:H164"/>
    <mergeCell ref="D165:E165"/>
    <mergeCell ref="G165:H165"/>
    <mergeCell ref="D166:E166"/>
    <mergeCell ref="G166:H166"/>
    <mergeCell ref="D167:E167"/>
    <mergeCell ref="G167:H167"/>
    <mergeCell ref="D168:E168"/>
    <mergeCell ref="G168:H168"/>
    <mergeCell ref="D169:E169"/>
    <mergeCell ref="G169:H169"/>
    <mergeCell ref="D170:E170"/>
    <mergeCell ref="G170:H170"/>
    <mergeCell ref="D171:E171"/>
    <mergeCell ref="G171:H171"/>
    <mergeCell ref="D172:E172"/>
    <mergeCell ref="G172:H172"/>
    <mergeCell ref="D173:E173"/>
    <mergeCell ref="G173:H173"/>
    <mergeCell ref="D174:E174"/>
    <mergeCell ref="G174:H174"/>
    <mergeCell ref="D175:E175"/>
    <mergeCell ref="G175:H175"/>
    <mergeCell ref="D176:E176"/>
    <mergeCell ref="G176:H176"/>
    <mergeCell ref="D177:E177"/>
    <mergeCell ref="G177:H177"/>
    <mergeCell ref="D178:E178"/>
    <mergeCell ref="G178:H178"/>
    <mergeCell ref="D179:E179"/>
    <mergeCell ref="G179:H179"/>
    <mergeCell ref="D180:E180"/>
    <mergeCell ref="G180:H180"/>
    <mergeCell ref="D181:E181"/>
    <mergeCell ref="G181:H181"/>
    <mergeCell ref="D182:E182"/>
    <mergeCell ref="G182:H182"/>
    <mergeCell ref="D183:E183"/>
    <mergeCell ref="G183:H183"/>
    <mergeCell ref="D184:E184"/>
    <mergeCell ref="G184:H184"/>
    <mergeCell ref="D185:E185"/>
    <mergeCell ref="G185:H185"/>
    <mergeCell ref="D186:E186"/>
    <mergeCell ref="G186:H186"/>
    <mergeCell ref="D187:E187"/>
    <mergeCell ref="G187:H187"/>
    <mergeCell ref="D188:E188"/>
    <mergeCell ref="G188:H188"/>
    <mergeCell ref="D189:E189"/>
    <mergeCell ref="G189:H189"/>
    <mergeCell ref="D190:E190"/>
    <mergeCell ref="G190:H190"/>
    <mergeCell ref="D191:E191"/>
    <mergeCell ref="G191:H191"/>
    <mergeCell ref="D192:E192"/>
    <mergeCell ref="G192:H192"/>
    <mergeCell ref="D193:E193"/>
    <mergeCell ref="G193:H193"/>
    <mergeCell ref="D194:E194"/>
    <mergeCell ref="G194:H194"/>
    <mergeCell ref="D195:E195"/>
    <mergeCell ref="G195:H195"/>
    <mergeCell ref="D196:E196"/>
    <mergeCell ref="G196:H196"/>
    <mergeCell ref="D197:E197"/>
    <mergeCell ref="G197:H197"/>
    <mergeCell ref="D198:E198"/>
    <mergeCell ref="G198:H198"/>
    <mergeCell ref="D199:E199"/>
    <mergeCell ref="G199:H199"/>
    <mergeCell ref="D200:E200"/>
    <mergeCell ref="G200:H200"/>
    <mergeCell ref="D201:E201"/>
    <mergeCell ref="G201:H201"/>
    <mergeCell ref="D202:E202"/>
    <mergeCell ref="G202:H202"/>
    <mergeCell ref="D203:E203"/>
    <mergeCell ref="G203:H203"/>
    <mergeCell ref="D204:E204"/>
    <mergeCell ref="G204:H204"/>
    <mergeCell ref="D205:E205"/>
    <mergeCell ref="G205:H205"/>
    <mergeCell ref="D206:E206"/>
    <mergeCell ref="G206:H206"/>
    <mergeCell ref="D207:E207"/>
    <mergeCell ref="G207:H207"/>
    <mergeCell ref="D208:E208"/>
    <mergeCell ref="G208:H208"/>
    <mergeCell ref="D209:E209"/>
    <mergeCell ref="G209:H209"/>
    <mergeCell ref="D210:E210"/>
    <mergeCell ref="G210:H210"/>
    <mergeCell ref="D211:E211"/>
    <mergeCell ref="G211:H211"/>
    <mergeCell ref="D212:E212"/>
    <mergeCell ref="G212:H212"/>
    <mergeCell ref="D213:E213"/>
    <mergeCell ref="G213:H213"/>
    <mergeCell ref="D214:E214"/>
    <mergeCell ref="G214:H214"/>
    <mergeCell ref="D215:E215"/>
    <mergeCell ref="G215:H215"/>
    <mergeCell ref="D216:E216"/>
    <mergeCell ref="G216:H216"/>
    <mergeCell ref="D217:E217"/>
    <mergeCell ref="G217:H217"/>
    <mergeCell ref="D218:E218"/>
    <mergeCell ref="G218:H218"/>
    <mergeCell ref="D219:E219"/>
    <mergeCell ref="G219:H219"/>
    <mergeCell ref="D220:E220"/>
    <mergeCell ref="G220:H220"/>
    <mergeCell ref="D221:E221"/>
    <mergeCell ref="G221:H221"/>
    <mergeCell ref="D222:E222"/>
    <mergeCell ref="G222:H222"/>
    <mergeCell ref="D223:E223"/>
    <mergeCell ref="G223:H223"/>
    <mergeCell ref="D224:E224"/>
    <mergeCell ref="G224:H224"/>
    <mergeCell ref="D225:E225"/>
    <mergeCell ref="G225:H225"/>
    <mergeCell ref="D226:E226"/>
    <mergeCell ref="G226:H226"/>
    <mergeCell ref="D227:E227"/>
    <mergeCell ref="G227:H227"/>
    <mergeCell ref="D228:E228"/>
    <mergeCell ref="G228:H228"/>
    <mergeCell ref="D229:E229"/>
    <mergeCell ref="G229:H229"/>
    <mergeCell ref="D230:E230"/>
    <mergeCell ref="G230:H230"/>
    <mergeCell ref="D231:E231"/>
    <mergeCell ref="G231:H231"/>
    <mergeCell ref="D232:E232"/>
    <mergeCell ref="G232:H232"/>
    <mergeCell ref="D233:E233"/>
    <mergeCell ref="G233:H233"/>
    <mergeCell ref="D234:E234"/>
    <mergeCell ref="G234:H234"/>
    <mergeCell ref="D235:E235"/>
    <mergeCell ref="G235:H235"/>
    <mergeCell ref="D236:E236"/>
    <mergeCell ref="G236:H236"/>
    <mergeCell ref="D237:E237"/>
    <mergeCell ref="G237:H237"/>
    <mergeCell ref="D238:E238"/>
    <mergeCell ref="G238:H238"/>
    <mergeCell ref="D239:E239"/>
    <mergeCell ref="G239:H239"/>
    <mergeCell ref="D240:E240"/>
    <mergeCell ref="G240:H240"/>
    <mergeCell ref="D241:E241"/>
    <mergeCell ref="G241:H241"/>
    <mergeCell ref="D242:E242"/>
    <mergeCell ref="G242:H242"/>
    <mergeCell ref="D243:E243"/>
    <mergeCell ref="G243:H243"/>
    <mergeCell ref="D244:E244"/>
    <mergeCell ref="G244:H244"/>
    <mergeCell ref="D245:E245"/>
    <mergeCell ref="G245:H245"/>
    <mergeCell ref="D246:E246"/>
    <mergeCell ref="G246:H246"/>
    <mergeCell ref="D247:E247"/>
    <mergeCell ref="G247:H247"/>
    <mergeCell ref="D248:E248"/>
    <mergeCell ref="G248:H248"/>
    <mergeCell ref="D249:E249"/>
    <mergeCell ref="G249:H249"/>
    <mergeCell ref="D250:E250"/>
    <mergeCell ref="G250:H250"/>
    <mergeCell ref="D251:E251"/>
    <mergeCell ref="G251:H251"/>
    <mergeCell ref="D252:E252"/>
    <mergeCell ref="G252:H252"/>
    <mergeCell ref="D253:E253"/>
    <mergeCell ref="G253:H253"/>
    <mergeCell ref="D254:E254"/>
    <mergeCell ref="G254:H254"/>
    <mergeCell ref="D255:E255"/>
    <mergeCell ref="G255:H255"/>
    <mergeCell ref="D256:E256"/>
    <mergeCell ref="G256:H256"/>
    <mergeCell ref="D257:E257"/>
    <mergeCell ref="G257:H257"/>
    <mergeCell ref="D258:E258"/>
    <mergeCell ref="G258:H258"/>
    <mergeCell ref="D259:E259"/>
    <mergeCell ref="G259:H259"/>
    <mergeCell ref="D260:E260"/>
    <mergeCell ref="G260:H260"/>
    <mergeCell ref="D261:E261"/>
    <mergeCell ref="G261:H261"/>
    <mergeCell ref="D262:E262"/>
    <mergeCell ref="G262:H262"/>
    <mergeCell ref="D263:E263"/>
    <mergeCell ref="G263:H263"/>
    <mergeCell ref="D264:E264"/>
    <mergeCell ref="G264:H264"/>
    <mergeCell ref="D265:E265"/>
    <mergeCell ref="G265:H265"/>
    <mergeCell ref="D266:E266"/>
    <mergeCell ref="G266:H266"/>
    <mergeCell ref="D267:E267"/>
    <mergeCell ref="G267:H267"/>
    <mergeCell ref="D268:E268"/>
    <mergeCell ref="G268:H268"/>
    <mergeCell ref="D269:E269"/>
    <mergeCell ref="G269:H269"/>
    <mergeCell ref="D270:E270"/>
    <mergeCell ref="G270:H270"/>
    <mergeCell ref="D271:E271"/>
    <mergeCell ref="G271:H271"/>
    <mergeCell ref="D272:E272"/>
    <mergeCell ref="G272:H272"/>
    <mergeCell ref="D273:E273"/>
    <mergeCell ref="G273:H273"/>
    <mergeCell ref="D274:E274"/>
    <mergeCell ref="G274:H274"/>
    <mergeCell ref="D275:E275"/>
    <mergeCell ref="G275:H275"/>
    <mergeCell ref="D276:E276"/>
    <mergeCell ref="G276:H276"/>
    <mergeCell ref="D277:E277"/>
    <mergeCell ref="G277:H277"/>
    <mergeCell ref="D278:E278"/>
    <mergeCell ref="G278:H278"/>
    <mergeCell ref="D279:E279"/>
    <mergeCell ref="G279:H279"/>
    <mergeCell ref="D280:E280"/>
    <mergeCell ref="G280:H280"/>
    <mergeCell ref="D281:E281"/>
    <mergeCell ref="G281:H281"/>
    <mergeCell ref="D282:E282"/>
    <mergeCell ref="G282:H282"/>
    <mergeCell ref="D283:E283"/>
    <mergeCell ref="G283:H283"/>
    <mergeCell ref="D284:E284"/>
    <mergeCell ref="G284:H284"/>
    <mergeCell ref="D285:E285"/>
    <mergeCell ref="G285:H285"/>
    <mergeCell ref="D286:E286"/>
    <mergeCell ref="G286:H286"/>
    <mergeCell ref="D287:E287"/>
    <mergeCell ref="G287:H287"/>
    <mergeCell ref="D288:E288"/>
    <mergeCell ref="G288:H288"/>
    <mergeCell ref="D289:E289"/>
    <mergeCell ref="G289:H289"/>
    <mergeCell ref="D290:E290"/>
    <mergeCell ref="G290:H290"/>
    <mergeCell ref="D291:E291"/>
    <mergeCell ref="G291:H291"/>
    <mergeCell ref="D292:E292"/>
    <mergeCell ref="G292:H292"/>
    <mergeCell ref="D293:E293"/>
    <mergeCell ref="G293:H293"/>
    <mergeCell ref="D294:E294"/>
    <mergeCell ref="G294:H294"/>
    <mergeCell ref="D295:E295"/>
    <mergeCell ref="G295:H295"/>
    <mergeCell ref="D296:E296"/>
    <mergeCell ref="G296:H296"/>
    <mergeCell ref="D297:E297"/>
    <mergeCell ref="G297:H297"/>
    <mergeCell ref="D298:E298"/>
    <mergeCell ref="G298:H298"/>
    <mergeCell ref="D299:E299"/>
    <mergeCell ref="G299:H299"/>
    <mergeCell ref="D300:E300"/>
    <mergeCell ref="G300:H300"/>
    <mergeCell ref="D301:E301"/>
    <mergeCell ref="G301:H301"/>
    <mergeCell ref="D302:E302"/>
    <mergeCell ref="G302:H302"/>
    <mergeCell ref="D303:E303"/>
    <mergeCell ref="G303:H303"/>
    <mergeCell ref="D304:E304"/>
    <mergeCell ref="G304:H304"/>
    <mergeCell ref="D305:E305"/>
    <mergeCell ref="G305:H305"/>
    <mergeCell ref="D306:E306"/>
    <mergeCell ref="G306:H306"/>
    <mergeCell ref="D307:E307"/>
    <mergeCell ref="G307:H307"/>
    <mergeCell ref="D308:E308"/>
    <mergeCell ref="G308:H308"/>
    <mergeCell ref="D309:E309"/>
    <mergeCell ref="G309:H309"/>
    <mergeCell ref="D310:E310"/>
    <mergeCell ref="G310:H310"/>
    <mergeCell ref="D311:E311"/>
    <mergeCell ref="G311:H311"/>
    <mergeCell ref="D312:E312"/>
    <mergeCell ref="G312:H312"/>
    <mergeCell ref="D313:E313"/>
    <mergeCell ref="G313:H313"/>
    <mergeCell ref="D314:E314"/>
    <mergeCell ref="G314:H314"/>
    <mergeCell ref="D315:E315"/>
    <mergeCell ref="G315:H315"/>
    <mergeCell ref="D316:E316"/>
    <mergeCell ref="G316:H316"/>
    <mergeCell ref="D317:E317"/>
    <mergeCell ref="G317:H317"/>
    <mergeCell ref="D318:E318"/>
    <mergeCell ref="G318:H318"/>
    <mergeCell ref="D319:E319"/>
    <mergeCell ref="G319:H319"/>
    <mergeCell ref="D320:E320"/>
    <mergeCell ref="G320:H320"/>
    <mergeCell ref="D321:E321"/>
    <mergeCell ref="G321:H321"/>
    <mergeCell ref="D322:E322"/>
    <mergeCell ref="G322:H322"/>
    <mergeCell ref="D323:E323"/>
    <mergeCell ref="G323:H323"/>
    <mergeCell ref="D324:E324"/>
    <mergeCell ref="G324:H324"/>
    <mergeCell ref="D325:E325"/>
    <mergeCell ref="G325:H325"/>
    <mergeCell ref="D326:E326"/>
    <mergeCell ref="G326:H326"/>
    <mergeCell ref="D327:E327"/>
    <mergeCell ref="G327:H327"/>
    <mergeCell ref="D328:E328"/>
    <mergeCell ref="G328:H328"/>
    <mergeCell ref="D329:E329"/>
    <mergeCell ref="G329:H329"/>
    <mergeCell ref="D330:E330"/>
    <mergeCell ref="G330:H330"/>
    <mergeCell ref="D331:E331"/>
    <mergeCell ref="G331:H331"/>
    <mergeCell ref="D332:E332"/>
    <mergeCell ref="G332:H332"/>
    <mergeCell ref="D333:E333"/>
    <mergeCell ref="G333:H333"/>
    <mergeCell ref="D334:E334"/>
    <mergeCell ref="G334:H334"/>
    <mergeCell ref="D335:E335"/>
    <mergeCell ref="G335:H335"/>
    <mergeCell ref="D336:E336"/>
    <mergeCell ref="G336:H336"/>
    <mergeCell ref="D337:E337"/>
    <mergeCell ref="G337:H337"/>
    <mergeCell ref="D338:E338"/>
    <mergeCell ref="G338:H338"/>
    <mergeCell ref="D339:E339"/>
    <mergeCell ref="G339:H339"/>
    <mergeCell ref="D340:E340"/>
    <mergeCell ref="G340:H340"/>
    <mergeCell ref="D341:E341"/>
    <mergeCell ref="G341:H341"/>
    <mergeCell ref="G349:H349"/>
    <mergeCell ref="D350:E350"/>
    <mergeCell ref="G350:H350"/>
    <mergeCell ref="D351:E351"/>
    <mergeCell ref="G351:H351"/>
    <mergeCell ref="D342:E342"/>
    <mergeCell ref="G342:H342"/>
    <mergeCell ref="D343:E343"/>
    <mergeCell ref="G343:H343"/>
    <mergeCell ref="D344:E344"/>
    <mergeCell ref="G344:H344"/>
    <mergeCell ref="D345:E345"/>
    <mergeCell ref="G345:H345"/>
    <mergeCell ref="D346:E346"/>
    <mergeCell ref="G346:H346"/>
    <mergeCell ref="D363:E363"/>
    <mergeCell ref="G363:H363"/>
    <mergeCell ref="D364:E364"/>
    <mergeCell ref="G364:H364"/>
    <mergeCell ref="D365:E365"/>
    <mergeCell ref="G365:H365"/>
    <mergeCell ref="D366:E366"/>
    <mergeCell ref="G366:H366"/>
    <mergeCell ref="D357:E357"/>
    <mergeCell ref="G357:H357"/>
    <mergeCell ref="D358:E358"/>
    <mergeCell ref="G358:H358"/>
    <mergeCell ref="D359:E359"/>
    <mergeCell ref="G359:H359"/>
    <mergeCell ref="D360:E360"/>
    <mergeCell ref="G360:H360"/>
    <mergeCell ref="D361:E361"/>
    <mergeCell ref="G361:H361"/>
    <mergeCell ref="C55:O55"/>
    <mergeCell ref="C56:O56"/>
    <mergeCell ref="C57:O57"/>
    <mergeCell ref="C58:O58"/>
    <mergeCell ref="C59:O59"/>
    <mergeCell ref="K60:N60"/>
    <mergeCell ref="C51:I51"/>
    <mergeCell ref="D362:E362"/>
    <mergeCell ref="G362:H362"/>
    <mergeCell ref="D352:E352"/>
    <mergeCell ref="G352:H352"/>
    <mergeCell ref="D353:E353"/>
    <mergeCell ref="G353:H353"/>
    <mergeCell ref="D354:E354"/>
    <mergeCell ref="G354:H354"/>
    <mergeCell ref="D355:E355"/>
    <mergeCell ref="G355:H355"/>
    <mergeCell ref="D356:E356"/>
    <mergeCell ref="G356:H356"/>
    <mergeCell ref="D347:E347"/>
    <mergeCell ref="G347:H347"/>
    <mergeCell ref="D348:E348"/>
    <mergeCell ref="G348:H348"/>
    <mergeCell ref="D349:E349"/>
    <mergeCell ref="C42:O42"/>
    <mergeCell ref="C43:O43"/>
    <mergeCell ref="C44:O44"/>
    <mergeCell ref="C45:O45"/>
    <mergeCell ref="C46:O46"/>
    <mergeCell ref="C49:M49"/>
    <mergeCell ref="C52:O52"/>
    <mergeCell ref="C53:O53"/>
    <mergeCell ref="C54:O54"/>
  </mergeCells>
  <conditionalFormatting sqref="B5:P369">
    <cfRule type="expression" dxfId="2" priority="1">
      <formula>CONTR_CORSIAapplied=FALSE</formula>
    </cfRule>
  </conditionalFormatting>
  <conditionalFormatting sqref="C53:O57 K60">
    <cfRule type="expression" dxfId="1" priority="2">
      <formula>INDICATOR_CORSIAAnnexConfidentialReasonFromETS=TRUE</formula>
    </cfRule>
  </conditionalFormatting>
  <conditionalFormatting sqref="N49 C53:G57 K60">
    <cfRule type="expression" dxfId="0" priority="4">
      <formula>AND(NOT(ISBLANK(INDICATOR_CORSIAAnnexConfidential)),INDICATOR_CORSIAAnnexConfidential=FALSE)</formula>
    </cfRule>
  </conditionalFormatting>
  <dataValidations count="4">
    <dataValidation type="list" allowBlank="1" showInputMessage="1" showErrorMessage="1" sqref="C31:C35 K67:K365" xr:uid="{00000000-0002-0000-0A00-000000000000}">
      <formula1>CORSIA_FuelsList</formula1>
    </dataValidation>
    <dataValidation type="list" allowBlank="1" showInputMessage="1" showErrorMessage="1" sqref="I67:I365 O67:O365 N47 G48 N49" xr:uid="{00000000-0002-0000-0A00-000001000000}">
      <formula1>TrueFalse</formula1>
    </dataValidation>
    <dataValidation type="list" allowBlank="1" showInputMessage="1" showErrorMessage="1" sqref="D366:E366 G366:H366" xr:uid="{00000000-0002-0000-0A00-000002000000}">
      <formula1>worldcountries</formula1>
    </dataValidation>
    <dataValidation type="list" allowBlank="1" showInputMessage="1" showErrorMessage="1" sqref="D67:E365 G67:H365" xr:uid="{00000000-0002-0000-0A00-000003000000}">
      <formula1>ICAO_MSList</formula1>
    </dataValidation>
  </dataValidations>
  <hyperlinks>
    <hyperlink ref="C51:I51" location="JUMP_11a" display="Click here to check content of section (11)(a)" xr:uid="{00000000-0004-0000-0A00-000000000000}"/>
  </hyperlinks>
  <pageMargins left="0.70866141732283472" right="0.70866141732283472" top="0.78740157480314965" bottom="0.78740157480314965" header="0.31496062992125984" footer="0.31496062992125984"/>
  <pageSetup paperSize="9" scale="61" fitToHeight="10" orientation="portrait" r:id="rId1"/>
  <headerFooter>
    <oddFooter>&amp;L&amp;F&amp;C&amp;A&amp;R&amp;P /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indexed="10"/>
    <pageSetUpPr fitToPage="1"/>
  </sheetPr>
  <dimension ref="A1:H978"/>
  <sheetViews>
    <sheetView zoomScaleNormal="100" workbookViewId="0">
      <selection activeCell="B1" sqref="B1"/>
    </sheetView>
  </sheetViews>
  <sheetFormatPr defaultColWidth="11.44140625" defaultRowHeight="13.2" x14ac:dyDescent="0.25"/>
  <cols>
    <col min="1" max="1" width="33.44140625" customWidth="1"/>
    <col min="2" max="2" width="34.5546875" customWidth="1"/>
    <col min="3" max="3" width="32.109375" customWidth="1"/>
  </cols>
  <sheetData>
    <row r="1" spans="1:6" x14ac:dyDescent="0.25">
      <c r="A1" s="21" t="s">
        <v>249</v>
      </c>
      <c r="C1" s="1304" t="str">
        <f>Translations!$B$1642</f>
        <v>Name of this sheet</v>
      </c>
      <c r="D1" s="1305"/>
      <c r="E1" s="1302" t="str">
        <f ca="1">IF(ISERROR(CELL("filename",D1)),"Lists",MID(CELL("filename",D1),FIND("]",CELL("filename",D1))+1,1024))</f>
        <v>EUwideConstants</v>
      </c>
      <c r="F1" s="1303"/>
    </row>
    <row r="2" spans="1:6" x14ac:dyDescent="0.25">
      <c r="A2" s="54">
        <v>2020</v>
      </c>
    </row>
    <row r="3" spans="1:6" x14ac:dyDescent="0.25">
      <c r="A3" s="54">
        <v>2021</v>
      </c>
      <c r="B3" s="303"/>
    </row>
    <row r="4" spans="1:6" x14ac:dyDescent="0.25">
      <c r="A4" s="54">
        <v>2022</v>
      </c>
      <c r="B4" s="303"/>
    </row>
    <row r="5" spans="1:6" x14ac:dyDescent="0.25">
      <c r="A5" s="54">
        <v>2023</v>
      </c>
      <c r="B5" s="303"/>
    </row>
    <row r="6" spans="1:6" x14ac:dyDescent="0.25">
      <c r="A6" s="54">
        <v>2024</v>
      </c>
      <c r="B6" s="303"/>
    </row>
    <row r="7" spans="1:6" x14ac:dyDescent="0.25">
      <c r="A7" s="54">
        <v>2025</v>
      </c>
      <c r="B7" s="303"/>
    </row>
    <row r="8" spans="1:6" x14ac:dyDescent="0.25">
      <c r="A8" s="54">
        <v>2026</v>
      </c>
      <c r="B8" s="303"/>
    </row>
    <row r="9" spans="1:6" x14ac:dyDescent="0.25">
      <c r="A9" s="54">
        <v>2027</v>
      </c>
      <c r="B9" s="303"/>
    </row>
    <row r="10" spans="1:6" x14ac:dyDescent="0.25">
      <c r="A10" s="54">
        <v>2028</v>
      </c>
      <c r="B10" s="303"/>
    </row>
    <row r="11" spans="1:6" x14ac:dyDescent="0.25">
      <c r="A11" s="54">
        <v>2029</v>
      </c>
      <c r="B11" s="303"/>
    </row>
    <row r="12" spans="1:6" x14ac:dyDescent="0.25">
      <c r="A12" s="54">
        <v>2030</v>
      </c>
      <c r="B12" s="303"/>
    </row>
    <row r="13" spans="1:6" x14ac:dyDescent="0.25">
      <c r="A13" s="54">
        <v>2031</v>
      </c>
      <c r="B13" s="303"/>
    </row>
    <row r="14" spans="1:6" x14ac:dyDescent="0.25">
      <c r="A14" s="54">
        <v>2032</v>
      </c>
      <c r="B14" s="303"/>
    </row>
    <row r="15" spans="1:6" x14ac:dyDescent="0.25">
      <c r="A15" s="54">
        <v>2033</v>
      </c>
      <c r="B15" s="303"/>
    </row>
    <row r="16" spans="1:6" x14ac:dyDescent="0.25">
      <c r="A16" s="54">
        <v>2034</v>
      </c>
      <c r="B16" s="303"/>
    </row>
    <row r="17" spans="1:3" x14ac:dyDescent="0.25">
      <c r="A17" s="54">
        <v>2035</v>
      </c>
      <c r="B17" s="303"/>
    </row>
    <row r="19" spans="1:3" x14ac:dyDescent="0.25">
      <c r="A19" s="21" t="s">
        <v>251</v>
      </c>
    </row>
    <row r="20" spans="1:3" x14ac:dyDescent="0.25">
      <c r="A20" s="166" t="str">
        <f>Translations!$B$1029</f>
        <v>eligible</v>
      </c>
    </row>
    <row r="21" spans="1:3" x14ac:dyDescent="0.25">
      <c r="A21" s="21" t="s">
        <v>252</v>
      </c>
    </row>
    <row r="22" spans="1:3" x14ac:dyDescent="0.25">
      <c r="A22" s="166" t="str">
        <f>Translations!$B$1030</f>
        <v>not eligible</v>
      </c>
    </row>
    <row r="23" spans="1:3" x14ac:dyDescent="0.25">
      <c r="A23" s="21" t="s">
        <v>253</v>
      </c>
      <c r="C23" s="303"/>
    </row>
    <row r="24" spans="1:3" x14ac:dyDescent="0.25">
      <c r="A24" s="166" t="str">
        <f>Translations!$B$1031</f>
        <v>Number is different from input in section 5(a)!</v>
      </c>
    </row>
    <row r="27" spans="1:3" x14ac:dyDescent="0.25">
      <c r="A27" s="21" t="s">
        <v>254</v>
      </c>
    </row>
    <row r="28" spans="1:3" x14ac:dyDescent="0.25">
      <c r="A28" s="22" t="str">
        <f>Translations!$B$368</f>
        <v>Please select</v>
      </c>
    </row>
    <row r="29" spans="1:3" x14ac:dyDescent="0.25">
      <c r="A29" s="22" t="str">
        <f>Translations!$B$369</f>
        <v>Austria</v>
      </c>
    </row>
    <row r="30" spans="1:3" x14ac:dyDescent="0.25">
      <c r="A30" s="22" t="str">
        <f>Translations!$B$370</f>
        <v>Belgium</v>
      </c>
    </row>
    <row r="31" spans="1:3" x14ac:dyDescent="0.25">
      <c r="A31" s="22" t="str">
        <f>Translations!$B$371</f>
        <v>Bulgaria</v>
      </c>
    </row>
    <row r="32" spans="1:3" x14ac:dyDescent="0.25">
      <c r="A32" s="22" t="str">
        <f>Translations!$B$372</f>
        <v>Croatia</v>
      </c>
    </row>
    <row r="33" spans="1:1" x14ac:dyDescent="0.25">
      <c r="A33" s="22" t="str">
        <f>Translations!$B$373</f>
        <v>Cyprus</v>
      </c>
    </row>
    <row r="34" spans="1:1" x14ac:dyDescent="0.25">
      <c r="A34" s="22" t="str">
        <f>Translations!$B$374</f>
        <v>Czechia</v>
      </c>
    </row>
    <row r="35" spans="1:1" x14ac:dyDescent="0.25">
      <c r="A35" s="22" t="str">
        <f>Translations!$B$375</f>
        <v>Denmark</v>
      </c>
    </row>
    <row r="36" spans="1:1" x14ac:dyDescent="0.25">
      <c r="A36" s="22" t="str">
        <f>Translations!$B$376</f>
        <v>Estonia</v>
      </c>
    </row>
    <row r="37" spans="1:1" x14ac:dyDescent="0.25">
      <c r="A37" s="22" t="str">
        <f>Translations!$B$377</f>
        <v>Finland</v>
      </c>
    </row>
    <row r="38" spans="1:1" x14ac:dyDescent="0.25">
      <c r="A38" s="22" t="str">
        <f>Translations!$B$378</f>
        <v>France</v>
      </c>
    </row>
    <row r="39" spans="1:1" x14ac:dyDescent="0.25">
      <c r="A39" s="22" t="str">
        <f>Translations!$B$379</f>
        <v>Germany</v>
      </c>
    </row>
    <row r="40" spans="1:1" x14ac:dyDescent="0.25">
      <c r="A40" s="22" t="str">
        <f>Translations!$B$380</f>
        <v>Greece</v>
      </c>
    </row>
    <row r="41" spans="1:1" x14ac:dyDescent="0.25">
      <c r="A41" s="22" t="str">
        <f>Translations!$B$381</f>
        <v>Hungary</v>
      </c>
    </row>
    <row r="42" spans="1:1" x14ac:dyDescent="0.25">
      <c r="A42" s="23" t="str">
        <f>Translations!$B$382</f>
        <v>Iceland</v>
      </c>
    </row>
    <row r="43" spans="1:1" x14ac:dyDescent="0.25">
      <c r="A43" s="22" t="str">
        <f>Translations!$B$383</f>
        <v>Ireland</v>
      </c>
    </row>
    <row r="44" spans="1:1" x14ac:dyDescent="0.25">
      <c r="A44" s="22" t="str">
        <f>Translations!$B$384</f>
        <v>Italy</v>
      </c>
    </row>
    <row r="45" spans="1:1" x14ac:dyDescent="0.25">
      <c r="A45" s="22" t="str">
        <f>Translations!$B$385</f>
        <v>Latvia</v>
      </c>
    </row>
    <row r="46" spans="1:1" x14ac:dyDescent="0.25">
      <c r="A46" s="22" t="str">
        <f>Translations!$B$386</f>
        <v>Liechtenstein</v>
      </c>
    </row>
    <row r="47" spans="1:1" x14ac:dyDescent="0.25">
      <c r="A47" s="22" t="str">
        <f>Translations!$B$387</f>
        <v>Lithuania</v>
      </c>
    </row>
    <row r="48" spans="1:1" x14ac:dyDescent="0.25">
      <c r="A48" s="22" t="str">
        <f>Translations!$B$388</f>
        <v>Luxembourg</v>
      </c>
    </row>
    <row r="49" spans="1:1" x14ac:dyDescent="0.25">
      <c r="A49" s="22" t="str">
        <f>Translations!$B$389</f>
        <v>Malta</v>
      </c>
    </row>
    <row r="50" spans="1:1" x14ac:dyDescent="0.25">
      <c r="A50" s="22" t="str">
        <f>Translations!$B$390</f>
        <v>Netherlands</v>
      </c>
    </row>
    <row r="51" spans="1:1" x14ac:dyDescent="0.25">
      <c r="A51" s="23" t="str">
        <f>Translations!$B$391</f>
        <v>Norway</v>
      </c>
    </row>
    <row r="52" spans="1:1" x14ac:dyDescent="0.25">
      <c r="A52" s="22" t="str">
        <f>Translations!$B$392</f>
        <v>Poland</v>
      </c>
    </row>
    <row r="53" spans="1:1" x14ac:dyDescent="0.25">
      <c r="A53" s="22" t="str">
        <f>Translations!$B$393</f>
        <v>Portugal</v>
      </c>
    </row>
    <row r="54" spans="1:1" x14ac:dyDescent="0.25">
      <c r="A54" s="22" t="str">
        <f>Translations!$B$394</f>
        <v>Romania</v>
      </c>
    </row>
    <row r="55" spans="1:1" x14ac:dyDescent="0.25">
      <c r="A55" s="22" t="str">
        <f>Translations!$B$395</f>
        <v>Slovakia</v>
      </c>
    </row>
    <row r="56" spans="1:1" x14ac:dyDescent="0.25">
      <c r="A56" s="22" t="str">
        <f>Translations!$B$396</f>
        <v>Slovenia</v>
      </c>
    </row>
    <row r="57" spans="1:1" x14ac:dyDescent="0.25">
      <c r="A57" s="22" t="str">
        <f>Translations!$B$397</f>
        <v>Spain</v>
      </c>
    </row>
    <row r="58" spans="1:1" x14ac:dyDescent="0.25">
      <c r="A58" s="22" t="str">
        <f>Translations!$B$398</f>
        <v>Sweden</v>
      </c>
    </row>
    <row r="59" spans="1:1" x14ac:dyDescent="0.25">
      <c r="A59" s="523" t="str">
        <f>Translations!$B$399</f>
        <v>United Kingdom</v>
      </c>
    </row>
    <row r="62" spans="1:1" x14ac:dyDescent="0.25">
      <c r="A62" s="21" t="s">
        <v>255</v>
      </c>
    </row>
    <row r="63" spans="1:1" x14ac:dyDescent="0.25">
      <c r="A63" s="22" t="str">
        <f>Translations!$B$368</f>
        <v>Please select</v>
      </c>
    </row>
    <row r="64" spans="1:1" x14ac:dyDescent="0.25">
      <c r="A64" s="22"/>
    </row>
    <row r="65" spans="1:1" x14ac:dyDescent="0.25">
      <c r="A65" s="22" t="str">
        <f>Translations!$B$400</f>
        <v>Afghanistan</v>
      </c>
    </row>
    <row r="66" spans="1:1" x14ac:dyDescent="0.25">
      <c r="A66" s="22" t="str">
        <f>Translations!$B$401</f>
        <v>Albania</v>
      </c>
    </row>
    <row r="67" spans="1:1" x14ac:dyDescent="0.25">
      <c r="A67" s="22" t="str">
        <f>Translations!$B$402</f>
        <v>Algeria</v>
      </c>
    </row>
    <row r="68" spans="1:1" x14ac:dyDescent="0.25">
      <c r="A68" s="22" t="str">
        <f>Translations!$B$403</f>
        <v>American Samoa</v>
      </c>
    </row>
    <row r="69" spans="1:1" x14ac:dyDescent="0.25">
      <c r="A69" s="22" t="str">
        <f>Translations!$B$404</f>
        <v>Andorra</v>
      </c>
    </row>
    <row r="70" spans="1:1" x14ac:dyDescent="0.25">
      <c r="A70" s="22" t="str">
        <f>Translations!$B$405</f>
        <v>Angola</v>
      </c>
    </row>
    <row r="71" spans="1:1" x14ac:dyDescent="0.25">
      <c r="A71" s="22" t="str">
        <f>Translations!$B$406</f>
        <v>Anguilla</v>
      </c>
    </row>
    <row r="72" spans="1:1" x14ac:dyDescent="0.25">
      <c r="A72" s="22" t="str">
        <f>Translations!$B$407</f>
        <v>Antigua and Barbuda</v>
      </c>
    </row>
    <row r="73" spans="1:1" x14ac:dyDescent="0.25">
      <c r="A73" s="22" t="str">
        <f>Translations!$B$408</f>
        <v>Argentina</v>
      </c>
    </row>
    <row r="74" spans="1:1" x14ac:dyDescent="0.25">
      <c r="A74" s="22" t="str">
        <f>Translations!$B$409</f>
        <v>Armenia</v>
      </c>
    </row>
    <row r="75" spans="1:1" x14ac:dyDescent="0.25">
      <c r="A75" s="22" t="str">
        <f>Translations!$B$410</f>
        <v>Aruba</v>
      </c>
    </row>
    <row r="76" spans="1:1" x14ac:dyDescent="0.25">
      <c r="A76" s="22" t="str">
        <f>Translations!$B$411</f>
        <v>Australia</v>
      </c>
    </row>
    <row r="77" spans="1:1" x14ac:dyDescent="0.25">
      <c r="A77" s="22" t="str">
        <f>Translations!$B$369</f>
        <v>Austria</v>
      </c>
    </row>
    <row r="78" spans="1:1" x14ac:dyDescent="0.25">
      <c r="A78" s="22" t="str">
        <f>Translations!$B$412</f>
        <v>Azerbaijan</v>
      </c>
    </row>
    <row r="79" spans="1:1" x14ac:dyDescent="0.25">
      <c r="A79" s="22" t="str">
        <f>Translations!$B$413</f>
        <v>Bahamas</v>
      </c>
    </row>
    <row r="80" spans="1:1" x14ac:dyDescent="0.25">
      <c r="A80" s="22" t="str">
        <f>Translations!$B$414</f>
        <v>Bahrain</v>
      </c>
    </row>
    <row r="81" spans="1:1" x14ac:dyDescent="0.25">
      <c r="A81" s="22" t="str">
        <f>Translations!$B$415</f>
        <v>Bangladesh</v>
      </c>
    </row>
    <row r="82" spans="1:1" x14ac:dyDescent="0.25">
      <c r="A82" s="22" t="str">
        <f>Translations!$B$416</f>
        <v>Barbados</v>
      </c>
    </row>
    <row r="83" spans="1:1" x14ac:dyDescent="0.25">
      <c r="A83" s="22" t="str">
        <f>Translations!$B$417</f>
        <v>Belarus</v>
      </c>
    </row>
    <row r="84" spans="1:1" x14ac:dyDescent="0.25">
      <c r="A84" s="22" t="str">
        <f>Translations!$B$370</f>
        <v>Belgium</v>
      </c>
    </row>
    <row r="85" spans="1:1" x14ac:dyDescent="0.25">
      <c r="A85" s="22" t="str">
        <f>Translations!$B$418</f>
        <v>Belize</v>
      </c>
    </row>
    <row r="86" spans="1:1" x14ac:dyDescent="0.25">
      <c r="A86" s="22" t="str">
        <f>Translations!$B$419</f>
        <v>Benin</v>
      </c>
    </row>
    <row r="87" spans="1:1" x14ac:dyDescent="0.25">
      <c r="A87" s="22" t="str">
        <f>Translations!$B$420</f>
        <v>Bermuda</v>
      </c>
    </row>
    <row r="88" spans="1:1" x14ac:dyDescent="0.25">
      <c r="A88" s="22" t="str">
        <f>Translations!$B$421</f>
        <v>Bhutan</v>
      </c>
    </row>
    <row r="89" spans="1:1" x14ac:dyDescent="0.25">
      <c r="A89" s="22" t="str">
        <f>Translations!$B$422</f>
        <v>Bolivia, Plurinational State of</v>
      </c>
    </row>
    <row r="90" spans="1:1" x14ac:dyDescent="0.25">
      <c r="A90" s="22" t="str">
        <f>Translations!$B$423</f>
        <v>Bosnia and Herzegovina</v>
      </c>
    </row>
    <row r="91" spans="1:1" x14ac:dyDescent="0.25">
      <c r="A91" s="22" t="str">
        <f>Translations!$B$424</f>
        <v>Botswana</v>
      </c>
    </row>
    <row r="92" spans="1:1" x14ac:dyDescent="0.25">
      <c r="A92" s="22" t="str">
        <f>Translations!$B$425</f>
        <v>Brazil</v>
      </c>
    </row>
    <row r="93" spans="1:1" x14ac:dyDescent="0.25">
      <c r="A93" s="22" t="str">
        <f>Translations!$B$427</f>
        <v>Brunei Darussalam</v>
      </c>
    </row>
    <row r="94" spans="1:1" x14ac:dyDescent="0.25">
      <c r="A94" s="22" t="str">
        <f>Translations!$B$371</f>
        <v>Bulgaria</v>
      </c>
    </row>
    <row r="95" spans="1:1" x14ac:dyDescent="0.25">
      <c r="A95" s="22" t="str">
        <f>Translations!$B$428</f>
        <v>Burkina Faso</v>
      </c>
    </row>
    <row r="96" spans="1:1" x14ac:dyDescent="0.25">
      <c r="A96" s="22" t="str">
        <f>Translations!$B$429</f>
        <v>Burundi</v>
      </c>
    </row>
    <row r="97" spans="1:1" x14ac:dyDescent="0.25">
      <c r="A97" s="22" t="str">
        <f>Translations!$B$430</f>
        <v>Cambodia</v>
      </c>
    </row>
    <row r="98" spans="1:1" x14ac:dyDescent="0.25">
      <c r="A98" s="22" t="str">
        <f>Translations!$B$431</f>
        <v>Cameroon</v>
      </c>
    </row>
    <row r="99" spans="1:1" x14ac:dyDescent="0.25">
      <c r="A99" s="22" t="str">
        <f>Translations!$B$432</f>
        <v>Canada</v>
      </c>
    </row>
    <row r="100" spans="1:1" x14ac:dyDescent="0.25">
      <c r="A100" s="22" t="str">
        <f>Translations!$B$433</f>
        <v>Cape Verde</v>
      </c>
    </row>
    <row r="101" spans="1:1" x14ac:dyDescent="0.25">
      <c r="A101" s="22" t="str">
        <f>Translations!$B$434</f>
        <v>Cayman Islands</v>
      </c>
    </row>
    <row r="102" spans="1:1" x14ac:dyDescent="0.25">
      <c r="A102" s="22" t="str">
        <f>Translations!$B$435</f>
        <v>Central African Republic</v>
      </c>
    </row>
    <row r="103" spans="1:1" x14ac:dyDescent="0.25">
      <c r="A103" s="22" t="str">
        <f>Translations!$B$436</f>
        <v>Chad</v>
      </c>
    </row>
    <row r="104" spans="1:1" x14ac:dyDescent="0.25">
      <c r="A104" s="22" t="str">
        <f>Translations!$B$437</f>
        <v>Channel Islands</v>
      </c>
    </row>
    <row r="105" spans="1:1" x14ac:dyDescent="0.25">
      <c r="A105" s="22" t="str">
        <f>Translations!$B$438</f>
        <v>Chile</v>
      </c>
    </row>
    <row r="106" spans="1:1" x14ac:dyDescent="0.25">
      <c r="A106" s="22" t="str">
        <f>Translations!$B$439</f>
        <v>China</v>
      </c>
    </row>
    <row r="107" spans="1:1" x14ac:dyDescent="0.25">
      <c r="A107" s="22" t="str">
        <f>Translations!$B$442</f>
        <v>Colombia</v>
      </c>
    </row>
    <row r="108" spans="1:1" x14ac:dyDescent="0.25">
      <c r="A108" s="22" t="str">
        <f>Translations!$B$443</f>
        <v>Comoros</v>
      </c>
    </row>
    <row r="109" spans="1:1" x14ac:dyDescent="0.25">
      <c r="A109" s="22" t="str">
        <f>Translations!$B$444</f>
        <v>Congo</v>
      </c>
    </row>
    <row r="110" spans="1:1" x14ac:dyDescent="0.25">
      <c r="A110" s="22" t="str">
        <f>Translations!$B$450</f>
        <v>Congo, The Democratic Republic of the</v>
      </c>
    </row>
    <row r="111" spans="1:1" x14ac:dyDescent="0.25">
      <c r="A111" s="22" t="str">
        <f>Translations!$B$445</f>
        <v>Cook Islands</v>
      </c>
    </row>
    <row r="112" spans="1:1" x14ac:dyDescent="0.25">
      <c r="A112" s="22" t="str">
        <f>Translations!$B$446</f>
        <v>Costa Rica</v>
      </c>
    </row>
    <row r="113" spans="1:1" x14ac:dyDescent="0.25">
      <c r="A113" s="22" t="str">
        <f>Translations!$B$447</f>
        <v>Côte d'Ivoire</v>
      </c>
    </row>
    <row r="114" spans="1:1" x14ac:dyDescent="0.25">
      <c r="A114" s="22" t="str">
        <f>Translations!$B$372</f>
        <v>Croatia</v>
      </c>
    </row>
    <row r="115" spans="1:1" x14ac:dyDescent="0.25">
      <c r="A115" s="22" t="str">
        <f>Translations!$B$448</f>
        <v>Cuba</v>
      </c>
    </row>
    <row r="116" spans="1:1" ht="14.4" x14ac:dyDescent="0.25">
      <c r="A116" s="228" t="str">
        <f>Translations!$B$824</f>
        <v>Curaçao</v>
      </c>
    </row>
    <row r="117" spans="1:1" x14ac:dyDescent="0.25">
      <c r="A117" s="22" t="str">
        <f>Translations!$B$373</f>
        <v>Cyprus</v>
      </c>
    </row>
    <row r="118" spans="1:1" x14ac:dyDescent="0.25">
      <c r="A118" s="22" t="str">
        <f>Translations!$B$374</f>
        <v>Czechia</v>
      </c>
    </row>
    <row r="119" spans="1:1" x14ac:dyDescent="0.25">
      <c r="A119" s="22" t="str">
        <f>Translations!$B$375</f>
        <v>Denmark</v>
      </c>
    </row>
    <row r="120" spans="1:1" x14ac:dyDescent="0.25">
      <c r="A120" s="22" t="str">
        <f>Translations!$B$451</f>
        <v>Djibouti</v>
      </c>
    </row>
    <row r="121" spans="1:1" x14ac:dyDescent="0.25">
      <c r="A121" s="22" t="str">
        <f>Translations!$B$452</f>
        <v>Dominica</v>
      </c>
    </row>
    <row r="122" spans="1:1" x14ac:dyDescent="0.25">
      <c r="A122" s="22" t="str">
        <f>Translations!$B$453</f>
        <v>Dominican Republic</v>
      </c>
    </row>
    <row r="123" spans="1:1" x14ac:dyDescent="0.25">
      <c r="A123" s="22" t="str">
        <f>Translations!$B$454</f>
        <v>Ecuador</v>
      </c>
    </row>
    <row r="124" spans="1:1" x14ac:dyDescent="0.25">
      <c r="A124" s="22" t="str">
        <f>Translations!$B$455</f>
        <v>Egypt</v>
      </c>
    </row>
    <row r="125" spans="1:1" x14ac:dyDescent="0.25">
      <c r="A125" s="22" t="str">
        <f>Translations!$B$456</f>
        <v>El Salvador</v>
      </c>
    </row>
    <row r="126" spans="1:1" x14ac:dyDescent="0.25">
      <c r="A126" s="22" t="str">
        <f>Translations!$B$457</f>
        <v>Equatorial Guinea</v>
      </c>
    </row>
    <row r="127" spans="1:1" x14ac:dyDescent="0.25">
      <c r="A127" s="22" t="str">
        <f>Translations!$B$458</f>
        <v>Eritrea</v>
      </c>
    </row>
    <row r="128" spans="1:1" x14ac:dyDescent="0.25">
      <c r="A128" s="22" t="str">
        <f>Translations!$B$376</f>
        <v>Estonia</v>
      </c>
    </row>
    <row r="129" spans="1:1" x14ac:dyDescent="0.25">
      <c r="A129" s="22" t="str">
        <f>Translations!$B$459</f>
        <v>Ethiopia</v>
      </c>
    </row>
    <row r="130" spans="1:1" x14ac:dyDescent="0.25">
      <c r="A130" s="22" t="str">
        <f>Translations!$B$461</f>
        <v>Falkland Islands (Malvinas)</v>
      </c>
    </row>
    <row r="131" spans="1:1" x14ac:dyDescent="0.25">
      <c r="A131" s="22" t="str">
        <f>Translations!$B$460</f>
        <v>Faroe Islands</v>
      </c>
    </row>
    <row r="132" spans="1:1" x14ac:dyDescent="0.25">
      <c r="A132" s="22" t="str">
        <f>Translations!$B$462</f>
        <v>Fiji</v>
      </c>
    </row>
    <row r="133" spans="1:1" x14ac:dyDescent="0.25">
      <c r="A133" s="22" t="str">
        <f>Translations!$B$377</f>
        <v>Finland</v>
      </c>
    </row>
    <row r="134" spans="1:1" x14ac:dyDescent="0.25">
      <c r="A134" s="22" t="str">
        <f>Translations!$B$378</f>
        <v>France</v>
      </c>
    </row>
    <row r="135" spans="1:1" x14ac:dyDescent="0.25">
      <c r="A135" s="22" t="str">
        <f>Translations!$B$464</f>
        <v>French Polynesia</v>
      </c>
    </row>
    <row r="136" spans="1:1" x14ac:dyDescent="0.25">
      <c r="A136" s="22" t="str">
        <f>Translations!$B$465</f>
        <v>Gabon</v>
      </c>
    </row>
    <row r="137" spans="1:1" x14ac:dyDescent="0.25">
      <c r="A137" s="22" t="str">
        <f>Translations!$B$466</f>
        <v>Gambia</v>
      </c>
    </row>
    <row r="138" spans="1:1" x14ac:dyDescent="0.25">
      <c r="A138" s="22" t="str">
        <f>Translations!$B$467</f>
        <v>Georgia</v>
      </c>
    </row>
    <row r="139" spans="1:1" x14ac:dyDescent="0.25">
      <c r="A139" s="22" t="str">
        <f>Translations!$B$379</f>
        <v>Germany</v>
      </c>
    </row>
    <row r="140" spans="1:1" x14ac:dyDescent="0.25">
      <c r="A140" s="22" t="str">
        <f>Translations!$B$468</f>
        <v>Ghana</v>
      </c>
    </row>
    <row r="141" spans="1:1" x14ac:dyDescent="0.25">
      <c r="A141" s="22" t="str">
        <f>Translations!$B$469</f>
        <v>Gibraltar</v>
      </c>
    </row>
    <row r="142" spans="1:1" x14ac:dyDescent="0.25">
      <c r="A142" s="22" t="str">
        <f>Translations!$B$380</f>
        <v>Greece</v>
      </c>
    </row>
    <row r="143" spans="1:1" x14ac:dyDescent="0.25">
      <c r="A143" s="22" t="str">
        <f>Translations!$B$470</f>
        <v>Greenland</v>
      </c>
    </row>
    <row r="144" spans="1:1" x14ac:dyDescent="0.25">
      <c r="A144" s="22" t="str">
        <f>Translations!$B$471</f>
        <v>Grenada</v>
      </c>
    </row>
    <row r="145" spans="1:1" x14ac:dyDescent="0.25">
      <c r="A145" s="22" t="str">
        <f>Translations!$B$473</f>
        <v>Guam</v>
      </c>
    </row>
    <row r="146" spans="1:1" x14ac:dyDescent="0.25">
      <c r="A146" s="22" t="str">
        <f>Translations!$B$474</f>
        <v>Guatemala</v>
      </c>
    </row>
    <row r="147" spans="1:1" x14ac:dyDescent="0.25">
      <c r="A147" s="22" t="str">
        <f>Translations!$B$475</f>
        <v>Guernsey</v>
      </c>
    </row>
    <row r="148" spans="1:1" x14ac:dyDescent="0.25">
      <c r="A148" s="22" t="str">
        <f>Translations!$B$476</f>
        <v>Guinea</v>
      </c>
    </row>
    <row r="149" spans="1:1" x14ac:dyDescent="0.25">
      <c r="A149" s="22" t="str">
        <f>Translations!$B$477</f>
        <v>Guinea-Bissau</v>
      </c>
    </row>
    <row r="150" spans="1:1" x14ac:dyDescent="0.25">
      <c r="A150" s="22" t="str">
        <f>Translations!$B$478</f>
        <v>Guyana</v>
      </c>
    </row>
    <row r="151" spans="1:1" x14ac:dyDescent="0.25">
      <c r="A151" s="22" t="str">
        <f>Translations!$B$479</f>
        <v>Haiti</v>
      </c>
    </row>
    <row r="152" spans="1:1" x14ac:dyDescent="0.25">
      <c r="A152" s="22" t="str">
        <f>Translations!$B$480</f>
        <v>Holy See (Vatican City State)</v>
      </c>
    </row>
    <row r="153" spans="1:1" x14ac:dyDescent="0.25">
      <c r="A153" s="22" t="str">
        <f>Translations!$B$481</f>
        <v>Honduras</v>
      </c>
    </row>
    <row r="154" spans="1:1" x14ac:dyDescent="0.25">
      <c r="A154" s="22" t="str">
        <f>Translations!$B$440</f>
        <v>Hong Kong SAR</v>
      </c>
    </row>
    <row r="155" spans="1:1" x14ac:dyDescent="0.25">
      <c r="A155" s="22" t="str">
        <f>Translations!$B$381</f>
        <v>Hungary</v>
      </c>
    </row>
    <row r="156" spans="1:1" x14ac:dyDescent="0.25">
      <c r="A156" s="22" t="str">
        <f>Translations!$B$382</f>
        <v>Iceland</v>
      </c>
    </row>
    <row r="157" spans="1:1" x14ac:dyDescent="0.25">
      <c r="A157" s="22" t="str">
        <f>Translations!$B$482</f>
        <v>India</v>
      </c>
    </row>
    <row r="158" spans="1:1" x14ac:dyDescent="0.25">
      <c r="A158" s="22" t="str">
        <f>Translations!$B$483</f>
        <v>Indonesia</v>
      </c>
    </row>
    <row r="159" spans="1:1" x14ac:dyDescent="0.25">
      <c r="A159" s="22" t="str">
        <f>Translations!$B$484</f>
        <v>Iran, Islamic Republic of</v>
      </c>
    </row>
    <row r="160" spans="1:1" x14ac:dyDescent="0.25">
      <c r="A160" s="22" t="str">
        <f>Translations!$B$485</f>
        <v>Iraq</v>
      </c>
    </row>
    <row r="161" spans="1:1" x14ac:dyDescent="0.25">
      <c r="A161" s="22" t="str">
        <f>Translations!$B$383</f>
        <v>Ireland</v>
      </c>
    </row>
    <row r="162" spans="1:1" x14ac:dyDescent="0.25">
      <c r="A162" s="22" t="str">
        <f>Translations!$B$486</f>
        <v>Isle of Man</v>
      </c>
    </row>
    <row r="163" spans="1:1" x14ac:dyDescent="0.25">
      <c r="A163" s="22" t="str">
        <f>Translations!$B$487</f>
        <v>Israel</v>
      </c>
    </row>
    <row r="164" spans="1:1" x14ac:dyDescent="0.25">
      <c r="A164" s="22" t="str">
        <f>Translations!$B$384</f>
        <v>Italy</v>
      </c>
    </row>
    <row r="165" spans="1:1" x14ac:dyDescent="0.25">
      <c r="A165" s="22" t="str">
        <f>Translations!$B$488</f>
        <v>Jamaica</v>
      </c>
    </row>
    <row r="166" spans="1:1" x14ac:dyDescent="0.25">
      <c r="A166" s="22" t="str">
        <f>Translations!$B$489</f>
        <v>Japan</v>
      </c>
    </row>
    <row r="167" spans="1:1" x14ac:dyDescent="0.25">
      <c r="A167" s="22" t="str">
        <f>Translations!$B$490</f>
        <v>Jersey</v>
      </c>
    </row>
    <row r="168" spans="1:1" x14ac:dyDescent="0.25">
      <c r="A168" s="22" t="str">
        <f>Translations!$B$491</f>
        <v>Jordan</v>
      </c>
    </row>
    <row r="169" spans="1:1" x14ac:dyDescent="0.25">
      <c r="A169" s="22" t="str">
        <f>Translations!$B$492</f>
        <v>Kazakhstan</v>
      </c>
    </row>
    <row r="170" spans="1:1" x14ac:dyDescent="0.25">
      <c r="A170" s="22" t="str">
        <f>Translations!$B$493</f>
        <v>Kenya</v>
      </c>
    </row>
    <row r="171" spans="1:1" x14ac:dyDescent="0.25">
      <c r="A171" s="22" t="str">
        <f>Translations!$B$494</f>
        <v>Kiribati</v>
      </c>
    </row>
    <row r="172" spans="1:1" x14ac:dyDescent="0.25">
      <c r="A172" s="22" t="str">
        <f>Translations!$B$449</f>
        <v>Korea, Democratic People's Republic of</v>
      </c>
    </row>
    <row r="173" spans="1:1" x14ac:dyDescent="0.25">
      <c r="A173" s="22" t="str">
        <f>Translations!$B$545</f>
        <v>Korea, Republic of</v>
      </c>
    </row>
    <row r="174" spans="1:1" ht="14.4" x14ac:dyDescent="0.25">
      <c r="A174" s="228" t="str">
        <f>Translations!$B$825</f>
        <v>Kosovo, United Nations Interim Administration Mission</v>
      </c>
    </row>
    <row r="175" spans="1:1" x14ac:dyDescent="0.25">
      <c r="A175" s="22" t="str">
        <f>Translations!$B$495</f>
        <v>Kuwait</v>
      </c>
    </row>
    <row r="176" spans="1:1" x14ac:dyDescent="0.25">
      <c r="A176" s="22" t="str">
        <f>Translations!$B$496</f>
        <v>Kyrgyzstan</v>
      </c>
    </row>
    <row r="177" spans="1:1" x14ac:dyDescent="0.25">
      <c r="A177" s="22" t="str">
        <f>Translations!$B$497</f>
        <v>Lao People's Democratic Republic</v>
      </c>
    </row>
    <row r="178" spans="1:1" x14ac:dyDescent="0.25">
      <c r="A178" s="22" t="str">
        <f>Translations!$B$385</f>
        <v>Latvia</v>
      </c>
    </row>
    <row r="179" spans="1:1" x14ac:dyDescent="0.25">
      <c r="A179" s="22" t="str">
        <f>Translations!$B$498</f>
        <v>Lebanon</v>
      </c>
    </row>
    <row r="180" spans="1:1" x14ac:dyDescent="0.25">
      <c r="A180" s="22" t="str">
        <f>Translations!$B$499</f>
        <v>Lesotho</v>
      </c>
    </row>
    <row r="181" spans="1:1" x14ac:dyDescent="0.25">
      <c r="A181" s="22" t="str">
        <f>Translations!$B$500</f>
        <v>Liberia</v>
      </c>
    </row>
    <row r="182" spans="1:1" x14ac:dyDescent="0.25">
      <c r="A182" s="22" t="str">
        <f>Translations!$B$501</f>
        <v>Libya</v>
      </c>
    </row>
    <row r="183" spans="1:1" x14ac:dyDescent="0.25">
      <c r="A183" s="22" t="str">
        <f>Translations!$B$386</f>
        <v>Liechtenstein</v>
      </c>
    </row>
    <row r="184" spans="1:1" x14ac:dyDescent="0.25">
      <c r="A184" s="22" t="str">
        <f>Translations!$B$387</f>
        <v>Lithuania</v>
      </c>
    </row>
    <row r="185" spans="1:1" x14ac:dyDescent="0.25">
      <c r="A185" s="22" t="str">
        <f>Translations!$B$388</f>
        <v>Luxembourg</v>
      </c>
    </row>
    <row r="186" spans="1:1" x14ac:dyDescent="0.25">
      <c r="A186" s="22" t="str">
        <f>Translations!$B$441</f>
        <v>Macao SAR</v>
      </c>
    </row>
    <row r="187" spans="1:1" x14ac:dyDescent="0.25">
      <c r="A187" s="382" t="str">
        <f>Translations!$B$1194</f>
        <v>North Macedonia</v>
      </c>
    </row>
    <row r="188" spans="1:1" x14ac:dyDescent="0.25">
      <c r="A188" s="22" t="str">
        <f>Translations!$B$502</f>
        <v>Madagascar</v>
      </c>
    </row>
    <row r="189" spans="1:1" x14ac:dyDescent="0.25">
      <c r="A189" s="22" t="str">
        <f>Translations!$B$503</f>
        <v>Malawi</v>
      </c>
    </row>
    <row r="190" spans="1:1" x14ac:dyDescent="0.25">
      <c r="A190" s="22" t="str">
        <f>Translations!$B$504</f>
        <v>Malaysia</v>
      </c>
    </row>
    <row r="191" spans="1:1" x14ac:dyDescent="0.25">
      <c r="A191" s="22" t="str">
        <f>Translations!$B$505</f>
        <v>Maldives</v>
      </c>
    </row>
    <row r="192" spans="1:1" x14ac:dyDescent="0.25">
      <c r="A192" s="22" t="str">
        <f>Translations!$B$506</f>
        <v>Mali</v>
      </c>
    </row>
    <row r="193" spans="1:1" x14ac:dyDescent="0.25">
      <c r="A193" s="22" t="str">
        <f>Translations!$B$389</f>
        <v>Malta</v>
      </c>
    </row>
    <row r="194" spans="1:1" x14ac:dyDescent="0.25">
      <c r="A194" s="22" t="str">
        <f>Translations!$B$507</f>
        <v>Marshall Islands</v>
      </c>
    </row>
    <row r="195" spans="1:1" x14ac:dyDescent="0.25">
      <c r="A195" s="22" t="str">
        <f>Translations!$B$509</f>
        <v>Mauritania</v>
      </c>
    </row>
    <row r="196" spans="1:1" x14ac:dyDescent="0.25">
      <c r="A196" s="22" t="str">
        <f>Translations!$B$510</f>
        <v>Mauritius</v>
      </c>
    </row>
    <row r="197" spans="1:1" x14ac:dyDescent="0.25">
      <c r="A197" s="22" t="str">
        <f>Translations!$B$511</f>
        <v>Mayotte</v>
      </c>
    </row>
    <row r="198" spans="1:1" x14ac:dyDescent="0.25">
      <c r="A198" s="22" t="str">
        <f>Translations!$B$512</f>
        <v>Mexico</v>
      </c>
    </row>
    <row r="199" spans="1:1" x14ac:dyDescent="0.25">
      <c r="A199" s="22" t="str">
        <f>Translations!$B$513</f>
        <v>Micronesia, Federated States of</v>
      </c>
    </row>
    <row r="200" spans="1:1" x14ac:dyDescent="0.25">
      <c r="A200" s="22" t="str">
        <f>Translations!$B$546</f>
        <v>Moldova, Republic of</v>
      </c>
    </row>
    <row r="201" spans="1:1" x14ac:dyDescent="0.25">
      <c r="A201" s="22" t="str">
        <f>Translations!$B$514</f>
        <v>Monaco</v>
      </c>
    </row>
    <row r="202" spans="1:1" x14ac:dyDescent="0.25">
      <c r="A202" s="22" t="str">
        <f>Translations!$B$515</f>
        <v>Mongolia</v>
      </c>
    </row>
    <row r="203" spans="1:1" x14ac:dyDescent="0.25">
      <c r="A203" s="22" t="str">
        <f>Translations!$B$516</f>
        <v>Montenegro</v>
      </c>
    </row>
    <row r="204" spans="1:1" x14ac:dyDescent="0.25">
      <c r="A204" s="22" t="str">
        <f>Translations!$B$517</f>
        <v>Montserrat</v>
      </c>
    </row>
    <row r="205" spans="1:1" x14ac:dyDescent="0.25">
      <c r="A205" s="22" t="str">
        <f>Translations!$B$518</f>
        <v>Morocco</v>
      </c>
    </row>
    <row r="206" spans="1:1" x14ac:dyDescent="0.25">
      <c r="A206" s="22" t="str">
        <f>Translations!$B$519</f>
        <v>Mozambique</v>
      </c>
    </row>
    <row r="207" spans="1:1" x14ac:dyDescent="0.25">
      <c r="A207" s="22" t="str">
        <f>Translations!$B$520</f>
        <v>Myanmar</v>
      </c>
    </row>
    <row r="208" spans="1:1" x14ac:dyDescent="0.25">
      <c r="A208" s="22" t="str">
        <f>Translations!$B$521</f>
        <v>Namibia</v>
      </c>
    </row>
    <row r="209" spans="1:1" x14ac:dyDescent="0.25">
      <c r="A209" s="22" t="str">
        <f>Translations!$B$522</f>
        <v>Nauru</v>
      </c>
    </row>
    <row r="210" spans="1:1" x14ac:dyDescent="0.25">
      <c r="A210" s="22" t="str">
        <f>Translations!$B$523</f>
        <v>Nepal</v>
      </c>
    </row>
    <row r="211" spans="1:1" x14ac:dyDescent="0.25">
      <c r="A211" s="22" t="str">
        <f>Translations!$B$390</f>
        <v>Netherlands</v>
      </c>
    </row>
    <row r="212" spans="1:1" x14ac:dyDescent="0.25">
      <c r="A212" s="22" t="str">
        <f>Translations!$B$525</f>
        <v>New Caledonia</v>
      </c>
    </row>
    <row r="213" spans="1:1" x14ac:dyDescent="0.25">
      <c r="A213" s="22" t="str">
        <f>Translations!$B$526</f>
        <v>New Zealand</v>
      </c>
    </row>
    <row r="214" spans="1:1" x14ac:dyDescent="0.25">
      <c r="A214" s="22" t="str">
        <f>Translations!$B$527</f>
        <v>Nicaragua</v>
      </c>
    </row>
    <row r="215" spans="1:1" x14ac:dyDescent="0.25">
      <c r="A215" s="22" t="str">
        <f>Translations!$B$528</f>
        <v>Niger</v>
      </c>
    </row>
    <row r="216" spans="1:1" x14ac:dyDescent="0.25">
      <c r="A216" s="22" t="str">
        <f>Translations!$B$529</f>
        <v>Nigeria</v>
      </c>
    </row>
    <row r="217" spans="1:1" x14ac:dyDescent="0.25">
      <c r="A217" s="22" t="str">
        <f>Translations!$B$530</f>
        <v>Niue</v>
      </c>
    </row>
    <row r="218" spans="1:1" x14ac:dyDescent="0.25">
      <c r="A218" s="22" t="str">
        <f>Translations!$B$531</f>
        <v>Norfolk Island</v>
      </c>
    </row>
    <row r="219" spans="1:1" x14ac:dyDescent="0.25">
      <c r="A219" s="22" t="str">
        <f>Translations!$B$532</f>
        <v>Northern Mariana Islands</v>
      </c>
    </row>
    <row r="220" spans="1:1" x14ac:dyDescent="0.25">
      <c r="A220" s="22" t="str">
        <f>Translations!$B$391</f>
        <v>Norway</v>
      </c>
    </row>
    <row r="221" spans="1:1" x14ac:dyDescent="0.25">
      <c r="A221" s="22" t="str">
        <f>Translations!$B$534</f>
        <v>Oman</v>
      </c>
    </row>
    <row r="222" spans="1:1" x14ac:dyDescent="0.25">
      <c r="A222" s="22" t="str">
        <f>Translations!$B$535</f>
        <v>Pakistan</v>
      </c>
    </row>
    <row r="223" spans="1:1" x14ac:dyDescent="0.25">
      <c r="A223" s="22" t="str">
        <f>Translations!$B$536</f>
        <v>Palau</v>
      </c>
    </row>
    <row r="224" spans="1:1" x14ac:dyDescent="0.25">
      <c r="A224" s="22" t="str">
        <f>Translations!$B$533</f>
        <v>Palestinian Territory, Occupied</v>
      </c>
    </row>
    <row r="225" spans="1:1" x14ac:dyDescent="0.25">
      <c r="A225" s="22" t="str">
        <f>Translations!$B$537</f>
        <v>Panama</v>
      </c>
    </row>
    <row r="226" spans="1:1" x14ac:dyDescent="0.25">
      <c r="A226" s="22" t="str">
        <f>Translations!$B$538</f>
        <v>Papua New Guinea</v>
      </c>
    </row>
    <row r="227" spans="1:1" x14ac:dyDescent="0.25">
      <c r="A227" s="22" t="str">
        <f>Translations!$B$539</f>
        <v>Paraguay</v>
      </c>
    </row>
    <row r="228" spans="1:1" x14ac:dyDescent="0.25">
      <c r="A228" s="22" t="str">
        <f>Translations!$B$540</f>
        <v>Peru</v>
      </c>
    </row>
    <row r="229" spans="1:1" x14ac:dyDescent="0.25">
      <c r="A229" s="22" t="str">
        <f>Translations!$B$541</f>
        <v>Philippines</v>
      </c>
    </row>
    <row r="230" spans="1:1" x14ac:dyDescent="0.25">
      <c r="A230" s="22" t="str">
        <f>Translations!$B$542</f>
        <v>Pitcairn</v>
      </c>
    </row>
    <row r="231" spans="1:1" x14ac:dyDescent="0.25">
      <c r="A231" s="22" t="str">
        <f>Translations!$B$392</f>
        <v>Poland</v>
      </c>
    </row>
    <row r="232" spans="1:1" x14ac:dyDescent="0.25">
      <c r="A232" s="22" t="str">
        <f>Translations!$B$393</f>
        <v>Portugal</v>
      </c>
    </row>
    <row r="233" spans="1:1" x14ac:dyDescent="0.25">
      <c r="A233" s="22" t="str">
        <f>Translations!$B$543</f>
        <v>Puerto Rico</v>
      </c>
    </row>
    <row r="234" spans="1:1" x14ac:dyDescent="0.25">
      <c r="A234" s="22" t="str">
        <f>Translations!$B$544</f>
        <v>Qatar</v>
      </c>
    </row>
    <row r="235" spans="1:1" x14ac:dyDescent="0.25">
      <c r="A235" s="22" t="str">
        <f>Translations!$B$394</f>
        <v>Romania</v>
      </c>
    </row>
    <row r="236" spans="1:1" x14ac:dyDescent="0.25">
      <c r="A236" s="22" t="str">
        <f>Translations!$B$548</f>
        <v>Russian Federation</v>
      </c>
    </row>
    <row r="237" spans="1:1" x14ac:dyDescent="0.25">
      <c r="A237" s="22" t="str">
        <f>Translations!$B$549</f>
        <v>Rwanda</v>
      </c>
    </row>
    <row r="238" spans="1:1" x14ac:dyDescent="0.25">
      <c r="A238" s="22" t="str">
        <f>Translations!$B$550</f>
        <v>Saint Barthélemy</v>
      </c>
    </row>
    <row r="239" spans="1:1" ht="14.4" x14ac:dyDescent="0.25">
      <c r="A239" s="228" t="str">
        <f>Translations!$B$826</f>
        <v>Saint Helena, Ascension and Tristan da Cunha</v>
      </c>
    </row>
    <row r="240" spans="1:1" x14ac:dyDescent="0.25">
      <c r="A240" s="22" t="str">
        <f>Translations!$B$552</f>
        <v>Saint Kitts and Nevis</v>
      </c>
    </row>
    <row r="241" spans="1:1" x14ac:dyDescent="0.25">
      <c r="A241" s="22" t="str">
        <f>Translations!$B$553</f>
        <v>Saint Lucia</v>
      </c>
    </row>
    <row r="242" spans="1:1" x14ac:dyDescent="0.25">
      <c r="A242" s="22" t="str">
        <f>Translations!$B$555</f>
        <v>Saint Pierre and Miquelon</v>
      </c>
    </row>
    <row r="243" spans="1:1" x14ac:dyDescent="0.25">
      <c r="A243" s="22" t="str">
        <f>Translations!$B$556</f>
        <v>Saint Vincent and the Grenadines</v>
      </c>
    </row>
    <row r="244" spans="1:1" x14ac:dyDescent="0.25">
      <c r="A244" s="22" t="str">
        <f>Translations!$B$554</f>
        <v>Saint-Martin (French part)</v>
      </c>
    </row>
    <row r="245" spans="1:1" x14ac:dyDescent="0.25">
      <c r="A245" s="22" t="str">
        <f>Translations!$B$557</f>
        <v>Samoa</v>
      </c>
    </row>
    <row r="246" spans="1:1" x14ac:dyDescent="0.25">
      <c r="A246" s="22" t="str">
        <f>Translations!$B$558</f>
        <v>San Marino</v>
      </c>
    </row>
    <row r="247" spans="1:1" x14ac:dyDescent="0.25">
      <c r="A247" s="22" t="str">
        <f>Translations!$B$559</f>
        <v>Sao Tome and Principe</v>
      </c>
    </row>
    <row r="248" spans="1:1" x14ac:dyDescent="0.25">
      <c r="A248" s="22" t="str">
        <f>Translations!$B$560</f>
        <v>Saudi Arabia</v>
      </c>
    </row>
    <row r="249" spans="1:1" x14ac:dyDescent="0.25">
      <c r="A249" s="22" t="str">
        <f>Translations!$B$561</f>
        <v>Senegal</v>
      </c>
    </row>
    <row r="250" spans="1:1" x14ac:dyDescent="0.25">
      <c r="A250" s="22" t="str">
        <f>Translations!$B$562</f>
        <v>Serbia</v>
      </c>
    </row>
    <row r="251" spans="1:1" x14ac:dyDescent="0.25">
      <c r="A251" s="22" t="str">
        <f>Translations!$B$563</f>
        <v>Seychelles</v>
      </c>
    </row>
    <row r="252" spans="1:1" x14ac:dyDescent="0.25">
      <c r="A252" s="22" t="str">
        <f>Translations!$B$564</f>
        <v>Sierra Leone</v>
      </c>
    </row>
    <row r="253" spans="1:1" x14ac:dyDescent="0.25">
      <c r="A253" s="22" t="str">
        <f>Translations!$B$565</f>
        <v>Singapore</v>
      </c>
    </row>
    <row r="254" spans="1:1" ht="14.4" x14ac:dyDescent="0.25">
      <c r="A254" s="228" t="str">
        <f>Translations!$B$827</f>
        <v>Sint Maarten (Dutch Part)</v>
      </c>
    </row>
    <row r="255" spans="1:1" x14ac:dyDescent="0.25">
      <c r="A255" s="22" t="str">
        <f>Translations!$B$395</f>
        <v>Slovakia</v>
      </c>
    </row>
    <row r="256" spans="1:1" x14ac:dyDescent="0.25">
      <c r="A256" s="22" t="str">
        <f>Translations!$B$396</f>
        <v>Slovenia</v>
      </c>
    </row>
    <row r="257" spans="1:1" x14ac:dyDescent="0.25">
      <c r="A257" s="22" t="str">
        <f>Translations!$B$566</f>
        <v>Solomon Islands</v>
      </c>
    </row>
    <row r="258" spans="1:1" x14ac:dyDescent="0.25">
      <c r="A258" s="22" t="str">
        <f>Translations!$B$567</f>
        <v>Somalia</v>
      </c>
    </row>
    <row r="259" spans="1:1" x14ac:dyDescent="0.25">
      <c r="A259" s="22" t="str">
        <f>Translations!$B$568</f>
        <v>South Africa</v>
      </c>
    </row>
    <row r="260" spans="1:1" ht="14.4" x14ac:dyDescent="0.25">
      <c r="A260" s="228" t="str">
        <f>Translations!$B$828</f>
        <v>South Georgia and the South Sandwich Islands</v>
      </c>
    </row>
    <row r="261" spans="1:1" ht="14.4" x14ac:dyDescent="0.25">
      <c r="A261" s="228" t="str">
        <f>Translations!$B$829</f>
        <v>South Sudan</v>
      </c>
    </row>
    <row r="262" spans="1:1" x14ac:dyDescent="0.25">
      <c r="A262" s="22" t="str">
        <f>Translations!$B$397</f>
        <v>Spain</v>
      </c>
    </row>
    <row r="263" spans="1:1" x14ac:dyDescent="0.25">
      <c r="A263" s="22" t="str">
        <f>Translations!$B$569</f>
        <v>Sri Lanka</v>
      </c>
    </row>
    <row r="264" spans="1:1" x14ac:dyDescent="0.25">
      <c r="A264" s="22" t="str">
        <f>Translations!$B$570</f>
        <v>Sudan</v>
      </c>
    </row>
    <row r="265" spans="1:1" x14ac:dyDescent="0.25">
      <c r="A265" s="22" t="str">
        <f>Translations!$B$571</f>
        <v>Suriname</v>
      </c>
    </row>
    <row r="266" spans="1:1" x14ac:dyDescent="0.25">
      <c r="A266" s="22" t="str">
        <f>Translations!$B$572</f>
        <v>Svalbard and Jan Mayen Islands</v>
      </c>
    </row>
    <row r="267" spans="1:1" x14ac:dyDescent="0.25">
      <c r="A267" s="22" t="str">
        <f>Translations!$B$573</f>
        <v>Swaziland</v>
      </c>
    </row>
    <row r="268" spans="1:1" x14ac:dyDescent="0.25">
      <c r="A268" s="22" t="str">
        <f>Translations!$B$398</f>
        <v>Sweden</v>
      </c>
    </row>
    <row r="269" spans="1:1" x14ac:dyDescent="0.25">
      <c r="A269" s="22" t="str">
        <f>Translations!$B$574</f>
        <v>Switzerland</v>
      </c>
    </row>
    <row r="270" spans="1:1" x14ac:dyDescent="0.25">
      <c r="A270" s="22" t="str">
        <f>Translations!$B$575</f>
        <v>Syrian Arab Republic</v>
      </c>
    </row>
    <row r="271" spans="1:1" ht="14.4" x14ac:dyDescent="0.25">
      <c r="A271" s="228" t="str">
        <f>Translations!$B$830</f>
        <v>Taiwan</v>
      </c>
    </row>
    <row r="272" spans="1:1" x14ac:dyDescent="0.25">
      <c r="A272" s="22" t="str">
        <f>Translations!$B$576</f>
        <v>Tajikistan</v>
      </c>
    </row>
    <row r="273" spans="1:1" x14ac:dyDescent="0.25">
      <c r="A273" s="22" t="str">
        <f>Translations!$B$592</f>
        <v>Tanzania, United Republic of</v>
      </c>
    </row>
    <row r="274" spans="1:1" x14ac:dyDescent="0.25">
      <c r="A274" s="22" t="str">
        <f>Translations!$B$577</f>
        <v>Thailand</v>
      </c>
    </row>
    <row r="275" spans="1:1" x14ac:dyDescent="0.25">
      <c r="A275" s="22" t="str">
        <f>Translations!$B$579</f>
        <v>Timor-Leste</v>
      </c>
    </row>
    <row r="276" spans="1:1" x14ac:dyDescent="0.25">
      <c r="A276" s="22" t="str">
        <f>Translations!$B$580</f>
        <v>Togo</v>
      </c>
    </row>
    <row r="277" spans="1:1" x14ac:dyDescent="0.25">
      <c r="A277" s="22" t="str">
        <f>Translations!$B$581</f>
        <v>Tokelau</v>
      </c>
    </row>
    <row r="278" spans="1:1" x14ac:dyDescent="0.25">
      <c r="A278" s="22" t="str">
        <f>Translations!$B$582</f>
        <v>Tonga</v>
      </c>
    </row>
    <row r="279" spans="1:1" x14ac:dyDescent="0.25">
      <c r="A279" s="22" t="str">
        <f>Translations!$B$583</f>
        <v>Trinidad and Tobago</v>
      </c>
    </row>
    <row r="280" spans="1:1" x14ac:dyDescent="0.25">
      <c r="A280" s="22" t="str">
        <f>Translations!$B$584</f>
        <v>Tunisia</v>
      </c>
    </row>
    <row r="281" spans="1:1" x14ac:dyDescent="0.25">
      <c r="A281" s="22" t="str">
        <f>Translations!$B$1323</f>
        <v>Türkiye</v>
      </c>
    </row>
    <row r="282" spans="1:1" x14ac:dyDescent="0.25">
      <c r="A282" s="22" t="str">
        <f>Translations!$B$586</f>
        <v>Turkmenistan</v>
      </c>
    </row>
    <row r="283" spans="1:1" x14ac:dyDescent="0.25">
      <c r="A283" s="22" t="str">
        <f>Translations!$B$587</f>
        <v>Turks and Caicos Islands</v>
      </c>
    </row>
    <row r="284" spans="1:1" x14ac:dyDescent="0.25">
      <c r="A284" s="22" t="str">
        <f>Translations!$B$588</f>
        <v>Tuvalu</v>
      </c>
    </row>
    <row r="285" spans="1:1" x14ac:dyDescent="0.25">
      <c r="A285" s="22" t="str">
        <f>Translations!$B$589</f>
        <v>Uganda</v>
      </c>
    </row>
    <row r="286" spans="1:1" x14ac:dyDescent="0.25">
      <c r="A286" s="22" t="str">
        <f>Translations!$B$590</f>
        <v>Ukraine</v>
      </c>
    </row>
    <row r="287" spans="1:1" x14ac:dyDescent="0.25">
      <c r="A287" s="22" t="str">
        <f>Translations!$B$591</f>
        <v>United Arab Emirates</v>
      </c>
    </row>
    <row r="288" spans="1:1" x14ac:dyDescent="0.25">
      <c r="A288" s="22" t="str">
        <f>Translations!$B$399</f>
        <v>United Kingdom</v>
      </c>
    </row>
    <row r="289" spans="1:1" x14ac:dyDescent="0.25">
      <c r="A289" s="22" t="str">
        <f>Translations!$B$593</f>
        <v>United States</v>
      </c>
    </row>
    <row r="290" spans="1:1" x14ac:dyDescent="0.25">
      <c r="A290" s="22" t="str">
        <f>Translations!$B$595</f>
        <v>Uruguay</v>
      </c>
    </row>
    <row r="291" spans="1:1" x14ac:dyDescent="0.25">
      <c r="A291" s="22" t="str">
        <f>Translations!$B$596</f>
        <v>Uzbekistan</v>
      </c>
    </row>
    <row r="292" spans="1:1" x14ac:dyDescent="0.25">
      <c r="A292" s="22" t="str">
        <f>Translations!$B$597</f>
        <v>Vanuatu</v>
      </c>
    </row>
    <row r="293" spans="1:1" x14ac:dyDescent="0.25">
      <c r="A293" s="22" t="str">
        <f>Translations!$B$598</f>
        <v>Venezuela, Bolivarian Republic of</v>
      </c>
    </row>
    <row r="294" spans="1:1" x14ac:dyDescent="0.25">
      <c r="A294" s="22" t="str">
        <f>Translations!$B$599</f>
        <v>Viet Nam</v>
      </c>
    </row>
    <row r="295" spans="1:1" x14ac:dyDescent="0.25">
      <c r="A295" s="22" t="str">
        <f>Translations!$B$426</f>
        <v>Virgin Islands, British</v>
      </c>
    </row>
    <row r="296" spans="1:1" x14ac:dyDescent="0.25">
      <c r="A296" s="22" t="str">
        <f>Translations!$B$594</f>
        <v>Virgin Islands, U.S.</v>
      </c>
    </row>
    <row r="297" spans="1:1" x14ac:dyDescent="0.25">
      <c r="A297" s="22" t="str">
        <f>Translations!$B$600</f>
        <v>Wallis and Futuna Islands</v>
      </c>
    </row>
    <row r="298" spans="1:1" x14ac:dyDescent="0.25">
      <c r="A298" s="22" t="str">
        <f>Translations!$B$601</f>
        <v>Western Sahara</v>
      </c>
    </row>
    <row r="299" spans="1:1" x14ac:dyDescent="0.25">
      <c r="A299" s="22" t="str">
        <f>Translations!$B$602</f>
        <v>Yemen</v>
      </c>
    </row>
    <row r="300" spans="1:1" x14ac:dyDescent="0.25">
      <c r="A300" s="22" t="str">
        <f>Translations!$B$603</f>
        <v>Zambia</v>
      </c>
    </row>
    <row r="301" spans="1:1" x14ac:dyDescent="0.25">
      <c r="A301" s="22" t="str">
        <f>Translations!$B$604</f>
        <v>Zimbabwe</v>
      </c>
    </row>
    <row r="305" spans="1:1" x14ac:dyDescent="0.25">
      <c r="A305" s="10" t="s">
        <v>256</v>
      </c>
    </row>
    <row r="306" spans="1:1" x14ac:dyDescent="0.25">
      <c r="A306" s="9" t="str">
        <f>Translations!$B$605</f>
        <v>submitted to competent authority</v>
      </c>
    </row>
    <row r="307" spans="1:1" x14ac:dyDescent="0.25">
      <c r="A307" s="9" t="str">
        <f>Translations!$B$606</f>
        <v>approved by competent authority</v>
      </c>
    </row>
    <row r="308" spans="1:1" x14ac:dyDescent="0.25">
      <c r="A308" s="9" t="str">
        <f>Translations!$B$607</f>
        <v>rejected by competent authority</v>
      </c>
    </row>
    <row r="309" spans="1:1" x14ac:dyDescent="0.25">
      <c r="A309" s="9" t="str">
        <f>Translations!$B$608</f>
        <v>returned with remarks</v>
      </c>
    </row>
    <row r="310" spans="1:1" x14ac:dyDescent="0.25">
      <c r="A310" s="9" t="str">
        <f>Translations!$B$609</f>
        <v>working draft</v>
      </c>
    </row>
    <row r="311" spans="1:1" x14ac:dyDescent="0.25">
      <c r="A311" s="9"/>
    </row>
    <row r="318" spans="1:1" x14ac:dyDescent="0.25">
      <c r="A318" s="21" t="s">
        <v>257</v>
      </c>
    </row>
    <row r="319" spans="1:1" x14ac:dyDescent="0.25">
      <c r="A319" s="22" t="str">
        <f>Translations!$B$368</f>
        <v>Please select</v>
      </c>
    </row>
    <row r="320" spans="1:1" x14ac:dyDescent="0.25">
      <c r="A320" s="22" t="str">
        <f>Translations!$B$610</f>
        <v>Commercial</v>
      </c>
    </row>
    <row r="321" spans="1:1" x14ac:dyDescent="0.25">
      <c r="A321" s="22" t="str">
        <f>Translations!$B$611</f>
        <v>Non-commercial</v>
      </c>
    </row>
    <row r="324" spans="1:1" x14ac:dyDescent="0.25">
      <c r="A324" s="21" t="s">
        <v>258</v>
      </c>
    </row>
    <row r="325" spans="1:1" x14ac:dyDescent="0.25">
      <c r="A325" s="22" t="str">
        <f>Translations!$B$368</f>
        <v>Please select</v>
      </c>
    </row>
    <row r="326" spans="1:1" x14ac:dyDescent="0.25">
      <c r="A326" s="22" t="str">
        <f>Translations!$B$612</f>
        <v>Scheduled flights</v>
      </c>
    </row>
    <row r="327" spans="1:1" x14ac:dyDescent="0.25">
      <c r="A327" s="22" t="str">
        <f>Translations!$B$613</f>
        <v>Non-scheduled flights</v>
      </c>
    </row>
    <row r="328" spans="1:1" x14ac:dyDescent="0.25">
      <c r="A328" s="22" t="str">
        <f>Translations!$B$614</f>
        <v>Scheduled and non-scheduled flights</v>
      </c>
    </row>
    <row r="331" spans="1:1" x14ac:dyDescent="0.25">
      <c r="A331" s="21" t="s">
        <v>259</v>
      </c>
    </row>
    <row r="332" spans="1:1" x14ac:dyDescent="0.25">
      <c r="A332" s="22" t="str">
        <f>Translations!$B$368</f>
        <v>Please select</v>
      </c>
    </row>
    <row r="333" spans="1:1" x14ac:dyDescent="0.25">
      <c r="A333" s="23" t="str">
        <f>Translations!$B$615</f>
        <v>Only intra-EEA flights</v>
      </c>
    </row>
    <row r="334" spans="1:1" x14ac:dyDescent="0.25">
      <c r="A334" s="23" t="str">
        <f>Translations!$B$616</f>
        <v>Flights inside and outside the EEA</v>
      </c>
    </row>
    <row r="337" spans="1:1" x14ac:dyDescent="0.25">
      <c r="A337" s="21" t="s">
        <v>260</v>
      </c>
    </row>
    <row r="338" spans="1:1" x14ac:dyDescent="0.25">
      <c r="A338" s="22" t="str">
        <f>Translations!$B$368</f>
        <v>Please select</v>
      </c>
    </row>
    <row r="339" spans="1:1" x14ac:dyDescent="0.25">
      <c r="A339" s="22"/>
    </row>
    <row r="340" spans="1:1" x14ac:dyDescent="0.25">
      <c r="A340" s="22" t="str">
        <f>Translations!$B$617</f>
        <v>Captain</v>
      </c>
    </row>
    <row r="341" spans="1:1" x14ac:dyDescent="0.25">
      <c r="A341" s="22" t="str">
        <f>Translations!$B$618</f>
        <v>Mr</v>
      </c>
    </row>
    <row r="342" spans="1:1" x14ac:dyDescent="0.25">
      <c r="A342" s="22" t="str">
        <f>Translations!$B$619</f>
        <v>Mrs</v>
      </c>
    </row>
    <row r="343" spans="1:1" x14ac:dyDescent="0.25">
      <c r="A343" s="22" t="str">
        <f>Translations!$B$620</f>
        <v>Ms</v>
      </c>
    </row>
    <row r="344" spans="1:1" x14ac:dyDescent="0.25">
      <c r="A344" s="22" t="str">
        <f>Translations!$B$621</f>
        <v>Miss</v>
      </c>
    </row>
    <row r="345" spans="1:1" x14ac:dyDescent="0.25">
      <c r="A345" s="22" t="str">
        <f>Translations!$B$622</f>
        <v>Dr</v>
      </c>
    </row>
    <row r="347" spans="1:1" x14ac:dyDescent="0.25">
      <c r="A347" s="21" t="s">
        <v>261</v>
      </c>
    </row>
    <row r="348" spans="1:1" x14ac:dyDescent="0.25">
      <c r="A348" s="23" t="str">
        <f>Translations!$B$368</f>
        <v>Please select</v>
      </c>
    </row>
    <row r="349" spans="1:1" x14ac:dyDescent="0.25">
      <c r="A349" s="23"/>
    </row>
    <row r="350" spans="1:1" x14ac:dyDescent="0.25">
      <c r="A350" s="22" t="str">
        <f>Translations!$B$623</f>
        <v>Company / Limited Liability Partnership</v>
      </c>
    </row>
    <row r="351" spans="1:1" x14ac:dyDescent="0.25">
      <c r="A351" s="22" t="str">
        <f>Translations!$B$624</f>
        <v>Partnership</v>
      </c>
    </row>
    <row r="352" spans="1:1" x14ac:dyDescent="0.25">
      <c r="A352" s="22" t="str">
        <f>Translations!$B$625</f>
        <v>Individual / Sole Trader</v>
      </c>
    </row>
    <row r="354" spans="1:1" x14ac:dyDescent="0.25">
      <c r="A354" s="21" t="s">
        <v>262</v>
      </c>
    </row>
    <row r="355" spans="1:1" x14ac:dyDescent="0.25">
      <c r="A355" s="22" t="str">
        <f>Translations!$B$368</f>
        <v>Please select</v>
      </c>
    </row>
    <row r="356" spans="1:1" x14ac:dyDescent="0.25">
      <c r="A356" s="22" t="str">
        <f>Translations!$B$626</f>
        <v>Actual/standard mass from Mass &amp; Balance documentation</v>
      </c>
    </row>
    <row r="357" spans="1:1" x14ac:dyDescent="0.25">
      <c r="A357" s="22" t="str">
        <f>Translations!$B$627</f>
        <v>Alternative methodology</v>
      </c>
    </row>
    <row r="359" spans="1:1" x14ac:dyDescent="0.25">
      <c r="A359" s="21" t="s">
        <v>263</v>
      </c>
    </row>
    <row r="360" spans="1:1" x14ac:dyDescent="0.25">
      <c r="A360" s="22" t="str">
        <f>Translations!$B$368</f>
        <v>Please select</v>
      </c>
    </row>
    <row r="361" spans="1:1" x14ac:dyDescent="0.25">
      <c r="A361" s="22" t="str">
        <f>Translations!$B$628</f>
        <v>100 kg default</v>
      </c>
    </row>
    <row r="362" spans="1:1" x14ac:dyDescent="0.25">
      <c r="A362" s="22" t="str">
        <f>Translations!$B$629</f>
        <v>Mass contained in Mass &amp; Balance documentation</v>
      </c>
    </row>
    <row r="364" spans="1:1" x14ac:dyDescent="0.25">
      <c r="A364" s="21" t="s">
        <v>264</v>
      </c>
    </row>
    <row r="365" spans="1:1" x14ac:dyDescent="0.25">
      <c r="A365" s="22"/>
    </row>
    <row r="366" spans="1:1" x14ac:dyDescent="0.25">
      <c r="A366" s="24" t="s">
        <v>265</v>
      </c>
    </row>
    <row r="367" spans="1:1" x14ac:dyDescent="0.25">
      <c r="A367" s="24" t="s">
        <v>266</v>
      </c>
    </row>
    <row r="368" spans="1:1" x14ac:dyDescent="0.25">
      <c r="A368" s="24" t="s">
        <v>267</v>
      </c>
    </row>
    <row r="369" spans="1:1" x14ac:dyDescent="0.25">
      <c r="A369" s="24" t="s">
        <v>268</v>
      </c>
    </row>
    <row r="370" spans="1:1" x14ac:dyDescent="0.25">
      <c r="A370" s="24" t="s">
        <v>269</v>
      </c>
    </row>
    <row r="371" spans="1:1" x14ac:dyDescent="0.25">
      <c r="A371" s="24" t="s">
        <v>270</v>
      </c>
    </row>
    <row r="372" spans="1:1" x14ac:dyDescent="0.25">
      <c r="A372" s="24" t="s">
        <v>271</v>
      </c>
    </row>
    <row r="373" spans="1:1" x14ac:dyDescent="0.25">
      <c r="A373" s="24" t="s">
        <v>272</v>
      </c>
    </row>
    <row r="375" spans="1:1" x14ac:dyDescent="0.25">
      <c r="A375" s="21" t="s">
        <v>273</v>
      </c>
    </row>
    <row r="376" spans="1:1" x14ac:dyDescent="0.25">
      <c r="A376" s="22" t="str">
        <f>Translations!$B$368</f>
        <v>Please select</v>
      </c>
    </row>
    <row r="377" spans="1:1" x14ac:dyDescent="0.25">
      <c r="A377" s="22" t="str">
        <f>Translations!$B$630</f>
        <v>No documented environmental management system in place</v>
      </c>
    </row>
    <row r="378" spans="1:1" x14ac:dyDescent="0.25">
      <c r="A378" s="22" t="str">
        <f>Translations!$B$631</f>
        <v>Documented environmental management system in place</v>
      </c>
    </row>
    <row r="379" spans="1:1" x14ac:dyDescent="0.25">
      <c r="A379" s="22" t="str">
        <f>Translations!$B$632</f>
        <v>Certified environmental management system in place</v>
      </c>
    </row>
    <row r="382" spans="1:1" x14ac:dyDescent="0.25">
      <c r="A382" s="21" t="s">
        <v>274</v>
      </c>
    </row>
    <row r="383" spans="1:1" x14ac:dyDescent="0.25">
      <c r="A383" s="22" t="str">
        <f>Translations!$B$368</f>
        <v>Please select</v>
      </c>
    </row>
    <row r="384" spans="1:1" x14ac:dyDescent="0.25">
      <c r="A384" s="22" t="b">
        <v>1</v>
      </c>
    </row>
    <row r="385" spans="1:1" x14ac:dyDescent="0.25">
      <c r="A385" s="22" t="b">
        <v>0</v>
      </c>
    </row>
    <row r="387" spans="1:1" x14ac:dyDescent="0.25">
      <c r="A387" s="21" t="s">
        <v>275</v>
      </c>
    </row>
    <row r="388" spans="1:1" x14ac:dyDescent="0.25">
      <c r="A388" s="22" t="b">
        <v>1</v>
      </c>
    </row>
    <row r="389" spans="1:1" x14ac:dyDescent="0.25">
      <c r="A389" s="22" t="b">
        <v>0</v>
      </c>
    </row>
    <row r="391" spans="1:1" x14ac:dyDescent="0.25">
      <c r="A391" s="21" t="s">
        <v>276</v>
      </c>
    </row>
    <row r="392" spans="1:1" x14ac:dyDescent="0.25">
      <c r="A392" s="22" t="str">
        <f>Translations!$B$633</f>
        <v>Use by Competent Authority only</v>
      </c>
    </row>
    <row r="393" spans="1:1" x14ac:dyDescent="0.25">
      <c r="A393" s="22" t="str">
        <f>Translations!$B$634</f>
        <v>To be filled in by aircraft operator</v>
      </c>
    </row>
    <row r="396" spans="1:1" x14ac:dyDescent="0.25">
      <c r="A396" s="21" t="s">
        <v>277</v>
      </c>
    </row>
    <row r="397" spans="1:1" x14ac:dyDescent="0.25">
      <c r="A397" s="22" t="str">
        <f>Translations!$B$635</f>
        <v>Monitoring Plan for Annual Emissions</v>
      </c>
    </row>
    <row r="398" spans="1:1" x14ac:dyDescent="0.25">
      <c r="A398" s="22" t="str">
        <f>Translations!$B$636</f>
        <v>Monitoring Plan for  Tonne-Kilometre Data</v>
      </c>
    </row>
    <row r="401" spans="1:1" x14ac:dyDescent="0.25">
      <c r="A401" s="21" t="s">
        <v>278</v>
      </c>
    </row>
    <row r="402" spans="1:1" x14ac:dyDescent="0.25">
      <c r="A402" s="22"/>
    </row>
    <row r="403" spans="1:1" x14ac:dyDescent="0.25">
      <c r="A403" s="22" t="str">
        <f>Translations!$B$637</f>
        <v>n.a.</v>
      </c>
    </row>
    <row r="405" spans="1:1" x14ac:dyDescent="0.25">
      <c r="A405" s="21" t="s">
        <v>279</v>
      </c>
    </row>
    <row r="406" spans="1:1" x14ac:dyDescent="0.25">
      <c r="A406" s="22" t="str">
        <f>Translations!$B$638</f>
        <v>New monitoring plan</v>
      </c>
    </row>
    <row r="407" spans="1:1" x14ac:dyDescent="0.25">
      <c r="A407" s="22" t="str">
        <f>Translations!$B$639</f>
        <v>Updated monitoring plan</v>
      </c>
    </row>
    <row r="410" spans="1:1" x14ac:dyDescent="0.25">
      <c r="A410" s="21" t="s">
        <v>280</v>
      </c>
    </row>
    <row r="411" spans="1:1" x14ac:dyDescent="0.25">
      <c r="A411" s="25" t="b">
        <v>1</v>
      </c>
    </row>
    <row r="412" spans="1:1" x14ac:dyDescent="0.25">
      <c r="A412" s="25" t="b">
        <v>0</v>
      </c>
    </row>
    <row r="413" spans="1:1" x14ac:dyDescent="0.25">
      <c r="A413" s="25">
        <v>1</v>
      </c>
    </row>
    <row r="414" spans="1:1" x14ac:dyDescent="0.25">
      <c r="A414" s="25">
        <v>0</v>
      </c>
    </row>
    <row r="417" spans="1:1" x14ac:dyDescent="0.25">
      <c r="A417" s="21" t="s">
        <v>281</v>
      </c>
    </row>
    <row r="418" spans="1:1" x14ac:dyDescent="0.25">
      <c r="A418" s="23" t="str">
        <f>Translations!$B$368</f>
        <v>Please select</v>
      </c>
    </row>
    <row r="419" spans="1:1" x14ac:dyDescent="0.25">
      <c r="A419" s="23" t="str">
        <f>Translations!$B$640</f>
        <v>As measured by fuel supplier</v>
      </c>
    </row>
    <row r="420" spans="1:1" x14ac:dyDescent="0.25">
      <c r="A420" s="23" t="str">
        <f>Translations!$B$641</f>
        <v>On-board measuring equipment</v>
      </c>
    </row>
    <row r="422" spans="1:1" x14ac:dyDescent="0.25">
      <c r="A422" s="21" t="s">
        <v>282</v>
      </c>
    </row>
    <row r="423" spans="1:1" x14ac:dyDescent="0.25">
      <c r="A423" s="23" t="str">
        <f>Translations!$B$368</f>
        <v>Please select</v>
      </c>
    </row>
    <row r="424" spans="1:1" x14ac:dyDescent="0.25">
      <c r="A424" s="23"/>
    </row>
    <row r="425" spans="1:1" x14ac:dyDescent="0.25">
      <c r="A425" s="23" t="str">
        <f>Translations!$B$642</f>
        <v>Taken from fuel supplier (delivery notes or invoices)</v>
      </c>
    </row>
    <row r="426" spans="1:1" x14ac:dyDescent="0.25">
      <c r="A426" s="23" t="str">
        <f>Translations!$B$643</f>
        <v>Recorded in Mass &amp; Balance documentation</v>
      </c>
    </row>
    <row r="427" spans="1:1" x14ac:dyDescent="0.25">
      <c r="A427" s="23" t="str">
        <f>Translations!$B$644</f>
        <v>Recorded in aircraft technical log</v>
      </c>
    </row>
    <row r="428" spans="1:1" x14ac:dyDescent="0.25">
      <c r="A428" s="23" t="str">
        <f>Translations!$B$645</f>
        <v>Transmitted electronically from aircraft to operator</v>
      </c>
    </row>
    <row r="430" spans="1:1" x14ac:dyDescent="0.25">
      <c r="A430" s="21" t="s">
        <v>283</v>
      </c>
    </row>
    <row r="431" spans="1:1" x14ac:dyDescent="0.25">
      <c r="A431" s="22" t="str">
        <f>Translations!$B$368</f>
        <v>Please select</v>
      </c>
    </row>
    <row r="432" spans="1:1" x14ac:dyDescent="0.25">
      <c r="A432" s="22"/>
    </row>
    <row r="433" spans="1:1" x14ac:dyDescent="0.25">
      <c r="A433" s="22" t="str">
        <f>Translations!$B$646</f>
        <v>Daily</v>
      </c>
    </row>
    <row r="434" spans="1:1" x14ac:dyDescent="0.25">
      <c r="A434" s="22" t="str">
        <f>Translations!$B$647</f>
        <v>Weekly</v>
      </c>
    </row>
    <row r="435" spans="1:1" x14ac:dyDescent="0.25">
      <c r="A435" s="22" t="str">
        <f>Translations!$B$648</f>
        <v>Monthly</v>
      </c>
    </row>
    <row r="436" spans="1:1" x14ac:dyDescent="0.25">
      <c r="A436" s="22" t="str">
        <f>Translations!$B$649</f>
        <v>Annual</v>
      </c>
    </row>
    <row r="438" spans="1:1" x14ac:dyDescent="0.25">
      <c r="A438" s="21" t="s">
        <v>284</v>
      </c>
    </row>
    <row r="439" spans="1:1" x14ac:dyDescent="0.25">
      <c r="A439" s="22" t="str">
        <f>Translations!$B$368</f>
        <v>Please select</v>
      </c>
    </row>
    <row r="440" spans="1:1" x14ac:dyDescent="0.25">
      <c r="A440" s="22" t="str">
        <f>Translations!$B$650</f>
        <v>EF</v>
      </c>
    </row>
    <row r="441" spans="1:1" x14ac:dyDescent="0.25">
      <c r="A441" s="22" t="str">
        <f>Translations!$B$651</f>
        <v>NCV</v>
      </c>
    </row>
    <row r="442" spans="1:1" x14ac:dyDescent="0.25">
      <c r="A442" s="22" t="str">
        <f>Translations!$B$652</f>
        <v>NCV &amp; EF</v>
      </c>
    </row>
    <row r="443" spans="1:1" x14ac:dyDescent="0.25">
      <c r="A443" s="22" t="str">
        <f>Translations!$B$653</f>
        <v>Biogenic content</v>
      </c>
    </row>
    <row r="444" spans="1:1" x14ac:dyDescent="0.25">
      <c r="A444" s="22" t="str">
        <f>Translations!$B$654</f>
        <v>NCV, EF &amp; bio</v>
      </c>
    </row>
    <row r="446" spans="1:1" x14ac:dyDescent="0.25">
      <c r="A446" s="21" t="s">
        <v>285</v>
      </c>
    </row>
    <row r="447" spans="1:1" x14ac:dyDescent="0.25">
      <c r="A447" s="22" t="str">
        <f>Translations!$B$368</f>
        <v>Please select</v>
      </c>
    </row>
    <row r="448" spans="1:1" x14ac:dyDescent="0.25">
      <c r="A448" s="22" t="s">
        <v>286</v>
      </c>
    </row>
    <row r="449" spans="1:1" x14ac:dyDescent="0.25">
      <c r="A449" s="22" t="s">
        <v>287</v>
      </c>
    </row>
    <row r="450" spans="1:1" x14ac:dyDescent="0.25">
      <c r="A450" s="22" t="str">
        <f>Translations!$B$637</f>
        <v>n.a.</v>
      </c>
    </row>
    <row r="452" spans="1:1" x14ac:dyDescent="0.25">
      <c r="A452" s="21" t="s">
        <v>288</v>
      </c>
    </row>
    <row r="453" spans="1:1" x14ac:dyDescent="0.25">
      <c r="A453" s="26" t="str">
        <f>""</f>
        <v/>
      </c>
    </row>
    <row r="454" spans="1:1" x14ac:dyDescent="0.25">
      <c r="A454" s="26">
        <v>2</v>
      </c>
    </row>
    <row r="455" spans="1:1" x14ac:dyDescent="0.25">
      <c r="A455" s="26">
        <v>1</v>
      </c>
    </row>
    <row r="456" spans="1:1" x14ac:dyDescent="0.25">
      <c r="A456" s="26" t="str">
        <f>Translations!$B$637</f>
        <v>n.a.</v>
      </c>
    </row>
    <row r="461" spans="1:1" x14ac:dyDescent="0.25">
      <c r="A461" s="21" t="s">
        <v>289</v>
      </c>
    </row>
    <row r="462" spans="1:1" x14ac:dyDescent="0.25">
      <c r="A462" s="22" t="str">
        <f>Translations!$B$368</f>
        <v>Please select</v>
      </c>
    </row>
    <row r="463" spans="1:1" x14ac:dyDescent="0.25">
      <c r="A463" s="22" t="str">
        <f>Translations!$B$655</f>
        <v>Major</v>
      </c>
    </row>
    <row r="464" spans="1:1" x14ac:dyDescent="0.25">
      <c r="A464" s="22" t="str">
        <f>Translations!$B$656</f>
        <v>Minor</v>
      </c>
    </row>
    <row r="465" spans="1:1" x14ac:dyDescent="0.25">
      <c r="A465" s="22" t="str">
        <f>Translations!$B$657</f>
        <v>De minimis</v>
      </c>
    </row>
    <row r="467" spans="1:1" x14ac:dyDescent="0.25">
      <c r="A467" s="21" t="s">
        <v>290</v>
      </c>
    </row>
    <row r="468" spans="1:1" x14ac:dyDescent="0.25">
      <c r="A468" s="22" t="str">
        <f>Translations!$B$368</f>
        <v>Please select</v>
      </c>
    </row>
    <row r="469" spans="1:1" x14ac:dyDescent="0.25">
      <c r="A469" s="22" t="str">
        <f>Translations!$B$220</f>
        <v>Method A</v>
      </c>
    </row>
    <row r="470" spans="1:1" x14ac:dyDescent="0.25">
      <c r="A470" s="22" t="str">
        <f>Translations!$B$222</f>
        <v>Method B</v>
      </c>
    </row>
    <row r="473" spans="1:1" x14ac:dyDescent="0.25">
      <c r="A473" s="21" t="s">
        <v>291</v>
      </c>
    </row>
    <row r="474" spans="1:1" x14ac:dyDescent="0.25">
      <c r="A474" s="22" t="str">
        <f>Translations!$B$368</f>
        <v>Please select</v>
      </c>
    </row>
    <row r="475" spans="1:1" x14ac:dyDescent="0.25">
      <c r="A475" s="22" t="str">
        <f>Translations!$B$658</f>
        <v>Actual density in aircraft tanks</v>
      </c>
    </row>
    <row r="476" spans="1:1" x14ac:dyDescent="0.25">
      <c r="A476" s="22" t="str">
        <f>Translations!$B$659</f>
        <v>Actual density of uplift</v>
      </c>
    </row>
    <row r="477" spans="1:1" x14ac:dyDescent="0.25">
      <c r="A477" s="22" t="str">
        <f>Translations!$B$660</f>
        <v>Standard value (0.8kg/litre)</v>
      </c>
    </row>
    <row r="480" spans="1:1" x14ac:dyDescent="0.25">
      <c r="A480" s="21" t="s">
        <v>292</v>
      </c>
    </row>
    <row r="481" spans="1:1" x14ac:dyDescent="0.25">
      <c r="A481" s="22" t="str">
        <f>Translations!$B$661</f>
        <v>Jet kerosene</v>
      </c>
    </row>
    <row r="482" spans="1:1" x14ac:dyDescent="0.25">
      <c r="A482" s="22" t="str">
        <f>Translations!$B$662</f>
        <v>Jet gasoline</v>
      </c>
    </row>
    <row r="483" spans="1:1" x14ac:dyDescent="0.25">
      <c r="A483" s="22" t="str">
        <f>Translations!$B$663</f>
        <v>Aviation gasoline</v>
      </c>
    </row>
    <row r="484" spans="1:1" x14ac:dyDescent="0.25">
      <c r="A484" s="22" t="str">
        <f>Translations!$B$664</f>
        <v>Alternative</v>
      </c>
    </row>
    <row r="485" spans="1:1" x14ac:dyDescent="0.25">
      <c r="A485" s="22" t="str">
        <f>Translations!$B$184</f>
        <v>Biofuel</v>
      </c>
    </row>
    <row r="487" spans="1:1" x14ac:dyDescent="0.25">
      <c r="A487" s="21" t="s">
        <v>293</v>
      </c>
    </row>
    <row r="488" spans="1:1" x14ac:dyDescent="0.25">
      <c r="A488" s="22"/>
    </row>
    <row r="489" spans="1:1" x14ac:dyDescent="0.25">
      <c r="A489" s="22" t="s">
        <v>286</v>
      </c>
    </row>
    <row r="490" spans="1:1" x14ac:dyDescent="0.25">
      <c r="A490" s="22" t="s">
        <v>287</v>
      </c>
    </row>
    <row r="491" spans="1:1" x14ac:dyDescent="0.25">
      <c r="A491" s="22" t="str">
        <f>Translations!$B$665</f>
        <v>unknown</v>
      </c>
    </row>
    <row r="494" spans="1:1" x14ac:dyDescent="0.25">
      <c r="A494" s="21" t="s">
        <v>294</v>
      </c>
    </row>
    <row r="495" spans="1:1" x14ac:dyDescent="0.25">
      <c r="A495" s="22" t="str">
        <f>Translations!$B$368</f>
        <v>Please select</v>
      </c>
    </row>
    <row r="496" spans="1:1" x14ac:dyDescent="0.25">
      <c r="A496" s="23" t="str">
        <f>Translations!$B$1195</f>
        <v>Small Emitters Tool (SET) - Eurocontrol's fuel consumption estimation tool</v>
      </c>
    </row>
    <row r="497" spans="1:1" x14ac:dyDescent="0.25">
      <c r="A497" s="23" t="str">
        <f>Translations!$B$1196</f>
        <v>ESF (Eurocontrol EU ETS Support Facility) populated by the SET</v>
      </c>
    </row>
    <row r="498" spans="1:1" x14ac:dyDescent="0.25">
      <c r="A498" s="23" t="str">
        <f>Translations!$B$1197</f>
        <v>Other</v>
      </c>
    </row>
    <row r="504" spans="1:1" x14ac:dyDescent="0.25">
      <c r="A504" s="21" t="s">
        <v>295</v>
      </c>
    </row>
    <row r="505" spans="1:1" x14ac:dyDescent="0.25">
      <c r="A505" s="23" t="str">
        <f>Translations!$B$1293</f>
        <v>Please select or enter name, as appropriate</v>
      </c>
    </row>
    <row r="506" spans="1:1" x14ac:dyDescent="0.25">
      <c r="A506" s="22"/>
    </row>
    <row r="507" spans="1:1" x14ac:dyDescent="0.25">
      <c r="A507" s="22" t="str">
        <f>Translations!$B$637</f>
        <v>n.a.</v>
      </c>
    </row>
    <row r="508" spans="1:1" x14ac:dyDescent="0.25">
      <c r="A508" s="22" t="str">
        <f>Translations!$B$668</f>
        <v>Environment Agency</v>
      </c>
    </row>
    <row r="509" spans="1:1" x14ac:dyDescent="0.25">
      <c r="A509" s="22" t="str">
        <f>Translations!$B$669</f>
        <v>Ministry of Environment</v>
      </c>
    </row>
    <row r="510" spans="1:1" x14ac:dyDescent="0.25">
      <c r="A510" s="22" t="str">
        <f>Translations!$B$670</f>
        <v>Civil Aviation Authority</v>
      </c>
    </row>
    <row r="511" spans="1:1" x14ac:dyDescent="0.25">
      <c r="A511" s="22" t="str">
        <f>Translations!$B$671</f>
        <v>Ministry of Transport</v>
      </c>
    </row>
    <row r="512" spans="1:1" x14ac:dyDescent="0.25">
      <c r="A512" s="23" t="str">
        <f>Translations!$B$1294</f>
        <v>Energy Agency</v>
      </c>
    </row>
    <row r="513" spans="1:1" x14ac:dyDescent="0.25">
      <c r="A513" s="22"/>
    </row>
    <row r="514" spans="1:1" x14ac:dyDescent="0.25">
      <c r="A514" s="22"/>
    </row>
    <row r="515" spans="1:1" x14ac:dyDescent="0.25">
      <c r="A515" s="22"/>
    </row>
    <row r="516" spans="1:1" x14ac:dyDescent="0.25">
      <c r="A516" s="22"/>
    </row>
    <row r="517" spans="1:1" x14ac:dyDescent="0.25">
      <c r="A517" s="22"/>
    </row>
    <row r="518" spans="1:1" x14ac:dyDescent="0.25">
      <c r="A518" s="22"/>
    </row>
    <row r="519" spans="1:1" x14ac:dyDescent="0.25">
      <c r="A519" s="22"/>
    </row>
    <row r="520" spans="1:1" x14ac:dyDescent="0.25">
      <c r="A520" s="22"/>
    </row>
    <row r="521" spans="1:1" x14ac:dyDescent="0.25">
      <c r="A521" s="22"/>
    </row>
    <row r="522" spans="1:1" x14ac:dyDescent="0.25">
      <c r="A522" s="22"/>
    </row>
    <row r="525" spans="1:1" x14ac:dyDescent="0.25">
      <c r="A525" s="21" t="s">
        <v>296</v>
      </c>
    </row>
    <row r="526" spans="1:1" x14ac:dyDescent="0.25">
      <c r="A526" s="22" t="str">
        <f>Translations!$B$368</f>
        <v>Please select</v>
      </c>
    </row>
    <row r="527" spans="1:1" x14ac:dyDescent="0.25">
      <c r="A527" s="22"/>
    </row>
    <row r="528" spans="1:1" x14ac:dyDescent="0.25">
      <c r="A528" s="22" t="str">
        <f>Translations!$B$672</f>
        <v>Afghanistan - Ministry of Transport and Civil Aviation</v>
      </c>
    </row>
    <row r="529" spans="1:1" x14ac:dyDescent="0.25">
      <c r="A529" s="22" t="str">
        <f>Translations!$B$673</f>
        <v>Algeria - Établissement Nationale de la Navigation Aérienne (ENNA)</v>
      </c>
    </row>
    <row r="530" spans="1:1" x14ac:dyDescent="0.25">
      <c r="A530" s="22" t="str">
        <f>Translations!$B$674</f>
        <v>Angola - Instituto Nacional da Aviação Civil</v>
      </c>
    </row>
    <row r="531" spans="1:1" x14ac:dyDescent="0.25">
      <c r="A531" s="22" t="str">
        <f>Translations!$B$675</f>
        <v>Argentina - Comando de Regiones Aéreas</v>
      </c>
    </row>
    <row r="532" spans="1:1" x14ac:dyDescent="0.25">
      <c r="A532" s="22" t="str">
        <f>Translations!$B$676</f>
        <v>Armenia - General Department of Civil Aviation</v>
      </c>
    </row>
    <row r="533" spans="1:1" x14ac:dyDescent="0.25">
      <c r="A533" s="22" t="str">
        <f>Translations!$B$677</f>
        <v>Australia - Civil Aviation Safety Authority</v>
      </c>
    </row>
    <row r="534" spans="1:1" x14ac:dyDescent="0.25">
      <c r="A534" s="22" t="str">
        <f>Translations!$B$678</f>
        <v>Austria - Ministry of Transport, Innovation and Technology</v>
      </c>
    </row>
    <row r="535" spans="1:1" x14ac:dyDescent="0.25">
      <c r="A535" s="22" t="str">
        <f>Translations!$B$679</f>
        <v>Bahrain - Civil Aviation Affairs</v>
      </c>
    </row>
    <row r="536" spans="1:1" x14ac:dyDescent="0.25">
      <c r="A536" s="22" t="str">
        <f>Translations!$B$680</f>
        <v>Belgium - Service public fédéral Mobilité et Transports</v>
      </c>
    </row>
    <row r="537" spans="1:1" x14ac:dyDescent="0.25">
      <c r="A537" s="22" t="str">
        <f>Translations!$B$681</f>
        <v>Bermuda - Bermuda Department of Civil Aviation (DCA)</v>
      </c>
    </row>
    <row r="538" spans="1:1" x14ac:dyDescent="0.25">
      <c r="A538" s="22" t="str">
        <f>Translations!$B$682</f>
        <v>Bolivia - Dirección General de Aeronáutica Civil</v>
      </c>
    </row>
    <row r="539" spans="1:1" x14ac:dyDescent="0.25">
      <c r="A539" s="22" t="str">
        <f>Translations!$B$683</f>
        <v>Bosnia and Herzegovina - Department of Civil Aviation</v>
      </c>
    </row>
    <row r="540" spans="1:1" x14ac:dyDescent="0.25">
      <c r="A540" s="22" t="str">
        <f>Translations!$B$684</f>
        <v>Botswana - Ministry of Works &amp; Transport — Department of Civil Aviation</v>
      </c>
    </row>
    <row r="541" spans="1:1" x14ac:dyDescent="0.25">
      <c r="A541" s="22" t="str">
        <f>Translations!$B$685</f>
        <v>Brazil - Agência Nacional de Aviação Civil (ANAC)</v>
      </c>
    </row>
    <row r="542" spans="1:1" x14ac:dyDescent="0.25">
      <c r="A542" s="22" t="str">
        <f>Translations!$B$686</f>
        <v>Brunei Darussalam - Department of Civil Aviation</v>
      </c>
    </row>
    <row r="543" spans="1:1" x14ac:dyDescent="0.25">
      <c r="A543" s="22" t="str">
        <f>Translations!$B$687</f>
        <v>Bulgaria - Civil Aviation Administration</v>
      </c>
    </row>
    <row r="544" spans="1:1" x14ac:dyDescent="0.25">
      <c r="A544" s="22" t="str">
        <f>Translations!$B$688</f>
        <v>Cambodia - Ministry of Public Works and Transport</v>
      </c>
    </row>
    <row r="545" spans="1:1" x14ac:dyDescent="0.25">
      <c r="A545" s="22" t="str">
        <f>Translations!$B$689</f>
        <v>Canada - Canadian Transportation Agency</v>
      </c>
    </row>
    <row r="546" spans="1:1" x14ac:dyDescent="0.25">
      <c r="A546" s="22" t="str">
        <f>Translations!$B$690</f>
        <v>Cape Verde - Agência de Aviação Civil (AAC)</v>
      </c>
    </row>
    <row r="547" spans="1:1" x14ac:dyDescent="0.25">
      <c r="A547" s="22" t="str">
        <f>Translations!$B$691</f>
        <v>Cayman - Civil Aviation Authority (CAA) of the Cayman Islands</v>
      </c>
    </row>
    <row r="548" spans="1:1" x14ac:dyDescent="0.25">
      <c r="A548" s="22" t="str">
        <f>Translations!$B$692</f>
        <v>Chile - Dirección General de Aeronáutica Civil</v>
      </c>
    </row>
    <row r="549" spans="1:1" x14ac:dyDescent="0.25">
      <c r="A549" s="22" t="str">
        <f>Translations!$B$693</f>
        <v>China - Air Traffic Management Bureau (ATMB), General Administration of Civil Aviation of China</v>
      </c>
    </row>
    <row r="550" spans="1:1" x14ac:dyDescent="0.25">
      <c r="A550" s="22" t="str">
        <f>Translations!$B$694</f>
        <v>Colombia - República de Colombia Aeronáutica Civil</v>
      </c>
    </row>
    <row r="551" spans="1:1" x14ac:dyDescent="0.25">
      <c r="A551" s="22" t="str">
        <f>Translations!$B$695</f>
        <v>Costa Rica - Dirección General de Aviación Civil</v>
      </c>
    </row>
    <row r="552" spans="1:1" x14ac:dyDescent="0.25">
      <c r="A552" s="22" t="str">
        <f>Translations!$B$696</f>
        <v>Croatia - Civil Aviation Authority</v>
      </c>
    </row>
    <row r="553" spans="1:1" x14ac:dyDescent="0.25">
      <c r="A553" s="22" t="str">
        <f>Translations!$B$697</f>
        <v>Cuba - Instituto de Aeronáutica Civil de Cuba</v>
      </c>
    </row>
    <row r="554" spans="1:1" x14ac:dyDescent="0.25">
      <c r="A554" s="22" t="str">
        <f>Translations!$B$698</f>
        <v>Cyprus - Department of Civil Aviation of Cyprus</v>
      </c>
    </row>
    <row r="555" spans="1:1" x14ac:dyDescent="0.25">
      <c r="A555" s="22" t="str">
        <f>Translations!$B$699</f>
        <v>Czechia - Civil Aviation Authority</v>
      </c>
    </row>
    <row r="556" spans="1:1" x14ac:dyDescent="0.25">
      <c r="A556" s="22" t="str">
        <f>Translations!$B$700</f>
        <v>Denmark - Civil Aviation Administration</v>
      </c>
    </row>
    <row r="557" spans="1:1" x14ac:dyDescent="0.25">
      <c r="A557" s="22" t="str">
        <f>Translations!$B$701</f>
        <v>Dominican Republic - Instituto Dominicano de Aviación Civil</v>
      </c>
    </row>
    <row r="558" spans="1:1" x14ac:dyDescent="0.25">
      <c r="A558" s="22" t="str">
        <f>Translations!$B$702</f>
        <v>Ecuador - Dirección General de Aviación Civil del Ecuador</v>
      </c>
    </row>
    <row r="559" spans="1:1" x14ac:dyDescent="0.25">
      <c r="A559" s="22" t="str">
        <f>Translations!$B$703</f>
        <v>Egypt - Ministry of Civil Aviation</v>
      </c>
    </row>
    <row r="560" spans="1:1" x14ac:dyDescent="0.25">
      <c r="A560" s="22" t="str">
        <f>Translations!$B$704</f>
        <v>El Salvador - Autoridad de Aviación Civil – El Salvador</v>
      </c>
    </row>
    <row r="561" spans="1:1" x14ac:dyDescent="0.25">
      <c r="A561" s="22" t="str">
        <f>Translations!$B$705</f>
        <v>Estonia - Estonian Civil Aviation Administration</v>
      </c>
    </row>
    <row r="562" spans="1:1" x14ac:dyDescent="0.25">
      <c r="A562" s="22" t="str">
        <f>Translations!$B$706</f>
        <v>Fiji - Civil Aviation Authority</v>
      </c>
    </row>
    <row r="563" spans="1:1" x14ac:dyDescent="0.25">
      <c r="A563" s="22" t="str">
        <f>Translations!$B$707</f>
        <v>Finland - Civil Aviation Authority</v>
      </c>
    </row>
    <row r="564" spans="1:1" x14ac:dyDescent="0.25">
      <c r="A564" s="22" t="str">
        <f>Translations!$B$708</f>
        <v>France - Direction Générale de I' Aviation Civile (DGAC)</v>
      </c>
    </row>
    <row r="565" spans="1:1" x14ac:dyDescent="0.25">
      <c r="A565" s="22" t="str">
        <f>Translations!$B$709</f>
        <v>Gambia - Gambia Civil Aviation Authority</v>
      </c>
    </row>
    <row r="566" spans="1:1" x14ac:dyDescent="0.25">
      <c r="A566" s="22" t="str">
        <f>Translations!$B$710</f>
        <v>Germany - Air Navigation Services</v>
      </c>
    </row>
    <row r="567" spans="1:1" x14ac:dyDescent="0.25">
      <c r="A567" s="22" t="str">
        <f>Translations!$B$711</f>
        <v>Ghana - Ghana Civil Aviation Authority</v>
      </c>
    </row>
    <row r="568" spans="1:1" x14ac:dyDescent="0.25">
      <c r="A568" s="22" t="str">
        <f>Translations!$B$712</f>
        <v>Greece - Hellenic Civil Aviation Authority</v>
      </c>
    </row>
    <row r="569" spans="1:1" x14ac:dyDescent="0.25">
      <c r="A569" s="22" t="str">
        <f>Translations!$B$713</f>
        <v>Hungary - Directorate for Air Transport</v>
      </c>
    </row>
    <row r="570" spans="1:1" x14ac:dyDescent="0.25">
      <c r="A570" s="22" t="str">
        <f>Translations!$B$714</f>
        <v>Iceland - Civil Aviation Administration</v>
      </c>
    </row>
    <row r="571" spans="1:1" x14ac:dyDescent="0.25">
      <c r="A571" s="22" t="str">
        <f>Translations!$B$715</f>
        <v>India - Directorate General of Civil Aviation</v>
      </c>
    </row>
    <row r="572" spans="1:1" x14ac:dyDescent="0.25">
      <c r="A572" s="22" t="str">
        <f>Translations!$B$716</f>
        <v>Indonesia - Direktorat Jenderal Perhubungan Udara</v>
      </c>
    </row>
    <row r="573" spans="1:1" x14ac:dyDescent="0.25">
      <c r="A573" s="22" t="str">
        <f>Translations!$B$717</f>
        <v>Iran, Islamic Republic of - Civil Aviation Organization of Iran</v>
      </c>
    </row>
    <row r="574" spans="1:1" x14ac:dyDescent="0.25">
      <c r="A574" s="22" t="str">
        <f>Translations!$B$718</f>
        <v>Ireland - Irish Aviation Authority</v>
      </c>
    </row>
    <row r="575" spans="1:1" x14ac:dyDescent="0.25">
      <c r="A575" s="23" t="str">
        <f>Translations!$B$831</f>
        <v>Ireland - Commission for Aviation Regulation</v>
      </c>
    </row>
    <row r="576" spans="1:1" x14ac:dyDescent="0.25">
      <c r="A576" s="22" t="str">
        <f>Translations!$B$719</f>
        <v>Israel - Civil Aviation Authority</v>
      </c>
    </row>
    <row r="577" spans="1:1" x14ac:dyDescent="0.25">
      <c r="A577" s="23" t="str">
        <f>Translations!$B$1032</f>
        <v>Italy - ENAC - Ente Nazionale per l'Aviazione Civile</v>
      </c>
    </row>
    <row r="578" spans="1:1" x14ac:dyDescent="0.25">
      <c r="A578" s="22" t="str">
        <f>Translations!$B$721</f>
        <v>Jamaica - Civil Aviation Authority</v>
      </c>
    </row>
    <row r="579" spans="1:1" x14ac:dyDescent="0.25">
      <c r="A579" s="22" t="str">
        <f>Translations!$B$722</f>
        <v>Japan - Ministry of Land, Infrastructure and Transport</v>
      </c>
    </row>
    <row r="580" spans="1:1" x14ac:dyDescent="0.25">
      <c r="A580" s="22" t="str">
        <f>Translations!$B$723</f>
        <v>Jordan - Civil Aviation Regulatory Commission (CARC) (formerly called "Jordan Civil Aviation Authority (JCAA)")</v>
      </c>
    </row>
    <row r="581" spans="1:1" x14ac:dyDescent="0.25">
      <c r="A581" s="22" t="str">
        <f>Translations!$B$1198</f>
        <v>Kazakhstan - Civil Aviation Committee</v>
      </c>
    </row>
    <row r="582" spans="1:1" x14ac:dyDescent="0.25">
      <c r="A582" s="22" t="str">
        <f>Translations!$B$724</f>
        <v>Kenya - Kenya Civil Aviation Authority</v>
      </c>
    </row>
    <row r="583" spans="1:1" x14ac:dyDescent="0.25">
      <c r="A583" s="22" t="str">
        <f>Translations!$B$725</f>
        <v>Kuwait - Directorate General of Civil Aviation</v>
      </c>
    </row>
    <row r="584" spans="1:1" x14ac:dyDescent="0.25">
      <c r="A584" s="22" t="str">
        <f>Translations!$B$726</f>
        <v>Latvia - Civil Aviation Agency</v>
      </c>
    </row>
    <row r="585" spans="1:1" x14ac:dyDescent="0.25">
      <c r="A585" s="22" t="str">
        <f>Translations!$B$727</f>
        <v>Lebanon - Lebanese Civil Aviation Authority</v>
      </c>
    </row>
    <row r="586" spans="1:1" x14ac:dyDescent="0.25">
      <c r="A586" s="22" t="str">
        <f>Translations!$B$728</f>
        <v>Libyan Arab Jamahiriya - Libyan Civil Aviation Authority</v>
      </c>
    </row>
    <row r="587" spans="1:1" x14ac:dyDescent="0.25">
      <c r="A587" s="22" t="str">
        <f>Translations!$B$729</f>
        <v>Lithuania - Directorate of Civil Aviation</v>
      </c>
    </row>
    <row r="588" spans="1:1" x14ac:dyDescent="0.25">
      <c r="A588" s="22" t="str">
        <f>Translations!$B$730</f>
        <v>Malaysia - Department of Civil Aviation</v>
      </c>
    </row>
    <row r="589" spans="1:1" x14ac:dyDescent="0.25">
      <c r="A589" s="22" t="str">
        <f>Translations!$B$731</f>
        <v>Maldives - Civil Aviation Department</v>
      </c>
    </row>
    <row r="590" spans="1:1" x14ac:dyDescent="0.25">
      <c r="A590" s="22" t="str">
        <f>Translations!$B$1199</f>
        <v>Malta - Transport Malta - Civil Aviation Directorate</v>
      </c>
    </row>
    <row r="591" spans="1:1" x14ac:dyDescent="0.25">
      <c r="A591" s="22" t="str">
        <f>Translations!$B$733</f>
        <v>Mexico - Secretaría de Comunicaciones y Transportes</v>
      </c>
    </row>
    <row r="592" spans="1:1" x14ac:dyDescent="0.25">
      <c r="A592" s="22" t="str">
        <f>Translations!$B$734</f>
        <v>Mongolia - Civil Aviation Authority</v>
      </c>
    </row>
    <row r="593" spans="1:1" x14ac:dyDescent="0.25">
      <c r="A593" s="22" t="str">
        <f>Translations!$B$735</f>
        <v>Montenegro - Ministry Maritime Affairs, Transportation and Telecommunications</v>
      </c>
    </row>
    <row r="594" spans="1:1" x14ac:dyDescent="0.25">
      <c r="A594" s="22" t="str">
        <f>Translations!$B$736</f>
        <v>Morocco - Ministère des Transports</v>
      </c>
    </row>
    <row r="595" spans="1:1" x14ac:dyDescent="0.25">
      <c r="A595" s="22" t="str">
        <f>Translations!$B$737</f>
        <v>Namibia - Directorate of Civil Aviation (DCA Namibia)</v>
      </c>
    </row>
    <row r="596" spans="1:1" x14ac:dyDescent="0.25">
      <c r="A596" s="22" t="str">
        <f>Translations!$B$738</f>
        <v>Nepal - Civil Aviation Authority of Nepal</v>
      </c>
    </row>
    <row r="597" spans="1:1" x14ac:dyDescent="0.25">
      <c r="A597" s="22" t="str">
        <f>Translations!$B$739</f>
        <v>Netherlands - Directorate General of Civil Aviation and Freight Transport (DGTL)</v>
      </c>
    </row>
    <row r="598" spans="1:1" x14ac:dyDescent="0.25">
      <c r="A598" s="22" t="str">
        <f>Translations!$B$740</f>
        <v>New Zealand - Airways Corporation of New Zealand</v>
      </c>
    </row>
    <row r="599" spans="1:1" x14ac:dyDescent="0.25">
      <c r="A599" s="22" t="str">
        <f>Translations!$B$741</f>
        <v>Nicaragua - Instituto Nicaragüense de Aeronáutica Civíl</v>
      </c>
    </row>
    <row r="600" spans="1:1" x14ac:dyDescent="0.25">
      <c r="A600" s="22" t="str">
        <f>Translations!$B$742</f>
        <v>Nigeria - Nigerian Civil Aviation Authority (NCAA)</v>
      </c>
    </row>
    <row r="601" spans="1:1" x14ac:dyDescent="0.25">
      <c r="A601" s="22" t="str">
        <f>Translations!$B$743</f>
        <v>Norway - Civil Aviation Authority</v>
      </c>
    </row>
    <row r="602" spans="1:1" x14ac:dyDescent="0.25">
      <c r="A602" s="22" t="str">
        <f>Translations!$B$744</f>
        <v>Oman - Directorate General of Civil Aviation and Meteorology</v>
      </c>
    </row>
    <row r="603" spans="1:1" x14ac:dyDescent="0.25">
      <c r="A603" s="22" t="str">
        <f>Translations!$B$745</f>
        <v>Pakistan - Civil Aviation Authority</v>
      </c>
    </row>
    <row r="604" spans="1:1" x14ac:dyDescent="0.25">
      <c r="A604" s="22" t="str">
        <f>Translations!$B$746</f>
        <v>Paraguay - Dirección Nacional de Aeronáutica Civil (DINAC)</v>
      </c>
    </row>
    <row r="605" spans="1:1" x14ac:dyDescent="0.25">
      <c r="A605" s="22" t="str">
        <f>Translations!$B$747</f>
        <v>Peru - Dirección General de Aeronáutica Civil</v>
      </c>
    </row>
    <row r="606" spans="1:1" x14ac:dyDescent="0.25">
      <c r="A606" s="22" t="str">
        <f>Translations!$B$748</f>
        <v>Philippines - Air Transportation Office (ATO)</v>
      </c>
    </row>
    <row r="607" spans="1:1" x14ac:dyDescent="0.25">
      <c r="A607" s="22" t="str">
        <f>Translations!$B$749</f>
        <v>Poland - Civil Aviation Office</v>
      </c>
    </row>
    <row r="608" spans="1:1" x14ac:dyDescent="0.25">
      <c r="A608" s="22" t="str">
        <f>Translations!$B$750</f>
        <v>Portugal - Instituto Nacional de Aviação Civil</v>
      </c>
    </row>
    <row r="609" spans="1:1" x14ac:dyDescent="0.25">
      <c r="A609" s="22" t="str">
        <f>Translations!$B$751</f>
        <v>Republic of Korea - Ministry of Construction and Transportation</v>
      </c>
    </row>
    <row r="610" spans="1:1" x14ac:dyDescent="0.25">
      <c r="A610" s="22" t="str">
        <f>Translations!$B$752</f>
        <v>Republic of Moldova - Civil Aviation Administration</v>
      </c>
    </row>
    <row r="611" spans="1:1" x14ac:dyDescent="0.25">
      <c r="A611" s="22" t="str">
        <f>Translations!$B$753</f>
        <v>Romania - Romanian Civil Aeronautical Authority</v>
      </c>
    </row>
    <row r="612" spans="1:1" x14ac:dyDescent="0.25">
      <c r="A612" s="22" t="str">
        <f>Translations!$B$754</f>
        <v>Russian Federation - State Civil Aviation Authority</v>
      </c>
    </row>
    <row r="613" spans="1:1" x14ac:dyDescent="0.25">
      <c r="A613" s="22" t="str">
        <f>Translations!$B$755</f>
        <v>Saudi Arabia - Ministry of Defense and Aviation Presidency of Civil Aviation</v>
      </c>
    </row>
    <row r="614" spans="1:1" x14ac:dyDescent="0.25">
      <c r="A614" s="22" t="str">
        <f>Translations!$B$756</f>
        <v>Serbia - Civil Aviation Directorate</v>
      </c>
    </row>
    <row r="615" spans="1:1" x14ac:dyDescent="0.25">
      <c r="A615" s="22" t="str">
        <f>Translations!$B$757</f>
        <v>Seychelles - Directorate of Civil Aviation, Ministry of Tourism</v>
      </c>
    </row>
    <row r="616" spans="1:1" x14ac:dyDescent="0.25">
      <c r="A616" s="22" t="str">
        <f>Translations!$B$758</f>
        <v>Singapore - Civil Aviation Authority of Singapore</v>
      </c>
    </row>
    <row r="617" spans="1:1" x14ac:dyDescent="0.25">
      <c r="A617" s="22" t="str">
        <f>Translations!$B$759</f>
        <v>Slovakia - Civil Aviation Authority</v>
      </c>
    </row>
    <row r="618" spans="1:1" x14ac:dyDescent="0.25">
      <c r="A618" s="22" t="str">
        <f>Translations!$B$760</f>
        <v>Slovenia - Civil Aviation Authority</v>
      </c>
    </row>
    <row r="619" spans="1:1" x14ac:dyDescent="0.25">
      <c r="A619" s="22" t="str">
        <f>Translations!$B$761</f>
        <v>Somalia - Civil Aviation Caretaker Authority for Somalia</v>
      </c>
    </row>
    <row r="620" spans="1:1" x14ac:dyDescent="0.25">
      <c r="A620" s="22" t="str">
        <f>Translations!$B$762</f>
        <v>South Africa - Civil Aviation Authority</v>
      </c>
    </row>
    <row r="621" spans="1:1" x14ac:dyDescent="0.25">
      <c r="A621" s="22" t="str">
        <f>Translations!$B$763</f>
        <v>Spain - Ministerio de Fomento, Civil Aviation</v>
      </c>
    </row>
    <row r="622" spans="1:1" x14ac:dyDescent="0.25">
      <c r="A622" s="22" t="str">
        <f>Translations!$B$764</f>
        <v>Sri Lanka - Civil Aviation Authority</v>
      </c>
    </row>
    <row r="623" spans="1:1" x14ac:dyDescent="0.25">
      <c r="A623" s="22" t="str">
        <f>Translations!$B$765</f>
        <v>Sudan - Civil Aviation Authority</v>
      </c>
    </row>
    <row r="624" spans="1:1" x14ac:dyDescent="0.25">
      <c r="A624" s="22" t="str">
        <f>Translations!$B$766</f>
        <v>Suriname - Civil Aviation Department of Suriname</v>
      </c>
    </row>
    <row r="625" spans="1:1" x14ac:dyDescent="0.25">
      <c r="A625" s="22" t="str">
        <f>Translations!$B$767</f>
        <v>Sweden - Swedish Civil Aviation Authority</v>
      </c>
    </row>
    <row r="626" spans="1:1" x14ac:dyDescent="0.25">
      <c r="A626" s="22" t="str">
        <f>Translations!$B$768</f>
        <v>Switzerland - Federal Office for Civil Aviation (FOCA)</v>
      </c>
    </row>
    <row r="627" spans="1:1" x14ac:dyDescent="0.25">
      <c r="A627" s="22" t="str">
        <f>Translations!$B$769</f>
        <v>Thailand - Department of Civil Aviation</v>
      </c>
    </row>
    <row r="628" spans="1:1" x14ac:dyDescent="0.25">
      <c r="A628" s="22" t="str">
        <f>Translations!$B$770</f>
        <v>North Macedonia - Civil Aviation Administration</v>
      </c>
    </row>
    <row r="629" spans="1:1" x14ac:dyDescent="0.25">
      <c r="A629" s="22" t="str">
        <f>Translations!$B$771</f>
        <v>Tonga - Ministry of Civil Aviation</v>
      </c>
    </row>
    <row r="630" spans="1:1" x14ac:dyDescent="0.25">
      <c r="A630" s="22" t="str">
        <f>Translations!$B$772</f>
        <v>Trinidad and Tobago - Civil Aviation Authority</v>
      </c>
    </row>
    <row r="631" spans="1:1" x14ac:dyDescent="0.25">
      <c r="A631" s="22" t="str">
        <f>Translations!$B$773</f>
        <v>Tunisia - Office de l'aviation civile et des aéroports</v>
      </c>
    </row>
    <row r="632" spans="1:1" x14ac:dyDescent="0.25">
      <c r="A632" s="22" t="str">
        <f>Translations!$B$1324</f>
        <v>Türkiye - Directorate General of Civil Aviation</v>
      </c>
    </row>
    <row r="633" spans="1:1" x14ac:dyDescent="0.25">
      <c r="A633" s="22" t="str">
        <f>Translations!$B$775</f>
        <v>Uganda - Civil Aviation Authority</v>
      </c>
    </row>
    <row r="634" spans="1:1" x14ac:dyDescent="0.25">
      <c r="A634" s="22" t="str">
        <f>Translations!$B$776</f>
        <v>Ukraine - Civil Aviation Authority</v>
      </c>
    </row>
    <row r="635" spans="1:1" x14ac:dyDescent="0.25">
      <c r="A635" s="22" t="str">
        <f>Translations!$B$777</f>
        <v>United Kingdom Civil Aviation Authority</v>
      </c>
    </row>
    <row r="636" spans="1:1" x14ac:dyDescent="0.25">
      <c r="A636" s="22" t="str">
        <f>Translations!$B$778</f>
        <v>United Arab Emirates - General Civil Aviation Authority (GCAA)</v>
      </c>
    </row>
    <row r="637" spans="1:1" x14ac:dyDescent="0.25">
      <c r="A637" s="22" t="str">
        <f>Translations!$B$779</f>
        <v>United Republic of Tanzania - Tanzania Civil Aviation Authority (TCAA)</v>
      </c>
    </row>
    <row r="638" spans="1:1" x14ac:dyDescent="0.25">
      <c r="A638" s="22" t="str">
        <f>Translations!$B$780</f>
        <v>United States - Federal Aviation Administration</v>
      </c>
    </row>
    <row r="639" spans="1:1" x14ac:dyDescent="0.25">
      <c r="A639" s="22" t="str">
        <f>Translations!$B$781</f>
        <v>Uruguay - Dirección Nacional de Aviación Civil e Infraestructura Aeronáutica (DINACIA)</v>
      </c>
    </row>
    <row r="640" spans="1:1" x14ac:dyDescent="0.25">
      <c r="A640" s="22" t="str">
        <f>Translations!$B$782</f>
        <v>Vanuatu - Vanuatu Civil Aviation Authority</v>
      </c>
    </row>
    <row r="641" spans="1:5" x14ac:dyDescent="0.25">
      <c r="A641" s="22" t="str">
        <f>Translations!$B$783</f>
        <v>Yemen - Civil Aviation and Meteorological Authority (CAMA)</v>
      </c>
    </row>
    <row r="642" spans="1:5" x14ac:dyDescent="0.25">
      <c r="A642" s="22" t="str">
        <f>Translations!$B$784</f>
        <v>Zambia - Department of Civil Aviation</v>
      </c>
    </row>
    <row r="643" spans="1:5" ht="13.8" thickBot="1" x14ac:dyDescent="0.3"/>
    <row r="644" spans="1:5" ht="13.8" thickBot="1" x14ac:dyDescent="0.3">
      <c r="A644" s="21" t="s">
        <v>297</v>
      </c>
      <c r="B644" s="707" t="s">
        <v>298</v>
      </c>
      <c r="C644" s="707"/>
      <c r="D644" s="366" t="s">
        <v>299</v>
      </c>
    </row>
    <row r="645" spans="1:5" x14ac:dyDescent="0.25">
      <c r="A645" s="332" t="str">
        <f>Translations!$B$1151</f>
        <v>Jet-A</v>
      </c>
      <c r="B645" s="708">
        <v>3.15</v>
      </c>
      <c r="C645" s="708">
        <v>3.16</v>
      </c>
      <c r="D645" s="703">
        <v>3.16</v>
      </c>
      <c r="E645" s="706"/>
    </row>
    <row r="646" spans="1:5" x14ac:dyDescent="0.25">
      <c r="A646" s="332" t="str">
        <f>Translations!$B$1152</f>
        <v>Jet-A1</v>
      </c>
      <c r="B646" s="708">
        <v>3.15</v>
      </c>
      <c r="C646" s="708">
        <v>3.16</v>
      </c>
      <c r="D646" s="704">
        <v>3.16</v>
      </c>
      <c r="E646" s="303"/>
    </row>
    <row r="647" spans="1:5" x14ac:dyDescent="0.25">
      <c r="A647" s="332" t="str">
        <f>Translations!$B$1153</f>
        <v>Jet-B</v>
      </c>
      <c r="B647" s="708">
        <v>3.1</v>
      </c>
      <c r="C647" s="708">
        <v>3.1</v>
      </c>
      <c r="D647" s="704">
        <v>3.1</v>
      </c>
    </row>
    <row r="648" spans="1:5" ht="13.8" thickBot="1" x14ac:dyDescent="0.3">
      <c r="A648" s="332" t="str">
        <f>Translations!$B$1154</f>
        <v>AvGas</v>
      </c>
      <c r="B648" s="708">
        <v>3.1</v>
      </c>
      <c r="C648" s="708">
        <v>3.1</v>
      </c>
      <c r="D648" s="705">
        <v>3.1</v>
      </c>
    </row>
    <row r="650" spans="1:5" x14ac:dyDescent="0.25">
      <c r="A650" s="21" t="s">
        <v>300</v>
      </c>
      <c r="D650" t="s">
        <v>301</v>
      </c>
    </row>
    <row r="651" spans="1:5" x14ac:dyDescent="0.25">
      <c r="A651" s="332" t="str">
        <f>Translations!$B$1200</f>
        <v>EU ETS</v>
      </c>
    </row>
    <row r="652" spans="1:5" x14ac:dyDescent="0.25">
      <c r="A652" s="332" t="str">
        <f>Translations!$B$1201</f>
        <v>CORSIA</v>
      </c>
    </row>
    <row r="655" spans="1:5" x14ac:dyDescent="0.25">
      <c r="A655" s="21" t="s">
        <v>302</v>
      </c>
    </row>
    <row r="656" spans="1:5" x14ac:dyDescent="0.25">
      <c r="A656" s="23" t="str">
        <f>Translations!$B$1202</f>
        <v>&lt;Please select&gt;</v>
      </c>
    </row>
    <row r="657" spans="1:1" x14ac:dyDescent="0.25">
      <c r="A657" s="22" t="str">
        <f>Translations!$B$1203</f>
        <v>Bulgarian</v>
      </c>
    </row>
    <row r="658" spans="1:1" x14ac:dyDescent="0.25">
      <c r="A658" s="22" t="str">
        <f>Translations!$B$1204</f>
        <v>Spanish</v>
      </c>
    </row>
    <row r="659" spans="1:1" x14ac:dyDescent="0.25">
      <c r="A659" s="22" t="str">
        <f>Translations!$B$1205</f>
        <v>Croatian</v>
      </c>
    </row>
    <row r="660" spans="1:1" x14ac:dyDescent="0.25">
      <c r="A660" s="22" t="str">
        <f>Translations!$B$1206</f>
        <v>Czech</v>
      </c>
    </row>
    <row r="661" spans="1:1" x14ac:dyDescent="0.25">
      <c r="A661" s="22" t="str">
        <f>Translations!$B$1207</f>
        <v>Danish</v>
      </c>
    </row>
    <row r="662" spans="1:1" x14ac:dyDescent="0.25">
      <c r="A662" s="22" t="str">
        <f>Translations!$B$1208</f>
        <v>German</v>
      </c>
    </row>
    <row r="663" spans="1:1" x14ac:dyDescent="0.25">
      <c r="A663" s="22" t="str">
        <f>Translations!$B$1209</f>
        <v>Estonian</v>
      </c>
    </row>
    <row r="664" spans="1:1" x14ac:dyDescent="0.25">
      <c r="A664" s="22" t="str">
        <f>Translations!$B$1210</f>
        <v>Greek</v>
      </c>
    </row>
    <row r="665" spans="1:1" x14ac:dyDescent="0.25">
      <c r="A665" s="22" t="str">
        <f>Translations!$B$1211</f>
        <v>English</v>
      </c>
    </row>
    <row r="666" spans="1:1" x14ac:dyDescent="0.25">
      <c r="A666" s="22" t="str">
        <f>Translations!$B$1212</f>
        <v>French</v>
      </c>
    </row>
    <row r="667" spans="1:1" x14ac:dyDescent="0.25">
      <c r="A667" s="22" t="str">
        <f>Translations!$B$1213</f>
        <v>Icelandic</v>
      </c>
    </row>
    <row r="668" spans="1:1" x14ac:dyDescent="0.25">
      <c r="A668" s="22" t="str">
        <f>Translations!$B$1214</f>
        <v>Italian</v>
      </c>
    </row>
    <row r="669" spans="1:1" x14ac:dyDescent="0.25">
      <c r="A669" s="22" t="str">
        <f>Translations!$B$1215</f>
        <v>Latvian</v>
      </c>
    </row>
    <row r="670" spans="1:1" x14ac:dyDescent="0.25">
      <c r="A670" s="22" t="str">
        <f>Translations!$B$1216</f>
        <v>Lithuanian</v>
      </c>
    </row>
    <row r="671" spans="1:1" x14ac:dyDescent="0.25">
      <c r="A671" s="22" t="str">
        <f>Translations!$B$1217</f>
        <v>Hungarian</v>
      </c>
    </row>
    <row r="672" spans="1:1" x14ac:dyDescent="0.25">
      <c r="A672" s="22" t="str">
        <f>Translations!$B$1218</f>
        <v>Maltese</v>
      </c>
    </row>
    <row r="673" spans="1:1" x14ac:dyDescent="0.25">
      <c r="A673" s="22" t="str">
        <f>Translations!$B$1219</f>
        <v>Norwegian</v>
      </c>
    </row>
    <row r="674" spans="1:1" x14ac:dyDescent="0.25">
      <c r="A674" s="22" t="str">
        <f>Translations!$B$1220</f>
        <v>Dutch</v>
      </c>
    </row>
    <row r="675" spans="1:1" x14ac:dyDescent="0.25">
      <c r="A675" s="22" t="str">
        <f>Translations!$B$1221</f>
        <v>Polish</v>
      </c>
    </row>
    <row r="676" spans="1:1" x14ac:dyDescent="0.25">
      <c r="A676" s="22" t="str">
        <f>Translations!$B$1222</f>
        <v>Portuguese</v>
      </c>
    </row>
    <row r="677" spans="1:1" x14ac:dyDescent="0.25">
      <c r="A677" s="22" t="str">
        <f>Translations!$B$1223</f>
        <v>Romanian</v>
      </c>
    </row>
    <row r="678" spans="1:1" x14ac:dyDescent="0.25">
      <c r="A678" s="22" t="str">
        <f>Translations!$B$1224</f>
        <v>Slovak</v>
      </c>
    </row>
    <row r="679" spans="1:1" x14ac:dyDescent="0.25">
      <c r="A679" s="22" t="str">
        <f>Translations!$B$1225</f>
        <v>Slovenian</v>
      </c>
    </row>
    <row r="680" spans="1:1" x14ac:dyDescent="0.25">
      <c r="A680" s="22" t="str">
        <f>Translations!$B$1226</f>
        <v>Finnish</v>
      </c>
    </row>
    <row r="681" spans="1:1" x14ac:dyDescent="0.25">
      <c r="A681" s="22" t="str">
        <f>Translations!$B$1227</f>
        <v>Swedish</v>
      </c>
    </row>
    <row r="685" spans="1:1" x14ac:dyDescent="0.25">
      <c r="A685" s="10" t="str">
        <f>Translations!$B$1231</f>
        <v>ICAO Member State List</v>
      </c>
    </row>
    <row r="686" spans="1:1" x14ac:dyDescent="0.25">
      <c r="A686" s="452" t="str">
        <f>Translations!$B$400</f>
        <v>Afghanistan</v>
      </c>
    </row>
    <row r="687" spans="1:1" x14ac:dyDescent="0.25">
      <c r="A687" s="452" t="str">
        <f>Translations!$B$401</f>
        <v>Albania</v>
      </c>
    </row>
    <row r="688" spans="1:1" x14ac:dyDescent="0.25">
      <c r="A688" s="452" t="str">
        <f>Translations!$B$402</f>
        <v>Algeria</v>
      </c>
    </row>
    <row r="689" spans="1:1" x14ac:dyDescent="0.25">
      <c r="A689" s="452" t="str">
        <f>Translations!$B$404</f>
        <v>Andorra</v>
      </c>
    </row>
    <row r="690" spans="1:1" x14ac:dyDescent="0.25">
      <c r="A690" s="452" t="str">
        <f>Translations!$B$405</f>
        <v>Angola</v>
      </c>
    </row>
    <row r="691" spans="1:1" x14ac:dyDescent="0.25">
      <c r="A691" s="452" t="str">
        <f>Translations!$B$407</f>
        <v>Antigua and Barbuda</v>
      </c>
    </row>
    <row r="692" spans="1:1" x14ac:dyDescent="0.25">
      <c r="A692" s="452" t="str">
        <f>Translations!$B$408</f>
        <v>Argentina</v>
      </c>
    </row>
    <row r="693" spans="1:1" x14ac:dyDescent="0.25">
      <c r="A693" s="452" t="str">
        <f>Translations!$B$409</f>
        <v>Armenia</v>
      </c>
    </row>
    <row r="694" spans="1:1" x14ac:dyDescent="0.25">
      <c r="A694" s="452" t="str">
        <f>Translations!$B$411</f>
        <v>Australia</v>
      </c>
    </row>
    <row r="695" spans="1:1" x14ac:dyDescent="0.25">
      <c r="A695" s="452" t="str">
        <f>Translations!$B$369</f>
        <v>Austria</v>
      </c>
    </row>
    <row r="696" spans="1:1" x14ac:dyDescent="0.25">
      <c r="A696" s="452" t="str">
        <f>Translations!$B$412</f>
        <v>Azerbaijan</v>
      </c>
    </row>
    <row r="697" spans="1:1" x14ac:dyDescent="0.25">
      <c r="A697" s="452" t="str">
        <f>Translations!$B$413</f>
        <v>Bahamas</v>
      </c>
    </row>
    <row r="698" spans="1:1" x14ac:dyDescent="0.25">
      <c r="A698" s="452" t="str">
        <f>Translations!$B$414</f>
        <v>Bahrain</v>
      </c>
    </row>
    <row r="699" spans="1:1" x14ac:dyDescent="0.25">
      <c r="A699" s="452" t="str">
        <f>Translations!$B$415</f>
        <v>Bangladesh</v>
      </c>
    </row>
    <row r="700" spans="1:1" x14ac:dyDescent="0.25">
      <c r="A700" s="452" t="str">
        <f>Translations!$B$416</f>
        <v>Barbados</v>
      </c>
    </row>
    <row r="701" spans="1:1" x14ac:dyDescent="0.25">
      <c r="A701" s="452" t="str">
        <f>Translations!$B$417</f>
        <v>Belarus</v>
      </c>
    </row>
    <row r="702" spans="1:1" x14ac:dyDescent="0.25">
      <c r="A702" s="452" t="str">
        <f>Translations!$B$370</f>
        <v>Belgium</v>
      </c>
    </row>
    <row r="703" spans="1:1" x14ac:dyDescent="0.25">
      <c r="A703" s="452" t="str">
        <f>Translations!$B$418</f>
        <v>Belize</v>
      </c>
    </row>
    <row r="704" spans="1:1" x14ac:dyDescent="0.25">
      <c r="A704" s="452" t="str">
        <f>Translations!$B$419</f>
        <v>Benin</v>
      </c>
    </row>
    <row r="705" spans="1:1" x14ac:dyDescent="0.25">
      <c r="A705" s="452" t="str">
        <f>Translations!$B$421</f>
        <v>Bhutan</v>
      </c>
    </row>
    <row r="706" spans="1:1" x14ac:dyDescent="0.25">
      <c r="A706" s="452" t="str">
        <f>Translations!$B$1232</f>
        <v>Bolivia (Plurinational State of)</v>
      </c>
    </row>
    <row r="707" spans="1:1" x14ac:dyDescent="0.25">
      <c r="A707" s="452" t="str">
        <f>Translations!$B$423</f>
        <v>Bosnia and Herzegovina</v>
      </c>
    </row>
    <row r="708" spans="1:1" x14ac:dyDescent="0.25">
      <c r="A708" s="452" t="str">
        <f>Translations!$B$424</f>
        <v>Botswana</v>
      </c>
    </row>
    <row r="709" spans="1:1" x14ac:dyDescent="0.25">
      <c r="A709" s="452" t="str">
        <f>Translations!$B$425</f>
        <v>Brazil</v>
      </c>
    </row>
    <row r="710" spans="1:1" x14ac:dyDescent="0.25">
      <c r="A710" s="452" t="str">
        <f>Translations!$B$427</f>
        <v>Brunei Darussalam</v>
      </c>
    </row>
    <row r="711" spans="1:1" x14ac:dyDescent="0.25">
      <c r="A711" s="452" t="str">
        <f>Translations!$B$371</f>
        <v>Bulgaria</v>
      </c>
    </row>
    <row r="712" spans="1:1" x14ac:dyDescent="0.25">
      <c r="A712" s="452" t="str">
        <f>Translations!$B$428</f>
        <v>Burkina Faso</v>
      </c>
    </row>
    <row r="713" spans="1:1" x14ac:dyDescent="0.25">
      <c r="A713" s="452" t="str">
        <f>Translations!$B$429</f>
        <v>Burundi</v>
      </c>
    </row>
    <row r="714" spans="1:1" x14ac:dyDescent="0.25">
      <c r="A714" s="452" t="str">
        <f>Translations!$B$1233</f>
        <v>Cabo Verde</v>
      </c>
    </row>
    <row r="715" spans="1:1" x14ac:dyDescent="0.25">
      <c r="A715" s="452" t="str">
        <f>Translations!$B$430</f>
        <v>Cambodia</v>
      </c>
    </row>
    <row r="716" spans="1:1" x14ac:dyDescent="0.25">
      <c r="A716" s="452" t="str">
        <f>Translations!$B$431</f>
        <v>Cameroon</v>
      </c>
    </row>
    <row r="717" spans="1:1" x14ac:dyDescent="0.25">
      <c r="A717" s="452" t="str">
        <f>Translations!$B$432</f>
        <v>Canada</v>
      </c>
    </row>
    <row r="718" spans="1:1" x14ac:dyDescent="0.25">
      <c r="A718" s="452" t="str">
        <f>Translations!$B$435</f>
        <v>Central African Republic</v>
      </c>
    </row>
    <row r="719" spans="1:1" x14ac:dyDescent="0.25">
      <c r="A719" s="452" t="str">
        <f>Translations!$B$436</f>
        <v>Chad</v>
      </c>
    </row>
    <row r="720" spans="1:1" x14ac:dyDescent="0.25">
      <c r="A720" s="452" t="str">
        <f>Translations!$B$438</f>
        <v>Chile</v>
      </c>
    </row>
    <row r="721" spans="1:1" x14ac:dyDescent="0.25">
      <c r="A721" s="452" t="str">
        <f>Translations!$B$439</f>
        <v>China</v>
      </c>
    </row>
    <row r="722" spans="1:1" x14ac:dyDescent="0.25">
      <c r="A722" s="452" t="str">
        <f>Translations!$B$442</f>
        <v>Colombia</v>
      </c>
    </row>
    <row r="723" spans="1:1" x14ac:dyDescent="0.25">
      <c r="A723" s="452" t="str">
        <f>Translations!$B$443</f>
        <v>Comoros</v>
      </c>
    </row>
    <row r="724" spans="1:1" x14ac:dyDescent="0.25">
      <c r="A724" s="452" t="str">
        <f>Translations!$B$444</f>
        <v>Congo</v>
      </c>
    </row>
    <row r="725" spans="1:1" x14ac:dyDescent="0.25">
      <c r="A725" s="452" t="str">
        <f>Translations!$B$445</f>
        <v>Cook Islands</v>
      </c>
    </row>
    <row r="726" spans="1:1" x14ac:dyDescent="0.25">
      <c r="A726" s="452" t="str">
        <f>Translations!$B$446</f>
        <v>Costa Rica</v>
      </c>
    </row>
    <row r="727" spans="1:1" x14ac:dyDescent="0.25">
      <c r="A727" s="452" t="str">
        <f>Translations!$B$447</f>
        <v>Côte d'Ivoire</v>
      </c>
    </row>
    <row r="728" spans="1:1" x14ac:dyDescent="0.25">
      <c r="A728" s="452" t="str">
        <f>Translations!$B$372</f>
        <v>Croatia</v>
      </c>
    </row>
    <row r="729" spans="1:1" x14ac:dyDescent="0.25">
      <c r="A729" s="452" t="str">
        <f>Translations!$B$448</f>
        <v>Cuba</v>
      </c>
    </row>
    <row r="730" spans="1:1" x14ac:dyDescent="0.25">
      <c r="A730" s="452" t="str">
        <f>Translations!$B$373</f>
        <v>Cyprus</v>
      </c>
    </row>
    <row r="731" spans="1:1" x14ac:dyDescent="0.25">
      <c r="A731" s="452" t="str">
        <f>Translations!$B$374</f>
        <v>Czechia</v>
      </c>
    </row>
    <row r="732" spans="1:1" x14ac:dyDescent="0.25">
      <c r="A732" s="452" t="str">
        <f>Translations!$B$1234</f>
        <v>Democratic People's Republic of Korea</v>
      </c>
    </row>
    <row r="733" spans="1:1" x14ac:dyDescent="0.25">
      <c r="A733" s="452" t="str">
        <f>Translations!$B$1235</f>
        <v>Democratic Republic of the Congo</v>
      </c>
    </row>
    <row r="734" spans="1:1" x14ac:dyDescent="0.25">
      <c r="A734" s="452" t="str">
        <f>Translations!$B$375</f>
        <v>Denmark</v>
      </c>
    </row>
    <row r="735" spans="1:1" x14ac:dyDescent="0.25">
      <c r="A735" s="452" t="str">
        <f>Translations!$B$451</f>
        <v>Djibouti</v>
      </c>
    </row>
    <row r="736" spans="1:1" x14ac:dyDescent="0.25">
      <c r="A736" s="452" t="str">
        <f>Translations!$B$452</f>
        <v>Dominica</v>
      </c>
    </row>
    <row r="737" spans="1:1" x14ac:dyDescent="0.25">
      <c r="A737" s="452" t="str">
        <f>Translations!$B$453</f>
        <v>Dominican Republic</v>
      </c>
    </row>
    <row r="738" spans="1:1" x14ac:dyDescent="0.25">
      <c r="A738" s="452" t="str">
        <f>Translations!$B$454</f>
        <v>Ecuador</v>
      </c>
    </row>
    <row r="739" spans="1:1" x14ac:dyDescent="0.25">
      <c r="A739" s="452" t="str">
        <f>Translations!$B$455</f>
        <v>Egypt</v>
      </c>
    </row>
    <row r="740" spans="1:1" x14ac:dyDescent="0.25">
      <c r="A740" s="452" t="str">
        <f>Translations!$B$456</f>
        <v>El Salvador</v>
      </c>
    </row>
    <row r="741" spans="1:1" x14ac:dyDescent="0.25">
      <c r="A741" s="452" t="str">
        <f>Translations!$B$457</f>
        <v>Equatorial Guinea</v>
      </c>
    </row>
    <row r="742" spans="1:1" x14ac:dyDescent="0.25">
      <c r="A742" s="452" t="str">
        <f>Translations!$B$458</f>
        <v>Eritrea</v>
      </c>
    </row>
    <row r="743" spans="1:1" x14ac:dyDescent="0.25">
      <c r="A743" s="452" t="str">
        <f>Translations!$B$376</f>
        <v>Estonia</v>
      </c>
    </row>
    <row r="744" spans="1:1" x14ac:dyDescent="0.25">
      <c r="A744" s="452" t="str">
        <f>Translations!$B$1236</f>
        <v>Eswatini</v>
      </c>
    </row>
    <row r="745" spans="1:1" x14ac:dyDescent="0.25">
      <c r="A745" s="452" t="str">
        <f>Translations!$B$459</f>
        <v>Ethiopia</v>
      </c>
    </row>
    <row r="746" spans="1:1" x14ac:dyDescent="0.25">
      <c r="A746" s="452" t="str">
        <f>Translations!$B$462</f>
        <v>Fiji</v>
      </c>
    </row>
    <row r="747" spans="1:1" x14ac:dyDescent="0.25">
      <c r="A747" s="452" t="str">
        <f>Translations!$B$377</f>
        <v>Finland</v>
      </c>
    </row>
    <row r="748" spans="1:1" x14ac:dyDescent="0.25">
      <c r="A748" s="452" t="str">
        <f>Translations!$B$378</f>
        <v>France</v>
      </c>
    </row>
    <row r="749" spans="1:1" x14ac:dyDescent="0.25">
      <c r="A749" s="452" t="str">
        <f>Translations!$B$465</f>
        <v>Gabon</v>
      </c>
    </row>
    <row r="750" spans="1:1" x14ac:dyDescent="0.25">
      <c r="A750" s="452" t="str">
        <f>Translations!$B$466</f>
        <v>Gambia</v>
      </c>
    </row>
    <row r="751" spans="1:1" x14ac:dyDescent="0.25">
      <c r="A751" s="452" t="str">
        <f>Translations!$B$467</f>
        <v>Georgia</v>
      </c>
    </row>
    <row r="752" spans="1:1" x14ac:dyDescent="0.25">
      <c r="A752" s="452" t="str">
        <f>Translations!$B$379</f>
        <v>Germany</v>
      </c>
    </row>
    <row r="753" spans="1:1" x14ac:dyDescent="0.25">
      <c r="A753" s="452" t="str">
        <f>Translations!$B$468</f>
        <v>Ghana</v>
      </c>
    </row>
    <row r="754" spans="1:1" x14ac:dyDescent="0.25">
      <c r="A754" s="452" t="str">
        <f>Translations!$B$380</f>
        <v>Greece</v>
      </c>
    </row>
    <row r="755" spans="1:1" x14ac:dyDescent="0.25">
      <c r="A755" s="452" t="str">
        <f>Translations!$B$471</f>
        <v>Grenada</v>
      </c>
    </row>
    <row r="756" spans="1:1" x14ac:dyDescent="0.25">
      <c r="A756" s="452" t="str">
        <f>Translations!$B$474</f>
        <v>Guatemala</v>
      </c>
    </row>
    <row r="757" spans="1:1" x14ac:dyDescent="0.25">
      <c r="A757" s="452" t="str">
        <f>Translations!$B$476</f>
        <v>Guinea</v>
      </c>
    </row>
    <row r="758" spans="1:1" x14ac:dyDescent="0.25">
      <c r="A758" s="452" t="str">
        <f>Translations!$B$477</f>
        <v>Guinea-Bissau</v>
      </c>
    </row>
    <row r="759" spans="1:1" x14ac:dyDescent="0.25">
      <c r="A759" s="452" t="str">
        <f>Translations!$B$478</f>
        <v>Guyana</v>
      </c>
    </row>
    <row r="760" spans="1:1" x14ac:dyDescent="0.25">
      <c r="A760" s="452" t="str">
        <f>Translations!$B$479</f>
        <v>Haiti</v>
      </c>
    </row>
    <row r="761" spans="1:1" x14ac:dyDescent="0.25">
      <c r="A761" s="452" t="str">
        <f>Translations!$B$481</f>
        <v>Honduras</v>
      </c>
    </row>
    <row r="762" spans="1:1" x14ac:dyDescent="0.25">
      <c r="A762" s="452" t="str">
        <f>Translations!$B$381</f>
        <v>Hungary</v>
      </c>
    </row>
    <row r="763" spans="1:1" x14ac:dyDescent="0.25">
      <c r="A763" s="452" t="str">
        <f>Translations!$B$382</f>
        <v>Iceland</v>
      </c>
    </row>
    <row r="764" spans="1:1" x14ac:dyDescent="0.25">
      <c r="A764" s="452" t="str">
        <f>Translations!$B$482</f>
        <v>India</v>
      </c>
    </row>
    <row r="765" spans="1:1" x14ac:dyDescent="0.25">
      <c r="A765" s="452" t="str">
        <f>Translations!$B$483</f>
        <v>Indonesia</v>
      </c>
    </row>
    <row r="766" spans="1:1" x14ac:dyDescent="0.25">
      <c r="A766" s="452" t="str">
        <f>Translations!$B$1237</f>
        <v>Iran (Islamic Republic of)</v>
      </c>
    </row>
    <row r="767" spans="1:1" x14ac:dyDescent="0.25">
      <c r="A767" s="452" t="str">
        <f>Translations!$B$485</f>
        <v>Iraq</v>
      </c>
    </row>
    <row r="768" spans="1:1" x14ac:dyDescent="0.25">
      <c r="A768" s="452" t="str">
        <f>Translations!$B$383</f>
        <v>Ireland</v>
      </c>
    </row>
    <row r="769" spans="1:1" x14ac:dyDescent="0.25">
      <c r="A769" s="452" t="str">
        <f>Translations!$B$487</f>
        <v>Israel</v>
      </c>
    </row>
    <row r="770" spans="1:1" x14ac:dyDescent="0.25">
      <c r="A770" s="452" t="str">
        <f>Translations!$B$384</f>
        <v>Italy</v>
      </c>
    </row>
    <row r="771" spans="1:1" x14ac:dyDescent="0.25">
      <c r="A771" s="452" t="str">
        <f>Translations!$B$488</f>
        <v>Jamaica</v>
      </c>
    </row>
    <row r="772" spans="1:1" x14ac:dyDescent="0.25">
      <c r="A772" s="452" t="str">
        <f>Translations!$B$489</f>
        <v>Japan</v>
      </c>
    </row>
    <row r="773" spans="1:1" x14ac:dyDescent="0.25">
      <c r="A773" s="452" t="str">
        <f>Translations!$B$491</f>
        <v>Jordan</v>
      </c>
    </row>
    <row r="774" spans="1:1" x14ac:dyDescent="0.25">
      <c r="A774" s="452" t="str">
        <f>Translations!$B$492</f>
        <v>Kazakhstan</v>
      </c>
    </row>
    <row r="775" spans="1:1" x14ac:dyDescent="0.25">
      <c r="A775" s="452" t="str">
        <f>Translations!$B$493</f>
        <v>Kenya</v>
      </c>
    </row>
    <row r="776" spans="1:1" x14ac:dyDescent="0.25">
      <c r="A776" s="452" t="str">
        <f>Translations!$B$494</f>
        <v>Kiribati</v>
      </c>
    </row>
    <row r="777" spans="1:1" x14ac:dyDescent="0.25">
      <c r="A777" s="452" t="str">
        <f>Translations!$B$495</f>
        <v>Kuwait</v>
      </c>
    </row>
    <row r="778" spans="1:1" x14ac:dyDescent="0.25">
      <c r="A778" s="452" t="str">
        <f>Translations!$B$496</f>
        <v>Kyrgyzstan</v>
      </c>
    </row>
    <row r="779" spans="1:1" x14ac:dyDescent="0.25">
      <c r="A779" s="452" t="str">
        <f>Translations!$B$497</f>
        <v>Lao People's Democratic Republic</v>
      </c>
    </row>
    <row r="780" spans="1:1" x14ac:dyDescent="0.25">
      <c r="A780" s="452" t="str">
        <f>Translations!$B$385</f>
        <v>Latvia</v>
      </c>
    </row>
    <row r="781" spans="1:1" x14ac:dyDescent="0.25">
      <c r="A781" s="452" t="str">
        <f>Translations!$B$498</f>
        <v>Lebanon</v>
      </c>
    </row>
    <row r="782" spans="1:1" x14ac:dyDescent="0.25">
      <c r="A782" s="452" t="str">
        <f>Translations!$B$499</f>
        <v>Lesotho</v>
      </c>
    </row>
    <row r="783" spans="1:1" x14ac:dyDescent="0.25">
      <c r="A783" s="452" t="str">
        <f>Translations!$B$500</f>
        <v>Liberia</v>
      </c>
    </row>
    <row r="784" spans="1:1" x14ac:dyDescent="0.25">
      <c r="A784" s="452" t="str">
        <f>Translations!$B$501</f>
        <v>Libya</v>
      </c>
    </row>
    <row r="785" spans="1:1" x14ac:dyDescent="0.25">
      <c r="A785" s="452" t="str">
        <f>Translations!$B$387</f>
        <v>Lithuania</v>
      </c>
    </row>
    <row r="786" spans="1:1" x14ac:dyDescent="0.25">
      <c r="A786" s="452" t="str">
        <f>Translations!$B$388</f>
        <v>Luxembourg</v>
      </c>
    </row>
    <row r="787" spans="1:1" x14ac:dyDescent="0.25">
      <c r="A787" s="452" t="str">
        <f>Translations!$B$502</f>
        <v>Madagascar</v>
      </c>
    </row>
    <row r="788" spans="1:1" x14ac:dyDescent="0.25">
      <c r="A788" s="452" t="str">
        <f>Translations!$B$503</f>
        <v>Malawi</v>
      </c>
    </row>
    <row r="789" spans="1:1" x14ac:dyDescent="0.25">
      <c r="A789" s="452" t="str">
        <f>Translations!$B$504</f>
        <v>Malaysia</v>
      </c>
    </row>
    <row r="790" spans="1:1" x14ac:dyDescent="0.25">
      <c r="A790" s="452" t="str">
        <f>Translations!$B$505</f>
        <v>Maldives</v>
      </c>
    </row>
    <row r="791" spans="1:1" x14ac:dyDescent="0.25">
      <c r="A791" s="452" t="str">
        <f>Translations!$B$506</f>
        <v>Mali</v>
      </c>
    </row>
    <row r="792" spans="1:1" x14ac:dyDescent="0.25">
      <c r="A792" s="452" t="str">
        <f>Translations!$B$389</f>
        <v>Malta</v>
      </c>
    </row>
    <row r="793" spans="1:1" x14ac:dyDescent="0.25">
      <c r="A793" s="452" t="str">
        <f>Translations!$B$507</f>
        <v>Marshall Islands</v>
      </c>
    </row>
    <row r="794" spans="1:1" x14ac:dyDescent="0.25">
      <c r="A794" s="452" t="str">
        <f>Translations!$B$509</f>
        <v>Mauritania</v>
      </c>
    </row>
    <row r="795" spans="1:1" x14ac:dyDescent="0.25">
      <c r="A795" s="452" t="str">
        <f>Translations!$B$510</f>
        <v>Mauritius</v>
      </c>
    </row>
    <row r="796" spans="1:1" x14ac:dyDescent="0.25">
      <c r="A796" s="452" t="str">
        <f>Translations!$B$512</f>
        <v>Mexico</v>
      </c>
    </row>
    <row r="797" spans="1:1" x14ac:dyDescent="0.25">
      <c r="A797" s="452" t="str">
        <f>Translations!$B$1238</f>
        <v>Micronesia (Federated States of)</v>
      </c>
    </row>
    <row r="798" spans="1:1" x14ac:dyDescent="0.25">
      <c r="A798" s="452" t="str">
        <f>Translations!$B$514</f>
        <v>Monaco</v>
      </c>
    </row>
    <row r="799" spans="1:1" x14ac:dyDescent="0.25">
      <c r="A799" s="452" t="str">
        <f>Translations!$B$515</f>
        <v>Mongolia</v>
      </c>
    </row>
    <row r="800" spans="1:1" x14ac:dyDescent="0.25">
      <c r="A800" s="452" t="str">
        <f>Translations!$B$516</f>
        <v>Montenegro</v>
      </c>
    </row>
    <row r="801" spans="1:1" x14ac:dyDescent="0.25">
      <c r="A801" s="452" t="str">
        <f>Translations!$B$518</f>
        <v>Morocco</v>
      </c>
    </row>
    <row r="802" spans="1:1" x14ac:dyDescent="0.25">
      <c r="A802" s="452" t="str">
        <f>Translations!$B$519</f>
        <v>Mozambique</v>
      </c>
    </row>
    <row r="803" spans="1:1" x14ac:dyDescent="0.25">
      <c r="A803" s="452" t="str">
        <f>Translations!$B$520</f>
        <v>Myanmar</v>
      </c>
    </row>
    <row r="804" spans="1:1" x14ac:dyDescent="0.25">
      <c r="A804" s="452" t="str">
        <f>Translations!$B$521</f>
        <v>Namibia</v>
      </c>
    </row>
    <row r="805" spans="1:1" x14ac:dyDescent="0.25">
      <c r="A805" s="452" t="str">
        <f>Translations!$B$522</f>
        <v>Nauru</v>
      </c>
    </row>
    <row r="806" spans="1:1" x14ac:dyDescent="0.25">
      <c r="A806" s="452" t="str">
        <f>Translations!$B$523</f>
        <v>Nepal</v>
      </c>
    </row>
    <row r="807" spans="1:1" x14ac:dyDescent="0.25">
      <c r="A807" s="452" t="str">
        <f>Translations!$B$390</f>
        <v>Netherlands</v>
      </c>
    </row>
    <row r="808" spans="1:1" x14ac:dyDescent="0.25">
      <c r="A808" s="452" t="str">
        <f>Translations!$B$526</f>
        <v>New Zealand</v>
      </c>
    </row>
    <row r="809" spans="1:1" x14ac:dyDescent="0.25">
      <c r="A809" s="452" t="str">
        <f>Translations!$B$527</f>
        <v>Nicaragua</v>
      </c>
    </row>
    <row r="810" spans="1:1" x14ac:dyDescent="0.25">
      <c r="A810" s="452" t="str">
        <f>Translations!$B$528</f>
        <v>Niger</v>
      </c>
    </row>
    <row r="811" spans="1:1" x14ac:dyDescent="0.25">
      <c r="A811" s="452" t="str">
        <f>Translations!$B$529</f>
        <v>Nigeria</v>
      </c>
    </row>
    <row r="812" spans="1:1" x14ac:dyDescent="0.25">
      <c r="A812" s="452" t="str">
        <f>Translations!$B$1194</f>
        <v>North Macedonia</v>
      </c>
    </row>
    <row r="813" spans="1:1" x14ac:dyDescent="0.25">
      <c r="A813" s="452" t="str">
        <f>Translations!$B$391</f>
        <v>Norway</v>
      </c>
    </row>
    <row r="814" spans="1:1" x14ac:dyDescent="0.25">
      <c r="A814" s="452" t="str">
        <f>Translations!$B$534</f>
        <v>Oman</v>
      </c>
    </row>
    <row r="815" spans="1:1" x14ac:dyDescent="0.25">
      <c r="A815" s="452" t="str">
        <f>Translations!$B$535</f>
        <v>Pakistan</v>
      </c>
    </row>
    <row r="816" spans="1:1" x14ac:dyDescent="0.25">
      <c r="A816" s="452" t="str">
        <f>Translations!$B$536</f>
        <v>Palau</v>
      </c>
    </row>
    <row r="817" spans="1:1" x14ac:dyDescent="0.25">
      <c r="A817" s="452" t="str">
        <f>Translations!$B$537</f>
        <v>Panama</v>
      </c>
    </row>
    <row r="818" spans="1:1" x14ac:dyDescent="0.25">
      <c r="A818" s="452" t="str">
        <f>Translations!$B$538</f>
        <v>Papua New Guinea</v>
      </c>
    </row>
    <row r="819" spans="1:1" x14ac:dyDescent="0.25">
      <c r="A819" s="452" t="str">
        <f>Translations!$B$539</f>
        <v>Paraguay</v>
      </c>
    </row>
    <row r="820" spans="1:1" x14ac:dyDescent="0.25">
      <c r="A820" s="452" t="str">
        <f>Translations!$B$540</f>
        <v>Peru</v>
      </c>
    </row>
    <row r="821" spans="1:1" x14ac:dyDescent="0.25">
      <c r="A821" s="452" t="str">
        <f>Translations!$B$541</f>
        <v>Philippines</v>
      </c>
    </row>
    <row r="822" spans="1:1" x14ac:dyDescent="0.25">
      <c r="A822" s="452" t="str">
        <f>Translations!$B$392</f>
        <v>Poland</v>
      </c>
    </row>
    <row r="823" spans="1:1" x14ac:dyDescent="0.25">
      <c r="A823" s="452" t="str">
        <f>Translations!$B$393</f>
        <v>Portugal</v>
      </c>
    </row>
    <row r="824" spans="1:1" x14ac:dyDescent="0.25">
      <c r="A824" s="452" t="str">
        <f>Translations!$B$544</f>
        <v>Qatar</v>
      </c>
    </row>
    <row r="825" spans="1:1" x14ac:dyDescent="0.25">
      <c r="A825" s="452" t="str">
        <f>Translations!$B$1239</f>
        <v>Republic of Korea</v>
      </c>
    </row>
    <row r="826" spans="1:1" x14ac:dyDescent="0.25">
      <c r="A826" s="452" t="str">
        <f>Translations!$B$1240</f>
        <v>Republic of Moldova</v>
      </c>
    </row>
    <row r="827" spans="1:1" x14ac:dyDescent="0.25">
      <c r="A827" s="452" t="str">
        <f>Translations!$B$394</f>
        <v>Romania</v>
      </c>
    </row>
    <row r="828" spans="1:1" x14ac:dyDescent="0.25">
      <c r="A828" s="452" t="str">
        <f>Translations!$B$548</f>
        <v>Russian Federation</v>
      </c>
    </row>
    <row r="829" spans="1:1" x14ac:dyDescent="0.25">
      <c r="A829" s="452" t="str">
        <f>Translations!$B$549</f>
        <v>Rwanda</v>
      </c>
    </row>
    <row r="830" spans="1:1" x14ac:dyDescent="0.25">
      <c r="A830" s="452" t="str">
        <f>Translations!$B$552</f>
        <v>Saint Kitts and Nevis</v>
      </c>
    </row>
    <row r="831" spans="1:1" x14ac:dyDescent="0.25">
      <c r="A831" s="452" t="str">
        <f>Translations!$B$553</f>
        <v>Saint Lucia</v>
      </c>
    </row>
    <row r="832" spans="1:1" x14ac:dyDescent="0.25">
      <c r="A832" s="452" t="str">
        <f>Translations!$B$556</f>
        <v>Saint Vincent and the Grenadines</v>
      </c>
    </row>
    <row r="833" spans="1:1" x14ac:dyDescent="0.25">
      <c r="A833" s="452" t="str">
        <f>Translations!$B$557</f>
        <v>Samoa</v>
      </c>
    </row>
    <row r="834" spans="1:1" x14ac:dyDescent="0.25">
      <c r="A834" s="452" t="str">
        <f>Translations!$B$558</f>
        <v>San Marino</v>
      </c>
    </row>
    <row r="835" spans="1:1" x14ac:dyDescent="0.25">
      <c r="A835" s="452" t="str">
        <f>Translations!$B$559</f>
        <v>Sao Tome and Principe</v>
      </c>
    </row>
    <row r="836" spans="1:1" x14ac:dyDescent="0.25">
      <c r="A836" s="452" t="str">
        <f>Translations!$B$560</f>
        <v>Saudi Arabia</v>
      </c>
    </row>
    <row r="837" spans="1:1" x14ac:dyDescent="0.25">
      <c r="A837" s="452" t="str">
        <f>Translations!$B$561</f>
        <v>Senegal</v>
      </c>
    </row>
    <row r="838" spans="1:1" x14ac:dyDescent="0.25">
      <c r="A838" s="452" t="str">
        <f>Translations!$B$562</f>
        <v>Serbia</v>
      </c>
    </row>
    <row r="839" spans="1:1" x14ac:dyDescent="0.25">
      <c r="A839" s="452" t="str">
        <f>Translations!$B$563</f>
        <v>Seychelles</v>
      </c>
    </row>
    <row r="840" spans="1:1" x14ac:dyDescent="0.25">
      <c r="A840" s="452" t="str">
        <f>Translations!$B$564</f>
        <v>Sierra Leone</v>
      </c>
    </row>
    <row r="841" spans="1:1" x14ac:dyDescent="0.25">
      <c r="A841" s="452" t="str">
        <f>Translations!$B$565</f>
        <v>Singapore</v>
      </c>
    </row>
    <row r="842" spans="1:1" x14ac:dyDescent="0.25">
      <c r="A842" s="452" t="str">
        <f>Translations!$B$395</f>
        <v>Slovakia</v>
      </c>
    </row>
    <row r="843" spans="1:1" x14ac:dyDescent="0.25">
      <c r="A843" s="452" t="str">
        <f>Translations!$B$396</f>
        <v>Slovenia</v>
      </c>
    </row>
    <row r="844" spans="1:1" x14ac:dyDescent="0.25">
      <c r="A844" s="452" t="str">
        <f>Translations!$B$566</f>
        <v>Solomon Islands</v>
      </c>
    </row>
    <row r="845" spans="1:1" x14ac:dyDescent="0.25">
      <c r="A845" s="452" t="str">
        <f>Translations!$B$567</f>
        <v>Somalia</v>
      </c>
    </row>
    <row r="846" spans="1:1" x14ac:dyDescent="0.25">
      <c r="A846" s="452" t="str">
        <f>Translations!$B$568</f>
        <v>South Africa</v>
      </c>
    </row>
    <row r="847" spans="1:1" x14ac:dyDescent="0.25">
      <c r="A847" s="452" t="str">
        <f>Translations!$B$829</f>
        <v>South Sudan</v>
      </c>
    </row>
    <row r="848" spans="1:1" x14ac:dyDescent="0.25">
      <c r="A848" s="452" t="str">
        <f>Translations!$B$397</f>
        <v>Spain</v>
      </c>
    </row>
    <row r="849" spans="1:1" x14ac:dyDescent="0.25">
      <c r="A849" s="452" t="str">
        <f>Translations!$B$569</f>
        <v>Sri Lanka</v>
      </c>
    </row>
    <row r="850" spans="1:1" x14ac:dyDescent="0.25">
      <c r="A850" s="452" t="str">
        <f>Translations!$B$570</f>
        <v>Sudan</v>
      </c>
    </row>
    <row r="851" spans="1:1" x14ac:dyDescent="0.25">
      <c r="A851" s="452" t="str">
        <f>Translations!$B$571</f>
        <v>Suriname</v>
      </c>
    </row>
    <row r="852" spans="1:1" x14ac:dyDescent="0.25">
      <c r="A852" s="452" t="str">
        <f>Translations!$B$398</f>
        <v>Sweden</v>
      </c>
    </row>
    <row r="853" spans="1:1" x14ac:dyDescent="0.25">
      <c r="A853" s="452" t="str">
        <f>Translations!$B$574</f>
        <v>Switzerland</v>
      </c>
    </row>
    <row r="854" spans="1:1" x14ac:dyDescent="0.25">
      <c r="A854" s="452" t="str">
        <f>Translations!$B$575</f>
        <v>Syrian Arab Republic</v>
      </c>
    </row>
    <row r="855" spans="1:1" x14ac:dyDescent="0.25">
      <c r="A855" s="452" t="str">
        <f>Translations!$B$576</f>
        <v>Tajikistan</v>
      </c>
    </row>
    <row r="856" spans="1:1" x14ac:dyDescent="0.25">
      <c r="A856" s="452" t="str">
        <f>Translations!$B$577</f>
        <v>Thailand</v>
      </c>
    </row>
    <row r="857" spans="1:1" x14ac:dyDescent="0.25">
      <c r="A857" s="452" t="str">
        <f>Translations!$B$579</f>
        <v>Timor-Leste</v>
      </c>
    </row>
    <row r="858" spans="1:1" x14ac:dyDescent="0.25">
      <c r="A858" s="452" t="str">
        <f>Translations!$B$580</f>
        <v>Togo</v>
      </c>
    </row>
    <row r="859" spans="1:1" x14ac:dyDescent="0.25">
      <c r="A859" s="452" t="str">
        <f>Translations!$B$582</f>
        <v>Tonga</v>
      </c>
    </row>
    <row r="860" spans="1:1" x14ac:dyDescent="0.25">
      <c r="A860" s="452" t="str">
        <f>Translations!$B$583</f>
        <v>Trinidad and Tobago</v>
      </c>
    </row>
    <row r="861" spans="1:1" x14ac:dyDescent="0.25">
      <c r="A861" s="452" t="str">
        <f>Translations!$B$584</f>
        <v>Tunisia</v>
      </c>
    </row>
    <row r="862" spans="1:1" x14ac:dyDescent="0.25">
      <c r="A862" s="452" t="str">
        <f>Translations!$B$1323</f>
        <v>Türkiye</v>
      </c>
    </row>
    <row r="863" spans="1:1" x14ac:dyDescent="0.25">
      <c r="A863" s="452" t="str">
        <f>Translations!$B$586</f>
        <v>Turkmenistan</v>
      </c>
    </row>
    <row r="864" spans="1:1" x14ac:dyDescent="0.25">
      <c r="A864" s="452" t="str">
        <f>Translations!$B$588</f>
        <v>Tuvalu</v>
      </c>
    </row>
    <row r="865" spans="1:1" x14ac:dyDescent="0.25">
      <c r="A865" s="452" t="str">
        <f>Translations!$B$589</f>
        <v>Uganda</v>
      </c>
    </row>
    <row r="866" spans="1:1" x14ac:dyDescent="0.25">
      <c r="A866" s="452" t="str">
        <f>Translations!$B$590</f>
        <v>Ukraine</v>
      </c>
    </row>
    <row r="867" spans="1:1" x14ac:dyDescent="0.25">
      <c r="A867" s="452" t="str">
        <f>Translations!$B$591</f>
        <v>United Arab Emirates</v>
      </c>
    </row>
    <row r="868" spans="1:1" x14ac:dyDescent="0.25">
      <c r="A868" s="452" t="str">
        <f>Translations!$B$399</f>
        <v>United Kingdom</v>
      </c>
    </row>
    <row r="869" spans="1:1" x14ac:dyDescent="0.25">
      <c r="A869" s="452" t="str">
        <f>Translations!$B$1241</f>
        <v>United Republic of Tanzania</v>
      </c>
    </row>
    <row r="870" spans="1:1" x14ac:dyDescent="0.25">
      <c r="A870" s="452" t="str">
        <f>Translations!$B$593</f>
        <v>United States</v>
      </c>
    </row>
    <row r="871" spans="1:1" x14ac:dyDescent="0.25">
      <c r="A871" s="452" t="str">
        <f>Translations!$B$595</f>
        <v>Uruguay</v>
      </c>
    </row>
    <row r="872" spans="1:1" x14ac:dyDescent="0.25">
      <c r="A872" s="452" t="str">
        <f>Translations!$B$596</f>
        <v>Uzbekistan</v>
      </c>
    </row>
    <row r="873" spans="1:1" x14ac:dyDescent="0.25">
      <c r="A873" s="452" t="str">
        <f>Translations!$B$597</f>
        <v>Vanuatu</v>
      </c>
    </row>
    <row r="874" spans="1:1" x14ac:dyDescent="0.25">
      <c r="A874" s="452" t="str">
        <f>Translations!$B$1242</f>
        <v>Venezuela (Bolivarian Republic of)</v>
      </c>
    </row>
    <row r="875" spans="1:1" x14ac:dyDescent="0.25">
      <c r="A875" s="452" t="str">
        <f>Translations!$B$599</f>
        <v>Viet Nam</v>
      </c>
    </row>
    <row r="876" spans="1:1" x14ac:dyDescent="0.25">
      <c r="A876" s="452" t="str">
        <f>Translations!$B$602</f>
        <v>Yemen</v>
      </c>
    </row>
    <row r="877" spans="1:1" x14ac:dyDescent="0.25">
      <c r="A877" s="452" t="str">
        <f>Translations!$B$603</f>
        <v>Zambia</v>
      </c>
    </row>
    <row r="878" spans="1:1" x14ac:dyDescent="0.25">
      <c r="A878" s="452" t="str">
        <f>Translations!$B$604</f>
        <v>Zimbabwe</v>
      </c>
    </row>
    <row r="882" spans="1:1" x14ac:dyDescent="0.25">
      <c r="A882" s="21" t="s">
        <v>303</v>
      </c>
    </row>
    <row r="883" spans="1:1" x14ac:dyDescent="0.25">
      <c r="A883" s="22" t="str">
        <f>Translations!$B$368</f>
        <v>Please select</v>
      </c>
    </row>
    <row r="884" spans="1:1" x14ac:dyDescent="0.25">
      <c r="A884" s="22" t="str">
        <f>Translations!$B$369</f>
        <v>Austria</v>
      </c>
    </row>
    <row r="885" spans="1:1" x14ac:dyDescent="0.25">
      <c r="A885" s="22" t="str">
        <f>Translations!$B$370</f>
        <v>Belgium</v>
      </c>
    </row>
    <row r="886" spans="1:1" x14ac:dyDescent="0.25">
      <c r="A886" s="22" t="str">
        <f>Translations!$B$371</f>
        <v>Bulgaria</v>
      </c>
    </row>
    <row r="887" spans="1:1" x14ac:dyDescent="0.25">
      <c r="A887" s="22" t="str">
        <f>Translations!$B$372</f>
        <v>Croatia</v>
      </c>
    </row>
    <row r="888" spans="1:1" x14ac:dyDescent="0.25">
      <c r="A888" s="22" t="str">
        <f>Translations!$B$373</f>
        <v>Cyprus</v>
      </c>
    </row>
    <row r="889" spans="1:1" x14ac:dyDescent="0.25">
      <c r="A889" s="22" t="str">
        <f>Translations!$B$374</f>
        <v>Czechia</v>
      </c>
    </row>
    <row r="890" spans="1:1" x14ac:dyDescent="0.25">
      <c r="A890" s="22" t="str">
        <f>Translations!$B$375</f>
        <v>Denmark</v>
      </c>
    </row>
    <row r="891" spans="1:1" x14ac:dyDescent="0.25">
      <c r="A891" s="22" t="str">
        <f>Translations!$B$376</f>
        <v>Estonia</v>
      </c>
    </row>
    <row r="892" spans="1:1" x14ac:dyDescent="0.25">
      <c r="A892" s="22" t="str">
        <f>Translations!$B$377</f>
        <v>Finland</v>
      </c>
    </row>
    <row r="893" spans="1:1" x14ac:dyDescent="0.25">
      <c r="A893" s="22" t="str">
        <f>Translations!$B$378</f>
        <v>France</v>
      </c>
    </row>
    <row r="894" spans="1:1" x14ac:dyDescent="0.25">
      <c r="A894" s="22" t="str">
        <f>Translations!$B$379</f>
        <v>Germany</v>
      </c>
    </row>
    <row r="895" spans="1:1" x14ac:dyDescent="0.25">
      <c r="A895" s="22" t="str">
        <f>Translations!$B$380</f>
        <v>Greece</v>
      </c>
    </row>
    <row r="896" spans="1:1" x14ac:dyDescent="0.25">
      <c r="A896" s="22" t="str">
        <f>Translations!$B$381</f>
        <v>Hungary</v>
      </c>
    </row>
    <row r="897" spans="1:1" x14ac:dyDescent="0.25">
      <c r="A897" s="23" t="str">
        <f>Translations!$B$382</f>
        <v>Iceland</v>
      </c>
    </row>
    <row r="898" spans="1:1" x14ac:dyDescent="0.25">
      <c r="A898" s="22" t="str">
        <f>Translations!$B$383</f>
        <v>Ireland</v>
      </c>
    </row>
    <row r="899" spans="1:1" x14ac:dyDescent="0.25">
      <c r="A899" s="22" t="str">
        <f>Translations!$B$384</f>
        <v>Italy</v>
      </c>
    </row>
    <row r="900" spans="1:1" x14ac:dyDescent="0.25">
      <c r="A900" s="22" t="str">
        <f>Translations!$B$385</f>
        <v>Latvia</v>
      </c>
    </row>
    <row r="901" spans="1:1" x14ac:dyDescent="0.25">
      <c r="A901" s="22" t="str">
        <f>Translations!$B$386</f>
        <v>Liechtenstein</v>
      </c>
    </row>
    <row r="902" spans="1:1" x14ac:dyDescent="0.25">
      <c r="A902" s="22" t="str">
        <f>Translations!$B$387</f>
        <v>Lithuania</v>
      </c>
    </row>
    <row r="903" spans="1:1" x14ac:dyDescent="0.25">
      <c r="A903" s="22" t="str">
        <f>Translations!$B$388</f>
        <v>Luxembourg</v>
      </c>
    </row>
    <row r="904" spans="1:1" x14ac:dyDescent="0.25">
      <c r="A904" s="22" t="str">
        <f>Translations!$B$389</f>
        <v>Malta</v>
      </c>
    </row>
    <row r="905" spans="1:1" x14ac:dyDescent="0.25">
      <c r="A905" s="22" t="str">
        <f>Translations!$B$390</f>
        <v>Netherlands</v>
      </c>
    </row>
    <row r="906" spans="1:1" x14ac:dyDescent="0.25">
      <c r="A906" s="23" t="str">
        <f>Translations!$B$391</f>
        <v>Norway</v>
      </c>
    </row>
    <row r="907" spans="1:1" x14ac:dyDescent="0.25">
      <c r="A907" s="22" t="str">
        <f>Translations!$B$392</f>
        <v>Poland</v>
      </c>
    </row>
    <row r="908" spans="1:1" x14ac:dyDescent="0.25">
      <c r="A908" s="22" t="str">
        <f>Translations!$B$393</f>
        <v>Portugal</v>
      </c>
    </row>
    <row r="909" spans="1:1" x14ac:dyDescent="0.25">
      <c r="A909" s="22" t="str">
        <f>Translations!$B$394</f>
        <v>Romania</v>
      </c>
    </row>
    <row r="910" spans="1:1" x14ac:dyDescent="0.25">
      <c r="A910" s="22" t="str">
        <f>Translations!$B$395</f>
        <v>Slovakia</v>
      </c>
    </row>
    <row r="911" spans="1:1" x14ac:dyDescent="0.25">
      <c r="A911" s="22" t="str">
        <f>Translations!$B$396</f>
        <v>Slovenia</v>
      </c>
    </row>
    <row r="912" spans="1:1" x14ac:dyDescent="0.25">
      <c r="A912" s="22" t="str">
        <f>Translations!$B$397</f>
        <v>Spain</v>
      </c>
    </row>
    <row r="913" spans="1:8" x14ac:dyDescent="0.25">
      <c r="A913" s="22" t="str">
        <f>Translations!$B$398</f>
        <v>Sweden</v>
      </c>
    </row>
    <row r="914" spans="1:8" x14ac:dyDescent="0.25">
      <c r="A914" s="23" t="str">
        <f>Translations!$B$574</f>
        <v>Switzerland</v>
      </c>
    </row>
    <row r="915" spans="1:8" x14ac:dyDescent="0.25">
      <c r="A915" s="23" t="str">
        <f>Translations!$B$399</f>
        <v>United Kingdom</v>
      </c>
    </row>
    <row r="917" spans="1:8" x14ac:dyDescent="0.25">
      <c r="A917" s="21" t="s">
        <v>304</v>
      </c>
    </row>
    <row r="918" spans="1:8" x14ac:dyDescent="0.25">
      <c r="A918" s="23" t="str">
        <f>Translations!$B$184</f>
        <v>Biofuel</v>
      </c>
    </row>
    <row r="919" spans="1:8" x14ac:dyDescent="0.25">
      <c r="A919" s="23" t="str">
        <f>Translations!$B$1468</f>
        <v>RFNBO/RCF</v>
      </c>
    </row>
    <row r="920" spans="1:8" x14ac:dyDescent="0.25">
      <c r="A920" s="23" t="str">
        <f>Translations!$B$1480</f>
        <v>SLCF</v>
      </c>
    </row>
    <row r="921" spans="1:8" x14ac:dyDescent="0.25">
      <c r="A921" s="23" t="str">
        <f>Translations!$B$1643</f>
        <v>Fossil Alternative Fuel</v>
      </c>
    </row>
    <row r="923" spans="1:8" x14ac:dyDescent="0.25">
      <c r="A923" s="21" t="s">
        <v>306</v>
      </c>
      <c r="B923" s="21" t="s">
        <v>307</v>
      </c>
      <c r="C923" s="21" t="s">
        <v>308</v>
      </c>
      <c r="D923" s="21" t="s">
        <v>309</v>
      </c>
      <c r="E923" s="21" t="s">
        <v>310</v>
      </c>
      <c r="F923" s="21" t="s">
        <v>311</v>
      </c>
      <c r="G923" s="21" t="s">
        <v>312</v>
      </c>
      <c r="H923" s="21" t="s">
        <v>313</v>
      </c>
    </row>
    <row r="924" spans="1:8" x14ac:dyDescent="0.25">
      <c r="A924" s="23" t="str">
        <f>Translations!$B$1446</f>
        <v>Advanced aviation biofuel</v>
      </c>
      <c r="B924" s="23" t="str">
        <f>Translations!$B$1447</f>
        <v>Adv. Biofuel</v>
      </c>
      <c r="C924" s="23" t="b">
        <v>1</v>
      </c>
      <c r="D924" s="332" t="b">
        <v>1</v>
      </c>
      <c r="E924" s="589">
        <v>0.7</v>
      </c>
      <c r="F924" s="332" t="b">
        <v>1</v>
      </c>
      <c r="G924" s="332" t="b">
        <v>0</v>
      </c>
      <c r="H924" s="332" t="b">
        <v>0</v>
      </c>
    </row>
    <row r="925" spans="1:8" x14ac:dyDescent="0.25">
      <c r="A925" s="23" t="str">
        <f>Translations!$B$1449</f>
        <v>Aviation Biofuel</v>
      </c>
      <c r="B925" s="23" t="str">
        <f>Translations!$B$184</f>
        <v>Biofuel</v>
      </c>
      <c r="C925" s="23" t="b">
        <v>1</v>
      </c>
      <c r="D925" s="332" t="b">
        <v>1</v>
      </c>
      <c r="E925" s="589">
        <v>0.5</v>
      </c>
      <c r="F925" s="332" t="b">
        <v>1</v>
      </c>
      <c r="G925" s="332" t="b">
        <v>0</v>
      </c>
      <c r="H925" s="332" t="b">
        <v>0</v>
      </c>
    </row>
    <row r="926" spans="1:8" x14ac:dyDescent="0.25">
      <c r="A926" s="23" t="str">
        <f>Translations!$B$1451</f>
        <v>Other aviation biofuel</v>
      </c>
      <c r="B926" s="23" t="str">
        <f>Translations!$B$1452</f>
        <v>Other Biofuel</v>
      </c>
      <c r="C926" s="23" t="b">
        <v>1</v>
      </c>
      <c r="D926" s="332" t="b">
        <v>1</v>
      </c>
      <c r="E926" s="589">
        <v>0.5</v>
      </c>
      <c r="F926" s="332" t="b">
        <v>1</v>
      </c>
      <c r="G926" s="332" t="b">
        <v>0</v>
      </c>
      <c r="H926" s="332" t="b">
        <v>0</v>
      </c>
    </row>
    <row r="927" spans="1:8" x14ac:dyDescent="0.25">
      <c r="A927" s="23" t="str">
        <f>Translations!$B$1454</f>
        <v>Co-processed advanced biofuel</v>
      </c>
      <c r="B927" s="23" t="str">
        <f>Translations!$B$1455</f>
        <v>Co-prod. Adv. Biofuel</v>
      </c>
      <c r="C927" s="23" t="b">
        <v>1</v>
      </c>
      <c r="D927" s="332" t="b">
        <v>1</v>
      </c>
      <c r="E927" s="589">
        <v>0.7</v>
      </c>
      <c r="F927" s="332" t="b">
        <v>1</v>
      </c>
      <c r="G927" s="332" t="b">
        <v>0</v>
      </c>
      <c r="H927" s="332" t="b">
        <v>0</v>
      </c>
    </row>
    <row r="928" spans="1:8" x14ac:dyDescent="0.25">
      <c r="A928" s="23" t="str">
        <f>Translations!$B$1457</f>
        <v>Co-processed biofuel</v>
      </c>
      <c r="B928" s="23" t="str">
        <f>Translations!$B$1458</f>
        <v>Co-prod. Biofuel</v>
      </c>
      <c r="C928" s="23" t="b">
        <v>1</v>
      </c>
      <c r="D928" s="332" t="b">
        <v>1</v>
      </c>
      <c r="E928" s="589">
        <v>0.5</v>
      </c>
      <c r="F928" s="332" t="b">
        <v>1</v>
      </c>
      <c r="G928" s="332" t="b">
        <v>0</v>
      </c>
      <c r="H928" s="332" t="b">
        <v>0</v>
      </c>
    </row>
    <row r="929" spans="1:8" x14ac:dyDescent="0.25">
      <c r="A929" s="23" t="str">
        <f>Translations!$B$1460</f>
        <v>Non-Eligible biofuels</v>
      </c>
      <c r="B929" s="23" t="str">
        <f>Translations!$B$1461</f>
        <v>Non-El. Biofuel</v>
      </c>
      <c r="C929" s="23" t="b">
        <v>1</v>
      </c>
      <c r="D929" s="332" t="b">
        <v>0</v>
      </c>
      <c r="E929" s="589" t="str">
        <f>Euconst_NA</f>
        <v>n.a.</v>
      </c>
      <c r="F929" s="332" t="b">
        <v>1</v>
      </c>
      <c r="G929" s="332" t="b">
        <v>0</v>
      </c>
      <c r="H929" s="332" t="b">
        <v>0</v>
      </c>
    </row>
    <row r="930" spans="1:8" x14ac:dyDescent="0.25">
      <c r="A930" s="23" t="str">
        <f>Translations!$B$1463</f>
        <v>Non-zero-rated biofuels</v>
      </c>
      <c r="B930" s="23" t="str">
        <f>Translations!$B$1464</f>
        <v>Non-zero Biofuel</v>
      </c>
      <c r="C930" s="332" t="b">
        <v>0</v>
      </c>
      <c r="D930" s="332" t="b">
        <v>0</v>
      </c>
      <c r="E930" s="589" t="str">
        <f>Euconst_NA</f>
        <v>n.a.</v>
      </c>
      <c r="F930" s="332" t="b">
        <v>1</v>
      </c>
      <c r="G930" s="332" t="b">
        <v>0</v>
      </c>
      <c r="H930" s="332" t="b">
        <v>0</v>
      </c>
    </row>
    <row r="931" spans="1:8" x14ac:dyDescent="0.25">
      <c r="A931" s="23" t="str">
        <f>Translations!$B$1466</f>
        <v>RFNBO</v>
      </c>
      <c r="B931" s="23" t="str">
        <f>Translations!$B$1466</f>
        <v>RFNBO</v>
      </c>
      <c r="C931" s="23" t="b">
        <v>1</v>
      </c>
      <c r="D931" s="332" t="b">
        <v>1</v>
      </c>
      <c r="E931" s="589">
        <v>0.95</v>
      </c>
      <c r="F931" s="332" t="b">
        <v>0</v>
      </c>
      <c r="G931" s="332" t="b">
        <v>1</v>
      </c>
      <c r="H931" s="332" t="b">
        <v>0</v>
      </c>
    </row>
    <row r="932" spans="1:8" x14ac:dyDescent="0.25">
      <c r="A932" s="23" t="str">
        <f>Translations!$B$1469</f>
        <v>RCF</v>
      </c>
      <c r="B932" s="23" t="str">
        <f>Translations!$B$1469</f>
        <v>RCF</v>
      </c>
      <c r="C932" s="23" t="b">
        <v>1</v>
      </c>
      <c r="D932" s="332" t="b">
        <v>0</v>
      </c>
      <c r="E932" s="589" t="str">
        <f>Euconst_NA</f>
        <v>n.a.</v>
      </c>
      <c r="F932" s="332" t="b">
        <v>0</v>
      </c>
      <c r="G932" s="332" t="b">
        <v>1</v>
      </c>
      <c r="H932" s="332" t="b">
        <v>0</v>
      </c>
    </row>
    <row r="933" spans="1:8" x14ac:dyDescent="0.25">
      <c r="A933" s="23" t="str">
        <f>Translations!$B$1644</f>
        <v>non-zero-rated RFNBO</v>
      </c>
      <c r="B933" s="23" t="str">
        <f>Translations!$B$1472</f>
        <v>Non-zero RFNBO</v>
      </c>
      <c r="C933" s="332" t="b">
        <v>0</v>
      </c>
      <c r="D933" s="332" t="b">
        <v>0</v>
      </c>
      <c r="E933" s="589" t="str">
        <f>Euconst_NA</f>
        <v>n.a.</v>
      </c>
      <c r="F933" s="332" t="b">
        <v>0</v>
      </c>
      <c r="G933" s="332" t="b">
        <v>1</v>
      </c>
      <c r="H933" s="332" t="b">
        <v>0</v>
      </c>
    </row>
    <row r="934" spans="1:8" x14ac:dyDescent="0.25">
      <c r="A934" s="23" t="str">
        <f>Translations!$B$1645</f>
        <v>non-zero-rated RCF</v>
      </c>
      <c r="B934" s="23" t="str">
        <f>Translations!$B$1475</f>
        <v>Non-zero RCF</v>
      </c>
      <c r="C934" s="332" t="b">
        <v>0</v>
      </c>
      <c r="D934" s="332" t="b">
        <v>0</v>
      </c>
      <c r="E934" s="589" t="str">
        <f>Euconst_NA</f>
        <v>n.a.</v>
      </c>
      <c r="F934" s="332" t="b">
        <v>0</v>
      </c>
      <c r="G934" s="332" t="b">
        <v>1</v>
      </c>
      <c r="H934" s="332" t="b">
        <v>0</v>
      </c>
    </row>
    <row r="935" spans="1:8" x14ac:dyDescent="0.25">
      <c r="A935" s="23" t="str">
        <f>Translations!$B$1477</f>
        <v>non-fossil SLCF</v>
      </c>
      <c r="B935" s="23" t="str">
        <f>Translations!$B$1478</f>
        <v>non-foss SLCF</v>
      </c>
      <c r="C935" s="23" t="b">
        <v>1</v>
      </c>
      <c r="D935" s="332" t="b">
        <v>1</v>
      </c>
      <c r="E935" s="589">
        <v>0.5</v>
      </c>
      <c r="F935" s="332" t="b">
        <v>0</v>
      </c>
      <c r="G935" s="332" t="b">
        <v>0</v>
      </c>
      <c r="H935" s="332" t="b">
        <v>1</v>
      </c>
    </row>
    <row r="936" spans="1:8" x14ac:dyDescent="0.25">
      <c r="A936" s="23" t="str">
        <f>Translations!$B$1480</f>
        <v>SLCF</v>
      </c>
      <c r="B936" s="23" t="str">
        <f>Translations!$B$1480</f>
        <v>SLCF</v>
      </c>
      <c r="C936" s="23" t="b">
        <v>1</v>
      </c>
      <c r="D936" s="332" t="b">
        <v>0</v>
      </c>
      <c r="E936" s="589" t="str">
        <f>Euconst_NA</f>
        <v>n.a.</v>
      </c>
      <c r="F936" s="332" t="b">
        <v>0</v>
      </c>
      <c r="G936" s="332" t="b">
        <v>0</v>
      </c>
      <c r="H936" s="332" t="b">
        <v>1</v>
      </c>
    </row>
    <row r="937" spans="1:8" x14ac:dyDescent="0.25">
      <c r="A937" s="23" t="str">
        <f>Translations!$B$1483</f>
        <v>non-zero-rated SLCF</v>
      </c>
      <c r="B937" s="23" t="str">
        <f>Translations!$B$1484</f>
        <v>Non-zero SLCF</v>
      </c>
      <c r="C937" s="332" t="b">
        <v>0</v>
      </c>
      <c r="D937" s="332" t="b">
        <v>0</v>
      </c>
      <c r="E937" s="589" t="str">
        <f>Euconst_NA</f>
        <v>n.a.</v>
      </c>
      <c r="F937" s="332" t="b">
        <v>0</v>
      </c>
      <c r="G937" s="332" t="b">
        <v>0</v>
      </c>
      <c r="H937" s="332" t="b">
        <v>1</v>
      </c>
    </row>
    <row r="938" spans="1:8" x14ac:dyDescent="0.25">
      <c r="A938" s="23" t="str">
        <f>Translations!$B$1646</f>
        <v>Other (Fossil)</v>
      </c>
      <c r="B938" s="23" t="str">
        <f>Translations!$B$1197</f>
        <v>Other</v>
      </c>
      <c r="C938" s="332" t="b">
        <v>0</v>
      </c>
      <c r="D938" s="332" t="b">
        <v>0</v>
      </c>
      <c r="E938" s="589" t="str">
        <f>Euconst_NA</f>
        <v>n.a.</v>
      </c>
      <c r="F938" s="332" t="b">
        <v>0</v>
      </c>
      <c r="G938" s="332" t="b">
        <v>0</v>
      </c>
      <c r="H938" s="332" t="b">
        <v>0</v>
      </c>
    </row>
    <row r="939" spans="1:8" x14ac:dyDescent="0.25">
      <c r="A939" s="23" t="str">
        <f>Translations!$B$1487</f>
        <v>Other Aviation fuel (Manual input)</v>
      </c>
      <c r="B939" s="23" t="str">
        <f>Translations!$B$1488</f>
        <v>Other (manual)</v>
      </c>
      <c r="C939" s="332" t="b">
        <v>0</v>
      </c>
      <c r="D939" s="332" t="str">
        <f>Translations!$B$1647</f>
        <v>manual input</v>
      </c>
      <c r="E939" s="332" t="str">
        <f>Translations!$B$1647</f>
        <v>manual input</v>
      </c>
      <c r="F939" s="332" t="str">
        <f>Translations!$B$1647</f>
        <v>manual input</v>
      </c>
      <c r="G939" s="332" t="str">
        <f>Translations!$B$1647</f>
        <v>manual input</v>
      </c>
      <c r="H939" s="332" t="str">
        <f>Translations!$B$1647</f>
        <v>manual input</v>
      </c>
    </row>
    <row r="941" spans="1:8" x14ac:dyDescent="0.25">
      <c r="A941" s="21" t="s">
        <v>318</v>
      </c>
      <c r="B941" s="21" t="s">
        <v>319</v>
      </c>
      <c r="C941" s="21" t="s">
        <v>320</v>
      </c>
      <c r="D941" s="21" t="s">
        <v>321</v>
      </c>
      <c r="E941" s="21" t="s">
        <v>321</v>
      </c>
    </row>
    <row r="942" spans="1:8" x14ac:dyDescent="0.25">
      <c r="A942" s="10" t="str">
        <f>Translations!$B$184</f>
        <v>Biofuel</v>
      </c>
      <c r="B942" t="str">
        <f>Translations!$B$1468</f>
        <v>RFNBO/RCF</v>
      </c>
      <c r="C942" t="str">
        <f>Translations!$B$1480</f>
        <v>SLCF</v>
      </c>
      <c r="D942" t="str">
        <f>Translations!$B$1643</f>
        <v>Fossil Alternative Fuel</v>
      </c>
      <c r="E942" t="str">
        <f>Translations!$B$1643</f>
        <v>Fossil Alternative Fuel</v>
      </c>
    </row>
    <row r="943" spans="1:8" x14ac:dyDescent="0.25">
      <c r="A943" s="21" t="str">
        <f ca="1">CONCATENATE(ADDRESS(ROW(A944),COLUMN(),,,$E$1),":",ADDRESS(MATCH("END",A944:A951,0)+ROW(A944)-2,COLUMN()))</f>
        <v>EUwideConstants!$A$944:$A$950</v>
      </c>
      <c r="B943" s="21" t="str">
        <f t="shared" ref="B943:D943" ca="1" si="0">CONCATENATE(ADDRESS(ROW(B944),COLUMN(),,,$E$1),":",ADDRESS(MATCH("END",B944:B951,0)+ROW(B944)-2,COLUMN()))</f>
        <v>EUwideConstants!$B$944:$B$947</v>
      </c>
      <c r="C943" s="21" t="str">
        <f t="shared" ca="1" si="0"/>
        <v>EUwideConstants!$C$944:$C$946</v>
      </c>
      <c r="D943" s="21" t="str">
        <f t="shared" ca="1" si="0"/>
        <v>EUwideConstants!$D$944:$D$944</v>
      </c>
      <c r="E943" s="21" t="str">
        <f t="shared" ref="E943" ca="1" si="1">CONCATENATE(ADDRESS(ROW(E944),COLUMN(),,,$E$1),":",ADDRESS(MATCH("END",E944:E951,0)+ROW(E944)-2,COLUMN()))</f>
        <v>EUwideConstants!$E$944:$E$944</v>
      </c>
    </row>
    <row r="944" spans="1:8" x14ac:dyDescent="0.25">
      <c r="A944" s="580" t="str">
        <f>B924</f>
        <v>Adv. Biofuel</v>
      </c>
      <c r="B944" s="580" t="str">
        <f>B931</f>
        <v>RFNBO</v>
      </c>
      <c r="C944" s="580" t="str">
        <f>B935</f>
        <v>non-foss SLCF</v>
      </c>
      <c r="D944" s="580" t="str">
        <f>B938</f>
        <v>Other</v>
      </c>
      <c r="E944" s="580" t="str">
        <f>B939</f>
        <v>Other (manual)</v>
      </c>
    </row>
    <row r="945" spans="1:5" x14ac:dyDescent="0.25">
      <c r="A945" s="580" t="str">
        <f t="shared" ref="A945:A950" si="2">B925</f>
        <v>Biofuel</v>
      </c>
      <c r="B945" s="580" t="str">
        <f t="shared" ref="B945:B947" si="3">B932</f>
        <v>RCF</v>
      </c>
      <c r="C945" s="580" t="str">
        <f t="shared" ref="C945:C946" si="4">B936</f>
        <v>SLCF</v>
      </c>
      <c r="D945" s="580" t="s">
        <v>322</v>
      </c>
      <c r="E945" s="580" t="s">
        <v>322</v>
      </c>
    </row>
    <row r="946" spans="1:5" x14ac:dyDescent="0.25">
      <c r="A946" s="580" t="str">
        <f t="shared" si="2"/>
        <v>Other Biofuel</v>
      </c>
      <c r="B946" s="580" t="str">
        <f t="shared" si="3"/>
        <v>Non-zero RFNBO</v>
      </c>
      <c r="C946" s="580" t="str">
        <f t="shared" si="4"/>
        <v>Non-zero SLCF</v>
      </c>
      <c r="D946" s="581"/>
      <c r="E946" s="581"/>
    </row>
    <row r="947" spans="1:5" x14ac:dyDescent="0.25">
      <c r="A947" s="580" t="str">
        <f t="shared" si="2"/>
        <v>Co-prod. Adv. Biofuel</v>
      </c>
      <c r="B947" s="580" t="str">
        <f t="shared" si="3"/>
        <v>Non-zero RCF</v>
      </c>
      <c r="C947" s="580" t="s">
        <v>322</v>
      </c>
      <c r="D947" s="581"/>
      <c r="E947" s="581"/>
    </row>
    <row r="948" spans="1:5" x14ac:dyDescent="0.25">
      <c r="A948" s="580" t="str">
        <f t="shared" si="2"/>
        <v>Co-prod. Biofuel</v>
      </c>
      <c r="B948" s="580" t="s">
        <v>322</v>
      </c>
      <c r="C948" s="581"/>
      <c r="D948" s="581"/>
      <c r="E948" s="581"/>
    </row>
    <row r="949" spans="1:5" x14ac:dyDescent="0.25">
      <c r="A949" s="580" t="str">
        <f t="shared" si="2"/>
        <v>Non-El. Biofuel</v>
      </c>
      <c r="B949" s="581"/>
      <c r="C949" s="581"/>
      <c r="D949" s="581"/>
      <c r="E949" s="581"/>
    </row>
    <row r="950" spans="1:5" x14ac:dyDescent="0.25">
      <c r="A950" s="580" t="str">
        <f t="shared" si="2"/>
        <v>Non-zero Biofuel</v>
      </c>
      <c r="B950" s="581"/>
      <c r="C950" s="581"/>
      <c r="D950" s="581"/>
      <c r="E950" s="581"/>
    </row>
    <row r="951" spans="1:5" x14ac:dyDescent="0.25">
      <c r="A951" s="580" t="s">
        <v>322</v>
      </c>
      <c r="B951" s="581"/>
      <c r="C951" s="581"/>
      <c r="D951" s="581"/>
      <c r="E951" s="581"/>
    </row>
    <row r="954" spans="1:5" x14ac:dyDescent="0.25">
      <c r="A954" s="21" t="s">
        <v>323</v>
      </c>
      <c r="B954" s="21" t="s">
        <v>324</v>
      </c>
      <c r="C954" s="21" t="s">
        <v>325</v>
      </c>
    </row>
    <row r="955" spans="1:5" x14ac:dyDescent="0.25">
      <c r="A955" s="332" t="str">
        <f>Translations!$B$1151</f>
        <v>Jet-A</v>
      </c>
      <c r="B955" s="54">
        <v>3.16</v>
      </c>
      <c r="C955" s="54">
        <v>44.1</v>
      </c>
    </row>
    <row r="956" spans="1:5" x14ac:dyDescent="0.25">
      <c r="A956" s="332" t="str">
        <f>Translations!$B$1152</f>
        <v>Jet-A1</v>
      </c>
      <c r="B956" s="54">
        <v>3.16</v>
      </c>
      <c r="C956" s="54">
        <v>44.1</v>
      </c>
    </row>
    <row r="957" spans="1:5" x14ac:dyDescent="0.25">
      <c r="A957" s="332" t="str">
        <f>Translations!$B$1153</f>
        <v>Jet-B</v>
      </c>
      <c r="B957" s="54">
        <v>3.1</v>
      </c>
      <c r="C957" s="54">
        <v>44.3</v>
      </c>
    </row>
    <row r="958" spans="1:5" x14ac:dyDescent="0.25">
      <c r="A958" s="332" t="str">
        <f>Translations!$B$1154</f>
        <v>AvGas</v>
      </c>
      <c r="B958" s="54">
        <v>3.1</v>
      </c>
      <c r="C958" s="54">
        <v>44.3</v>
      </c>
    </row>
    <row r="960" spans="1:5" x14ac:dyDescent="0.25">
      <c r="A960" s="21" t="s">
        <v>326</v>
      </c>
    </row>
    <row r="961" spans="1:1" x14ac:dyDescent="0.25">
      <c r="A961" s="166" t="str">
        <f>Translations!$B$1648</f>
        <v>Select main fuel!</v>
      </c>
    </row>
    <row r="963" spans="1:1" x14ac:dyDescent="0.25">
      <c r="A963" s="21" t="s">
        <v>328</v>
      </c>
    </row>
    <row r="964" spans="1:1" x14ac:dyDescent="0.25">
      <c r="A964" s="166" t="str">
        <f>Translations!$B$1649</f>
        <v>Incomplete!</v>
      </c>
    </row>
    <row r="966" spans="1:1" x14ac:dyDescent="0.25">
      <c r="A966" s="21" t="s">
        <v>330</v>
      </c>
    </row>
    <row r="967" spans="1:1" x14ac:dyDescent="0.25">
      <c r="A967" s="166" t="str">
        <f>Translations!$B$1650</f>
        <v>Fuel</v>
      </c>
    </row>
    <row r="969" spans="1:1" x14ac:dyDescent="0.25">
      <c r="A969" s="21" t="s">
        <v>332</v>
      </c>
    </row>
    <row r="970" spans="1:1" x14ac:dyDescent="0.25">
      <c r="A970" s="590" t="str">
        <f>Euconst_NA</f>
        <v>n.a.</v>
      </c>
    </row>
    <row r="971" spans="1:1" x14ac:dyDescent="0.25">
      <c r="A971" s="590">
        <v>0.5</v>
      </c>
    </row>
    <row r="972" spans="1:1" x14ac:dyDescent="0.25">
      <c r="A972" s="590">
        <v>0.7</v>
      </c>
    </row>
    <row r="973" spans="1:1" x14ac:dyDescent="0.25">
      <c r="A973" s="590">
        <v>0.95</v>
      </c>
    </row>
    <row r="975" spans="1:1" x14ac:dyDescent="0.25">
      <c r="A975" s="21" t="s">
        <v>333</v>
      </c>
    </row>
    <row r="976" spans="1:1" x14ac:dyDescent="0.25">
      <c r="A976" s="166" t="str">
        <f>Translations!$B$1651</f>
        <v>Attention: You have chosen to opt-out from the EU ETS support scheme under Article 3c(6) of the EU ETS Directive. Therefore, you will not be eligible to receive free allocation for the use of eligible aviation fuels, even if reported in this report.</v>
      </c>
    </row>
    <row r="977" spans="1:1" x14ac:dyDescent="0.25">
      <c r="A977" s="21" t="s">
        <v>334</v>
      </c>
    </row>
    <row r="978" spans="1:1" x14ac:dyDescent="0.25">
      <c r="A978" s="166" t="str">
        <f>Translations!$B$1652</f>
        <v>You are applying for support for the use of eligible aviation fuels under Article 3c(6) of the EU ETS Directive using the data displayed below.</v>
      </c>
    </row>
  </sheetData>
  <sheetProtection sheet="1" objects="1" scenarios="1" formatCells="0" formatColumns="0" formatRows="0" insertColumns="0" insertRows="0"/>
  <mergeCells count="2">
    <mergeCell ref="E1:F1"/>
    <mergeCell ref="C1:D1"/>
  </mergeCells>
  <phoneticPr fontId="12" type="noConversion"/>
  <pageMargins left="0.78740157499999996" right="0.78740157499999996" top="0.984251969" bottom="0.984251969" header="0.5" footer="0.5"/>
  <pageSetup paperSize="9" scale="57" fitToHeight="10" orientation="landscape" r:id="rId1"/>
  <headerFooter alignWithMargins="0">
    <oddHeader>&amp;L&amp;F, &amp;A&amp;R&amp;D, &amp;T</oddHeader>
    <oddFooter>&amp;C&amp;P / &amp;N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tabColor indexed="12"/>
  </sheetPr>
  <dimension ref="A2"/>
  <sheetViews>
    <sheetView workbookViewId="0"/>
  </sheetViews>
  <sheetFormatPr defaultColWidth="11.44140625" defaultRowHeight="13.2" x14ac:dyDescent="0.25"/>
  <sheetData>
    <row r="2" spans="1:1" ht="22.8" x14ac:dyDescent="0.4">
      <c r="A2" s="4" t="s">
        <v>335</v>
      </c>
    </row>
  </sheetData>
  <sheetProtection sheet="1" objects="1" scenarios="1" formatCells="0" formatColumns="0" formatRows="0" insertColumns="0" insertRows="0"/>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tabColor rgb="FF0070C0"/>
  </sheetPr>
  <dimension ref="A1:E1652"/>
  <sheetViews>
    <sheetView zoomScale="115" zoomScaleNormal="115" workbookViewId="0">
      <pane xSplit="1" ySplit="1" topLeftCell="B2" activePane="bottomRight" state="frozen"/>
      <selection pane="topRight" activeCell="B1" sqref="B1"/>
      <selection pane="bottomLeft" activeCell="A2" sqref="A2"/>
      <selection pane="bottomRight" activeCell="B2" sqref="B2"/>
    </sheetView>
  </sheetViews>
  <sheetFormatPr defaultColWidth="11.44140625" defaultRowHeight="13.2" x14ac:dyDescent="0.25"/>
  <cols>
    <col min="1" max="1" width="8.44140625" style="125" customWidth="1"/>
    <col min="2" max="2" width="90.5546875" style="70" customWidth="1"/>
    <col min="3" max="3" width="90.5546875" style="476" customWidth="1"/>
    <col min="4" max="16384" width="11.44140625" style="56"/>
  </cols>
  <sheetData>
    <row r="1" spans="1:3" ht="14.4" x14ac:dyDescent="0.3">
      <c r="A1" s="287" t="s">
        <v>338</v>
      </c>
      <c r="B1" s="82" t="s">
        <v>336</v>
      </c>
      <c r="C1" s="455" t="s">
        <v>337</v>
      </c>
    </row>
    <row r="2" spans="1:3" ht="24.6" x14ac:dyDescent="0.25">
      <c r="A2" s="81" t="s">
        <v>338</v>
      </c>
      <c r="B2" s="229" t="s">
        <v>339</v>
      </c>
      <c r="C2" s="456" t="s">
        <v>339</v>
      </c>
    </row>
    <row r="3" spans="1:3" ht="17.399999999999999" x14ac:dyDescent="0.25">
      <c r="A3" s="81">
        <v>2</v>
      </c>
      <c r="B3" s="230" t="s">
        <v>340</v>
      </c>
      <c r="C3" s="457" t="s">
        <v>340</v>
      </c>
    </row>
    <row r="4" spans="1:3" x14ac:dyDescent="0.25">
      <c r="A4" s="81">
        <v>3</v>
      </c>
      <c r="B4" s="231" t="s">
        <v>341</v>
      </c>
      <c r="C4" s="458" t="s">
        <v>341</v>
      </c>
    </row>
    <row r="5" spans="1:3" x14ac:dyDescent="0.25">
      <c r="A5" s="81" t="s">
        <v>338</v>
      </c>
      <c r="B5" s="231" t="s">
        <v>342</v>
      </c>
      <c r="C5" s="458" t="s">
        <v>342</v>
      </c>
    </row>
    <row r="6" spans="1:3" x14ac:dyDescent="0.25">
      <c r="A6" s="81">
        <v>5</v>
      </c>
      <c r="B6" s="231" t="s">
        <v>343</v>
      </c>
      <c r="C6" s="458" t="s">
        <v>343</v>
      </c>
    </row>
    <row r="7" spans="1:3" x14ac:dyDescent="0.25">
      <c r="A7" s="81" t="s">
        <v>338</v>
      </c>
      <c r="B7" s="231" t="s">
        <v>344</v>
      </c>
      <c r="C7" s="458" t="s">
        <v>344</v>
      </c>
    </row>
    <row r="8" spans="1:3" x14ac:dyDescent="0.25">
      <c r="A8" s="81" t="s">
        <v>338</v>
      </c>
      <c r="B8" s="231" t="s">
        <v>345</v>
      </c>
      <c r="C8" s="458" t="s">
        <v>345</v>
      </c>
    </row>
    <row r="9" spans="1:3" x14ac:dyDescent="0.25">
      <c r="A9" s="81" t="s">
        <v>338</v>
      </c>
      <c r="B9" s="231" t="s">
        <v>346</v>
      </c>
      <c r="C9" s="458" t="s">
        <v>346</v>
      </c>
    </row>
    <row r="10" spans="1:3" x14ac:dyDescent="0.25">
      <c r="A10" s="81" t="s">
        <v>338</v>
      </c>
      <c r="B10" s="231" t="s">
        <v>347</v>
      </c>
      <c r="C10" s="458" t="s">
        <v>347</v>
      </c>
    </row>
    <row r="11" spans="1:3" x14ac:dyDescent="0.25">
      <c r="A11" s="81" t="s">
        <v>338</v>
      </c>
      <c r="B11" s="231" t="s">
        <v>348</v>
      </c>
      <c r="C11" s="458" t="s">
        <v>348</v>
      </c>
    </row>
    <row r="12" spans="1:3" x14ac:dyDescent="0.25">
      <c r="A12" s="81" t="s">
        <v>338</v>
      </c>
      <c r="B12" s="231" t="s">
        <v>349</v>
      </c>
      <c r="C12" s="458" t="s">
        <v>349</v>
      </c>
    </row>
    <row r="13" spans="1:3" x14ac:dyDescent="0.25">
      <c r="A13" s="81" t="s">
        <v>338</v>
      </c>
      <c r="B13" s="231" t="s">
        <v>350</v>
      </c>
      <c r="C13" s="458" t="s">
        <v>350</v>
      </c>
    </row>
    <row r="14" spans="1:3" x14ac:dyDescent="0.25">
      <c r="A14" s="81" t="s">
        <v>338</v>
      </c>
      <c r="B14" s="231" t="s">
        <v>351</v>
      </c>
      <c r="C14" s="458" t="s">
        <v>351</v>
      </c>
    </row>
    <row r="15" spans="1:3" x14ac:dyDescent="0.25">
      <c r="A15" s="81" t="s">
        <v>338</v>
      </c>
      <c r="B15" s="231" t="s">
        <v>352</v>
      </c>
      <c r="C15" s="458" t="s">
        <v>352</v>
      </c>
    </row>
    <row r="16" spans="1:3" x14ac:dyDescent="0.25">
      <c r="A16" s="81" t="s">
        <v>338</v>
      </c>
      <c r="B16" s="231" t="s">
        <v>353</v>
      </c>
      <c r="C16" s="458" t="s">
        <v>353</v>
      </c>
    </row>
    <row r="17" spans="1:3" x14ac:dyDescent="0.25">
      <c r="A17" s="81" t="s">
        <v>338</v>
      </c>
      <c r="B17" s="231" t="s">
        <v>354</v>
      </c>
      <c r="C17" s="458" t="s">
        <v>354</v>
      </c>
    </row>
    <row r="18" spans="1:3" x14ac:dyDescent="0.25">
      <c r="A18" s="81" t="s">
        <v>338</v>
      </c>
      <c r="B18" s="231" t="s">
        <v>355</v>
      </c>
      <c r="C18" s="458" t="s">
        <v>355</v>
      </c>
    </row>
    <row r="19" spans="1:3" x14ac:dyDescent="0.25">
      <c r="A19" s="81" t="s">
        <v>338</v>
      </c>
      <c r="B19" s="231" t="s">
        <v>356</v>
      </c>
      <c r="C19" s="458" t="s">
        <v>356</v>
      </c>
    </row>
    <row r="20" spans="1:3" x14ac:dyDescent="0.25">
      <c r="A20" s="81">
        <v>19</v>
      </c>
      <c r="B20" s="231" t="s">
        <v>357</v>
      </c>
      <c r="C20" s="458" t="s">
        <v>357</v>
      </c>
    </row>
    <row r="21" spans="1:3" x14ac:dyDescent="0.25">
      <c r="A21" s="81" t="s">
        <v>338</v>
      </c>
      <c r="B21" s="232" t="s">
        <v>358</v>
      </c>
      <c r="C21" s="459" t="s">
        <v>358</v>
      </c>
    </row>
    <row r="22" spans="1:3" x14ac:dyDescent="0.25">
      <c r="A22" s="81" t="s">
        <v>338</v>
      </c>
      <c r="B22" s="233" t="s">
        <v>359</v>
      </c>
      <c r="C22" s="458" t="s">
        <v>359</v>
      </c>
    </row>
    <row r="23" spans="1:3" x14ac:dyDescent="0.25">
      <c r="A23" s="81">
        <v>22</v>
      </c>
      <c r="B23" s="231" t="s">
        <v>360</v>
      </c>
      <c r="C23" s="458" t="s">
        <v>360</v>
      </c>
    </row>
    <row r="24" spans="1:3" x14ac:dyDescent="0.25">
      <c r="A24" s="81" t="s">
        <v>338</v>
      </c>
      <c r="B24" s="233" t="s">
        <v>361</v>
      </c>
      <c r="C24" s="458" t="s">
        <v>361</v>
      </c>
    </row>
    <row r="25" spans="1:3" ht="27" thickBot="1" x14ac:dyDescent="0.3">
      <c r="A25" s="81">
        <v>24</v>
      </c>
      <c r="B25" s="232" t="s">
        <v>362</v>
      </c>
      <c r="C25" s="459" t="s">
        <v>362</v>
      </c>
    </row>
    <row r="26" spans="1:3" ht="13.8" thickBot="1" x14ac:dyDescent="0.3">
      <c r="A26" s="81">
        <v>25</v>
      </c>
      <c r="B26" s="234" t="s">
        <v>363</v>
      </c>
      <c r="C26" s="458" t="s">
        <v>363</v>
      </c>
    </row>
    <row r="27" spans="1:3" ht="26.4" x14ac:dyDescent="0.25">
      <c r="A27" s="81">
        <v>26</v>
      </c>
      <c r="B27" s="234" t="s">
        <v>364</v>
      </c>
      <c r="C27" s="458" t="s">
        <v>364</v>
      </c>
    </row>
    <row r="28" spans="1:3" ht="13.8" thickBot="1" x14ac:dyDescent="0.3">
      <c r="A28" s="81">
        <v>27</v>
      </c>
      <c r="B28" s="232" t="s">
        <v>365</v>
      </c>
      <c r="C28" s="459" t="s">
        <v>365</v>
      </c>
    </row>
    <row r="29" spans="1:3" ht="13.8" thickBot="1" x14ac:dyDescent="0.3">
      <c r="A29" s="81">
        <v>28</v>
      </c>
      <c r="B29" s="235" t="s">
        <v>366</v>
      </c>
      <c r="C29" s="458" t="s">
        <v>366</v>
      </c>
    </row>
    <row r="30" spans="1:3" ht="13.8" thickBot="1" x14ac:dyDescent="0.3">
      <c r="A30" s="81">
        <v>29</v>
      </c>
      <c r="B30" s="236" t="s">
        <v>367</v>
      </c>
      <c r="C30" s="458" t="s">
        <v>367</v>
      </c>
    </row>
    <row r="31" spans="1:3" ht="13.8" thickBot="1" x14ac:dyDescent="0.3">
      <c r="A31" s="81">
        <v>30</v>
      </c>
      <c r="B31" s="236" t="s">
        <v>368</v>
      </c>
      <c r="C31" s="458" t="s">
        <v>368</v>
      </c>
    </row>
    <row r="32" spans="1:3" ht="13.8" thickBot="1" x14ac:dyDescent="0.3">
      <c r="A32" s="81">
        <v>31</v>
      </c>
      <c r="B32" s="236" t="s">
        <v>369</v>
      </c>
      <c r="C32" s="458" t="s">
        <v>369</v>
      </c>
    </row>
    <row r="33" spans="1:3" ht="17.399999999999999" x14ac:dyDescent="0.25">
      <c r="A33" s="81">
        <v>32</v>
      </c>
      <c r="B33" s="237" t="s">
        <v>370</v>
      </c>
      <c r="C33" s="457" t="s">
        <v>370</v>
      </c>
    </row>
    <row r="34" spans="1:3" ht="52.8" x14ac:dyDescent="0.25">
      <c r="A34" s="81" t="s">
        <v>338</v>
      </c>
      <c r="B34" s="231" t="s">
        <v>371</v>
      </c>
      <c r="C34" s="458" t="s">
        <v>371</v>
      </c>
    </row>
    <row r="35" spans="1:3" x14ac:dyDescent="0.25">
      <c r="A35" s="81" t="s">
        <v>338</v>
      </c>
      <c r="B35" s="233" t="s">
        <v>372</v>
      </c>
      <c r="C35" s="458" t="s">
        <v>372</v>
      </c>
    </row>
    <row r="36" spans="1:3" ht="26.4" x14ac:dyDescent="0.25">
      <c r="A36" s="81" t="s">
        <v>338</v>
      </c>
      <c r="B36" t="s">
        <v>373</v>
      </c>
      <c r="C36" s="460" t="s">
        <v>373</v>
      </c>
    </row>
    <row r="37" spans="1:3" ht="26.4" x14ac:dyDescent="0.25">
      <c r="A37" s="81" t="s">
        <v>338</v>
      </c>
      <c r="B37" s="233" t="s">
        <v>374</v>
      </c>
      <c r="C37" s="458" t="s">
        <v>374</v>
      </c>
    </row>
    <row r="38" spans="1:3" ht="26.4" x14ac:dyDescent="0.25">
      <c r="A38" s="81" t="s">
        <v>338</v>
      </c>
      <c r="B38" t="s">
        <v>375</v>
      </c>
      <c r="C38" s="460" t="s">
        <v>375</v>
      </c>
    </row>
    <row r="39" spans="1:3" ht="26.4" x14ac:dyDescent="0.25">
      <c r="A39" s="81" t="s">
        <v>338</v>
      </c>
      <c r="B39" s="233" t="s">
        <v>376</v>
      </c>
      <c r="C39" s="458" t="s">
        <v>376</v>
      </c>
    </row>
    <row r="40" spans="1:3" ht="39.6" x14ac:dyDescent="0.25">
      <c r="A40" s="81" t="s">
        <v>338</v>
      </c>
      <c r="B40" s="238" t="s">
        <v>377</v>
      </c>
      <c r="C40" s="461" t="s">
        <v>377</v>
      </c>
    </row>
    <row r="41" spans="1:3" x14ac:dyDescent="0.25">
      <c r="A41" s="81">
        <v>40</v>
      </c>
      <c r="B41" s="233" t="s">
        <v>378</v>
      </c>
      <c r="C41" s="458" t="s">
        <v>378</v>
      </c>
    </row>
    <row r="42" spans="1:3" ht="79.2" x14ac:dyDescent="0.25">
      <c r="A42" s="81" t="s">
        <v>338</v>
      </c>
      <c r="B42" s="238" t="s">
        <v>379</v>
      </c>
      <c r="C42" s="461" t="s">
        <v>379</v>
      </c>
    </row>
    <row r="43" spans="1:3" ht="66" x14ac:dyDescent="0.25">
      <c r="A43" s="81" t="s">
        <v>338</v>
      </c>
      <c r="B43" s="233" t="s">
        <v>380</v>
      </c>
      <c r="C43" s="458" t="s">
        <v>380</v>
      </c>
    </row>
    <row r="44" spans="1:3" x14ac:dyDescent="0.25">
      <c r="A44" s="81">
        <v>43</v>
      </c>
      <c r="B44" s="233" t="s">
        <v>381</v>
      </c>
      <c r="C44" s="458" t="s">
        <v>381</v>
      </c>
    </row>
    <row r="45" spans="1:3" x14ac:dyDescent="0.25">
      <c r="A45" s="81" t="s">
        <v>338</v>
      </c>
      <c r="B45" s="231" t="s">
        <v>382</v>
      </c>
      <c r="C45" s="458" t="s">
        <v>382</v>
      </c>
    </row>
    <row r="46" spans="1:3" ht="52.8" x14ac:dyDescent="0.25">
      <c r="A46" s="81" t="s">
        <v>338</v>
      </c>
      <c r="B46" s="231" t="s">
        <v>383</v>
      </c>
      <c r="C46" s="458" t="s">
        <v>383</v>
      </c>
    </row>
    <row r="47" spans="1:3" ht="26.4" x14ac:dyDescent="0.25">
      <c r="A47" s="81" t="s">
        <v>338</v>
      </c>
      <c r="B47" s="232" t="s">
        <v>384</v>
      </c>
      <c r="C47" s="459" t="s">
        <v>384</v>
      </c>
    </row>
    <row r="48" spans="1:3" ht="15.6" x14ac:dyDescent="0.25">
      <c r="A48" s="81">
        <v>47</v>
      </c>
      <c r="B48" s="239" t="s">
        <v>385</v>
      </c>
      <c r="C48" s="462" t="s">
        <v>385</v>
      </c>
    </row>
    <row r="49" spans="1:3" ht="52.8" x14ac:dyDescent="0.25">
      <c r="A49" s="81" t="s">
        <v>338</v>
      </c>
      <c r="B49" s="232" t="s">
        <v>386</v>
      </c>
      <c r="C49" s="459" t="s">
        <v>387</v>
      </c>
    </row>
    <row r="50" spans="1:3" ht="26.4" x14ac:dyDescent="0.25">
      <c r="A50" s="81">
        <v>49</v>
      </c>
      <c r="B50" s="231" t="s">
        <v>388</v>
      </c>
      <c r="C50" s="458" t="s">
        <v>388</v>
      </c>
    </row>
    <row r="51" spans="1:3" ht="26.4" x14ac:dyDescent="0.25">
      <c r="A51" s="81">
        <v>50</v>
      </c>
      <c r="B51" s="231" t="s">
        <v>389</v>
      </c>
      <c r="C51" s="458" t="s">
        <v>389</v>
      </c>
    </row>
    <row r="52" spans="1:3" ht="39.6" x14ac:dyDescent="0.25">
      <c r="A52" s="81">
        <v>51</v>
      </c>
      <c r="B52" s="231" t="s">
        <v>390</v>
      </c>
      <c r="C52" s="458" t="s">
        <v>390</v>
      </c>
    </row>
    <row r="53" spans="1:3" x14ac:dyDescent="0.25">
      <c r="A53" s="81">
        <v>52</v>
      </c>
      <c r="B53" s="233" t="s">
        <v>391</v>
      </c>
      <c r="C53" s="458" t="s">
        <v>391</v>
      </c>
    </row>
    <row r="54" spans="1:3" ht="13.8" thickBot="1" x14ac:dyDescent="0.3">
      <c r="A54" s="81" t="s">
        <v>338</v>
      </c>
      <c r="B54" s="231" t="s">
        <v>392</v>
      </c>
      <c r="C54" s="458" t="s">
        <v>392</v>
      </c>
    </row>
    <row r="55" spans="1:3" x14ac:dyDescent="0.25">
      <c r="A55" s="81">
        <v>54</v>
      </c>
      <c r="B55" s="240" t="s">
        <v>393</v>
      </c>
      <c r="C55" s="458" t="s">
        <v>393</v>
      </c>
    </row>
    <row r="56" spans="1:3" ht="79.2" x14ac:dyDescent="0.25">
      <c r="A56" s="81" t="s">
        <v>338</v>
      </c>
      <c r="B56" s="231" t="s">
        <v>394</v>
      </c>
      <c r="C56" s="458" t="s">
        <v>394</v>
      </c>
    </row>
    <row r="57" spans="1:3" ht="79.2" x14ac:dyDescent="0.25">
      <c r="A57" s="81" t="s">
        <v>338</v>
      </c>
      <c r="B57" s="231" t="s">
        <v>395</v>
      </c>
      <c r="C57" s="458" t="s">
        <v>395</v>
      </c>
    </row>
    <row r="58" spans="1:3" ht="26.4" x14ac:dyDescent="0.25">
      <c r="A58" s="81" t="s">
        <v>338</v>
      </c>
      <c r="B58" s="231" t="s">
        <v>396</v>
      </c>
      <c r="C58" s="458" t="s">
        <v>396</v>
      </c>
    </row>
    <row r="59" spans="1:3" ht="26.4" x14ac:dyDescent="0.25">
      <c r="A59" s="81" t="s">
        <v>338</v>
      </c>
      <c r="B59" s="231" t="s">
        <v>397</v>
      </c>
      <c r="C59" s="458" t="s">
        <v>397</v>
      </c>
    </row>
    <row r="60" spans="1:3" ht="79.2" x14ac:dyDescent="0.25">
      <c r="A60" s="81" t="s">
        <v>338</v>
      </c>
      <c r="B60" s="232" t="s">
        <v>398</v>
      </c>
      <c r="C60" s="459" t="s">
        <v>399</v>
      </c>
    </row>
    <row r="61" spans="1:3" ht="15.6" x14ac:dyDescent="0.25">
      <c r="A61" s="81">
        <v>60</v>
      </c>
      <c r="B61" s="241" t="s">
        <v>400</v>
      </c>
      <c r="C61" s="462" t="s">
        <v>400</v>
      </c>
    </row>
    <row r="62" spans="1:3" x14ac:dyDescent="0.25">
      <c r="A62" s="81">
        <v>61</v>
      </c>
      <c r="B62" s="232" t="s">
        <v>401</v>
      </c>
      <c r="C62" s="459" t="s">
        <v>401</v>
      </c>
    </row>
    <row r="63" spans="1:3" x14ac:dyDescent="0.25">
      <c r="A63" s="81">
        <v>62</v>
      </c>
      <c r="B63" s="233" t="s">
        <v>402</v>
      </c>
      <c r="C63" s="458" t="s">
        <v>402</v>
      </c>
    </row>
    <row r="64" spans="1:3" x14ac:dyDescent="0.25">
      <c r="A64" s="81">
        <v>63</v>
      </c>
      <c r="B64" s="231" t="s">
        <v>403</v>
      </c>
      <c r="C64" s="458" t="s">
        <v>403</v>
      </c>
    </row>
    <row r="65" spans="1:3" x14ac:dyDescent="0.25">
      <c r="A65" s="81">
        <v>64</v>
      </c>
      <c r="B65" s="233" t="s">
        <v>404</v>
      </c>
      <c r="C65" s="458" t="s">
        <v>404</v>
      </c>
    </row>
    <row r="66" spans="1:3" x14ac:dyDescent="0.25">
      <c r="A66" s="81" t="s">
        <v>338</v>
      </c>
      <c r="B66" s="231" t="s">
        <v>405</v>
      </c>
      <c r="C66" s="458" t="s">
        <v>405</v>
      </c>
    </row>
    <row r="67" spans="1:3" x14ac:dyDescent="0.25">
      <c r="A67" s="81">
        <v>66</v>
      </c>
      <c r="B67" s="231" t="s">
        <v>406</v>
      </c>
      <c r="C67" s="458" t="s">
        <v>406</v>
      </c>
    </row>
    <row r="68" spans="1:3" x14ac:dyDescent="0.25">
      <c r="A68" s="81" t="s">
        <v>338</v>
      </c>
      <c r="B68" s="231" t="s">
        <v>407</v>
      </c>
      <c r="C68" s="458" t="s">
        <v>407</v>
      </c>
    </row>
    <row r="69" spans="1:3" x14ac:dyDescent="0.25">
      <c r="A69" s="81">
        <v>68</v>
      </c>
      <c r="B69" s="233" t="s">
        <v>408</v>
      </c>
      <c r="C69" s="458" t="s">
        <v>408</v>
      </c>
    </row>
    <row r="70" spans="1:3" x14ac:dyDescent="0.25">
      <c r="A70" s="81">
        <v>69</v>
      </c>
      <c r="B70" s="232" t="s">
        <v>409</v>
      </c>
      <c r="C70" s="459" t="s">
        <v>409</v>
      </c>
    </row>
    <row r="71" spans="1:3" x14ac:dyDescent="0.25">
      <c r="A71" s="81">
        <v>70</v>
      </c>
      <c r="B71" s="242" t="s">
        <v>410</v>
      </c>
      <c r="C71" s="458" t="s">
        <v>410</v>
      </c>
    </row>
    <row r="72" spans="1:3" x14ac:dyDescent="0.25">
      <c r="A72" s="81">
        <v>71</v>
      </c>
      <c r="B72" s="231" t="s">
        <v>411</v>
      </c>
      <c r="C72" s="458" t="s">
        <v>411</v>
      </c>
    </row>
    <row r="73" spans="1:3" x14ac:dyDescent="0.25">
      <c r="A73" s="81">
        <v>72</v>
      </c>
      <c r="B73" s="242" t="s">
        <v>412</v>
      </c>
      <c r="C73" s="458" t="s">
        <v>412</v>
      </c>
    </row>
    <row r="74" spans="1:3" ht="15.6" x14ac:dyDescent="0.25">
      <c r="A74" s="81">
        <v>73</v>
      </c>
      <c r="B74" s="241" t="s">
        <v>413</v>
      </c>
      <c r="C74" s="462" t="s">
        <v>413</v>
      </c>
    </row>
    <row r="75" spans="1:3" ht="66" x14ac:dyDescent="0.25">
      <c r="A75" s="81" t="s">
        <v>338</v>
      </c>
      <c r="B75" s="231" t="s">
        <v>414</v>
      </c>
      <c r="C75" s="458" t="s">
        <v>414</v>
      </c>
    </row>
    <row r="76" spans="1:3" ht="39.6" x14ac:dyDescent="0.25">
      <c r="A76" s="81">
        <v>75</v>
      </c>
      <c r="B76" s="231" t="s">
        <v>415</v>
      </c>
      <c r="C76" s="458" t="s">
        <v>415</v>
      </c>
    </row>
    <row r="77" spans="1:3" ht="52.8" x14ac:dyDescent="0.25">
      <c r="A77" s="81">
        <v>76</v>
      </c>
      <c r="B77" s="231" t="s">
        <v>416</v>
      </c>
      <c r="C77" s="458" t="s">
        <v>416</v>
      </c>
    </row>
    <row r="78" spans="1:3" x14ac:dyDescent="0.25">
      <c r="A78" s="81">
        <v>77</v>
      </c>
      <c r="B78" s="243" t="s">
        <v>417</v>
      </c>
      <c r="C78" s="463" t="s">
        <v>417</v>
      </c>
    </row>
    <row r="79" spans="1:3" x14ac:dyDescent="0.25">
      <c r="A79" s="81">
        <v>78</v>
      </c>
      <c r="B79" s="244" t="s">
        <v>418</v>
      </c>
      <c r="C79" s="459" t="s">
        <v>418</v>
      </c>
    </row>
    <row r="80" spans="1:3" x14ac:dyDescent="0.25">
      <c r="A80" s="81">
        <v>79</v>
      </c>
      <c r="B80" s="245" t="s">
        <v>419</v>
      </c>
      <c r="C80" s="458" t="s">
        <v>419</v>
      </c>
    </row>
    <row r="81" spans="1:3" ht="13.8" thickBot="1" x14ac:dyDescent="0.3">
      <c r="A81" s="81">
        <v>80</v>
      </c>
      <c r="B81" s="246" t="s">
        <v>420</v>
      </c>
      <c r="C81" s="464" t="s">
        <v>420</v>
      </c>
    </row>
    <row r="82" spans="1:3" ht="26.4" x14ac:dyDescent="0.25">
      <c r="A82" s="81">
        <v>81</v>
      </c>
      <c r="B82" s="245" t="s">
        <v>421</v>
      </c>
      <c r="C82" s="458" t="s">
        <v>421</v>
      </c>
    </row>
    <row r="83" spans="1:3" x14ac:dyDescent="0.25">
      <c r="A83" s="81">
        <v>82</v>
      </c>
      <c r="B83" s="245" t="s">
        <v>422</v>
      </c>
      <c r="C83" s="458" t="s">
        <v>422</v>
      </c>
    </row>
    <row r="84" spans="1:3" x14ac:dyDescent="0.25">
      <c r="A84" s="81">
        <v>83</v>
      </c>
      <c r="B84" s="245" t="s">
        <v>423</v>
      </c>
      <c r="C84" s="458" t="s">
        <v>423</v>
      </c>
    </row>
    <row r="85" spans="1:3" x14ac:dyDescent="0.25">
      <c r="A85" s="81">
        <v>84</v>
      </c>
      <c r="B85" s="245" t="s">
        <v>424</v>
      </c>
      <c r="C85" s="458" t="s">
        <v>424</v>
      </c>
    </row>
    <row r="86" spans="1:3" x14ac:dyDescent="0.25">
      <c r="A86" s="81">
        <v>85</v>
      </c>
      <c r="B86" s="245" t="s">
        <v>425</v>
      </c>
      <c r="C86" s="458" t="s">
        <v>425</v>
      </c>
    </row>
    <row r="87" spans="1:3" ht="15.6" x14ac:dyDescent="0.25">
      <c r="A87" s="81">
        <v>86</v>
      </c>
      <c r="B87" s="241" t="s">
        <v>426</v>
      </c>
      <c r="C87" s="462" t="s">
        <v>426</v>
      </c>
    </row>
    <row r="88" spans="1:3" ht="17.399999999999999" x14ac:dyDescent="0.25">
      <c r="A88" s="81" t="s">
        <v>338</v>
      </c>
      <c r="B88" s="230" t="s">
        <v>427</v>
      </c>
      <c r="C88" s="457" t="s">
        <v>427</v>
      </c>
    </row>
    <row r="89" spans="1:3" ht="15.6" x14ac:dyDescent="0.25">
      <c r="A89" s="81" t="s">
        <v>338</v>
      </c>
      <c r="B89" s="247" t="s">
        <v>428</v>
      </c>
      <c r="C89" s="462" t="s">
        <v>428</v>
      </c>
    </row>
    <row r="90" spans="1:3" ht="20.399999999999999" x14ac:dyDescent="0.25">
      <c r="A90" s="81" t="s">
        <v>338</v>
      </c>
      <c r="B90" s="248" t="s">
        <v>429</v>
      </c>
      <c r="C90" s="465" t="s">
        <v>429</v>
      </c>
    </row>
    <row r="91" spans="1:3" ht="30.6" x14ac:dyDescent="0.25">
      <c r="A91" s="81" t="s">
        <v>338</v>
      </c>
      <c r="B91" s="248" t="s">
        <v>430</v>
      </c>
      <c r="C91" s="465" t="s">
        <v>430</v>
      </c>
    </row>
    <row r="92" spans="1:3" ht="20.399999999999999" x14ac:dyDescent="0.25">
      <c r="A92" s="81" t="s">
        <v>338</v>
      </c>
      <c r="B92" s="248" t="s">
        <v>431</v>
      </c>
      <c r="C92" s="465" t="s">
        <v>431</v>
      </c>
    </row>
    <row r="93" spans="1:3" ht="41.4" thickBot="1" x14ac:dyDescent="0.3">
      <c r="A93" s="81" t="s">
        <v>338</v>
      </c>
      <c r="B93" s="248" t="s">
        <v>432</v>
      </c>
      <c r="C93" s="465" t="s">
        <v>432</v>
      </c>
    </row>
    <row r="94" spans="1:3" ht="13.8" thickBot="1" x14ac:dyDescent="0.3">
      <c r="A94" s="81" t="s">
        <v>338</v>
      </c>
      <c r="B94" s="249" t="s">
        <v>433</v>
      </c>
      <c r="C94" s="466" t="s">
        <v>433</v>
      </c>
    </row>
    <row r="95" spans="1:3" ht="13.8" thickBot="1" x14ac:dyDescent="0.3">
      <c r="A95" s="81" t="s">
        <v>338</v>
      </c>
      <c r="B95" s="250" t="s">
        <v>434</v>
      </c>
      <c r="C95" s="466" t="s">
        <v>434</v>
      </c>
    </row>
    <row r="96" spans="1:3" ht="13.8" thickBot="1" x14ac:dyDescent="0.3">
      <c r="A96" s="81" t="s">
        <v>338</v>
      </c>
      <c r="B96" s="250" t="s">
        <v>435</v>
      </c>
      <c r="C96" s="466" t="s">
        <v>435</v>
      </c>
    </row>
    <row r="97" spans="1:3" ht="21" thickBot="1" x14ac:dyDescent="0.3">
      <c r="A97" s="81" t="s">
        <v>338</v>
      </c>
      <c r="B97" s="250" t="s">
        <v>436</v>
      </c>
      <c r="C97" s="466" t="s">
        <v>436</v>
      </c>
    </row>
    <row r="98" spans="1:3" x14ac:dyDescent="0.25">
      <c r="A98" s="81" t="s">
        <v>338</v>
      </c>
      <c r="B98" s="251" t="s">
        <v>437</v>
      </c>
      <c r="C98" s="467" t="s">
        <v>437</v>
      </c>
    </row>
    <row r="99" spans="1:3" ht="34.799999999999997" x14ac:dyDescent="0.25">
      <c r="A99" s="81" t="s">
        <v>338</v>
      </c>
      <c r="B99" s="230" t="s">
        <v>438</v>
      </c>
      <c r="C99" s="457" t="s">
        <v>438</v>
      </c>
    </row>
    <row r="100" spans="1:3" ht="15.6" x14ac:dyDescent="0.25">
      <c r="A100" s="81" t="s">
        <v>338</v>
      </c>
      <c r="B100" s="247" t="s">
        <v>439</v>
      </c>
      <c r="C100" s="462" t="s">
        <v>439</v>
      </c>
    </row>
    <row r="101" spans="1:3" x14ac:dyDescent="0.25">
      <c r="A101" s="81">
        <v>100</v>
      </c>
      <c r="B101" s="244" t="s">
        <v>440</v>
      </c>
      <c r="C101" s="459" t="s">
        <v>440</v>
      </c>
    </row>
    <row r="102" spans="1:3" ht="14.4" x14ac:dyDescent="0.25">
      <c r="A102" s="81" t="s">
        <v>338</v>
      </c>
      <c r="B102" s="252"/>
      <c r="C102" s="432"/>
    </row>
    <row r="103" spans="1:3" x14ac:dyDescent="0.25">
      <c r="A103" s="81" t="s">
        <v>338</v>
      </c>
      <c r="B103" s="248" t="s">
        <v>441</v>
      </c>
      <c r="C103" s="465" t="s">
        <v>441</v>
      </c>
    </row>
    <row r="104" spans="1:3" x14ac:dyDescent="0.25">
      <c r="A104" s="81">
        <v>103</v>
      </c>
      <c r="B104" s="244" t="s">
        <v>442</v>
      </c>
      <c r="C104" s="459" t="s">
        <v>442</v>
      </c>
    </row>
    <row r="105" spans="1:3" x14ac:dyDescent="0.25">
      <c r="A105" s="81" t="s">
        <v>338</v>
      </c>
      <c r="B105" s="248" t="s">
        <v>443</v>
      </c>
      <c r="C105" s="465" t="s">
        <v>443</v>
      </c>
    </row>
    <row r="106" spans="1:3" x14ac:dyDescent="0.25">
      <c r="A106" s="81" t="s">
        <v>338</v>
      </c>
      <c r="B106" s="244" t="s">
        <v>444</v>
      </c>
      <c r="C106" s="459" t="s">
        <v>444</v>
      </c>
    </row>
    <row r="107" spans="1:3" ht="40.799999999999997" x14ac:dyDescent="0.25">
      <c r="A107" s="81" t="s">
        <v>338</v>
      </c>
      <c r="B107" s="248" t="s">
        <v>445</v>
      </c>
      <c r="C107" s="465" t="s">
        <v>445</v>
      </c>
    </row>
    <row r="108" spans="1:3" x14ac:dyDescent="0.25">
      <c r="A108" s="81" t="s">
        <v>338</v>
      </c>
      <c r="B108" s="244" t="s">
        <v>446</v>
      </c>
      <c r="C108" s="459" t="s">
        <v>446</v>
      </c>
    </row>
    <row r="109" spans="1:3" ht="30.6" x14ac:dyDescent="0.25">
      <c r="A109" s="81" t="s">
        <v>338</v>
      </c>
      <c r="B109" s="253" t="s">
        <v>447</v>
      </c>
      <c r="C109" s="468" t="s">
        <v>448</v>
      </c>
    </row>
    <row r="110" spans="1:3" x14ac:dyDescent="0.25">
      <c r="A110" s="81" t="s">
        <v>338</v>
      </c>
      <c r="B110" s="254" t="s">
        <v>449</v>
      </c>
      <c r="C110" s="469" t="s">
        <v>449</v>
      </c>
    </row>
    <row r="111" spans="1:3" x14ac:dyDescent="0.25">
      <c r="A111" s="81" t="s">
        <v>338</v>
      </c>
      <c r="B111" s="248" t="s">
        <v>450</v>
      </c>
      <c r="C111" s="465" t="s">
        <v>450</v>
      </c>
    </row>
    <row r="112" spans="1:3" x14ac:dyDescent="0.25">
      <c r="A112" s="81" t="s">
        <v>338</v>
      </c>
      <c r="B112" s="231" t="s">
        <v>451</v>
      </c>
      <c r="C112" s="458" t="s">
        <v>451</v>
      </c>
    </row>
    <row r="113" spans="1:3" ht="26.4" x14ac:dyDescent="0.25">
      <c r="A113" s="81">
        <v>112</v>
      </c>
      <c r="B113" s="244" t="s">
        <v>452</v>
      </c>
      <c r="C113" s="459" t="s">
        <v>452</v>
      </c>
    </row>
    <row r="114" spans="1:3" ht="20.399999999999999" x14ac:dyDescent="0.25">
      <c r="A114" s="81" t="s">
        <v>338</v>
      </c>
      <c r="B114" s="248" t="s">
        <v>453</v>
      </c>
      <c r="C114" s="465" t="s">
        <v>453</v>
      </c>
    </row>
    <row r="115" spans="1:3" ht="26.4" x14ac:dyDescent="0.25">
      <c r="A115" s="81">
        <v>114</v>
      </c>
      <c r="B115" s="244" t="s">
        <v>454</v>
      </c>
      <c r="C115" s="459" t="s">
        <v>454</v>
      </c>
    </row>
    <row r="116" spans="1:3" ht="30.6" x14ac:dyDescent="0.25">
      <c r="A116" s="81" t="s">
        <v>338</v>
      </c>
      <c r="B116" s="248" t="s">
        <v>455</v>
      </c>
      <c r="C116" s="465" t="s">
        <v>455</v>
      </c>
    </row>
    <row r="117" spans="1:3" ht="26.4" x14ac:dyDescent="0.25">
      <c r="A117" s="81">
        <v>116</v>
      </c>
      <c r="B117" s="244" t="s">
        <v>456</v>
      </c>
      <c r="C117" s="459" t="s">
        <v>456</v>
      </c>
    </row>
    <row r="118" spans="1:3" ht="14.4" x14ac:dyDescent="0.25">
      <c r="A118" s="81" t="s">
        <v>338</v>
      </c>
      <c r="B118" s="252"/>
      <c r="C118" s="432"/>
    </row>
    <row r="119" spans="1:3" ht="20.399999999999999" x14ac:dyDescent="0.25">
      <c r="A119" s="81" t="s">
        <v>338</v>
      </c>
      <c r="B119" s="248" t="s">
        <v>457</v>
      </c>
      <c r="C119" s="465" t="s">
        <v>457</v>
      </c>
    </row>
    <row r="120" spans="1:3" x14ac:dyDescent="0.25">
      <c r="A120" s="81">
        <v>119</v>
      </c>
      <c r="B120" s="244" t="s">
        <v>458</v>
      </c>
      <c r="C120" s="459" t="s">
        <v>458</v>
      </c>
    </row>
    <row r="121" spans="1:3" x14ac:dyDescent="0.25">
      <c r="A121" s="81">
        <v>120</v>
      </c>
      <c r="B121" s="248" t="s">
        <v>459</v>
      </c>
      <c r="C121" s="465" t="s">
        <v>459</v>
      </c>
    </row>
    <row r="122" spans="1:3" x14ac:dyDescent="0.25">
      <c r="A122" s="81">
        <v>121</v>
      </c>
      <c r="B122" s="244" t="s">
        <v>460</v>
      </c>
      <c r="C122" s="459" t="s">
        <v>460</v>
      </c>
    </row>
    <row r="123" spans="1:3" ht="20.399999999999999" x14ac:dyDescent="0.25">
      <c r="A123" s="81">
        <v>122</v>
      </c>
      <c r="B123" s="248" t="s">
        <v>461</v>
      </c>
      <c r="C123" s="465" t="s">
        <v>461</v>
      </c>
    </row>
    <row r="124" spans="1:3" ht="26.4" x14ac:dyDescent="0.25">
      <c r="A124" s="81">
        <v>123</v>
      </c>
      <c r="B124" s="244" t="s">
        <v>462</v>
      </c>
      <c r="C124" s="459" t="s">
        <v>462</v>
      </c>
    </row>
    <row r="125" spans="1:3" x14ac:dyDescent="0.25">
      <c r="A125" s="81">
        <v>124</v>
      </c>
      <c r="B125" s="255" t="s">
        <v>463</v>
      </c>
      <c r="C125" s="466" t="s">
        <v>463</v>
      </c>
    </row>
    <row r="126" spans="1:3" x14ac:dyDescent="0.25">
      <c r="A126" s="81">
        <v>125</v>
      </c>
      <c r="B126" s="255" t="s">
        <v>464</v>
      </c>
      <c r="C126" s="466" t="s">
        <v>464</v>
      </c>
    </row>
    <row r="127" spans="1:3" x14ac:dyDescent="0.25">
      <c r="A127" s="81">
        <v>126</v>
      </c>
      <c r="B127" s="255" t="s">
        <v>465</v>
      </c>
      <c r="C127" s="466" t="s">
        <v>465</v>
      </c>
    </row>
    <row r="128" spans="1:3" x14ac:dyDescent="0.25">
      <c r="A128" s="81">
        <v>127</v>
      </c>
      <c r="B128" s="255" t="s">
        <v>466</v>
      </c>
      <c r="C128" s="466" t="s">
        <v>466</v>
      </c>
    </row>
    <row r="129" spans="1:3" x14ac:dyDescent="0.25">
      <c r="A129" s="81">
        <v>128</v>
      </c>
      <c r="B129" s="244" t="s">
        <v>467</v>
      </c>
      <c r="C129" s="459" t="s">
        <v>467</v>
      </c>
    </row>
    <row r="130" spans="1:3" x14ac:dyDescent="0.25">
      <c r="A130" s="81">
        <v>129</v>
      </c>
      <c r="B130" s="255" t="s">
        <v>468</v>
      </c>
      <c r="C130" s="466" t="s">
        <v>468</v>
      </c>
    </row>
    <row r="131" spans="1:3" x14ac:dyDescent="0.25">
      <c r="A131" s="81">
        <v>130</v>
      </c>
      <c r="B131" s="255" t="s">
        <v>469</v>
      </c>
      <c r="C131" s="466" t="s">
        <v>469</v>
      </c>
    </row>
    <row r="132" spans="1:3" x14ac:dyDescent="0.25">
      <c r="A132" s="81">
        <v>131</v>
      </c>
      <c r="B132" s="255" t="s">
        <v>470</v>
      </c>
      <c r="C132" s="466" t="s">
        <v>470</v>
      </c>
    </row>
    <row r="133" spans="1:3" x14ac:dyDescent="0.25">
      <c r="A133" s="81">
        <v>132</v>
      </c>
      <c r="B133" s="255" t="s">
        <v>471</v>
      </c>
      <c r="C133" s="466" t="s">
        <v>471</v>
      </c>
    </row>
    <row r="134" spans="1:3" x14ac:dyDescent="0.25">
      <c r="A134" s="81">
        <v>133</v>
      </c>
      <c r="B134" s="255" t="s">
        <v>472</v>
      </c>
      <c r="C134" s="466" t="s">
        <v>472</v>
      </c>
    </row>
    <row r="135" spans="1:3" x14ac:dyDescent="0.25">
      <c r="A135" s="81">
        <v>134</v>
      </c>
      <c r="B135" s="255" t="s">
        <v>473</v>
      </c>
      <c r="C135" s="466" t="s">
        <v>473</v>
      </c>
    </row>
    <row r="136" spans="1:3" x14ac:dyDescent="0.25">
      <c r="A136" s="81">
        <v>135</v>
      </c>
      <c r="B136" s="255" t="s">
        <v>474</v>
      </c>
      <c r="C136" s="466" t="s">
        <v>474</v>
      </c>
    </row>
    <row r="137" spans="1:3" ht="26.4" x14ac:dyDescent="0.25">
      <c r="A137" s="81" t="s">
        <v>338</v>
      </c>
      <c r="B137" s="244" t="s">
        <v>475</v>
      </c>
      <c r="C137" s="459" t="s">
        <v>475</v>
      </c>
    </row>
    <row r="138" spans="1:3" ht="26.4" x14ac:dyDescent="0.25">
      <c r="A138" s="81" t="s">
        <v>338</v>
      </c>
      <c r="B138" s="244" t="s">
        <v>476</v>
      </c>
      <c r="C138" s="459" t="s">
        <v>476</v>
      </c>
    </row>
    <row r="139" spans="1:3" ht="30.6" x14ac:dyDescent="0.25">
      <c r="A139" s="81" t="s">
        <v>338</v>
      </c>
      <c r="B139" s="256" t="s">
        <v>477</v>
      </c>
      <c r="C139" s="465" t="s">
        <v>477</v>
      </c>
    </row>
    <row r="140" spans="1:3" ht="26.4" x14ac:dyDescent="0.25">
      <c r="A140" s="81" t="s">
        <v>338</v>
      </c>
      <c r="B140" s="257" t="s">
        <v>478</v>
      </c>
      <c r="C140" s="459" t="s">
        <v>478</v>
      </c>
    </row>
    <row r="141" spans="1:3" x14ac:dyDescent="0.25">
      <c r="A141" s="81" t="s">
        <v>338</v>
      </c>
      <c r="B141" s="244" t="s">
        <v>479</v>
      </c>
      <c r="C141" s="459" t="s">
        <v>479</v>
      </c>
    </row>
    <row r="142" spans="1:3" ht="20.399999999999999" x14ac:dyDescent="0.25">
      <c r="A142" s="81" t="s">
        <v>338</v>
      </c>
      <c r="B142" s="256" t="s">
        <v>480</v>
      </c>
      <c r="C142" s="465" t="s">
        <v>480</v>
      </c>
    </row>
    <row r="143" spans="1:3" x14ac:dyDescent="0.25">
      <c r="A143" s="81" t="s">
        <v>338</v>
      </c>
      <c r="B143" s="255" t="s">
        <v>481</v>
      </c>
      <c r="C143" s="466" t="s">
        <v>481</v>
      </c>
    </row>
    <row r="144" spans="1:3" x14ac:dyDescent="0.25">
      <c r="A144" s="81" t="s">
        <v>338</v>
      </c>
      <c r="B144" s="256" t="s">
        <v>482</v>
      </c>
      <c r="C144" s="465" t="s">
        <v>482</v>
      </c>
    </row>
    <row r="145" spans="1:3" x14ac:dyDescent="0.25">
      <c r="A145" s="81" t="s">
        <v>338</v>
      </c>
      <c r="B145" s="255" t="s">
        <v>483</v>
      </c>
      <c r="C145" s="466" t="s">
        <v>483</v>
      </c>
    </row>
    <row r="146" spans="1:3" x14ac:dyDescent="0.25">
      <c r="A146" s="81" t="s">
        <v>338</v>
      </c>
      <c r="B146" s="255" t="s">
        <v>484</v>
      </c>
      <c r="C146" s="466" t="s">
        <v>484</v>
      </c>
    </row>
    <row r="147" spans="1:3" ht="13.8" thickBot="1" x14ac:dyDescent="0.3">
      <c r="A147" s="81" t="s">
        <v>338</v>
      </c>
      <c r="B147" s="258" t="s">
        <v>485</v>
      </c>
      <c r="C147" s="459" t="s">
        <v>485</v>
      </c>
    </row>
    <row r="148" spans="1:3" ht="15.6" x14ac:dyDescent="0.25">
      <c r="A148" s="81" t="s">
        <v>338</v>
      </c>
      <c r="B148" s="247" t="s">
        <v>486</v>
      </c>
      <c r="C148" s="462" t="s">
        <v>486</v>
      </c>
    </row>
    <row r="149" spans="1:3" x14ac:dyDescent="0.25">
      <c r="A149" s="81" t="s">
        <v>338</v>
      </c>
      <c r="B149" s="244" t="s">
        <v>487</v>
      </c>
      <c r="C149" s="459" t="s">
        <v>487</v>
      </c>
    </row>
    <row r="150" spans="1:3" ht="20.399999999999999" x14ac:dyDescent="0.25">
      <c r="A150" s="81" t="s">
        <v>338</v>
      </c>
      <c r="B150" s="256" t="s">
        <v>488</v>
      </c>
      <c r="C150" s="465" t="s">
        <v>488</v>
      </c>
    </row>
    <row r="151" spans="1:3" x14ac:dyDescent="0.25">
      <c r="A151" s="81">
        <v>150</v>
      </c>
      <c r="B151" s="244" t="s">
        <v>489</v>
      </c>
      <c r="C151" s="459" t="s">
        <v>489</v>
      </c>
    </row>
    <row r="152" spans="1:3" x14ac:dyDescent="0.25">
      <c r="A152" s="81">
        <v>151</v>
      </c>
      <c r="B152" s="244" t="s">
        <v>490</v>
      </c>
      <c r="C152" s="459" t="s">
        <v>490</v>
      </c>
    </row>
    <row r="153" spans="1:3" x14ac:dyDescent="0.25">
      <c r="A153" s="81">
        <v>152</v>
      </c>
      <c r="B153" s="244" t="s">
        <v>491</v>
      </c>
      <c r="C153" s="459" t="s">
        <v>491</v>
      </c>
    </row>
    <row r="154" spans="1:3" x14ac:dyDescent="0.25">
      <c r="A154" s="81">
        <v>153</v>
      </c>
      <c r="B154" s="244" t="s">
        <v>492</v>
      </c>
      <c r="C154" s="459" t="s">
        <v>492</v>
      </c>
    </row>
    <row r="155" spans="1:3" x14ac:dyDescent="0.25">
      <c r="A155" s="81">
        <v>154</v>
      </c>
      <c r="B155" s="244" t="s">
        <v>493</v>
      </c>
      <c r="C155" s="459" t="s">
        <v>493</v>
      </c>
    </row>
    <row r="156" spans="1:3" x14ac:dyDescent="0.25">
      <c r="A156" s="81">
        <v>155</v>
      </c>
      <c r="B156" s="244" t="s">
        <v>494</v>
      </c>
      <c r="C156" s="459" t="s">
        <v>494</v>
      </c>
    </row>
    <row r="157" spans="1:3" x14ac:dyDescent="0.25">
      <c r="A157" s="81">
        <v>156</v>
      </c>
      <c r="B157" s="244" t="s">
        <v>495</v>
      </c>
      <c r="C157" s="459" t="s">
        <v>495</v>
      </c>
    </row>
    <row r="158" spans="1:3" x14ac:dyDescent="0.25">
      <c r="A158" s="81" t="s">
        <v>338</v>
      </c>
      <c r="B158" s="231" t="s">
        <v>496</v>
      </c>
      <c r="C158" s="458" t="s">
        <v>496</v>
      </c>
    </row>
    <row r="159" spans="1:3" x14ac:dyDescent="0.25">
      <c r="A159" s="81">
        <v>158</v>
      </c>
      <c r="B159" s="244" t="s">
        <v>497</v>
      </c>
      <c r="C159" s="459" t="s">
        <v>497</v>
      </c>
    </row>
    <row r="160" spans="1:3" ht="26.4" x14ac:dyDescent="0.25">
      <c r="A160" s="81" t="s">
        <v>338</v>
      </c>
      <c r="B160" s="231" t="s">
        <v>498</v>
      </c>
      <c r="C160" s="458" t="s">
        <v>498</v>
      </c>
    </row>
    <row r="161" spans="1:3" ht="20.399999999999999" x14ac:dyDescent="0.25">
      <c r="A161" s="81" t="s">
        <v>338</v>
      </c>
      <c r="B161" s="256" t="s">
        <v>499</v>
      </c>
      <c r="C161" s="465" t="s">
        <v>499</v>
      </c>
    </row>
    <row r="162" spans="1:3" x14ac:dyDescent="0.25">
      <c r="A162" s="81">
        <v>161</v>
      </c>
      <c r="B162" s="232" t="s">
        <v>500</v>
      </c>
      <c r="C162" s="459" t="s">
        <v>500</v>
      </c>
    </row>
    <row r="163" spans="1:3" x14ac:dyDescent="0.25">
      <c r="A163" s="81">
        <v>162</v>
      </c>
      <c r="B163" s="232" t="s">
        <v>501</v>
      </c>
      <c r="C163" s="459" t="s">
        <v>501</v>
      </c>
    </row>
    <row r="164" spans="1:3" x14ac:dyDescent="0.25">
      <c r="A164" s="81">
        <v>163</v>
      </c>
      <c r="B164" s="232" t="s">
        <v>502</v>
      </c>
      <c r="C164" s="459" t="s">
        <v>502</v>
      </c>
    </row>
    <row r="165" spans="1:3" x14ac:dyDescent="0.25">
      <c r="A165" s="81">
        <v>164</v>
      </c>
      <c r="B165" s="232" t="s">
        <v>503</v>
      </c>
      <c r="C165" s="459" t="s">
        <v>503</v>
      </c>
    </row>
    <row r="166" spans="1:3" x14ac:dyDescent="0.25">
      <c r="A166" s="81">
        <v>165</v>
      </c>
      <c r="B166" s="232" t="s">
        <v>504</v>
      </c>
      <c r="C166" s="459" t="s">
        <v>504</v>
      </c>
    </row>
    <row r="167" spans="1:3" x14ac:dyDescent="0.25">
      <c r="A167" s="81">
        <v>166</v>
      </c>
      <c r="B167" s="232" t="s">
        <v>505</v>
      </c>
      <c r="C167" s="459" t="s">
        <v>505</v>
      </c>
    </row>
    <row r="168" spans="1:3" x14ac:dyDescent="0.25">
      <c r="A168" s="81" t="s">
        <v>338</v>
      </c>
      <c r="B168" s="231" t="s">
        <v>506</v>
      </c>
      <c r="C168" s="458" t="s">
        <v>506</v>
      </c>
    </row>
    <row r="169" spans="1:3" ht="17.399999999999999" x14ac:dyDescent="0.25">
      <c r="A169" s="81" t="s">
        <v>338</v>
      </c>
      <c r="B169" s="230" t="s">
        <v>507</v>
      </c>
      <c r="C169" s="457" t="s">
        <v>507</v>
      </c>
    </row>
    <row r="170" spans="1:3" ht="15.6" x14ac:dyDescent="0.25">
      <c r="A170" s="81" t="s">
        <v>338</v>
      </c>
      <c r="B170" s="247" t="s">
        <v>508</v>
      </c>
      <c r="C170" s="462" t="s">
        <v>508</v>
      </c>
    </row>
    <row r="171" spans="1:3" ht="15.6" x14ac:dyDescent="0.25">
      <c r="A171" s="81" t="s">
        <v>338</v>
      </c>
      <c r="B171" s="241" t="s">
        <v>509</v>
      </c>
      <c r="C171" s="462" t="s">
        <v>509</v>
      </c>
    </row>
    <row r="172" spans="1:3" x14ac:dyDescent="0.25">
      <c r="A172" s="81" t="s">
        <v>338</v>
      </c>
      <c r="B172" s="244" t="s">
        <v>510</v>
      </c>
      <c r="C172" s="459" t="s">
        <v>511</v>
      </c>
    </row>
    <row r="173" spans="1:3" ht="30.6" x14ac:dyDescent="0.25">
      <c r="A173" s="81" t="s">
        <v>338</v>
      </c>
      <c r="B173" s="259" t="s">
        <v>512</v>
      </c>
      <c r="C173" s="465" t="s">
        <v>512</v>
      </c>
    </row>
    <row r="174" spans="1:3" ht="30.6" x14ac:dyDescent="0.25">
      <c r="A174" s="81" t="s">
        <v>338</v>
      </c>
      <c r="B174" s="259" t="s">
        <v>513</v>
      </c>
      <c r="C174" s="465" t="s">
        <v>513</v>
      </c>
    </row>
    <row r="175" spans="1:3" ht="20.399999999999999" x14ac:dyDescent="0.25">
      <c r="A175" s="81" t="s">
        <v>338</v>
      </c>
      <c r="B175" s="259" t="s">
        <v>514</v>
      </c>
      <c r="C175" s="465" t="s">
        <v>514</v>
      </c>
    </row>
    <row r="176" spans="1:3" ht="30.6" x14ac:dyDescent="0.25">
      <c r="A176" s="81" t="s">
        <v>338</v>
      </c>
      <c r="B176" s="259" t="s">
        <v>515</v>
      </c>
      <c r="C176" s="465" t="s">
        <v>515</v>
      </c>
    </row>
    <row r="177" spans="1:3" ht="13.8" thickBot="1" x14ac:dyDescent="0.3">
      <c r="A177" s="81" t="s">
        <v>338</v>
      </c>
      <c r="B177" s="244" t="s">
        <v>516</v>
      </c>
      <c r="C177" s="459" t="s">
        <v>516</v>
      </c>
    </row>
    <row r="178" spans="1:3" ht="31.2" thickBot="1" x14ac:dyDescent="0.3">
      <c r="A178" s="81" t="s">
        <v>338</v>
      </c>
      <c r="B178" s="260" t="s">
        <v>517</v>
      </c>
      <c r="C178" s="466" t="s">
        <v>517</v>
      </c>
    </row>
    <row r="179" spans="1:3" ht="21" thickBot="1" x14ac:dyDescent="0.3">
      <c r="A179" s="81" t="s">
        <v>338</v>
      </c>
      <c r="B179" s="261" t="s">
        <v>518</v>
      </c>
      <c r="C179" s="466" t="s">
        <v>518</v>
      </c>
    </row>
    <row r="180" spans="1:3" ht="21" thickBot="1" x14ac:dyDescent="0.3">
      <c r="A180" s="81" t="s">
        <v>338</v>
      </c>
      <c r="B180" s="261" t="s">
        <v>519</v>
      </c>
      <c r="C180" s="466" t="s">
        <v>519</v>
      </c>
    </row>
    <row r="181" spans="1:3" ht="21" thickBot="1" x14ac:dyDescent="0.3">
      <c r="A181" s="81" t="s">
        <v>338</v>
      </c>
      <c r="B181" s="261" t="s">
        <v>520</v>
      </c>
      <c r="C181" s="466" t="s">
        <v>520</v>
      </c>
    </row>
    <row r="182" spans="1:3" ht="21" thickBot="1" x14ac:dyDescent="0.3">
      <c r="A182" s="81" t="s">
        <v>338</v>
      </c>
      <c r="B182" s="261" t="s">
        <v>521</v>
      </c>
      <c r="C182" s="466" t="s">
        <v>521</v>
      </c>
    </row>
    <row r="183" spans="1:3" ht="13.8" thickBot="1" x14ac:dyDescent="0.3">
      <c r="A183" s="81" t="s">
        <v>338</v>
      </c>
      <c r="B183" s="261" t="s">
        <v>522</v>
      </c>
      <c r="C183" s="466" t="s">
        <v>522</v>
      </c>
    </row>
    <row r="184" spans="1:3" ht="13.8" thickBot="1" x14ac:dyDescent="0.3">
      <c r="A184" s="81">
        <v>183</v>
      </c>
      <c r="B184" s="261" t="s">
        <v>85</v>
      </c>
      <c r="C184" s="466" t="s">
        <v>85</v>
      </c>
    </row>
    <row r="185" spans="1:3" ht="13.8" thickBot="1" x14ac:dyDescent="0.3">
      <c r="A185" s="81" t="s">
        <v>338</v>
      </c>
      <c r="B185" s="261" t="s">
        <v>523</v>
      </c>
      <c r="C185" s="466" t="s">
        <v>523</v>
      </c>
    </row>
    <row r="186" spans="1:3" ht="30.6" x14ac:dyDescent="0.25">
      <c r="A186" s="81" t="s">
        <v>338</v>
      </c>
      <c r="B186" s="262" t="s">
        <v>524</v>
      </c>
      <c r="C186" s="466" t="s">
        <v>524</v>
      </c>
    </row>
    <row r="187" spans="1:3" x14ac:dyDescent="0.25">
      <c r="A187" s="81" t="s">
        <v>338</v>
      </c>
      <c r="B187" s="263" t="s">
        <v>525</v>
      </c>
      <c r="C187" s="470" t="s">
        <v>525</v>
      </c>
    </row>
    <row r="188" spans="1:3" x14ac:dyDescent="0.25">
      <c r="A188" s="81" t="s">
        <v>338</v>
      </c>
      <c r="B188" s="244" t="s">
        <v>526</v>
      </c>
      <c r="C188" s="459" t="s">
        <v>526</v>
      </c>
    </row>
    <row r="189" spans="1:3" ht="21" thickBot="1" x14ac:dyDescent="0.3">
      <c r="A189" s="81" t="s">
        <v>338</v>
      </c>
      <c r="B189" s="264" t="s">
        <v>527</v>
      </c>
      <c r="C189" s="465" t="s">
        <v>527</v>
      </c>
    </row>
    <row r="190" spans="1:3" ht="21" thickBot="1" x14ac:dyDescent="0.3">
      <c r="A190" s="81" t="s">
        <v>338</v>
      </c>
      <c r="B190" s="261" t="s">
        <v>528</v>
      </c>
      <c r="C190" s="466" t="s">
        <v>528</v>
      </c>
    </row>
    <row r="191" spans="1:3" x14ac:dyDescent="0.25">
      <c r="A191" s="81" t="s">
        <v>338</v>
      </c>
      <c r="B191" s="231" t="s">
        <v>529</v>
      </c>
      <c r="C191" s="458" t="s">
        <v>529</v>
      </c>
    </row>
    <row r="192" spans="1:3" ht="26.4" x14ac:dyDescent="0.25">
      <c r="A192" s="81" t="s">
        <v>338</v>
      </c>
      <c r="B192" s="244" t="s">
        <v>530</v>
      </c>
      <c r="C192" s="459" t="s">
        <v>531</v>
      </c>
    </row>
    <row r="193" spans="1:3" ht="21" thickBot="1" x14ac:dyDescent="0.3">
      <c r="A193" s="81" t="s">
        <v>338</v>
      </c>
      <c r="B193" s="256" t="s">
        <v>532</v>
      </c>
      <c r="C193" s="465" t="s">
        <v>533</v>
      </c>
    </row>
    <row r="194" spans="1:3" ht="13.8" thickBot="1" x14ac:dyDescent="0.3">
      <c r="A194" s="81" t="s">
        <v>338</v>
      </c>
      <c r="B194" s="265" t="s">
        <v>534</v>
      </c>
      <c r="C194" s="470" t="s">
        <v>534</v>
      </c>
    </row>
    <row r="195" spans="1:3" ht="13.8" thickBot="1" x14ac:dyDescent="0.3">
      <c r="A195" s="81" t="s">
        <v>338</v>
      </c>
      <c r="B195" s="266" t="s">
        <v>535</v>
      </c>
      <c r="C195" s="470" t="s">
        <v>535</v>
      </c>
    </row>
    <row r="196" spans="1:3" ht="40.200000000000003" thickBot="1" x14ac:dyDescent="0.3">
      <c r="A196" s="81" t="s">
        <v>338</v>
      </c>
      <c r="B196" s="231" t="s">
        <v>536</v>
      </c>
      <c r="C196" s="458" t="s">
        <v>536</v>
      </c>
    </row>
    <row r="197" spans="1:3" ht="13.8" thickBot="1" x14ac:dyDescent="0.3">
      <c r="A197" s="81" t="s">
        <v>338</v>
      </c>
      <c r="B197" s="265" t="s">
        <v>537</v>
      </c>
      <c r="C197" s="470" t="s">
        <v>537</v>
      </c>
    </row>
    <row r="198" spans="1:3" ht="13.8" thickBot="1" x14ac:dyDescent="0.3">
      <c r="A198" s="81" t="s">
        <v>338</v>
      </c>
      <c r="B198" s="266" t="s">
        <v>538</v>
      </c>
      <c r="C198" s="470" t="s">
        <v>538</v>
      </c>
    </row>
    <row r="199" spans="1:3" ht="13.8" thickBot="1" x14ac:dyDescent="0.3">
      <c r="A199" s="81" t="s">
        <v>338</v>
      </c>
      <c r="B199" s="266" t="s">
        <v>539</v>
      </c>
      <c r="C199" s="470" t="s">
        <v>539</v>
      </c>
    </row>
    <row r="200" spans="1:3" ht="13.8" thickBot="1" x14ac:dyDescent="0.3">
      <c r="A200" s="81" t="s">
        <v>338</v>
      </c>
      <c r="B200" s="266" t="s">
        <v>540</v>
      </c>
      <c r="C200" s="470" t="s">
        <v>540</v>
      </c>
    </row>
    <row r="201" spans="1:3" ht="26.4" x14ac:dyDescent="0.25">
      <c r="A201" s="81" t="s">
        <v>338</v>
      </c>
      <c r="B201" s="244" t="s">
        <v>541</v>
      </c>
      <c r="C201" s="459" t="s">
        <v>542</v>
      </c>
    </row>
    <row r="202" spans="1:3" ht="21" thickBot="1" x14ac:dyDescent="0.3">
      <c r="A202" s="81" t="s">
        <v>338</v>
      </c>
      <c r="B202" s="267" t="s">
        <v>543</v>
      </c>
      <c r="C202" s="465" t="s">
        <v>544</v>
      </c>
    </row>
    <row r="203" spans="1:3" ht="26.4" x14ac:dyDescent="0.25">
      <c r="A203" s="81" t="s">
        <v>338</v>
      </c>
      <c r="B203" s="244" t="s">
        <v>545</v>
      </c>
      <c r="C203" s="459" t="s">
        <v>545</v>
      </c>
    </row>
    <row r="204" spans="1:3" ht="21" thickBot="1" x14ac:dyDescent="0.3">
      <c r="A204" s="81" t="s">
        <v>338</v>
      </c>
      <c r="B204" s="267" t="s">
        <v>546</v>
      </c>
      <c r="C204" s="465" t="s">
        <v>547</v>
      </c>
    </row>
    <row r="205" spans="1:3" ht="15.6" x14ac:dyDescent="0.25">
      <c r="A205" s="81" t="s">
        <v>338</v>
      </c>
      <c r="B205" s="244" t="s">
        <v>548</v>
      </c>
      <c r="C205" s="459" t="s">
        <v>549</v>
      </c>
    </row>
    <row r="206" spans="1:3" x14ac:dyDescent="0.25">
      <c r="A206" s="81" t="s">
        <v>338</v>
      </c>
      <c r="B206" s="259" t="s">
        <v>550</v>
      </c>
      <c r="C206" s="465" t="s">
        <v>550</v>
      </c>
    </row>
    <row r="207" spans="1:3" x14ac:dyDescent="0.25">
      <c r="A207" s="81" t="s">
        <v>338</v>
      </c>
      <c r="B207" s="255" t="s">
        <v>551</v>
      </c>
      <c r="C207" s="466" t="s">
        <v>552</v>
      </c>
    </row>
    <row r="208" spans="1:3" ht="15.6" x14ac:dyDescent="0.25">
      <c r="A208" s="81" t="s">
        <v>338</v>
      </c>
      <c r="B208" s="247" t="s">
        <v>553</v>
      </c>
      <c r="C208" s="462" t="s">
        <v>553</v>
      </c>
    </row>
    <row r="209" spans="1:3" ht="42" x14ac:dyDescent="0.25">
      <c r="A209" s="81" t="s">
        <v>338</v>
      </c>
      <c r="B209" s="232" t="s">
        <v>554</v>
      </c>
      <c r="C209" s="459" t="s">
        <v>555</v>
      </c>
    </row>
    <row r="210" spans="1:3" ht="30.6" x14ac:dyDescent="0.25">
      <c r="A210" s="81" t="s">
        <v>338</v>
      </c>
      <c r="B210" s="259" t="s">
        <v>556</v>
      </c>
      <c r="C210" s="465" t="s">
        <v>556</v>
      </c>
    </row>
    <row r="211" spans="1:3" x14ac:dyDescent="0.25">
      <c r="A211" s="81" t="s">
        <v>338</v>
      </c>
      <c r="B211" s="231" t="s">
        <v>557</v>
      </c>
      <c r="C211" s="458" t="s">
        <v>557</v>
      </c>
    </row>
    <row r="212" spans="1:3" ht="26.4" x14ac:dyDescent="0.25">
      <c r="A212" s="81" t="s">
        <v>338</v>
      </c>
      <c r="B212" s="232" t="s">
        <v>558</v>
      </c>
      <c r="C212" s="459" t="s">
        <v>558</v>
      </c>
    </row>
    <row r="213" spans="1:3" ht="26.4" x14ac:dyDescent="0.25">
      <c r="A213" s="81" t="s">
        <v>338</v>
      </c>
      <c r="B213" s="232" t="s">
        <v>559</v>
      </c>
      <c r="C213" s="459" t="s">
        <v>559</v>
      </c>
    </row>
    <row r="214" spans="1:3" ht="33.6" thickBot="1" x14ac:dyDescent="0.3">
      <c r="A214" s="81" t="s">
        <v>338</v>
      </c>
      <c r="B214" s="268" t="s">
        <v>560</v>
      </c>
      <c r="C214" s="465" t="s">
        <v>561</v>
      </c>
    </row>
    <row r="215" spans="1:3" x14ac:dyDescent="0.25">
      <c r="A215" s="81" t="s">
        <v>338</v>
      </c>
      <c r="B215" s="231" t="s">
        <v>562</v>
      </c>
      <c r="C215" s="458" t="s">
        <v>562</v>
      </c>
    </row>
    <row r="216" spans="1:3" ht="21" x14ac:dyDescent="0.25">
      <c r="A216" s="81" t="s">
        <v>338</v>
      </c>
      <c r="B216" s="237" t="s">
        <v>563</v>
      </c>
      <c r="C216" s="457" t="s">
        <v>564</v>
      </c>
    </row>
    <row r="217" spans="1:3" x14ac:dyDescent="0.25">
      <c r="A217" s="81" t="s">
        <v>338</v>
      </c>
      <c r="B217" s="231" t="s">
        <v>565</v>
      </c>
      <c r="C217" s="458" t="s">
        <v>565</v>
      </c>
    </row>
    <row r="218" spans="1:3" x14ac:dyDescent="0.25">
      <c r="A218" s="81" t="s">
        <v>338</v>
      </c>
      <c r="B218" s="232" t="s">
        <v>566</v>
      </c>
      <c r="C218" s="459" t="s">
        <v>567</v>
      </c>
    </row>
    <row r="219" spans="1:3" ht="30.6" x14ac:dyDescent="0.25">
      <c r="A219" s="81" t="s">
        <v>338</v>
      </c>
      <c r="B219" s="256" t="s">
        <v>568</v>
      </c>
      <c r="C219" s="465" t="s">
        <v>568</v>
      </c>
    </row>
    <row r="220" spans="1:3" x14ac:dyDescent="0.25">
      <c r="A220" s="81">
        <v>219</v>
      </c>
      <c r="B220" s="231" t="s">
        <v>569</v>
      </c>
      <c r="C220" s="458" t="s">
        <v>569</v>
      </c>
    </row>
    <row r="221" spans="1:3" ht="39.6" x14ac:dyDescent="0.25">
      <c r="A221" s="81" t="s">
        <v>338</v>
      </c>
      <c r="B221" s="231" t="s">
        <v>570</v>
      </c>
      <c r="C221" s="458" t="s">
        <v>570</v>
      </c>
    </row>
    <row r="222" spans="1:3" x14ac:dyDescent="0.25">
      <c r="A222" s="81">
        <v>221</v>
      </c>
      <c r="B222" s="231" t="s">
        <v>571</v>
      </c>
      <c r="C222" s="458" t="s">
        <v>571</v>
      </c>
    </row>
    <row r="223" spans="1:3" ht="40.200000000000003" thickBot="1" x14ac:dyDescent="0.3">
      <c r="A223" s="81" t="s">
        <v>338</v>
      </c>
      <c r="B223" s="231" t="s">
        <v>572</v>
      </c>
      <c r="C223" s="458" t="s">
        <v>572</v>
      </c>
    </row>
    <row r="224" spans="1:3" ht="13.8" thickBot="1" x14ac:dyDescent="0.3">
      <c r="A224" s="81" t="s">
        <v>338</v>
      </c>
      <c r="B224" s="260" t="s">
        <v>573</v>
      </c>
      <c r="C224" s="466" t="s">
        <v>573</v>
      </c>
    </row>
    <row r="225" spans="1:3" ht="13.8" thickBot="1" x14ac:dyDescent="0.3">
      <c r="A225" s="81" t="s">
        <v>338</v>
      </c>
      <c r="B225" s="261" t="s">
        <v>574</v>
      </c>
      <c r="C225" s="466" t="s">
        <v>574</v>
      </c>
    </row>
    <row r="226" spans="1:3" ht="13.8" thickBot="1" x14ac:dyDescent="0.3">
      <c r="A226" s="81" t="s">
        <v>338</v>
      </c>
      <c r="B226" s="261" t="s">
        <v>575</v>
      </c>
      <c r="C226" s="466" t="s">
        <v>575</v>
      </c>
    </row>
    <row r="227" spans="1:3" ht="13.8" thickBot="1" x14ac:dyDescent="0.3">
      <c r="A227" s="81" t="s">
        <v>338</v>
      </c>
      <c r="B227" s="261" t="s">
        <v>576</v>
      </c>
      <c r="C227" s="466" t="s">
        <v>576</v>
      </c>
    </row>
    <row r="228" spans="1:3" x14ac:dyDescent="0.25">
      <c r="A228" s="81" t="s">
        <v>338</v>
      </c>
      <c r="B228" s="255" t="s">
        <v>577</v>
      </c>
      <c r="C228" s="466" t="s">
        <v>577</v>
      </c>
    </row>
    <row r="229" spans="1:3" ht="26.4" x14ac:dyDescent="0.25">
      <c r="A229" s="81" t="s">
        <v>338</v>
      </c>
      <c r="B229" s="232" t="s">
        <v>578</v>
      </c>
      <c r="C229" s="459" t="s">
        <v>579</v>
      </c>
    </row>
    <row r="230" spans="1:3" ht="52.8" x14ac:dyDescent="0.25">
      <c r="A230" s="81" t="s">
        <v>338</v>
      </c>
      <c r="B230" s="231" t="s">
        <v>580</v>
      </c>
      <c r="C230" s="458" t="s">
        <v>580</v>
      </c>
    </row>
    <row r="231" spans="1:3" ht="26.4" x14ac:dyDescent="0.25">
      <c r="A231" s="81" t="s">
        <v>338</v>
      </c>
      <c r="B231" s="244" t="s">
        <v>581</v>
      </c>
      <c r="C231" s="459" t="s">
        <v>582</v>
      </c>
    </row>
    <row r="232" spans="1:3" ht="41.4" thickBot="1" x14ac:dyDescent="0.3">
      <c r="A232" s="81" t="s">
        <v>338</v>
      </c>
      <c r="B232" s="269" t="s">
        <v>583</v>
      </c>
      <c r="C232" s="465" t="s">
        <v>583</v>
      </c>
    </row>
    <row r="233" spans="1:3" ht="13.8" thickBot="1" x14ac:dyDescent="0.3">
      <c r="A233" s="81" t="s">
        <v>338</v>
      </c>
      <c r="B233" s="270" t="s">
        <v>584</v>
      </c>
      <c r="C233" s="471" t="s">
        <v>585</v>
      </c>
    </row>
    <row r="234" spans="1:3" ht="26.4" x14ac:dyDescent="0.25">
      <c r="A234" s="81" t="s">
        <v>338</v>
      </c>
      <c r="B234" s="232" t="s">
        <v>586</v>
      </c>
      <c r="C234" s="459" t="s">
        <v>586</v>
      </c>
    </row>
    <row r="235" spans="1:3" ht="20.399999999999999" x14ac:dyDescent="0.25">
      <c r="A235" s="81" t="s">
        <v>338</v>
      </c>
      <c r="B235" s="256" t="s">
        <v>587</v>
      </c>
      <c r="C235" s="465" t="s">
        <v>587</v>
      </c>
    </row>
    <row r="236" spans="1:3" ht="26.4" x14ac:dyDescent="0.25">
      <c r="A236" s="81" t="s">
        <v>338</v>
      </c>
      <c r="B236" s="232" t="s">
        <v>588</v>
      </c>
      <c r="C236" s="459" t="s">
        <v>588</v>
      </c>
    </row>
    <row r="237" spans="1:3" ht="21" thickBot="1" x14ac:dyDescent="0.3">
      <c r="A237" s="81" t="s">
        <v>338</v>
      </c>
      <c r="B237" s="256" t="s">
        <v>589</v>
      </c>
      <c r="C237" s="465" t="s">
        <v>589</v>
      </c>
    </row>
    <row r="238" spans="1:3" ht="13.8" thickBot="1" x14ac:dyDescent="0.3">
      <c r="A238" s="81" t="s">
        <v>338</v>
      </c>
      <c r="B238" s="260" t="s">
        <v>590</v>
      </c>
      <c r="C238" s="466" t="s">
        <v>590</v>
      </c>
    </row>
    <row r="239" spans="1:3" ht="13.8" thickBot="1" x14ac:dyDescent="0.3">
      <c r="A239" s="81" t="s">
        <v>338</v>
      </c>
      <c r="B239" s="261" t="s">
        <v>591</v>
      </c>
      <c r="C239" s="466" t="s">
        <v>591</v>
      </c>
    </row>
    <row r="240" spans="1:3" ht="13.8" thickBot="1" x14ac:dyDescent="0.3">
      <c r="A240" s="81" t="s">
        <v>338</v>
      </c>
      <c r="B240" s="261" t="s">
        <v>592</v>
      </c>
      <c r="C240" s="466" t="s">
        <v>592</v>
      </c>
    </row>
    <row r="241" spans="1:3" ht="13.8" thickBot="1" x14ac:dyDescent="0.3">
      <c r="A241" s="81" t="s">
        <v>338</v>
      </c>
      <c r="B241" s="261" t="s">
        <v>593</v>
      </c>
      <c r="C241" s="466" t="s">
        <v>593</v>
      </c>
    </row>
    <row r="242" spans="1:3" x14ac:dyDescent="0.25">
      <c r="A242" s="81" t="s">
        <v>338</v>
      </c>
      <c r="B242" s="255" t="s">
        <v>594</v>
      </c>
      <c r="C242" s="466" t="s">
        <v>594</v>
      </c>
    </row>
    <row r="243" spans="1:3" ht="26.4" x14ac:dyDescent="0.25">
      <c r="A243" s="81" t="s">
        <v>338</v>
      </c>
      <c r="B243" s="232" t="s">
        <v>595</v>
      </c>
      <c r="C243" s="459" t="s">
        <v>595</v>
      </c>
    </row>
    <row r="244" spans="1:3" ht="20.399999999999999" x14ac:dyDescent="0.25">
      <c r="A244" s="81" t="s">
        <v>338</v>
      </c>
      <c r="B244" s="256" t="s">
        <v>596</v>
      </c>
      <c r="C244" s="465" t="s">
        <v>596</v>
      </c>
    </row>
    <row r="245" spans="1:3" ht="26.4" x14ac:dyDescent="0.25">
      <c r="A245" s="81" t="s">
        <v>338</v>
      </c>
      <c r="B245" s="232" t="s">
        <v>597</v>
      </c>
      <c r="C245" s="459" t="s">
        <v>598</v>
      </c>
    </row>
    <row r="246" spans="1:3" ht="41.4" thickBot="1" x14ac:dyDescent="0.3">
      <c r="A246" s="81" t="s">
        <v>338</v>
      </c>
      <c r="B246" s="267" t="s">
        <v>599</v>
      </c>
      <c r="C246" s="465" t="s">
        <v>599</v>
      </c>
    </row>
    <row r="247" spans="1:3" ht="13.8" thickBot="1" x14ac:dyDescent="0.3">
      <c r="A247" s="81" t="s">
        <v>338</v>
      </c>
      <c r="B247" s="261" t="s">
        <v>600</v>
      </c>
      <c r="C247" s="466" t="s">
        <v>600</v>
      </c>
    </row>
    <row r="248" spans="1:3" ht="13.8" thickBot="1" x14ac:dyDescent="0.3">
      <c r="A248" s="81" t="s">
        <v>338</v>
      </c>
      <c r="B248" s="261" t="s">
        <v>601</v>
      </c>
      <c r="C248" s="466" t="s">
        <v>601</v>
      </c>
    </row>
    <row r="249" spans="1:3" ht="13.8" thickBot="1" x14ac:dyDescent="0.3">
      <c r="A249" s="81" t="s">
        <v>338</v>
      </c>
      <c r="B249" s="261" t="s">
        <v>602</v>
      </c>
      <c r="C249" s="466" t="s">
        <v>602</v>
      </c>
    </row>
    <row r="250" spans="1:3" ht="15.6" x14ac:dyDescent="0.25">
      <c r="A250" s="81" t="s">
        <v>338</v>
      </c>
      <c r="B250" s="247" t="s">
        <v>603</v>
      </c>
      <c r="C250" s="462" t="s">
        <v>603</v>
      </c>
    </row>
    <row r="251" spans="1:3" ht="26.4" x14ac:dyDescent="0.25">
      <c r="A251" s="81" t="s">
        <v>338</v>
      </c>
      <c r="B251" s="232" t="s">
        <v>604</v>
      </c>
      <c r="C251" s="459" t="s">
        <v>605</v>
      </c>
    </row>
    <row r="252" spans="1:3" ht="51.6" thickBot="1" x14ac:dyDescent="0.3">
      <c r="A252" s="81" t="s">
        <v>338</v>
      </c>
      <c r="B252" s="256" t="s">
        <v>606</v>
      </c>
      <c r="C252" s="465" t="s">
        <v>606</v>
      </c>
    </row>
    <row r="253" spans="1:3" ht="13.8" thickBot="1" x14ac:dyDescent="0.3">
      <c r="A253" s="81" t="s">
        <v>338</v>
      </c>
      <c r="B253" s="271" t="s">
        <v>607</v>
      </c>
      <c r="C253" s="466" t="s">
        <v>607</v>
      </c>
    </row>
    <row r="254" spans="1:3" ht="13.8" thickBot="1" x14ac:dyDescent="0.3">
      <c r="A254" s="81" t="s">
        <v>338</v>
      </c>
      <c r="B254" s="271" t="s">
        <v>608</v>
      </c>
      <c r="C254" s="466" t="s">
        <v>608</v>
      </c>
    </row>
    <row r="255" spans="1:3" ht="13.8" thickBot="1" x14ac:dyDescent="0.3">
      <c r="A255" s="81" t="s">
        <v>338</v>
      </c>
      <c r="B255" s="260" t="s">
        <v>609</v>
      </c>
      <c r="C255" s="466" t="s">
        <v>609</v>
      </c>
    </row>
    <row r="256" spans="1:3" ht="31.2" thickBot="1" x14ac:dyDescent="0.3">
      <c r="A256" s="81" t="s">
        <v>338</v>
      </c>
      <c r="B256" s="261" t="s">
        <v>610</v>
      </c>
      <c r="C256" s="466" t="s">
        <v>610</v>
      </c>
    </row>
    <row r="257" spans="1:3" ht="13.8" thickBot="1" x14ac:dyDescent="0.3">
      <c r="A257" s="81" t="s">
        <v>338</v>
      </c>
      <c r="B257" s="261" t="s">
        <v>611</v>
      </c>
      <c r="C257" s="466" t="s">
        <v>611</v>
      </c>
    </row>
    <row r="258" spans="1:3" ht="26.4" x14ac:dyDescent="0.25">
      <c r="A258" s="81" t="s">
        <v>338</v>
      </c>
      <c r="B258" s="244" t="s">
        <v>612</v>
      </c>
      <c r="C258" s="459" t="s">
        <v>612</v>
      </c>
    </row>
    <row r="259" spans="1:3" ht="31.2" thickBot="1" x14ac:dyDescent="0.3">
      <c r="A259" s="81" t="s">
        <v>338</v>
      </c>
      <c r="B259" s="267" t="s">
        <v>613</v>
      </c>
      <c r="C259" s="465" t="s">
        <v>613</v>
      </c>
    </row>
    <row r="260" spans="1:3" ht="13.8" thickBot="1" x14ac:dyDescent="0.3">
      <c r="A260" s="81" t="s">
        <v>338</v>
      </c>
      <c r="B260" s="250" t="s">
        <v>614</v>
      </c>
      <c r="C260" s="466" t="s">
        <v>614</v>
      </c>
    </row>
    <row r="261" spans="1:3" ht="13.8" thickBot="1" x14ac:dyDescent="0.3">
      <c r="A261" s="81" t="s">
        <v>338</v>
      </c>
      <c r="B261" s="250" t="s">
        <v>615</v>
      </c>
      <c r="C261" s="466" t="s">
        <v>615</v>
      </c>
    </row>
    <row r="262" spans="1:3" ht="13.8" thickBot="1" x14ac:dyDescent="0.3">
      <c r="A262" s="81" t="s">
        <v>338</v>
      </c>
      <c r="B262" s="250" t="s">
        <v>616</v>
      </c>
      <c r="C262" s="466" t="s">
        <v>616</v>
      </c>
    </row>
    <row r="263" spans="1:3" ht="26.4" x14ac:dyDescent="0.25">
      <c r="A263" s="81" t="s">
        <v>338</v>
      </c>
      <c r="B263" s="244" t="s">
        <v>617</v>
      </c>
      <c r="C263" s="459" t="s">
        <v>617</v>
      </c>
    </row>
    <row r="264" spans="1:3" ht="33" x14ac:dyDescent="0.25">
      <c r="A264" s="81" t="s">
        <v>338</v>
      </c>
      <c r="B264" s="259" t="s">
        <v>618</v>
      </c>
      <c r="C264" s="465" t="s">
        <v>619</v>
      </c>
    </row>
    <row r="265" spans="1:3" ht="31.2" thickBot="1" x14ac:dyDescent="0.3">
      <c r="A265" s="81" t="s">
        <v>338</v>
      </c>
      <c r="B265" s="259" t="s">
        <v>620</v>
      </c>
      <c r="C265" s="465" t="s">
        <v>620</v>
      </c>
    </row>
    <row r="266" spans="1:3" ht="13.8" thickBot="1" x14ac:dyDescent="0.3">
      <c r="A266" s="81" t="s">
        <v>338</v>
      </c>
      <c r="B266" s="260" t="s">
        <v>621</v>
      </c>
      <c r="C266" s="466" t="s">
        <v>621</v>
      </c>
    </row>
    <row r="267" spans="1:3" ht="13.8" thickBot="1" x14ac:dyDescent="0.3">
      <c r="A267" s="81" t="s">
        <v>338</v>
      </c>
      <c r="B267" s="261" t="s">
        <v>622</v>
      </c>
      <c r="C267" s="466" t="s">
        <v>623</v>
      </c>
    </row>
    <row r="268" spans="1:3" ht="13.8" thickBot="1" x14ac:dyDescent="0.3">
      <c r="A268" s="81" t="s">
        <v>338</v>
      </c>
      <c r="B268" s="261" t="s">
        <v>624</v>
      </c>
      <c r="C268" s="466" t="s">
        <v>625</v>
      </c>
    </row>
    <row r="269" spans="1:3" ht="13.8" thickBot="1" x14ac:dyDescent="0.3">
      <c r="A269" s="81" t="s">
        <v>338</v>
      </c>
      <c r="B269" s="261" t="s">
        <v>626</v>
      </c>
      <c r="C269" s="466" t="s">
        <v>626</v>
      </c>
    </row>
    <row r="270" spans="1:3" ht="13.8" thickBot="1" x14ac:dyDescent="0.3">
      <c r="A270" s="81" t="s">
        <v>338</v>
      </c>
      <c r="B270" s="261" t="s">
        <v>627</v>
      </c>
      <c r="C270" s="466" t="s">
        <v>627</v>
      </c>
    </row>
    <row r="271" spans="1:3" ht="13.8" thickBot="1" x14ac:dyDescent="0.3">
      <c r="A271" s="81" t="s">
        <v>338</v>
      </c>
      <c r="B271" s="261" t="s">
        <v>628</v>
      </c>
      <c r="C271" s="466" t="s">
        <v>628</v>
      </c>
    </row>
    <row r="272" spans="1:3" ht="13.8" thickBot="1" x14ac:dyDescent="0.3">
      <c r="A272" s="81" t="s">
        <v>338</v>
      </c>
      <c r="B272" s="261" t="s">
        <v>629</v>
      </c>
      <c r="C272" s="466" t="s">
        <v>629</v>
      </c>
    </row>
    <row r="273" spans="1:3" ht="13.8" thickBot="1" x14ac:dyDescent="0.3">
      <c r="A273" s="81">
        <v>272</v>
      </c>
      <c r="B273" s="266" t="s">
        <v>70</v>
      </c>
      <c r="C273" s="470" t="s">
        <v>70</v>
      </c>
    </row>
    <row r="274" spans="1:3" ht="13.8" thickBot="1" x14ac:dyDescent="0.3">
      <c r="A274" s="81">
        <v>273</v>
      </c>
      <c r="B274" s="266" t="s">
        <v>71</v>
      </c>
      <c r="C274" s="470" t="s">
        <v>71</v>
      </c>
    </row>
    <row r="275" spans="1:3" ht="13.8" thickBot="1" x14ac:dyDescent="0.3">
      <c r="A275" s="81">
        <v>274</v>
      </c>
      <c r="B275" s="266" t="s">
        <v>72</v>
      </c>
      <c r="C275" s="470" t="s">
        <v>72</v>
      </c>
    </row>
    <row r="276" spans="1:3" ht="13.8" thickBot="1" x14ac:dyDescent="0.3">
      <c r="A276" s="81" t="s">
        <v>338</v>
      </c>
      <c r="B276" s="261" t="s">
        <v>630</v>
      </c>
      <c r="C276" s="466" t="s">
        <v>630</v>
      </c>
    </row>
    <row r="277" spans="1:3" x14ac:dyDescent="0.25">
      <c r="A277" s="81" t="s">
        <v>338</v>
      </c>
      <c r="B277" s="419" t="s">
        <v>631</v>
      </c>
      <c r="C277" s="466" t="s">
        <v>631</v>
      </c>
    </row>
    <row r="278" spans="1:3" ht="13.8" thickBot="1" x14ac:dyDescent="0.3">
      <c r="A278" s="81" t="s">
        <v>338</v>
      </c>
      <c r="B278" s="272" t="s">
        <v>632</v>
      </c>
      <c r="C278" s="458" t="s">
        <v>632</v>
      </c>
    </row>
    <row r="279" spans="1:3" ht="13.8" thickBot="1" x14ac:dyDescent="0.3">
      <c r="A279" s="81" t="s">
        <v>338</v>
      </c>
      <c r="B279" s="231" t="s">
        <v>633</v>
      </c>
      <c r="C279" s="458" t="s">
        <v>633</v>
      </c>
    </row>
    <row r="280" spans="1:3" ht="13.8" thickBot="1" x14ac:dyDescent="0.3">
      <c r="A280" s="81" t="s">
        <v>338</v>
      </c>
      <c r="B280" s="273" t="s">
        <v>634</v>
      </c>
      <c r="C280" s="458" t="s">
        <v>634</v>
      </c>
    </row>
    <row r="281" spans="1:3" ht="26.4" x14ac:dyDescent="0.25">
      <c r="A281" s="81" t="s">
        <v>338</v>
      </c>
      <c r="B281" s="232" t="s">
        <v>635</v>
      </c>
      <c r="C281" s="459" t="s">
        <v>635</v>
      </c>
    </row>
    <row r="282" spans="1:3" x14ac:dyDescent="0.25">
      <c r="A282" s="81" t="s">
        <v>338</v>
      </c>
      <c r="B282" s="256" t="s">
        <v>636</v>
      </c>
      <c r="C282" s="465" t="s">
        <v>636</v>
      </c>
    </row>
    <row r="283" spans="1:3" x14ac:dyDescent="0.25">
      <c r="A283" s="81" t="s">
        <v>338</v>
      </c>
      <c r="B283" s="256" t="s">
        <v>637</v>
      </c>
      <c r="C283" s="465" t="s">
        <v>637</v>
      </c>
    </row>
    <row r="284" spans="1:3" ht="26.4" x14ac:dyDescent="0.25">
      <c r="A284" s="81" t="s">
        <v>338</v>
      </c>
      <c r="B284" s="232" t="s">
        <v>638</v>
      </c>
      <c r="C284" s="459" t="s">
        <v>638</v>
      </c>
    </row>
    <row r="285" spans="1:3" ht="41.4" thickBot="1" x14ac:dyDescent="0.3">
      <c r="A285" s="81" t="s">
        <v>338</v>
      </c>
      <c r="B285" s="267" t="s">
        <v>639</v>
      </c>
      <c r="C285" s="465" t="s">
        <v>639</v>
      </c>
    </row>
    <row r="286" spans="1:3" ht="39.6" x14ac:dyDescent="0.25">
      <c r="A286" s="81" t="s">
        <v>338</v>
      </c>
      <c r="B286" s="232" t="s">
        <v>640</v>
      </c>
      <c r="C286" s="459" t="s">
        <v>640</v>
      </c>
    </row>
    <row r="287" spans="1:3" ht="13.8" thickBot="1" x14ac:dyDescent="0.3">
      <c r="A287" s="81" t="s">
        <v>338</v>
      </c>
      <c r="B287" s="267" t="s">
        <v>641</v>
      </c>
      <c r="C287" s="465" t="s">
        <v>641</v>
      </c>
    </row>
    <row r="288" spans="1:3" ht="27" thickBot="1" x14ac:dyDescent="0.3">
      <c r="A288" s="81" t="s">
        <v>338</v>
      </c>
      <c r="B288" s="232" t="s">
        <v>642</v>
      </c>
      <c r="C288" s="459" t="s">
        <v>642</v>
      </c>
    </row>
    <row r="289" spans="1:3" ht="13.8" thickBot="1" x14ac:dyDescent="0.3">
      <c r="A289" s="81" t="s">
        <v>338</v>
      </c>
      <c r="B289" s="260" t="s">
        <v>643</v>
      </c>
      <c r="C289" s="466" t="s">
        <v>643</v>
      </c>
    </row>
    <row r="290" spans="1:3" ht="21" thickBot="1" x14ac:dyDescent="0.3">
      <c r="A290" s="81" t="s">
        <v>338</v>
      </c>
      <c r="B290" s="261" t="s">
        <v>644</v>
      </c>
      <c r="C290" s="466" t="s">
        <v>644</v>
      </c>
    </row>
    <row r="291" spans="1:3" ht="13.8" thickBot="1" x14ac:dyDescent="0.3">
      <c r="A291" s="81" t="s">
        <v>338</v>
      </c>
      <c r="B291" s="261" t="s">
        <v>645</v>
      </c>
      <c r="C291" s="466" t="s">
        <v>645</v>
      </c>
    </row>
    <row r="292" spans="1:3" ht="26.4" x14ac:dyDescent="0.25">
      <c r="A292" s="81" t="s">
        <v>338</v>
      </c>
      <c r="B292" s="232" t="s">
        <v>646</v>
      </c>
      <c r="C292" s="459" t="s">
        <v>646</v>
      </c>
    </row>
    <row r="293" spans="1:3" ht="31.2" thickBot="1" x14ac:dyDescent="0.3">
      <c r="A293" s="81" t="s">
        <v>338</v>
      </c>
      <c r="B293" s="267" t="s">
        <v>647</v>
      </c>
      <c r="C293" s="465" t="s">
        <v>647</v>
      </c>
    </row>
    <row r="294" spans="1:3" x14ac:dyDescent="0.25">
      <c r="A294" s="81" t="s">
        <v>338</v>
      </c>
      <c r="B294" s="232" t="s">
        <v>648</v>
      </c>
      <c r="C294" s="459" t="s">
        <v>649</v>
      </c>
    </row>
    <row r="295" spans="1:3" ht="21" thickBot="1" x14ac:dyDescent="0.3">
      <c r="A295" s="81" t="s">
        <v>338</v>
      </c>
      <c r="B295" s="264" t="s">
        <v>650</v>
      </c>
      <c r="C295" s="465" t="s">
        <v>650</v>
      </c>
    </row>
    <row r="296" spans="1:3" ht="13.8" thickBot="1" x14ac:dyDescent="0.3">
      <c r="A296" s="81" t="s">
        <v>338</v>
      </c>
      <c r="B296" s="261" t="s">
        <v>651</v>
      </c>
      <c r="C296" s="466" t="s">
        <v>651</v>
      </c>
    </row>
    <row r="297" spans="1:3" ht="13.8" thickBot="1" x14ac:dyDescent="0.3">
      <c r="A297" s="81" t="s">
        <v>338</v>
      </c>
      <c r="B297" s="261" t="s">
        <v>652</v>
      </c>
      <c r="C297" s="466" t="s">
        <v>652</v>
      </c>
    </row>
    <row r="298" spans="1:3" ht="13.8" thickBot="1" x14ac:dyDescent="0.3">
      <c r="A298" s="81" t="s">
        <v>338</v>
      </c>
      <c r="B298" s="261" t="s">
        <v>653</v>
      </c>
      <c r="C298" s="466" t="s">
        <v>653</v>
      </c>
    </row>
    <row r="299" spans="1:3" ht="13.8" thickBot="1" x14ac:dyDescent="0.3">
      <c r="A299" s="81" t="s">
        <v>338</v>
      </c>
      <c r="B299" s="261" t="s">
        <v>654</v>
      </c>
      <c r="C299" s="466" t="s">
        <v>654</v>
      </c>
    </row>
    <row r="300" spans="1:3" ht="26.4" x14ac:dyDescent="0.25">
      <c r="A300" s="81" t="s">
        <v>338</v>
      </c>
      <c r="B300" s="232" t="s">
        <v>655</v>
      </c>
      <c r="C300" s="459" t="s">
        <v>656</v>
      </c>
    </row>
    <row r="301" spans="1:3" ht="21" thickBot="1" x14ac:dyDescent="0.3">
      <c r="A301" s="81" t="s">
        <v>338</v>
      </c>
      <c r="B301" s="264" t="s">
        <v>657</v>
      </c>
      <c r="C301" s="465" t="s">
        <v>657</v>
      </c>
    </row>
    <row r="302" spans="1:3" ht="13.8" thickBot="1" x14ac:dyDescent="0.3">
      <c r="A302" s="81" t="s">
        <v>338</v>
      </c>
      <c r="B302" s="261" t="s">
        <v>658</v>
      </c>
      <c r="C302" s="466" t="s">
        <v>658</v>
      </c>
    </row>
    <row r="303" spans="1:3" ht="53.4" thickBot="1" x14ac:dyDescent="0.3">
      <c r="A303" s="81" t="s">
        <v>338</v>
      </c>
      <c r="B303" s="232" t="s">
        <v>659</v>
      </c>
      <c r="C303" s="459" t="s">
        <v>659</v>
      </c>
    </row>
    <row r="304" spans="1:3" ht="13.8" thickBot="1" x14ac:dyDescent="0.3">
      <c r="A304" s="81" t="s">
        <v>338</v>
      </c>
      <c r="B304" s="260" t="s">
        <v>660</v>
      </c>
      <c r="C304" s="466" t="s">
        <v>660</v>
      </c>
    </row>
    <row r="305" spans="1:3" ht="13.8" thickBot="1" x14ac:dyDescent="0.3">
      <c r="A305" s="81" t="s">
        <v>338</v>
      </c>
      <c r="B305" s="261" t="s">
        <v>661</v>
      </c>
      <c r="C305" s="466" t="s">
        <v>661</v>
      </c>
    </row>
    <row r="306" spans="1:3" ht="13.8" thickBot="1" x14ac:dyDescent="0.3">
      <c r="A306" s="81" t="s">
        <v>338</v>
      </c>
      <c r="B306" s="261" t="s">
        <v>662</v>
      </c>
      <c r="C306" s="466" t="s">
        <v>662</v>
      </c>
    </row>
    <row r="307" spans="1:3" ht="13.8" thickBot="1" x14ac:dyDescent="0.3">
      <c r="A307" s="81" t="s">
        <v>338</v>
      </c>
      <c r="B307" s="261" t="s">
        <v>663</v>
      </c>
      <c r="C307" s="466" t="s">
        <v>663</v>
      </c>
    </row>
    <row r="308" spans="1:3" ht="21" x14ac:dyDescent="0.25">
      <c r="A308" s="81" t="s">
        <v>338</v>
      </c>
      <c r="B308" s="237" t="s">
        <v>664</v>
      </c>
      <c r="C308" s="457" t="s">
        <v>665</v>
      </c>
    </row>
    <row r="309" spans="1:3" ht="15.6" x14ac:dyDescent="0.25">
      <c r="A309" s="81" t="s">
        <v>338</v>
      </c>
      <c r="B309" s="247" t="s">
        <v>666</v>
      </c>
      <c r="C309" s="462" t="s">
        <v>666</v>
      </c>
    </row>
    <row r="310" spans="1:3" ht="30.6" x14ac:dyDescent="0.25">
      <c r="A310" s="81" t="s">
        <v>338</v>
      </c>
      <c r="B310" s="259" t="s">
        <v>667</v>
      </c>
      <c r="C310" s="465" t="s">
        <v>667</v>
      </c>
    </row>
    <row r="311" spans="1:3" ht="20.399999999999999" x14ac:dyDescent="0.25">
      <c r="A311" s="81" t="s">
        <v>338</v>
      </c>
      <c r="B311" s="274" t="s">
        <v>668</v>
      </c>
      <c r="C311" s="467" t="s">
        <v>668</v>
      </c>
    </row>
    <row r="312" spans="1:3" ht="26.4" x14ac:dyDescent="0.25">
      <c r="A312" s="81" t="s">
        <v>338</v>
      </c>
      <c r="B312" s="232" t="s">
        <v>669</v>
      </c>
      <c r="C312" s="459" t="s">
        <v>669</v>
      </c>
    </row>
    <row r="313" spans="1:3" ht="27" thickBot="1" x14ac:dyDescent="0.3">
      <c r="A313" s="81" t="s">
        <v>338</v>
      </c>
      <c r="B313" s="232" t="s">
        <v>670</v>
      </c>
      <c r="C313" s="459" t="s">
        <v>670</v>
      </c>
    </row>
    <row r="314" spans="1:3" ht="13.8" thickBot="1" x14ac:dyDescent="0.3">
      <c r="A314" s="81" t="s">
        <v>338</v>
      </c>
      <c r="B314" s="260" t="s">
        <v>671</v>
      </c>
      <c r="C314" s="466" t="s">
        <v>672</v>
      </c>
    </row>
    <row r="315" spans="1:3" ht="26.4" x14ac:dyDescent="0.25">
      <c r="A315" s="81" t="s">
        <v>338</v>
      </c>
      <c r="B315" s="232" t="s">
        <v>673</v>
      </c>
      <c r="C315" s="459" t="s">
        <v>673</v>
      </c>
    </row>
    <row r="316" spans="1:3" ht="14.4" x14ac:dyDescent="0.25">
      <c r="A316" s="81" t="s">
        <v>338</v>
      </c>
      <c r="B316" s="252"/>
      <c r="C316" s="432"/>
    </row>
    <row r="317" spans="1:3" x14ac:dyDescent="0.25">
      <c r="A317" s="81" t="s">
        <v>338</v>
      </c>
      <c r="B317" s="231" t="s">
        <v>674</v>
      </c>
      <c r="C317" s="458" t="s">
        <v>674</v>
      </c>
    </row>
    <row r="318" spans="1:3" ht="52.8" x14ac:dyDescent="0.25">
      <c r="A318" s="81" t="s">
        <v>338</v>
      </c>
      <c r="B318" s="231" t="s">
        <v>675</v>
      </c>
      <c r="C318" s="458" t="s">
        <v>675</v>
      </c>
    </row>
    <row r="319" spans="1:3" ht="26.4" x14ac:dyDescent="0.25">
      <c r="A319" s="81" t="s">
        <v>338</v>
      </c>
      <c r="B319" s="232" t="s">
        <v>676</v>
      </c>
      <c r="C319" s="459" t="s">
        <v>676</v>
      </c>
    </row>
    <row r="320" spans="1:3" ht="39.6" x14ac:dyDescent="0.25">
      <c r="A320" s="81" t="s">
        <v>338</v>
      </c>
      <c r="B320" s="232" t="s">
        <v>677</v>
      </c>
      <c r="C320" s="459" t="s">
        <v>677</v>
      </c>
    </row>
    <row r="321" spans="1:3" ht="26.4" x14ac:dyDescent="0.25">
      <c r="A321" s="81" t="s">
        <v>338</v>
      </c>
      <c r="B321" s="232" t="s">
        <v>678</v>
      </c>
      <c r="C321" s="459" t="s">
        <v>678</v>
      </c>
    </row>
    <row r="322" spans="1:3" ht="34.799999999999997" x14ac:dyDescent="0.25">
      <c r="A322" s="81" t="s">
        <v>338</v>
      </c>
      <c r="B322" s="237" t="s">
        <v>679</v>
      </c>
      <c r="C322" s="457" t="s">
        <v>679</v>
      </c>
    </row>
    <row r="323" spans="1:3" x14ac:dyDescent="0.25">
      <c r="A323" s="81" t="s">
        <v>338</v>
      </c>
      <c r="B323" s="244" t="s">
        <v>680</v>
      </c>
      <c r="C323" s="459" t="s">
        <v>680</v>
      </c>
    </row>
    <row r="324" spans="1:3" ht="20.399999999999999" x14ac:dyDescent="0.25">
      <c r="A324" s="81" t="s">
        <v>338</v>
      </c>
      <c r="B324" s="248" t="s">
        <v>681</v>
      </c>
      <c r="C324" s="465" t="s">
        <v>681</v>
      </c>
    </row>
    <row r="325" spans="1:3" ht="13.8" thickBot="1" x14ac:dyDescent="0.3">
      <c r="A325" s="81" t="s">
        <v>338</v>
      </c>
      <c r="B325" s="248" t="s">
        <v>682</v>
      </c>
      <c r="C325" s="465" t="s">
        <v>682</v>
      </c>
    </row>
    <row r="326" spans="1:3" ht="13.8" thickBot="1" x14ac:dyDescent="0.3">
      <c r="A326" s="81" t="s">
        <v>338</v>
      </c>
      <c r="B326" s="260" t="s">
        <v>683</v>
      </c>
      <c r="C326" s="466" t="s">
        <v>683</v>
      </c>
    </row>
    <row r="327" spans="1:3" ht="13.8" thickBot="1" x14ac:dyDescent="0.3">
      <c r="A327" s="81" t="s">
        <v>338</v>
      </c>
      <c r="B327" s="261" t="s">
        <v>684</v>
      </c>
      <c r="C327" s="466" t="s">
        <v>684</v>
      </c>
    </row>
    <row r="328" spans="1:3" ht="39.6" x14ac:dyDescent="0.25">
      <c r="A328" s="81" t="s">
        <v>338</v>
      </c>
      <c r="B328" s="244" t="s">
        <v>685</v>
      </c>
      <c r="C328" s="459" t="s">
        <v>685</v>
      </c>
    </row>
    <row r="329" spans="1:3" ht="30.6" x14ac:dyDescent="0.25">
      <c r="A329" s="81" t="s">
        <v>338</v>
      </c>
      <c r="B329" s="256" t="s">
        <v>686</v>
      </c>
      <c r="C329" s="465" t="s">
        <v>686</v>
      </c>
    </row>
    <row r="330" spans="1:3" ht="39.6" x14ac:dyDescent="0.25">
      <c r="A330" s="81" t="s">
        <v>338</v>
      </c>
      <c r="B330" s="244" t="s">
        <v>687</v>
      </c>
      <c r="C330" s="459" t="s">
        <v>687</v>
      </c>
    </row>
    <row r="331" spans="1:3" ht="40.799999999999997" x14ac:dyDescent="0.25">
      <c r="A331" s="81" t="s">
        <v>338</v>
      </c>
      <c r="B331" s="256" t="s">
        <v>688</v>
      </c>
      <c r="C331" s="465" t="s">
        <v>688</v>
      </c>
    </row>
    <row r="332" spans="1:3" ht="39.6" x14ac:dyDescent="0.25">
      <c r="A332" s="81" t="s">
        <v>338</v>
      </c>
      <c r="B332" s="244" t="s">
        <v>689</v>
      </c>
      <c r="C332" s="459" t="s">
        <v>689</v>
      </c>
    </row>
    <row r="333" spans="1:3" ht="45.6" x14ac:dyDescent="0.25">
      <c r="A333" s="81" t="s">
        <v>338</v>
      </c>
      <c r="B333" s="275" t="s">
        <v>690</v>
      </c>
      <c r="C333" s="464" t="s">
        <v>690</v>
      </c>
    </row>
    <row r="334" spans="1:3" ht="46.2" thickBot="1" x14ac:dyDescent="0.3">
      <c r="A334" s="81" t="s">
        <v>338</v>
      </c>
      <c r="B334" s="275" t="s">
        <v>691</v>
      </c>
      <c r="C334" s="464" t="s">
        <v>691</v>
      </c>
    </row>
    <row r="335" spans="1:3" ht="13.8" thickBot="1" x14ac:dyDescent="0.3">
      <c r="A335" s="81" t="s">
        <v>338</v>
      </c>
      <c r="B335" s="276" t="s">
        <v>692</v>
      </c>
      <c r="C335" s="471" t="s">
        <v>693</v>
      </c>
    </row>
    <row r="336" spans="1:3" ht="13.8" thickBot="1" x14ac:dyDescent="0.3">
      <c r="A336" s="81" t="s">
        <v>338</v>
      </c>
      <c r="B336" s="277" t="s">
        <v>694</v>
      </c>
      <c r="C336" s="471" t="s">
        <v>695</v>
      </c>
    </row>
    <row r="337" spans="1:3" ht="13.8" thickBot="1" x14ac:dyDescent="0.3">
      <c r="A337" s="81" t="s">
        <v>338</v>
      </c>
      <c r="B337" s="277" t="s">
        <v>696</v>
      </c>
      <c r="C337" s="471" t="s">
        <v>697</v>
      </c>
    </row>
    <row r="338" spans="1:3" ht="13.8" thickBot="1" x14ac:dyDescent="0.3">
      <c r="A338" s="81" t="s">
        <v>338</v>
      </c>
      <c r="B338" s="277" t="s">
        <v>698</v>
      </c>
      <c r="C338" s="471" t="s">
        <v>699</v>
      </c>
    </row>
    <row r="339" spans="1:3" ht="13.8" thickBot="1" x14ac:dyDescent="0.3">
      <c r="A339" s="81" t="s">
        <v>338</v>
      </c>
      <c r="B339" s="278" t="s">
        <v>700</v>
      </c>
      <c r="C339" s="470" t="s">
        <v>701</v>
      </c>
    </row>
    <row r="340" spans="1:3" x14ac:dyDescent="0.25">
      <c r="A340" s="81" t="s">
        <v>338</v>
      </c>
      <c r="B340" s="279" t="s">
        <v>702</v>
      </c>
      <c r="C340" s="471" t="s">
        <v>703</v>
      </c>
    </row>
    <row r="341" spans="1:3" ht="39.6" x14ac:dyDescent="0.25">
      <c r="A341" s="81" t="s">
        <v>338</v>
      </c>
      <c r="B341" s="232" t="s">
        <v>704</v>
      </c>
      <c r="C341" s="459" t="s">
        <v>704</v>
      </c>
    </row>
    <row r="342" spans="1:3" ht="15.6" x14ac:dyDescent="0.25">
      <c r="A342" s="81" t="s">
        <v>338</v>
      </c>
      <c r="B342" s="247" t="s">
        <v>705</v>
      </c>
      <c r="C342" s="462" t="s">
        <v>705</v>
      </c>
    </row>
    <row r="343" spans="1:3" x14ac:dyDescent="0.25">
      <c r="A343" s="81" t="s">
        <v>338</v>
      </c>
      <c r="B343" s="244" t="s">
        <v>706</v>
      </c>
      <c r="C343" s="459" t="s">
        <v>706</v>
      </c>
    </row>
    <row r="344" spans="1:3" ht="20.399999999999999" x14ac:dyDescent="0.25">
      <c r="A344" s="81" t="s">
        <v>338</v>
      </c>
      <c r="B344" s="256" t="s">
        <v>707</v>
      </c>
      <c r="C344" s="465" t="s">
        <v>707</v>
      </c>
    </row>
    <row r="345" spans="1:3" ht="26.4" x14ac:dyDescent="0.25">
      <c r="A345" s="81" t="s">
        <v>338</v>
      </c>
      <c r="B345" s="244" t="s">
        <v>708</v>
      </c>
      <c r="C345" s="459" t="s">
        <v>708</v>
      </c>
    </row>
    <row r="346" spans="1:3" ht="20.399999999999999" x14ac:dyDescent="0.25">
      <c r="A346" s="81" t="s">
        <v>338</v>
      </c>
      <c r="B346" s="256" t="s">
        <v>709</v>
      </c>
      <c r="C346" s="465" t="s">
        <v>709</v>
      </c>
    </row>
    <row r="347" spans="1:3" ht="26.4" x14ac:dyDescent="0.25">
      <c r="A347" s="81" t="s">
        <v>338</v>
      </c>
      <c r="B347" s="244" t="s">
        <v>710</v>
      </c>
      <c r="C347" s="459" t="s">
        <v>710</v>
      </c>
    </row>
    <row r="348" spans="1:3" ht="30.6" x14ac:dyDescent="0.25">
      <c r="A348" s="81" t="s">
        <v>338</v>
      </c>
      <c r="B348" s="256" t="s">
        <v>711</v>
      </c>
      <c r="C348" s="465" t="s">
        <v>711</v>
      </c>
    </row>
    <row r="349" spans="1:3" x14ac:dyDescent="0.25">
      <c r="A349" s="81" t="s">
        <v>338</v>
      </c>
      <c r="B349" s="244" t="s">
        <v>712</v>
      </c>
      <c r="C349" s="459" t="s">
        <v>712</v>
      </c>
    </row>
    <row r="350" spans="1:3" ht="30.6" x14ac:dyDescent="0.25">
      <c r="A350" s="81" t="s">
        <v>338</v>
      </c>
      <c r="B350" s="256" t="s">
        <v>713</v>
      </c>
      <c r="C350" s="465" t="s">
        <v>713</v>
      </c>
    </row>
    <row r="351" spans="1:3" x14ac:dyDescent="0.25">
      <c r="A351" s="81" t="s">
        <v>338</v>
      </c>
      <c r="B351" s="244" t="s">
        <v>714</v>
      </c>
      <c r="C351" s="459" t="s">
        <v>714</v>
      </c>
    </row>
    <row r="352" spans="1:3" ht="20.399999999999999" x14ac:dyDescent="0.25">
      <c r="A352" s="81" t="s">
        <v>338</v>
      </c>
      <c r="B352" s="256" t="s">
        <v>715</v>
      </c>
      <c r="C352" s="465" t="s">
        <v>715</v>
      </c>
    </row>
    <row r="353" spans="1:3" x14ac:dyDescent="0.25">
      <c r="A353" s="81" t="s">
        <v>338</v>
      </c>
      <c r="B353" s="244" t="s">
        <v>716</v>
      </c>
      <c r="C353" s="459" t="s">
        <v>716</v>
      </c>
    </row>
    <row r="354" spans="1:3" ht="30.6" x14ac:dyDescent="0.25">
      <c r="A354" s="81" t="s">
        <v>338</v>
      </c>
      <c r="B354" s="256" t="s">
        <v>717</v>
      </c>
      <c r="C354" s="465" t="s">
        <v>717</v>
      </c>
    </row>
    <row r="355" spans="1:3" ht="39.6" x14ac:dyDescent="0.25">
      <c r="A355" s="81" t="s">
        <v>338</v>
      </c>
      <c r="B355" s="232" t="s">
        <v>718</v>
      </c>
      <c r="C355" s="459" t="s">
        <v>719</v>
      </c>
    </row>
    <row r="356" spans="1:3" ht="26.4" x14ac:dyDescent="0.25">
      <c r="A356" s="81" t="s">
        <v>338</v>
      </c>
      <c r="B356" s="232" t="s">
        <v>720</v>
      </c>
      <c r="C356" s="459" t="s">
        <v>721</v>
      </c>
    </row>
    <row r="357" spans="1:3" ht="39.6" x14ac:dyDescent="0.25">
      <c r="A357" s="81" t="s">
        <v>338</v>
      </c>
      <c r="B357" s="232" t="s">
        <v>722</v>
      </c>
      <c r="C357" s="459" t="s">
        <v>722</v>
      </c>
    </row>
    <row r="358" spans="1:3" ht="27" thickBot="1" x14ac:dyDescent="0.3">
      <c r="A358" s="81" t="s">
        <v>338</v>
      </c>
      <c r="B358" s="244" t="s">
        <v>723</v>
      </c>
      <c r="C358" s="459" t="s">
        <v>723</v>
      </c>
    </row>
    <row r="359" spans="1:3" ht="13.8" thickBot="1" x14ac:dyDescent="0.3">
      <c r="A359" s="81" t="s">
        <v>338</v>
      </c>
      <c r="B359" s="260" t="s">
        <v>724</v>
      </c>
      <c r="C359" s="466" t="s">
        <v>724</v>
      </c>
    </row>
    <row r="360" spans="1:3" ht="13.8" thickBot="1" x14ac:dyDescent="0.3">
      <c r="A360" s="81" t="s">
        <v>338</v>
      </c>
      <c r="B360" s="261" t="s">
        <v>725</v>
      </c>
      <c r="C360" s="466" t="s">
        <v>725</v>
      </c>
    </row>
    <row r="361" spans="1:3" ht="39.6" x14ac:dyDescent="0.25">
      <c r="A361" s="81" t="s">
        <v>338</v>
      </c>
      <c r="B361" s="244" t="s">
        <v>726</v>
      </c>
      <c r="C361" s="459" t="s">
        <v>726</v>
      </c>
    </row>
    <row r="362" spans="1:3" ht="30.6" x14ac:dyDescent="0.25">
      <c r="A362" s="81" t="s">
        <v>338</v>
      </c>
      <c r="B362" s="248" t="s">
        <v>727</v>
      </c>
      <c r="C362" s="465" t="s">
        <v>727</v>
      </c>
    </row>
    <row r="363" spans="1:3" ht="13.8" thickBot="1" x14ac:dyDescent="0.3">
      <c r="A363" s="81" t="s">
        <v>338</v>
      </c>
      <c r="B363" s="248" t="s">
        <v>728</v>
      </c>
      <c r="C363" s="465" t="s">
        <v>728</v>
      </c>
    </row>
    <row r="364" spans="1:3" ht="13.8" thickBot="1" x14ac:dyDescent="0.3">
      <c r="A364" s="81" t="s">
        <v>338</v>
      </c>
      <c r="B364" s="260" t="s">
        <v>729</v>
      </c>
      <c r="C364" s="466" t="s">
        <v>729</v>
      </c>
    </row>
    <row r="365" spans="1:3" ht="13.8" thickBot="1" x14ac:dyDescent="0.3">
      <c r="A365" s="81" t="s">
        <v>338</v>
      </c>
      <c r="B365" s="261" t="s">
        <v>730</v>
      </c>
      <c r="C365" s="466" t="s">
        <v>730</v>
      </c>
    </row>
    <row r="366" spans="1:3" ht="15.6" x14ac:dyDescent="0.25">
      <c r="A366" s="81">
        <v>365</v>
      </c>
      <c r="B366" s="247" t="s">
        <v>731</v>
      </c>
      <c r="C366" s="462" t="s">
        <v>731</v>
      </c>
    </row>
    <row r="367" spans="1:3" x14ac:dyDescent="0.25">
      <c r="A367" s="81">
        <v>366</v>
      </c>
      <c r="B367" s="232" t="s">
        <v>732</v>
      </c>
      <c r="C367" s="459" t="s">
        <v>732</v>
      </c>
    </row>
    <row r="368" spans="1:3" x14ac:dyDescent="0.25">
      <c r="A368" s="81">
        <v>367</v>
      </c>
      <c r="B368" s="280" t="s">
        <v>733</v>
      </c>
      <c r="C368" s="458" t="s">
        <v>733</v>
      </c>
    </row>
    <row r="369" spans="1:3" x14ac:dyDescent="0.25">
      <c r="A369" s="81">
        <v>368</v>
      </c>
      <c r="B369" s="280" t="s">
        <v>734</v>
      </c>
      <c r="C369" s="458" t="s">
        <v>734</v>
      </c>
    </row>
    <row r="370" spans="1:3" x14ac:dyDescent="0.25">
      <c r="A370" s="81">
        <v>369</v>
      </c>
      <c r="B370" s="280" t="s">
        <v>735</v>
      </c>
      <c r="C370" s="458" t="s">
        <v>735</v>
      </c>
    </row>
    <row r="371" spans="1:3" x14ac:dyDescent="0.25">
      <c r="A371" s="81">
        <v>370</v>
      </c>
      <c r="B371" s="280" t="s">
        <v>736</v>
      </c>
      <c r="C371" s="458" t="s">
        <v>736</v>
      </c>
    </row>
    <row r="372" spans="1:3" x14ac:dyDescent="0.25">
      <c r="A372" s="81">
        <v>371</v>
      </c>
      <c r="B372" s="280" t="s">
        <v>737</v>
      </c>
      <c r="C372" s="458" t="s">
        <v>737</v>
      </c>
    </row>
    <row r="373" spans="1:3" x14ac:dyDescent="0.25">
      <c r="A373" s="81">
        <v>372</v>
      </c>
      <c r="B373" s="280" t="s">
        <v>738</v>
      </c>
      <c r="C373" s="458" t="s">
        <v>738</v>
      </c>
    </row>
    <row r="374" spans="1:3" x14ac:dyDescent="0.25">
      <c r="A374" s="81">
        <v>373</v>
      </c>
      <c r="B374" s="280" t="s">
        <v>739</v>
      </c>
      <c r="C374" s="458" t="s">
        <v>739</v>
      </c>
    </row>
    <row r="375" spans="1:3" x14ac:dyDescent="0.25">
      <c r="A375" s="81">
        <v>374</v>
      </c>
      <c r="B375" s="280" t="s">
        <v>740</v>
      </c>
      <c r="C375" s="458" t="s">
        <v>740</v>
      </c>
    </row>
    <row r="376" spans="1:3" x14ac:dyDescent="0.25">
      <c r="A376" s="81">
        <v>375</v>
      </c>
      <c r="B376" s="280" t="s">
        <v>741</v>
      </c>
      <c r="C376" s="458" t="s">
        <v>741</v>
      </c>
    </row>
    <row r="377" spans="1:3" x14ac:dyDescent="0.25">
      <c r="A377" s="81">
        <v>376</v>
      </c>
      <c r="B377" s="280" t="s">
        <v>742</v>
      </c>
      <c r="C377" s="458" t="s">
        <v>742</v>
      </c>
    </row>
    <row r="378" spans="1:3" x14ac:dyDescent="0.25">
      <c r="A378" s="81">
        <v>377</v>
      </c>
      <c r="B378" s="280" t="s">
        <v>743</v>
      </c>
      <c r="C378" s="458" t="s">
        <v>743</v>
      </c>
    </row>
    <row r="379" spans="1:3" x14ac:dyDescent="0.25">
      <c r="A379" s="81">
        <v>378</v>
      </c>
      <c r="B379" s="280" t="s">
        <v>744</v>
      </c>
      <c r="C379" s="458" t="s">
        <v>744</v>
      </c>
    </row>
    <row r="380" spans="1:3" x14ac:dyDescent="0.25">
      <c r="A380" s="81">
        <v>379</v>
      </c>
      <c r="B380" s="280" t="s">
        <v>745</v>
      </c>
      <c r="C380" s="458" t="s">
        <v>745</v>
      </c>
    </row>
    <row r="381" spans="1:3" x14ac:dyDescent="0.25">
      <c r="A381" s="81">
        <v>380</v>
      </c>
      <c r="B381" s="280" t="s">
        <v>746</v>
      </c>
      <c r="C381" s="458" t="s">
        <v>746</v>
      </c>
    </row>
    <row r="382" spans="1:3" x14ac:dyDescent="0.25">
      <c r="A382" s="81">
        <v>381</v>
      </c>
      <c r="B382" s="280" t="s">
        <v>747</v>
      </c>
      <c r="C382" s="458" t="s">
        <v>747</v>
      </c>
    </row>
    <row r="383" spans="1:3" x14ac:dyDescent="0.25">
      <c r="A383" s="81">
        <v>382</v>
      </c>
      <c r="B383" s="280" t="s">
        <v>748</v>
      </c>
      <c r="C383" s="458" t="s">
        <v>748</v>
      </c>
    </row>
    <row r="384" spans="1:3" x14ac:dyDescent="0.25">
      <c r="A384" s="81">
        <v>383</v>
      </c>
      <c r="B384" s="280" t="s">
        <v>749</v>
      </c>
      <c r="C384" s="458" t="s">
        <v>749</v>
      </c>
    </row>
    <row r="385" spans="1:3" x14ac:dyDescent="0.25">
      <c r="A385" s="81">
        <v>384</v>
      </c>
      <c r="B385" s="280" t="s">
        <v>750</v>
      </c>
      <c r="C385" s="458" t="s">
        <v>750</v>
      </c>
    </row>
    <row r="386" spans="1:3" x14ac:dyDescent="0.25">
      <c r="A386" s="81">
        <v>385</v>
      </c>
      <c r="B386" s="280" t="s">
        <v>751</v>
      </c>
      <c r="C386" s="458" t="s">
        <v>751</v>
      </c>
    </row>
    <row r="387" spans="1:3" x14ac:dyDescent="0.25">
      <c r="A387" s="81">
        <v>386</v>
      </c>
      <c r="B387" s="280" t="s">
        <v>752</v>
      </c>
      <c r="C387" s="458" t="s">
        <v>752</v>
      </c>
    </row>
    <row r="388" spans="1:3" x14ac:dyDescent="0.25">
      <c r="A388" s="81">
        <v>387</v>
      </c>
      <c r="B388" s="280" t="s">
        <v>753</v>
      </c>
      <c r="C388" s="458" t="s">
        <v>753</v>
      </c>
    </row>
    <row r="389" spans="1:3" x14ac:dyDescent="0.25">
      <c r="A389" s="81">
        <v>388</v>
      </c>
      <c r="B389" s="280" t="s">
        <v>754</v>
      </c>
      <c r="C389" s="458" t="s">
        <v>754</v>
      </c>
    </row>
    <row r="390" spans="1:3" x14ac:dyDescent="0.25">
      <c r="A390" s="81">
        <v>389</v>
      </c>
      <c r="B390" s="280" t="s">
        <v>755</v>
      </c>
      <c r="C390" s="458" t="s">
        <v>755</v>
      </c>
    </row>
    <row r="391" spans="1:3" x14ac:dyDescent="0.25">
      <c r="A391" s="81">
        <v>390</v>
      </c>
      <c r="B391" s="280" t="s">
        <v>756</v>
      </c>
      <c r="C391" s="458" t="s">
        <v>756</v>
      </c>
    </row>
    <row r="392" spans="1:3" x14ac:dyDescent="0.25">
      <c r="A392" s="81">
        <v>391</v>
      </c>
      <c r="B392" s="280" t="s">
        <v>757</v>
      </c>
      <c r="C392" s="458" t="s">
        <v>757</v>
      </c>
    </row>
    <row r="393" spans="1:3" x14ac:dyDescent="0.25">
      <c r="A393" s="81">
        <v>392</v>
      </c>
      <c r="B393" s="280" t="s">
        <v>758</v>
      </c>
      <c r="C393" s="458" t="s">
        <v>758</v>
      </c>
    </row>
    <row r="394" spans="1:3" x14ac:dyDescent="0.25">
      <c r="A394" s="81">
        <v>393</v>
      </c>
      <c r="B394" s="280" t="s">
        <v>759</v>
      </c>
      <c r="C394" s="458" t="s">
        <v>759</v>
      </c>
    </row>
    <row r="395" spans="1:3" x14ac:dyDescent="0.25">
      <c r="A395" s="81">
        <v>394</v>
      </c>
      <c r="B395" s="280" t="s">
        <v>760</v>
      </c>
      <c r="C395" s="458" t="s">
        <v>760</v>
      </c>
    </row>
    <row r="396" spans="1:3" x14ac:dyDescent="0.25">
      <c r="A396" s="81">
        <v>395</v>
      </c>
      <c r="B396" s="280" t="s">
        <v>761</v>
      </c>
      <c r="C396" s="458" t="s">
        <v>761</v>
      </c>
    </row>
    <row r="397" spans="1:3" x14ac:dyDescent="0.25">
      <c r="A397" s="81">
        <v>396</v>
      </c>
      <c r="B397" s="280" t="s">
        <v>762</v>
      </c>
      <c r="C397" s="458" t="s">
        <v>762</v>
      </c>
    </row>
    <row r="398" spans="1:3" x14ac:dyDescent="0.25">
      <c r="A398" s="81">
        <v>397</v>
      </c>
      <c r="B398" s="280" t="s">
        <v>763</v>
      </c>
      <c r="C398" s="458" t="s">
        <v>763</v>
      </c>
    </row>
    <row r="399" spans="1:3" s="84" customFormat="1" ht="13.8" thickBot="1" x14ac:dyDescent="0.3">
      <c r="A399" s="81">
        <v>398</v>
      </c>
      <c r="B399" s="281" t="s">
        <v>764</v>
      </c>
      <c r="C399" s="458" t="s">
        <v>764</v>
      </c>
    </row>
    <row r="400" spans="1:3" x14ac:dyDescent="0.25">
      <c r="A400" s="83">
        <v>399</v>
      </c>
      <c r="B400" s="280" t="s">
        <v>765</v>
      </c>
      <c r="C400" s="458" t="s">
        <v>765</v>
      </c>
    </row>
    <row r="401" spans="1:3" x14ac:dyDescent="0.25">
      <c r="A401" s="81">
        <v>400</v>
      </c>
      <c r="B401" s="280" t="s">
        <v>766</v>
      </c>
      <c r="C401" s="458" t="s">
        <v>766</v>
      </c>
    </row>
    <row r="402" spans="1:3" x14ac:dyDescent="0.25">
      <c r="A402" s="81">
        <v>401</v>
      </c>
      <c r="B402" s="280" t="s">
        <v>767</v>
      </c>
      <c r="C402" s="458" t="s">
        <v>767</v>
      </c>
    </row>
    <row r="403" spans="1:3" x14ac:dyDescent="0.25">
      <c r="A403" s="81">
        <v>402</v>
      </c>
      <c r="B403" s="280" t="s">
        <v>768</v>
      </c>
      <c r="C403" s="458" t="s">
        <v>768</v>
      </c>
    </row>
    <row r="404" spans="1:3" x14ac:dyDescent="0.25">
      <c r="A404" s="81">
        <v>403</v>
      </c>
      <c r="B404" s="280" t="s">
        <v>769</v>
      </c>
      <c r="C404" s="458" t="s">
        <v>769</v>
      </c>
    </row>
    <row r="405" spans="1:3" x14ac:dyDescent="0.25">
      <c r="A405" s="81">
        <v>404</v>
      </c>
      <c r="B405" s="280" t="s">
        <v>770</v>
      </c>
      <c r="C405" s="458" t="s">
        <v>770</v>
      </c>
    </row>
    <row r="406" spans="1:3" x14ac:dyDescent="0.25">
      <c r="A406" s="81">
        <v>405</v>
      </c>
      <c r="B406" s="280" t="s">
        <v>771</v>
      </c>
      <c r="C406" s="458" t="s">
        <v>771</v>
      </c>
    </row>
    <row r="407" spans="1:3" x14ac:dyDescent="0.25">
      <c r="A407" s="81">
        <v>406</v>
      </c>
      <c r="B407" s="280" t="s">
        <v>772</v>
      </c>
      <c r="C407" s="458" t="s">
        <v>772</v>
      </c>
    </row>
    <row r="408" spans="1:3" x14ac:dyDescent="0.25">
      <c r="A408" s="81">
        <v>407</v>
      </c>
      <c r="B408" s="280" t="s">
        <v>773</v>
      </c>
      <c r="C408" s="458" t="s">
        <v>773</v>
      </c>
    </row>
    <row r="409" spans="1:3" x14ac:dyDescent="0.25">
      <c r="A409" s="81">
        <v>408</v>
      </c>
      <c r="B409" s="280" t="s">
        <v>774</v>
      </c>
      <c r="C409" s="458" t="s">
        <v>774</v>
      </c>
    </row>
    <row r="410" spans="1:3" x14ac:dyDescent="0.25">
      <c r="A410" s="81">
        <v>409</v>
      </c>
      <c r="B410" s="280" t="s">
        <v>775</v>
      </c>
      <c r="C410" s="458" t="s">
        <v>775</v>
      </c>
    </row>
    <row r="411" spans="1:3" x14ac:dyDescent="0.25">
      <c r="A411" s="81">
        <v>410</v>
      </c>
      <c r="B411" s="280" t="s">
        <v>776</v>
      </c>
      <c r="C411" s="458" t="s">
        <v>776</v>
      </c>
    </row>
    <row r="412" spans="1:3" x14ac:dyDescent="0.25">
      <c r="A412" s="81">
        <v>411</v>
      </c>
      <c r="B412" s="280" t="s">
        <v>777</v>
      </c>
      <c r="C412" s="458" t="s">
        <v>777</v>
      </c>
    </row>
    <row r="413" spans="1:3" x14ac:dyDescent="0.25">
      <c r="A413" s="81">
        <v>412</v>
      </c>
      <c r="B413" s="280" t="s">
        <v>778</v>
      </c>
      <c r="C413" s="458" t="s">
        <v>778</v>
      </c>
    </row>
    <row r="414" spans="1:3" x14ac:dyDescent="0.25">
      <c r="A414" s="81">
        <v>413</v>
      </c>
      <c r="B414" s="280" t="s">
        <v>779</v>
      </c>
      <c r="C414" s="458" t="s">
        <v>779</v>
      </c>
    </row>
    <row r="415" spans="1:3" x14ac:dyDescent="0.25">
      <c r="A415" s="81">
        <v>414</v>
      </c>
      <c r="B415" s="280" t="s">
        <v>780</v>
      </c>
      <c r="C415" s="458" t="s">
        <v>780</v>
      </c>
    </row>
    <row r="416" spans="1:3" x14ac:dyDescent="0.25">
      <c r="A416" s="81">
        <v>415</v>
      </c>
      <c r="B416" s="280" t="s">
        <v>781</v>
      </c>
      <c r="C416" s="458" t="s">
        <v>781</v>
      </c>
    </row>
    <row r="417" spans="1:3" x14ac:dyDescent="0.25">
      <c r="A417" s="81">
        <v>416</v>
      </c>
      <c r="B417" s="280" t="s">
        <v>782</v>
      </c>
      <c r="C417" s="458" t="s">
        <v>782</v>
      </c>
    </row>
    <row r="418" spans="1:3" x14ac:dyDescent="0.25">
      <c r="A418" s="81">
        <v>417</v>
      </c>
      <c r="B418" s="280" t="s">
        <v>783</v>
      </c>
      <c r="C418" s="458" t="s">
        <v>783</v>
      </c>
    </row>
    <row r="419" spans="1:3" x14ac:dyDescent="0.25">
      <c r="A419" s="81">
        <v>418</v>
      </c>
      <c r="B419" s="280" t="s">
        <v>784</v>
      </c>
      <c r="C419" s="458" t="s">
        <v>784</v>
      </c>
    </row>
    <row r="420" spans="1:3" x14ac:dyDescent="0.25">
      <c r="A420" s="81">
        <v>419</v>
      </c>
      <c r="B420" s="280" t="s">
        <v>785</v>
      </c>
      <c r="C420" s="458" t="s">
        <v>785</v>
      </c>
    </row>
    <row r="421" spans="1:3" x14ac:dyDescent="0.25">
      <c r="A421" s="81">
        <v>420</v>
      </c>
      <c r="B421" s="280" t="s">
        <v>786</v>
      </c>
      <c r="C421" s="458" t="s">
        <v>786</v>
      </c>
    </row>
    <row r="422" spans="1:3" ht="14.4" x14ac:dyDescent="0.25">
      <c r="A422" s="81">
        <v>421</v>
      </c>
      <c r="B422" s="282" t="s">
        <v>787</v>
      </c>
      <c r="C422" s="432" t="s">
        <v>787</v>
      </c>
    </row>
    <row r="423" spans="1:3" x14ac:dyDescent="0.25">
      <c r="A423" s="81">
        <v>422</v>
      </c>
      <c r="B423" s="280" t="s">
        <v>788</v>
      </c>
      <c r="C423" s="458" t="s">
        <v>788</v>
      </c>
    </row>
    <row r="424" spans="1:3" x14ac:dyDescent="0.25">
      <c r="A424" s="81">
        <v>423</v>
      </c>
      <c r="B424" s="280" t="s">
        <v>789</v>
      </c>
      <c r="C424" s="458" t="s">
        <v>789</v>
      </c>
    </row>
    <row r="425" spans="1:3" x14ac:dyDescent="0.25">
      <c r="A425" s="81">
        <v>424</v>
      </c>
      <c r="B425" s="280" t="s">
        <v>790</v>
      </c>
      <c r="C425" s="458" t="s">
        <v>790</v>
      </c>
    </row>
    <row r="426" spans="1:3" ht="14.4" x14ac:dyDescent="0.25">
      <c r="A426" s="81">
        <v>425</v>
      </c>
      <c r="B426" s="282" t="s">
        <v>791</v>
      </c>
      <c r="C426" s="432" t="s">
        <v>791</v>
      </c>
    </row>
    <row r="427" spans="1:3" x14ac:dyDescent="0.25">
      <c r="A427" s="81">
        <v>426</v>
      </c>
      <c r="B427" s="280" t="s">
        <v>792</v>
      </c>
      <c r="C427" s="458" t="s">
        <v>792</v>
      </c>
    </row>
    <row r="428" spans="1:3" x14ac:dyDescent="0.25">
      <c r="A428" s="81">
        <v>427</v>
      </c>
      <c r="B428" s="280" t="s">
        <v>793</v>
      </c>
      <c r="C428" s="458" t="s">
        <v>793</v>
      </c>
    </row>
    <row r="429" spans="1:3" x14ac:dyDescent="0.25">
      <c r="A429" s="81">
        <v>428</v>
      </c>
      <c r="B429" s="280" t="s">
        <v>794</v>
      </c>
      <c r="C429" s="458" t="s">
        <v>794</v>
      </c>
    </row>
    <row r="430" spans="1:3" x14ac:dyDescent="0.25">
      <c r="A430" s="81">
        <v>429</v>
      </c>
      <c r="B430" s="280" t="s">
        <v>795</v>
      </c>
      <c r="C430" s="458" t="s">
        <v>795</v>
      </c>
    </row>
    <row r="431" spans="1:3" x14ac:dyDescent="0.25">
      <c r="A431" s="81">
        <v>430</v>
      </c>
      <c r="B431" s="280" t="s">
        <v>796</v>
      </c>
      <c r="C431" s="458" t="s">
        <v>796</v>
      </c>
    </row>
    <row r="432" spans="1:3" x14ac:dyDescent="0.25">
      <c r="A432" s="81">
        <v>431</v>
      </c>
      <c r="B432" s="280" t="s">
        <v>797</v>
      </c>
      <c r="C432" s="458" t="s">
        <v>797</v>
      </c>
    </row>
    <row r="433" spans="1:3" x14ac:dyDescent="0.25">
      <c r="A433" s="81">
        <v>432</v>
      </c>
      <c r="B433" s="280" t="s">
        <v>798</v>
      </c>
      <c r="C433" s="458" t="s">
        <v>798</v>
      </c>
    </row>
    <row r="434" spans="1:3" x14ac:dyDescent="0.25">
      <c r="A434" s="81">
        <v>433</v>
      </c>
      <c r="B434" s="280" t="s">
        <v>799</v>
      </c>
      <c r="C434" s="458" t="s">
        <v>799</v>
      </c>
    </row>
    <row r="435" spans="1:3" x14ac:dyDescent="0.25">
      <c r="A435" s="81">
        <v>434</v>
      </c>
      <c r="B435" s="280" t="s">
        <v>800</v>
      </c>
      <c r="C435" s="458" t="s">
        <v>800</v>
      </c>
    </row>
    <row r="436" spans="1:3" x14ac:dyDescent="0.25">
      <c r="A436" s="81">
        <v>435</v>
      </c>
      <c r="B436" s="280" t="s">
        <v>801</v>
      </c>
      <c r="C436" s="458" t="s">
        <v>801</v>
      </c>
    </row>
    <row r="437" spans="1:3" x14ac:dyDescent="0.25">
      <c r="A437" s="81">
        <v>436</v>
      </c>
      <c r="B437" s="280" t="s">
        <v>802</v>
      </c>
      <c r="C437" s="458" t="s">
        <v>802</v>
      </c>
    </row>
    <row r="438" spans="1:3" x14ac:dyDescent="0.25">
      <c r="A438" s="81">
        <v>437</v>
      </c>
      <c r="B438" s="280" t="s">
        <v>803</v>
      </c>
      <c r="C438" s="458" t="s">
        <v>803</v>
      </c>
    </row>
    <row r="439" spans="1:3" x14ac:dyDescent="0.25">
      <c r="A439" s="81">
        <v>438</v>
      </c>
      <c r="B439" s="280" t="s">
        <v>804</v>
      </c>
      <c r="C439" s="458" t="s">
        <v>804</v>
      </c>
    </row>
    <row r="440" spans="1:3" ht="14.4" x14ac:dyDescent="0.25">
      <c r="A440" s="81">
        <v>439</v>
      </c>
      <c r="B440" s="282" t="s">
        <v>805</v>
      </c>
      <c r="C440" s="432" t="s">
        <v>805</v>
      </c>
    </row>
    <row r="441" spans="1:3" ht="14.4" x14ac:dyDescent="0.25">
      <c r="A441" s="81">
        <v>440</v>
      </c>
      <c r="B441" s="282" t="s">
        <v>806</v>
      </c>
      <c r="C441" s="432" t="s">
        <v>806</v>
      </c>
    </row>
    <row r="442" spans="1:3" x14ac:dyDescent="0.25">
      <c r="A442" s="81">
        <v>441</v>
      </c>
      <c r="B442" s="280" t="s">
        <v>807</v>
      </c>
      <c r="C442" s="458" t="s">
        <v>807</v>
      </c>
    </row>
    <row r="443" spans="1:3" x14ac:dyDescent="0.25">
      <c r="A443" s="81">
        <v>442</v>
      </c>
      <c r="B443" s="280" t="s">
        <v>808</v>
      </c>
      <c r="C443" s="458" t="s">
        <v>808</v>
      </c>
    </row>
    <row r="444" spans="1:3" x14ac:dyDescent="0.25">
      <c r="A444" s="81">
        <v>443</v>
      </c>
      <c r="B444" s="280" t="s">
        <v>809</v>
      </c>
      <c r="C444" s="458" t="s">
        <v>809</v>
      </c>
    </row>
    <row r="445" spans="1:3" x14ac:dyDescent="0.25">
      <c r="A445" s="81">
        <v>444</v>
      </c>
      <c r="B445" s="280" t="s">
        <v>810</v>
      </c>
      <c r="C445" s="458" t="s">
        <v>810</v>
      </c>
    </row>
    <row r="446" spans="1:3" x14ac:dyDescent="0.25">
      <c r="A446" s="81">
        <v>445</v>
      </c>
      <c r="B446" s="280" t="s">
        <v>811</v>
      </c>
      <c r="C446" s="458" t="s">
        <v>811</v>
      </c>
    </row>
    <row r="447" spans="1:3" x14ac:dyDescent="0.25">
      <c r="A447" s="81">
        <v>446</v>
      </c>
      <c r="B447" s="280" t="s">
        <v>812</v>
      </c>
      <c r="C447" s="458" t="s">
        <v>812</v>
      </c>
    </row>
    <row r="448" spans="1:3" x14ac:dyDescent="0.25">
      <c r="A448" s="81">
        <v>447</v>
      </c>
      <c r="B448" s="280" t="s">
        <v>813</v>
      </c>
      <c r="C448" s="458" t="s">
        <v>813</v>
      </c>
    </row>
    <row r="449" spans="1:3" ht="14.4" x14ac:dyDescent="0.25">
      <c r="A449" s="81">
        <v>448</v>
      </c>
      <c r="B449" s="282" t="s">
        <v>814</v>
      </c>
      <c r="C449" s="432" t="s">
        <v>814</v>
      </c>
    </row>
    <row r="450" spans="1:3" ht="14.4" x14ac:dyDescent="0.25">
      <c r="A450" s="81">
        <v>449</v>
      </c>
      <c r="B450" s="282" t="s">
        <v>815</v>
      </c>
      <c r="C450" s="432" t="s">
        <v>815</v>
      </c>
    </row>
    <row r="451" spans="1:3" x14ac:dyDescent="0.25">
      <c r="A451" s="81">
        <v>450</v>
      </c>
      <c r="B451" s="280" t="s">
        <v>816</v>
      </c>
      <c r="C451" s="458" t="s">
        <v>816</v>
      </c>
    </row>
    <row r="452" spans="1:3" x14ac:dyDescent="0.25">
      <c r="A452" s="81">
        <v>451</v>
      </c>
      <c r="B452" s="280" t="s">
        <v>817</v>
      </c>
      <c r="C452" s="458" t="s">
        <v>817</v>
      </c>
    </row>
    <row r="453" spans="1:3" x14ac:dyDescent="0.25">
      <c r="A453" s="81">
        <v>452</v>
      </c>
      <c r="B453" s="280" t="s">
        <v>818</v>
      </c>
      <c r="C453" s="458" t="s">
        <v>818</v>
      </c>
    </row>
    <row r="454" spans="1:3" x14ac:dyDescent="0.25">
      <c r="A454" s="81">
        <v>453</v>
      </c>
      <c r="B454" s="280" t="s">
        <v>819</v>
      </c>
      <c r="C454" s="458" t="s">
        <v>819</v>
      </c>
    </row>
    <row r="455" spans="1:3" x14ac:dyDescent="0.25">
      <c r="A455" s="81">
        <v>454</v>
      </c>
      <c r="B455" s="280" t="s">
        <v>820</v>
      </c>
      <c r="C455" s="458" t="s">
        <v>820</v>
      </c>
    </row>
    <row r="456" spans="1:3" x14ac:dyDescent="0.25">
      <c r="A456" s="81">
        <v>455</v>
      </c>
      <c r="B456" s="280" t="s">
        <v>821</v>
      </c>
      <c r="C456" s="458" t="s">
        <v>821</v>
      </c>
    </row>
    <row r="457" spans="1:3" x14ac:dyDescent="0.25">
      <c r="A457" s="81">
        <v>456</v>
      </c>
      <c r="B457" s="280" t="s">
        <v>822</v>
      </c>
      <c r="C457" s="458" t="s">
        <v>822</v>
      </c>
    </row>
    <row r="458" spans="1:3" x14ac:dyDescent="0.25">
      <c r="A458" s="81">
        <v>457</v>
      </c>
      <c r="B458" s="280" t="s">
        <v>823</v>
      </c>
      <c r="C458" s="458" t="s">
        <v>823</v>
      </c>
    </row>
    <row r="459" spans="1:3" x14ac:dyDescent="0.25">
      <c r="A459" s="81">
        <v>458</v>
      </c>
      <c r="B459" s="280" t="s">
        <v>824</v>
      </c>
      <c r="C459" s="458" t="s">
        <v>824</v>
      </c>
    </row>
    <row r="460" spans="1:3" ht="14.4" x14ac:dyDescent="0.25">
      <c r="A460" s="81">
        <v>459</v>
      </c>
      <c r="B460" s="282" t="s">
        <v>825</v>
      </c>
      <c r="C460" s="432" t="s">
        <v>825</v>
      </c>
    </row>
    <row r="461" spans="1:3" x14ac:dyDescent="0.25">
      <c r="A461" s="81">
        <v>460</v>
      </c>
      <c r="B461" s="280" t="s">
        <v>826</v>
      </c>
      <c r="C461" s="458" t="s">
        <v>826</v>
      </c>
    </row>
    <row r="462" spans="1:3" x14ac:dyDescent="0.25">
      <c r="A462" s="81">
        <v>461</v>
      </c>
      <c r="B462" s="280" t="s">
        <v>827</v>
      </c>
      <c r="C462" s="458" t="s">
        <v>827</v>
      </c>
    </row>
    <row r="463" spans="1:3" x14ac:dyDescent="0.25">
      <c r="A463" s="81" t="s">
        <v>338</v>
      </c>
      <c r="B463" s="280" t="s">
        <v>828</v>
      </c>
      <c r="C463" s="458" t="s">
        <v>828</v>
      </c>
    </row>
    <row r="464" spans="1:3" x14ac:dyDescent="0.25">
      <c r="A464" s="81">
        <v>463</v>
      </c>
      <c r="B464" s="280" t="s">
        <v>829</v>
      </c>
      <c r="C464" s="458" t="s">
        <v>829</v>
      </c>
    </row>
    <row r="465" spans="1:3" x14ac:dyDescent="0.25">
      <c r="A465" s="81">
        <v>464</v>
      </c>
      <c r="B465" s="280" t="s">
        <v>830</v>
      </c>
      <c r="C465" s="458" t="s">
        <v>830</v>
      </c>
    </row>
    <row r="466" spans="1:3" x14ac:dyDescent="0.25">
      <c r="A466" s="81">
        <v>465</v>
      </c>
      <c r="B466" s="280" t="s">
        <v>831</v>
      </c>
      <c r="C466" s="458" t="s">
        <v>831</v>
      </c>
    </row>
    <row r="467" spans="1:3" x14ac:dyDescent="0.25">
      <c r="A467" s="81">
        <v>466</v>
      </c>
      <c r="B467" s="280" t="s">
        <v>832</v>
      </c>
      <c r="C467" s="458" t="s">
        <v>832</v>
      </c>
    </row>
    <row r="468" spans="1:3" x14ac:dyDescent="0.25">
      <c r="A468" s="81">
        <v>467</v>
      </c>
      <c r="B468" s="280" t="s">
        <v>833</v>
      </c>
      <c r="C468" s="458" t="s">
        <v>833</v>
      </c>
    </row>
    <row r="469" spans="1:3" x14ac:dyDescent="0.25">
      <c r="A469" s="81">
        <v>468</v>
      </c>
      <c r="B469" s="280" t="s">
        <v>834</v>
      </c>
      <c r="C469" s="458" t="s">
        <v>834</v>
      </c>
    </row>
    <row r="470" spans="1:3" x14ac:dyDescent="0.25">
      <c r="A470" s="81">
        <v>469</v>
      </c>
      <c r="B470" s="280" t="s">
        <v>835</v>
      </c>
      <c r="C470" s="458" t="s">
        <v>835</v>
      </c>
    </row>
    <row r="471" spans="1:3" x14ac:dyDescent="0.25">
      <c r="A471" s="81">
        <v>470</v>
      </c>
      <c r="B471" s="280" t="s">
        <v>836</v>
      </c>
      <c r="C471" s="458" t="s">
        <v>836</v>
      </c>
    </row>
    <row r="472" spans="1:3" x14ac:dyDescent="0.25">
      <c r="A472" s="81" t="s">
        <v>338</v>
      </c>
      <c r="B472" s="280" t="s">
        <v>837</v>
      </c>
      <c r="C472" s="458" t="s">
        <v>837</v>
      </c>
    </row>
    <row r="473" spans="1:3" x14ac:dyDescent="0.25">
      <c r="A473" s="81">
        <v>472</v>
      </c>
      <c r="B473" s="280" t="s">
        <v>838</v>
      </c>
      <c r="C473" s="458" t="s">
        <v>838</v>
      </c>
    </row>
    <row r="474" spans="1:3" x14ac:dyDescent="0.25">
      <c r="A474" s="81">
        <v>473</v>
      </c>
      <c r="B474" s="280" t="s">
        <v>839</v>
      </c>
      <c r="C474" s="458" t="s">
        <v>839</v>
      </c>
    </row>
    <row r="475" spans="1:3" x14ac:dyDescent="0.25">
      <c r="A475" s="81">
        <v>474</v>
      </c>
      <c r="B475" s="280" t="s">
        <v>840</v>
      </c>
      <c r="C475" s="458" t="s">
        <v>840</v>
      </c>
    </row>
    <row r="476" spans="1:3" x14ac:dyDescent="0.25">
      <c r="A476" s="81">
        <v>475</v>
      </c>
      <c r="B476" s="280" t="s">
        <v>841</v>
      </c>
      <c r="C476" s="458" t="s">
        <v>841</v>
      </c>
    </row>
    <row r="477" spans="1:3" x14ac:dyDescent="0.25">
      <c r="A477" s="81">
        <v>476</v>
      </c>
      <c r="B477" s="280" t="s">
        <v>842</v>
      </c>
      <c r="C477" s="458" t="s">
        <v>842</v>
      </c>
    </row>
    <row r="478" spans="1:3" x14ac:dyDescent="0.25">
      <c r="A478" s="81">
        <v>477</v>
      </c>
      <c r="B478" s="280" t="s">
        <v>843</v>
      </c>
      <c r="C478" s="458" t="s">
        <v>843</v>
      </c>
    </row>
    <row r="479" spans="1:3" x14ac:dyDescent="0.25">
      <c r="A479" s="81">
        <v>478</v>
      </c>
      <c r="B479" s="280" t="s">
        <v>844</v>
      </c>
      <c r="C479" s="458" t="s">
        <v>844</v>
      </c>
    </row>
    <row r="480" spans="1:3" ht="14.4" x14ac:dyDescent="0.25">
      <c r="A480" s="81">
        <v>479</v>
      </c>
      <c r="B480" s="282" t="s">
        <v>845</v>
      </c>
      <c r="C480" s="432" t="s">
        <v>845</v>
      </c>
    </row>
    <row r="481" spans="1:3" x14ac:dyDescent="0.25">
      <c r="A481" s="81">
        <v>480</v>
      </c>
      <c r="B481" s="280" t="s">
        <v>846</v>
      </c>
      <c r="C481" s="458" t="s">
        <v>846</v>
      </c>
    </row>
    <row r="482" spans="1:3" x14ac:dyDescent="0.25">
      <c r="A482" s="81">
        <v>481</v>
      </c>
      <c r="B482" s="280" t="s">
        <v>847</v>
      </c>
      <c r="C482" s="458" t="s">
        <v>847</v>
      </c>
    </row>
    <row r="483" spans="1:3" x14ac:dyDescent="0.25">
      <c r="A483" s="81">
        <v>482</v>
      </c>
      <c r="B483" s="280" t="s">
        <v>848</v>
      </c>
      <c r="C483" s="458" t="s">
        <v>848</v>
      </c>
    </row>
    <row r="484" spans="1:3" x14ac:dyDescent="0.25">
      <c r="A484" s="81">
        <v>483</v>
      </c>
      <c r="B484" s="280" t="s">
        <v>849</v>
      </c>
      <c r="C484" s="458" t="s">
        <v>849</v>
      </c>
    </row>
    <row r="485" spans="1:3" x14ac:dyDescent="0.25">
      <c r="A485" s="81">
        <v>484</v>
      </c>
      <c r="B485" s="280" t="s">
        <v>850</v>
      </c>
      <c r="C485" s="458" t="s">
        <v>850</v>
      </c>
    </row>
    <row r="486" spans="1:3" x14ac:dyDescent="0.25">
      <c r="A486" s="81">
        <v>485</v>
      </c>
      <c r="B486" s="280" t="s">
        <v>851</v>
      </c>
      <c r="C486" s="458" t="s">
        <v>851</v>
      </c>
    </row>
    <row r="487" spans="1:3" x14ac:dyDescent="0.25">
      <c r="A487" s="81">
        <v>486</v>
      </c>
      <c r="B487" s="280" t="s">
        <v>852</v>
      </c>
      <c r="C487" s="458" t="s">
        <v>852</v>
      </c>
    </row>
    <row r="488" spans="1:3" x14ac:dyDescent="0.25">
      <c r="A488" s="81">
        <v>487</v>
      </c>
      <c r="B488" s="280" t="s">
        <v>853</v>
      </c>
      <c r="C488" s="458" t="s">
        <v>853</v>
      </c>
    </row>
    <row r="489" spans="1:3" x14ac:dyDescent="0.25">
      <c r="A489" s="81">
        <v>488</v>
      </c>
      <c r="B489" s="280" t="s">
        <v>854</v>
      </c>
      <c r="C489" s="458" t="s">
        <v>854</v>
      </c>
    </row>
    <row r="490" spans="1:3" x14ac:dyDescent="0.25">
      <c r="A490" s="81">
        <v>489</v>
      </c>
      <c r="B490" s="280" t="s">
        <v>855</v>
      </c>
      <c r="C490" s="458" t="s">
        <v>855</v>
      </c>
    </row>
    <row r="491" spans="1:3" x14ac:dyDescent="0.25">
      <c r="A491" s="81">
        <v>490</v>
      </c>
      <c r="B491" s="280" t="s">
        <v>856</v>
      </c>
      <c r="C491" s="458" t="s">
        <v>856</v>
      </c>
    </row>
    <row r="492" spans="1:3" x14ac:dyDescent="0.25">
      <c r="A492" s="81">
        <v>491</v>
      </c>
      <c r="B492" s="280" t="s">
        <v>857</v>
      </c>
      <c r="C492" s="458" t="s">
        <v>857</v>
      </c>
    </row>
    <row r="493" spans="1:3" x14ac:dyDescent="0.25">
      <c r="A493" s="81">
        <v>492</v>
      </c>
      <c r="B493" s="280" t="s">
        <v>858</v>
      </c>
      <c r="C493" s="458" t="s">
        <v>858</v>
      </c>
    </row>
    <row r="494" spans="1:3" x14ac:dyDescent="0.25">
      <c r="A494" s="81">
        <v>493</v>
      </c>
      <c r="B494" s="280" t="s">
        <v>859</v>
      </c>
      <c r="C494" s="458" t="s">
        <v>859</v>
      </c>
    </row>
    <row r="495" spans="1:3" x14ac:dyDescent="0.25">
      <c r="A495" s="81">
        <v>494</v>
      </c>
      <c r="B495" s="280" t="s">
        <v>860</v>
      </c>
      <c r="C495" s="458" t="s">
        <v>860</v>
      </c>
    </row>
    <row r="496" spans="1:3" x14ac:dyDescent="0.25">
      <c r="A496" s="81">
        <v>495</v>
      </c>
      <c r="B496" s="280" t="s">
        <v>861</v>
      </c>
      <c r="C496" s="458" t="s">
        <v>861</v>
      </c>
    </row>
    <row r="497" spans="1:3" x14ac:dyDescent="0.25">
      <c r="A497" s="81">
        <v>496</v>
      </c>
      <c r="B497" s="280" t="s">
        <v>862</v>
      </c>
      <c r="C497" s="458" t="s">
        <v>862</v>
      </c>
    </row>
    <row r="498" spans="1:3" x14ac:dyDescent="0.25">
      <c r="A498" s="81">
        <v>497</v>
      </c>
      <c r="B498" s="280" t="s">
        <v>863</v>
      </c>
      <c r="C498" s="458" t="s">
        <v>863</v>
      </c>
    </row>
    <row r="499" spans="1:3" x14ac:dyDescent="0.25">
      <c r="A499" s="81">
        <v>498</v>
      </c>
      <c r="B499" s="280" t="s">
        <v>864</v>
      </c>
      <c r="C499" s="458" t="s">
        <v>864</v>
      </c>
    </row>
    <row r="500" spans="1:3" x14ac:dyDescent="0.25">
      <c r="A500" s="81">
        <v>499</v>
      </c>
      <c r="B500" s="280" t="s">
        <v>865</v>
      </c>
      <c r="C500" s="458" t="s">
        <v>865</v>
      </c>
    </row>
    <row r="501" spans="1:3" ht="14.4" x14ac:dyDescent="0.25">
      <c r="A501" s="81">
        <v>500</v>
      </c>
      <c r="B501" s="282" t="s">
        <v>866</v>
      </c>
      <c r="C501" s="432" t="s">
        <v>866</v>
      </c>
    </row>
    <row r="502" spans="1:3" x14ac:dyDescent="0.25">
      <c r="A502" s="81">
        <v>501</v>
      </c>
      <c r="B502" s="280" t="s">
        <v>867</v>
      </c>
      <c r="C502" s="458" t="s">
        <v>867</v>
      </c>
    </row>
    <row r="503" spans="1:3" x14ac:dyDescent="0.25">
      <c r="A503" s="81">
        <v>502</v>
      </c>
      <c r="B503" s="280" t="s">
        <v>868</v>
      </c>
      <c r="C503" s="458" t="s">
        <v>868</v>
      </c>
    </row>
    <row r="504" spans="1:3" x14ac:dyDescent="0.25">
      <c r="A504" s="81">
        <v>503</v>
      </c>
      <c r="B504" s="280" t="s">
        <v>869</v>
      </c>
      <c r="C504" s="458" t="s">
        <v>869</v>
      </c>
    </row>
    <row r="505" spans="1:3" x14ac:dyDescent="0.25">
      <c r="A505" s="81">
        <v>504</v>
      </c>
      <c r="B505" s="280" t="s">
        <v>870</v>
      </c>
      <c r="C505" s="458" t="s">
        <v>870</v>
      </c>
    </row>
    <row r="506" spans="1:3" x14ac:dyDescent="0.25">
      <c r="A506" s="81">
        <v>505</v>
      </c>
      <c r="B506" s="280" t="s">
        <v>871</v>
      </c>
      <c r="C506" s="458" t="s">
        <v>871</v>
      </c>
    </row>
    <row r="507" spans="1:3" x14ac:dyDescent="0.25">
      <c r="A507" s="81">
        <v>506</v>
      </c>
      <c r="B507" s="280" t="s">
        <v>872</v>
      </c>
      <c r="C507" s="458" t="s">
        <v>872</v>
      </c>
    </row>
    <row r="508" spans="1:3" x14ac:dyDescent="0.25">
      <c r="A508" s="81" t="s">
        <v>338</v>
      </c>
      <c r="B508" s="280" t="s">
        <v>873</v>
      </c>
      <c r="C508" s="458" t="s">
        <v>873</v>
      </c>
    </row>
    <row r="509" spans="1:3" x14ac:dyDescent="0.25">
      <c r="A509" s="81">
        <v>508</v>
      </c>
      <c r="B509" s="280" t="s">
        <v>874</v>
      </c>
      <c r="C509" s="458" t="s">
        <v>874</v>
      </c>
    </row>
    <row r="510" spans="1:3" x14ac:dyDescent="0.25">
      <c r="A510" s="81">
        <v>509</v>
      </c>
      <c r="B510" s="280" t="s">
        <v>875</v>
      </c>
      <c r="C510" s="458" t="s">
        <v>875</v>
      </c>
    </row>
    <row r="511" spans="1:3" x14ac:dyDescent="0.25">
      <c r="A511" s="81">
        <v>510</v>
      </c>
      <c r="B511" s="280" t="s">
        <v>876</v>
      </c>
      <c r="C511" s="458" t="s">
        <v>876</v>
      </c>
    </row>
    <row r="512" spans="1:3" x14ac:dyDescent="0.25">
      <c r="A512" s="81">
        <v>511</v>
      </c>
      <c r="B512" s="280" t="s">
        <v>877</v>
      </c>
      <c r="C512" s="458" t="s">
        <v>877</v>
      </c>
    </row>
    <row r="513" spans="1:3" x14ac:dyDescent="0.25">
      <c r="A513" s="81">
        <v>512</v>
      </c>
      <c r="B513" s="280" t="s">
        <v>878</v>
      </c>
      <c r="C513" s="458" t="s">
        <v>878</v>
      </c>
    </row>
    <row r="514" spans="1:3" x14ac:dyDescent="0.25">
      <c r="A514" s="81">
        <v>513</v>
      </c>
      <c r="B514" s="280" t="s">
        <v>879</v>
      </c>
      <c r="C514" s="458" t="s">
        <v>879</v>
      </c>
    </row>
    <row r="515" spans="1:3" x14ac:dyDescent="0.25">
      <c r="A515" s="81">
        <v>514</v>
      </c>
      <c r="B515" s="280" t="s">
        <v>880</v>
      </c>
      <c r="C515" s="458" t="s">
        <v>880</v>
      </c>
    </row>
    <row r="516" spans="1:3" x14ac:dyDescent="0.25">
      <c r="A516" s="81">
        <v>515</v>
      </c>
      <c r="B516" s="280" t="s">
        <v>881</v>
      </c>
      <c r="C516" s="458" t="s">
        <v>881</v>
      </c>
    </row>
    <row r="517" spans="1:3" x14ac:dyDescent="0.25">
      <c r="A517" s="81">
        <v>516</v>
      </c>
      <c r="B517" s="280" t="s">
        <v>882</v>
      </c>
      <c r="C517" s="458" t="s">
        <v>882</v>
      </c>
    </row>
    <row r="518" spans="1:3" x14ac:dyDescent="0.25">
      <c r="A518" s="81">
        <v>517</v>
      </c>
      <c r="B518" s="280" t="s">
        <v>883</v>
      </c>
      <c r="C518" s="458" t="s">
        <v>883</v>
      </c>
    </row>
    <row r="519" spans="1:3" x14ac:dyDescent="0.25">
      <c r="A519" s="81">
        <v>518</v>
      </c>
      <c r="B519" s="280" t="s">
        <v>884</v>
      </c>
      <c r="C519" s="458" t="s">
        <v>884</v>
      </c>
    </row>
    <row r="520" spans="1:3" x14ac:dyDescent="0.25">
      <c r="A520" s="81">
        <v>519</v>
      </c>
      <c r="B520" s="280" t="s">
        <v>885</v>
      </c>
      <c r="C520" s="458" t="s">
        <v>885</v>
      </c>
    </row>
    <row r="521" spans="1:3" x14ac:dyDescent="0.25">
      <c r="A521" s="81">
        <v>520</v>
      </c>
      <c r="B521" s="280" t="s">
        <v>886</v>
      </c>
      <c r="C521" s="458" t="s">
        <v>886</v>
      </c>
    </row>
    <row r="522" spans="1:3" x14ac:dyDescent="0.25">
      <c r="A522" s="81">
        <v>521</v>
      </c>
      <c r="B522" s="280" t="s">
        <v>887</v>
      </c>
      <c r="C522" s="458" t="s">
        <v>887</v>
      </c>
    </row>
    <row r="523" spans="1:3" x14ac:dyDescent="0.25">
      <c r="A523" s="81">
        <v>522</v>
      </c>
      <c r="B523" s="280" t="s">
        <v>888</v>
      </c>
      <c r="C523" s="458" t="s">
        <v>888</v>
      </c>
    </row>
    <row r="524" spans="1:3" x14ac:dyDescent="0.25">
      <c r="A524" s="81" t="s">
        <v>338</v>
      </c>
      <c r="B524" s="280" t="s">
        <v>889</v>
      </c>
      <c r="C524" s="458" t="s">
        <v>889</v>
      </c>
    </row>
    <row r="525" spans="1:3" x14ac:dyDescent="0.25">
      <c r="A525" s="81">
        <v>524</v>
      </c>
      <c r="B525" s="280" t="s">
        <v>890</v>
      </c>
      <c r="C525" s="458" t="s">
        <v>890</v>
      </c>
    </row>
    <row r="526" spans="1:3" x14ac:dyDescent="0.25">
      <c r="A526" s="81">
        <v>525</v>
      </c>
      <c r="B526" s="280" t="s">
        <v>891</v>
      </c>
      <c r="C526" s="458" t="s">
        <v>891</v>
      </c>
    </row>
    <row r="527" spans="1:3" x14ac:dyDescent="0.25">
      <c r="A527" s="81">
        <v>526</v>
      </c>
      <c r="B527" s="280" t="s">
        <v>892</v>
      </c>
      <c r="C527" s="458" t="s">
        <v>892</v>
      </c>
    </row>
    <row r="528" spans="1:3" x14ac:dyDescent="0.25">
      <c r="A528" s="81">
        <v>527</v>
      </c>
      <c r="B528" s="280" t="s">
        <v>893</v>
      </c>
      <c r="C528" s="458" t="s">
        <v>893</v>
      </c>
    </row>
    <row r="529" spans="1:3" x14ac:dyDescent="0.25">
      <c r="A529" s="81">
        <v>528</v>
      </c>
      <c r="B529" s="280" t="s">
        <v>894</v>
      </c>
      <c r="C529" s="458" t="s">
        <v>894</v>
      </c>
    </row>
    <row r="530" spans="1:3" x14ac:dyDescent="0.25">
      <c r="A530" s="81">
        <v>529</v>
      </c>
      <c r="B530" s="280" t="s">
        <v>895</v>
      </c>
      <c r="C530" s="458" t="s">
        <v>895</v>
      </c>
    </row>
    <row r="531" spans="1:3" x14ac:dyDescent="0.25">
      <c r="A531" s="81">
        <v>530</v>
      </c>
      <c r="B531" s="280" t="s">
        <v>896</v>
      </c>
      <c r="C531" s="458" t="s">
        <v>896</v>
      </c>
    </row>
    <row r="532" spans="1:3" x14ac:dyDescent="0.25">
      <c r="A532" s="81">
        <v>531</v>
      </c>
      <c r="B532" s="280" t="s">
        <v>897</v>
      </c>
      <c r="C532" s="458" t="s">
        <v>897</v>
      </c>
    </row>
    <row r="533" spans="1:3" ht="14.4" x14ac:dyDescent="0.25">
      <c r="A533" s="81">
        <v>532</v>
      </c>
      <c r="B533" s="282" t="s">
        <v>898</v>
      </c>
      <c r="C533" s="432" t="s">
        <v>898</v>
      </c>
    </row>
    <row r="534" spans="1:3" x14ac:dyDescent="0.25">
      <c r="A534" s="81">
        <v>533</v>
      </c>
      <c r="B534" s="280" t="s">
        <v>899</v>
      </c>
      <c r="C534" s="458" t="s">
        <v>899</v>
      </c>
    </row>
    <row r="535" spans="1:3" x14ac:dyDescent="0.25">
      <c r="A535" s="81">
        <v>534</v>
      </c>
      <c r="B535" s="280" t="s">
        <v>900</v>
      </c>
      <c r="C535" s="458" t="s">
        <v>900</v>
      </c>
    </row>
    <row r="536" spans="1:3" x14ac:dyDescent="0.25">
      <c r="A536" s="81">
        <v>535</v>
      </c>
      <c r="B536" s="280" t="s">
        <v>901</v>
      </c>
      <c r="C536" s="458" t="s">
        <v>901</v>
      </c>
    </row>
    <row r="537" spans="1:3" x14ac:dyDescent="0.25">
      <c r="A537" s="81">
        <v>536</v>
      </c>
      <c r="B537" s="280" t="s">
        <v>902</v>
      </c>
      <c r="C537" s="458" t="s">
        <v>902</v>
      </c>
    </row>
    <row r="538" spans="1:3" x14ac:dyDescent="0.25">
      <c r="A538" s="81">
        <v>537</v>
      </c>
      <c r="B538" s="280" t="s">
        <v>903</v>
      </c>
      <c r="C538" s="458" t="s">
        <v>903</v>
      </c>
    </row>
    <row r="539" spans="1:3" x14ac:dyDescent="0.25">
      <c r="A539" s="81">
        <v>538</v>
      </c>
      <c r="B539" s="280" t="s">
        <v>904</v>
      </c>
      <c r="C539" s="458" t="s">
        <v>904</v>
      </c>
    </row>
    <row r="540" spans="1:3" x14ac:dyDescent="0.25">
      <c r="A540" s="81">
        <v>539</v>
      </c>
      <c r="B540" s="280" t="s">
        <v>905</v>
      </c>
      <c r="C540" s="458" t="s">
        <v>905</v>
      </c>
    </row>
    <row r="541" spans="1:3" x14ac:dyDescent="0.25">
      <c r="A541" s="81">
        <v>540</v>
      </c>
      <c r="B541" s="280" t="s">
        <v>906</v>
      </c>
      <c r="C541" s="458" t="s">
        <v>906</v>
      </c>
    </row>
    <row r="542" spans="1:3" x14ac:dyDescent="0.25">
      <c r="A542" s="81">
        <v>541</v>
      </c>
      <c r="B542" s="280" t="s">
        <v>907</v>
      </c>
      <c r="C542" s="458" t="s">
        <v>907</v>
      </c>
    </row>
    <row r="543" spans="1:3" x14ac:dyDescent="0.25">
      <c r="A543" s="81">
        <v>542</v>
      </c>
      <c r="B543" s="280" t="s">
        <v>908</v>
      </c>
      <c r="C543" s="458" t="s">
        <v>908</v>
      </c>
    </row>
    <row r="544" spans="1:3" x14ac:dyDescent="0.25">
      <c r="A544" s="81">
        <v>543</v>
      </c>
      <c r="B544" s="280" t="s">
        <v>909</v>
      </c>
      <c r="C544" s="458" t="s">
        <v>909</v>
      </c>
    </row>
    <row r="545" spans="1:3" ht="14.4" x14ac:dyDescent="0.25">
      <c r="A545" s="81">
        <v>544</v>
      </c>
      <c r="B545" s="282" t="s">
        <v>910</v>
      </c>
      <c r="C545" s="432" t="s">
        <v>910</v>
      </c>
    </row>
    <row r="546" spans="1:3" ht="14.4" x14ac:dyDescent="0.25">
      <c r="A546" s="81">
        <v>545</v>
      </c>
      <c r="B546" s="282" t="s">
        <v>911</v>
      </c>
      <c r="C546" s="432" t="s">
        <v>911</v>
      </c>
    </row>
    <row r="547" spans="1:3" x14ac:dyDescent="0.25">
      <c r="A547" s="81" t="s">
        <v>338</v>
      </c>
      <c r="B547" s="280" t="s">
        <v>912</v>
      </c>
      <c r="C547" s="458" t="s">
        <v>912</v>
      </c>
    </row>
    <row r="548" spans="1:3" x14ac:dyDescent="0.25">
      <c r="A548" s="81">
        <v>547</v>
      </c>
      <c r="B548" s="280" t="s">
        <v>913</v>
      </c>
      <c r="C548" s="458" t="s">
        <v>913</v>
      </c>
    </row>
    <row r="549" spans="1:3" x14ac:dyDescent="0.25">
      <c r="A549" s="81">
        <v>548</v>
      </c>
      <c r="B549" s="280" t="s">
        <v>914</v>
      </c>
      <c r="C549" s="458" t="s">
        <v>914</v>
      </c>
    </row>
    <row r="550" spans="1:3" ht="14.4" x14ac:dyDescent="0.25">
      <c r="A550" s="81">
        <v>549</v>
      </c>
      <c r="B550" s="282" t="s">
        <v>915</v>
      </c>
      <c r="C550" s="432" t="s">
        <v>915</v>
      </c>
    </row>
    <row r="551" spans="1:3" x14ac:dyDescent="0.25">
      <c r="A551" s="81" t="s">
        <v>338</v>
      </c>
      <c r="B551" s="280" t="s">
        <v>916</v>
      </c>
      <c r="C551" s="458" t="s">
        <v>916</v>
      </c>
    </row>
    <row r="552" spans="1:3" x14ac:dyDescent="0.25">
      <c r="A552" s="81">
        <v>551</v>
      </c>
      <c r="B552" s="280" t="s">
        <v>917</v>
      </c>
      <c r="C552" s="458" t="s">
        <v>917</v>
      </c>
    </row>
    <row r="553" spans="1:3" x14ac:dyDescent="0.25">
      <c r="A553" s="81">
        <v>552</v>
      </c>
      <c r="B553" s="280" t="s">
        <v>918</v>
      </c>
      <c r="C553" s="458" t="s">
        <v>918</v>
      </c>
    </row>
    <row r="554" spans="1:3" x14ac:dyDescent="0.25">
      <c r="A554" s="81">
        <v>553</v>
      </c>
      <c r="B554" s="280" t="s">
        <v>919</v>
      </c>
      <c r="C554" s="458" t="s">
        <v>919</v>
      </c>
    </row>
    <row r="555" spans="1:3" x14ac:dyDescent="0.25">
      <c r="A555" s="81">
        <v>554</v>
      </c>
      <c r="B555" s="280" t="s">
        <v>920</v>
      </c>
      <c r="C555" s="458" t="s">
        <v>920</v>
      </c>
    </row>
    <row r="556" spans="1:3" x14ac:dyDescent="0.25">
      <c r="A556" s="81">
        <v>555</v>
      </c>
      <c r="B556" s="280" t="s">
        <v>921</v>
      </c>
      <c r="C556" s="458" t="s">
        <v>921</v>
      </c>
    </row>
    <row r="557" spans="1:3" x14ac:dyDescent="0.25">
      <c r="A557" s="81">
        <v>556</v>
      </c>
      <c r="B557" s="280" t="s">
        <v>922</v>
      </c>
      <c r="C557" s="458" t="s">
        <v>922</v>
      </c>
    </row>
    <row r="558" spans="1:3" x14ac:dyDescent="0.25">
      <c r="A558" s="81">
        <v>557</v>
      </c>
      <c r="B558" s="280" t="s">
        <v>923</v>
      </c>
      <c r="C558" s="458" t="s">
        <v>923</v>
      </c>
    </row>
    <row r="559" spans="1:3" x14ac:dyDescent="0.25">
      <c r="A559" s="81">
        <v>558</v>
      </c>
      <c r="B559" s="280" t="s">
        <v>924</v>
      </c>
      <c r="C559" s="458" t="s">
        <v>924</v>
      </c>
    </row>
    <row r="560" spans="1:3" x14ac:dyDescent="0.25">
      <c r="A560" s="81">
        <v>559</v>
      </c>
      <c r="B560" s="280" t="s">
        <v>925</v>
      </c>
      <c r="C560" s="458" t="s">
        <v>925</v>
      </c>
    </row>
    <row r="561" spans="1:3" x14ac:dyDescent="0.25">
      <c r="A561" s="81">
        <v>560</v>
      </c>
      <c r="B561" s="280" t="s">
        <v>926</v>
      </c>
      <c r="C561" s="458" t="s">
        <v>926</v>
      </c>
    </row>
    <row r="562" spans="1:3" x14ac:dyDescent="0.25">
      <c r="A562" s="81">
        <v>561</v>
      </c>
      <c r="B562" s="280" t="s">
        <v>927</v>
      </c>
      <c r="C562" s="458" t="s">
        <v>927</v>
      </c>
    </row>
    <row r="563" spans="1:3" x14ac:dyDescent="0.25">
      <c r="A563" s="81">
        <v>562</v>
      </c>
      <c r="B563" s="280" t="s">
        <v>928</v>
      </c>
      <c r="C563" s="458" t="s">
        <v>928</v>
      </c>
    </row>
    <row r="564" spans="1:3" x14ac:dyDescent="0.25">
      <c r="A564" s="81">
        <v>563</v>
      </c>
      <c r="B564" s="280" t="s">
        <v>929</v>
      </c>
      <c r="C564" s="458" t="s">
        <v>929</v>
      </c>
    </row>
    <row r="565" spans="1:3" x14ac:dyDescent="0.25">
      <c r="A565" s="81">
        <v>564</v>
      </c>
      <c r="B565" s="280" t="s">
        <v>930</v>
      </c>
      <c r="C565" s="458" t="s">
        <v>930</v>
      </c>
    </row>
    <row r="566" spans="1:3" x14ac:dyDescent="0.25">
      <c r="A566" s="81">
        <v>565</v>
      </c>
      <c r="B566" s="280" t="s">
        <v>931</v>
      </c>
      <c r="C566" s="458" t="s">
        <v>931</v>
      </c>
    </row>
    <row r="567" spans="1:3" x14ac:dyDescent="0.25">
      <c r="A567" s="81">
        <v>566</v>
      </c>
      <c r="B567" s="280" t="s">
        <v>932</v>
      </c>
      <c r="C567" s="458" t="s">
        <v>932</v>
      </c>
    </row>
    <row r="568" spans="1:3" x14ac:dyDescent="0.25">
      <c r="A568" s="81">
        <v>567</v>
      </c>
      <c r="B568" s="280" t="s">
        <v>933</v>
      </c>
      <c r="C568" s="458" t="s">
        <v>933</v>
      </c>
    </row>
    <row r="569" spans="1:3" x14ac:dyDescent="0.25">
      <c r="A569" s="81">
        <v>568</v>
      </c>
      <c r="B569" s="280" t="s">
        <v>934</v>
      </c>
      <c r="C569" s="458" t="s">
        <v>934</v>
      </c>
    </row>
    <row r="570" spans="1:3" x14ac:dyDescent="0.25">
      <c r="A570" s="81">
        <v>569</v>
      </c>
      <c r="B570" s="280" t="s">
        <v>935</v>
      </c>
      <c r="C570" s="458" t="s">
        <v>935</v>
      </c>
    </row>
    <row r="571" spans="1:3" x14ac:dyDescent="0.25">
      <c r="A571" s="81">
        <v>570</v>
      </c>
      <c r="B571" s="280" t="s">
        <v>936</v>
      </c>
      <c r="C571" s="458" t="s">
        <v>936</v>
      </c>
    </row>
    <row r="572" spans="1:3" x14ac:dyDescent="0.25">
      <c r="A572" s="81">
        <v>571</v>
      </c>
      <c r="B572" s="280" t="s">
        <v>937</v>
      </c>
      <c r="C572" s="458" t="s">
        <v>937</v>
      </c>
    </row>
    <row r="573" spans="1:3" x14ac:dyDescent="0.25">
      <c r="A573" s="81">
        <v>572</v>
      </c>
      <c r="B573" s="280" t="s">
        <v>938</v>
      </c>
      <c r="C573" s="458" t="s">
        <v>938</v>
      </c>
    </row>
    <row r="574" spans="1:3" x14ac:dyDescent="0.25">
      <c r="A574" s="81">
        <v>573</v>
      </c>
      <c r="B574" s="280" t="s">
        <v>939</v>
      </c>
      <c r="C574" s="458" t="s">
        <v>939</v>
      </c>
    </row>
    <row r="575" spans="1:3" x14ac:dyDescent="0.25">
      <c r="A575" s="81">
        <v>574</v>
      </c>
      <c r="B575" s="280" t="s">
        <v>940</v>
      </c>
      <c r="C575" s="458" t="s">
        <v>940</v>
      </c>
    </row>
    <row r="576" spans="1:3" x14ac:dyDescent="0.25">
      <c r="A576" s="81">
        <v>575</v>
      </c>
      <c r="B576" s="280" t="s">
        <v>941</v>
      </c>
      <c r="C576" s="458" t="s">
        <v>941</v>
      </c>
    </row>
    <row r="577" spans="1:3" x14ac:dyDescent="0.25">
      <c r="A577" s="81">
        <v>576</v>
      </c>
      <c r="B577" s="280" t="s">
        <v>942</v>
      </c>
      <c r="C577" s="458" t="s">
        <v>942</v>
      </c>
    </row>
    <row r="578" spans="1:3" ht="14.4" x14ac:dyDescent="0.25">
      <c r="A578" s="81" t="s">
        <v>338</v>
      </c>
      <c r="B578" s="282" t="s">
        <v>943</v>
      </c>
      <c r="C578" s="432" t="s">
        <v>943</v>
      </c>
    </row>
    <row r="579" spans="1:3" x14ac:dyDescent="0.25">
      <c r="A579" s="81">
        <v>578</v>
      </c>
      <c r="B579" s="280" t="s">
        <v>944</v>
      </c>
      <c r="C579" s="458" t="s">
        <v>944</v>
      </c>
    </row>
    <row r="580" spans="1:3" x14ac:dyDescent="0.25">
      <c r="A580" s="81">
        <v>579</v>
      </c>
      <c r="B580" s="280" t="s">
        <v>945</v>
      </c>
      <c r="C580" s="458" t="s">
        <v>945</v>
      </c>
    </row>
    <row r="581" spans="1:3" x14ac:dyDescent="0.25">
      <c r="A581" s="81">
        <v>580</v>
      </c>
      <c r="B581" s="280" t="s">
        <v>946</v>
      </c>
      <c r="C581" s="458" t="s">
        <v>946</v>
      </c>
    </row>
    <row r="582" spans="1:3" x14ac:dyDescent="0.25">
      <c r="A582" s="81">
        <v>581</v>
      </c>
      <c r="B582" s="280" t="s">
        <v>947</v>
      </c>
      <c r="C582" s="458" t="s">
        <v>947</v>
      </c>
    </row>
    <row r="583" spans="1:3" x14ac:dyDescent="0.25">
      <c r="A583" s="81">
        <v>582</v>
      </c>
      <c r="B583" s="280" t="s">
        <v>948</v>
      </c>
      <c r="C583" s="458" t="s">
        <v>948</v>
      </c>
    </row>
    <row r="584" spans="1:3" x14ac:dyDescent="0.25">
      <c r="A584" s="81">
        <v>583</v>
      </c>
      <c r="B584" s="280" t="s">
        <v>949</v>
      </c>
      <c r="C584" s="458" t="s">
        <v>949</v>
      </c>
    </row>
    <row r="585" spans="1:3" x14ac:dyDescent="0.25">
      <c r="A585" s="81" t="s">
        <v>338</v>
      </c>
      <c r="B585" s="280" t="s">
        <v>950</v>
      </c>
      <c r="C585" s="458" t="s">
        <v>950</v>
      </c>
    </row>
    <row r="586" spans="1:3" x14ac:dyDescent="0.25">
      <c r="A586" s="81">
        <v>585</v>
      </c>
      <c r="B586" s="280" t="s">
        <v>951</v>
      </c>
      <c r="C586" s="458" t="s">
        <v>951</v>
      </c>
    </row>
    <row r="587" spans="1:3" x14ac:dyDescent="0.25">
      <c r="A587" s="81">
        <v>586</v>
      </c>
      <c r="B587" s="280" t="s">
        <v>952</v>
      </c>
      <c r="C587" s="458" t="s">
        <v>952</v>
      </c>
    </row>
    <row r="588" spans="1:3" x14ac:dyDescent="0.25">
      <c r="A588" s="81">
        <v>587</v>
      </c>
      <c r="B588" s="280" t="s">
        <v>953</v>
      </c>
      <c r="C588" s="458" t="s">
        <v>953</v>
      </c>
    </row>
    <row r="589" spans="1:3" x14ac:dyDescent="0.25">
      <c r="A589" s="81">
        <v>588</v>
      </c>
      <c r="B589" s="280" t="s">
        <v>954</v>
      </c>
      <c r="C589" s="458" t="s">
        <v>954</v>
      </c>
    </row>
    <row r="590" spans="1:3" x14ac:dyDescent="0.25">
      <c r="A590" s="81">
        <v>589</v>
      </c>
      <c r="B590" s="280" t="s">
        <v>955</v>
      </c>
      <c r="C590" s="458" t="s">
        <v>955</v>
      </c>
    </row>
    <row r="591" spans="1:3" x14ac:dyDescent="0.25">
      <c r="A591" s="81">
        <v>590</v>
      </c>
      <c r="B591" s="280" t="s">
        <v>956</v>
      </c>
      <c r="C591" s="458" t="s">
        <v>956</v>
      </c>
    </row>
    <row r="592" spans="1:3" ht="14.4" x14ac:dyDescent="0.25">
      <c r="A592" s="81">
        <v>591</v>
      </c>
      <c r="B592" s="282" t="s">
        <v>957</v>
      </c>
      <c r="C592" s="432" t="s">
        <v>957</v>
      </c>
    </row>
    <row r="593" spans="1:3" ht="14.4" x14ac:dyDescent="0.25">
      <c r="A593" s="81">
        <v>592</v>
      </c>
      <c r="B593" s="282" t="s">
        <v>958</v>
      </c>
      <c r="C593" s="432" t="s">
        <v>958</v>
      </c>
    </row>
    <row r="594" spans="1:3" ht="14.4" x14ac:dyDescent="0.25">
      <c r="A594" s="81">
        <v>593</v>
      </c>
      <c r="B594" s="282" t="s">
        <v>959</v>
      </c>
      <c r="C594" s="432" t="s">
        <v>959</v>
      </c>
    </row>
    <row r="595" spans="1:3" x14ac:dyDescent="0.25">
      <c r="A595" s="81">
        <v>594</v>
      </c>
      <c r="B595" s="280" t="s">
        <v>960</v>
      </c>
      <c r="C595" s="458" t="s">
        <v>960</v>
      </c>
    </row>
    <row r="596" spans="1:3" x14ac:dyDescent="0.25">
      <c r="A596" s="81">
        <v>595</v>
      </c>
      <c r="B596" s="280" t="s">
        <v>961</v>
      </c>
      <c r="C596" s="458" t="s">
        <v>961</v>
      </c>
    </row>
    <row r="597" spans="1:3" x14ac:dyDescent="0.25">
      <c r="A597" s="81">
        <v>596</v>
      </c>
      <c r="B597" s="280" t="s">
        <v>962</v>
      </c>
      <c r="C597" s="458" t="s">
        <v>962</v>
      </c>
    </row>
    <row r="598" spans="1:3" ht="14.4" x14ac:dyDescent="0.25">
      <c r="A598" s="81">
        <v>597</v>
      </c>
      <c r="B598" s="282" t="s">
        <v>963</v>
      </c>
      <c r="C598" s="432" t="s">
        <v>963</v>
      </c>
    </row>
    <row r="599" spans="1:3" x14ac:dyDescent="0.25">
      <c r="A599" s="81">
        <v>598</v>
      </c>
      <c r="B599" s="280" t="s">
        <v>964</v>
      </c>
      <c r="C599" s="458" t="s">
        <v>964</v>
      </c>
    </row>
    <row r="600" spans="1:3" x14ac:dyDescent="0.25">
      <c r="A600" s="81">
        <v>599</v>
      </c>
      <c r="B600" s="280" t="s">
        <v>965</v>
      </c>
      <c r="C600" s="458" t="s">
        <v>965</v>
      </c>
    </row>
    <row r="601" spans="1:3" x14ac:dyDescent="0.25">
      <c r="A601" s="81">
        <v>600</v>
      </c>
      <c r="B601" s="280" t="s">
        <v>966</v>
      </c>
      <c r="C601" s="458" t="s">
        <v>966</v>
      </c>
    </row>
    <row r="602" spans="1:3" x14ac:dyDescent="0.25">
      <c r="A602" s="81">
        <v>601</v>
      </c>
      <c r="B602" s="280" t="s">
        <v>967</v>
      </c>
      <c r="C602" s="458" t="s">
        <v>967</v>
      </c>
    </row>
    <row r="603" spans="1:3" x14ac:dyDescent="0.25">
      <c r="A603" s="81">
        <v>602</v>
      </c>
      <c r="B603" s="280" t="s">
        <v>968</v>
      </c>
      <c r="C603" s="458" t="s">
        <v>968</v>
      </c>
    </row>
    <row r="604" spans="1:3" x14ac:dyDescent="0.25">
      <c r="A604" s="81">
        <v>603</v>
      </c>
      <c r="B604" s="280" t="s">
        <v>969</v>
      </c>
      <c r="C604" s="458" t="s">
        <v>969</v>
      </c>
    </row>
    <row r="605" spans="1:3" x14ac:dyDescent="0.25">
      <c r="A605" s="81">
        <v>604</v>
      </c>
      <c r="B605" s="283" t="s">
        <v>970</v>
      </c>
      <c r="C605" s="458" t="s">
        <v>970</v>
      </c>
    </row>
    <row r="606" spans="1:3" x14ac:dyDescent="0.25">
      <c r="A606" s="81">
        <v>605</v>
      </c>
      <c r="B606" s="283" t="s">
        <v>971</v>
      </c>
      <c r="C606" s="458" t="s">
        <v>971</v>
      </c>
    </row>
    <row r="607" spans="1:3" x14ac:dyDescent="0.25">
      <c r="A607" s="81">
        <v>606</v>
      </c>
      <c r="B607" s="283" t="s">
        <v>972</v>
      </c>
      <c r="C607" s="458" t="s">
        <v>972</v>
      </c>
    </row>
    <row r="608" spans="1:3" x14ac:dyDescent="0.25">
      <c r="A608" s="81">
        <v>607</v>
      </c>
      <c r="B608" s="283" t="s">
        <v>973</v>
      </c>
      <c r="C608" s="458" t="s">
        <v>973</v>
      </c>
    </row>
    <row r="609" spans="1:3" x14ac:dyDescent="0.25">
      <c r="A609" s="81">
        <v>608</v>
      </c>
      <c r="B609" s="283" t="s">
        <v>974</v>
      </c>
      <c r="C609" s="458" t="s">
        <v>974</v>
      </c>
    </row>
    <row r="610" spans="1:3" x14ac:dyDescent="0.25">
      <c r="A610" s="81">
        <v>609</v>
      </c>
      <c r="B610" s="280" t="s">
        <v>975</v>
      </c>
      <c r="C610" s="458" t="s">
        <v>975</v>
      </c>
    </row>
    <row r="611" spans="1:3" x14ac:dyDescent="0.25">
      <c r="A611" s="81">
        <v>610</v>
      </c>
      <c r="B611" s="280" t="s">
        <v>976</v>
      </c>
      <c r="C611" s="458" t="s">
        <v>976</v>
      </c>
    </row>
    <row r="612" spans="1:3" x14ac:dyDescent="0.25">
      <c r="A612" s="81">
        <v>611</v>
      </c>
      <c r="B612" s="280" t="s">
        <v>977</v>
      </c>
      <c r="C612" s="458" t="s">
        <v>977</v>
      </c>
    </row>
    <row r="613" spans="1:3" x14ac:dyDescent="0.25">
      <c r="A613" s="81">
        <v>612</v>
      </c>
      <c r="B613" s="280" t="s">
        <v>978</v>
      </c>
      <c r="C613" s="458" t="s">
        <v>978</v>
      </c>
    </row>
    <row r="614" spans="1:3" x14ac:dyDescent="0.25">
      <c r="A614" s="81">
        <v>613</v>
      </c>
      <c r="B614" s="280" t="s">
        <v>979</v>
      </c>
      <c r="C614" s="458" t="s">
        <v>979</v>
      </c>
    </row>
    <row r="615" spans="1:3" x14ac:dyDescent="0.25">
      <c r="A615" s="81">
        <v>614</v>
      </c>
      <c r="B615" s="280" t="s">
        <v>980</v>
      </c>
      <c r="C615" s="458" t="s">
        <v>980</v>
      </c>
    </row>
    <row r="616" spans="1:3" x14ac:dyDescent="0.25">
      <c r="A616" s="81">
        <v>615</v>
      </c>
      <c r="B616" s="280" t="s">
        <v>981</v>
      </c>
      <c r="C616" s="458" t="s">
        <v>981</v>
      </c>
    </row>
    <row r="617" spans="1:3" x14ac:dyDescent="0.25">
      <c r="A617" s="81">
        <v>616</v>
      </c>
      <c r="B617" s="280" t="s">
        <v>982</v>
      </c>
      <c r="C617" s="458" t="s">
        <v>982</v>
      </c>
    </row>
    <row r="618" spans="1:3" x14ac:dyDescent="0.25">
      <c r="A618" s="81">
        <v>617</v>
      </c>
      <c r="B618" s="280" t="s">
        <v>983</v>
      </c>
      <c r="C618" s="458" t="s">
        <v>983</v>
      </c>
    </row>
    <row r="619" spans="1:3" x14ac:dyDescent="0.25">
      <c r="A619" s="81">
        <v>618</v>
      </c>
      <c r="B619" s="280" t="s">
        <v>984</v>
      </c>
      <c r="C619" s="458" t="s">
        <v>984</v>
      </c>
    </row>
    <row r="620" spans="1:3" x14ac:dyDescent="0.25">
      <c r="A620" s="81">
        <v>619</v>
      </c>
      <c r="B620" s="280" t="s">
        <v>985</v>
      </c>
      <c r="C620" s="458" t="s">
        <v>985</v>
      </c>
    </row>
    <row r="621" spans="1:3" x14ac:dyDescent="0.25">
      <c r="A621" s="81">
        <v>620</v>
      </c>
      <c r="B621" s="280" t="s">
        <v>986</v>
      </c>
      <c r="C621" s="458" t="s">
        <v>986</v>
      </c>
    </row>
    <row r="622" spans="1:3" x14ac:dyDescent="0.25">
      <c r="A622" s="81">
        <v>621</v>
      </c>
      <c r="B622" s="280" t="s">
        <v>987</v>
      </c>
      <c r="C622" s="458" t="s">
        <v>987</v>
      </c>
    </row>
    <row r="623" spans="1:3" x14ac:dyDescent="0.25">
      <c r="A623" s="81">
        <v>622</v>
      </c>
      <c r="B623" s="280" t="s">
        <v>988</v>
      </c>
      <c r="C623" s="458" t="s">
        <v>988</v>
      </c>
    </row>
    <row r="624" spans="1:3" x14ac:dyDescent="0.25">
      <c r="A624" s="81">
        <v>623</v>
      </c>
      <c r="B624" s="280" t="s">
        <v>989</v>
      </c>
      <c r="C624" s="458" t="s">
        <v>989</v>
      </c>
    </row>
    <row r="625" spans="1:3" x14ac:dyDescent="0.25">
      <c r="A625" s="81">
        <v>624</v>
      </c>
      <c r="B625" s="280" t="s">
        <v>990</v>
      </c>
      <c r="C625" s="458" t="s">
        <v>990</v>
      </c>
    </row>
    <row r="626" spans="1:3" x14ac:dyDescent="0.25">
      <c r="A626" s="81">
        <v>625</v>
      </c>
      <c r="B626" s="280" t="s">
        <v>991</v>
      </c>
      <c r="C626" s="458" t="s">
        <v>991</v>
      </c>
    </row>
    <row r="627" spans="1:3" x14ac:dyDescent="0.25">
      <c r="A627" s="81">
        <v>626</v>
      </c>
      <c r="B627" s="280" t="s">
        <v>992</v>
      </c>
      <c r="C627" s="458" t="s">
        <v>992</v>
      </c>
    </row>
    <row r="628" spans="1:3" x14ac:dyDescent="0.25">
      <c r="A628" s="81">
        <v>627</v>
      </c>
      <c r="B628" s="280" t="s">
        <v>993</v>
      </c>
      <c r="C628" s="458" t="s">
        <v>993</v>
      </c>
    </row>
    <row r="629" spans="1:3" x14ac:dyDescent="0.25">
      <c r="A629" s="81">
        <v>628</v>
      </c>
      <c r="B629" s="280" t="s">
        <v>994</v>
      </c>
      <c r="C629" s="458" t="s">
        <v>994</v>
      </c>
    </row>
    <row r="630" spans="1:3" x14ac:dyDescent="0.25">
      <c r="A630" s="81">
        <v>629</v>
      </c>
      <c r="B630" s="280" t="s">
        <v>995</v>
      </c>
      <c r="C630" s="458" t="s">
        <v>995</v>
      </c>
    </row>
    <row r="631" spans="1:3" x14ac:dyDescent="0.25">
      <c r="A631" s="81">
        <v>630</v>
      </c>
      <c r="B631" s="280" t="s">
        <v>996</v>
      </c>
      <c r="C631" s="458" t="s">
        <v>996</v>
      </c>
    </row>
    <row r="632" spans="1:3" x14ac:dyDescent="0.25">
      <c r="A632" s="81">
        <v>631</v>
      </c>
      <c r="B632" s="280" t="s">
        <v>997</v>
      </c>
      <c r="C632" s="458" t="s">
        <v>997</v>
      </c>
    </row>
    <row r="633" spans="1:3" x14ac:dyDescent="0.25">
      <c r="A633" s="81">
        <v>632</v>
      </c>
      <c r="B633" s="280" t="s">
        <v>998</v>
      </c>
      <c r="C633" s="458" t="s">
        <v>998</v>
      </c>
    </row>
    <row r="634" spans="1:3" x14ac:dyDescent="0.25">
      <c r="A634" s="81">
        <v>633</v>
      </c>
      <c r="B634" s="280" t="s">
        <v>999</v>
      </c>
      <c r="C634" s="458" t="s">
        <v>999</v>
      </c>
    </row>
    <row r="635" spans="1:3" x14ac:dyDescent="0.25">
      <c r="A635" s="81">
        <v>634</v>
      </c>
      <c r="B635" s="280" t="s">
        <v>1000</v>
      </c>
      <c r="C635" s="458" t="s">
        <v>1000</v>
      </c>
    </row>
    <row r="636" spans="1:3" x14ac:dyDescent="0.25">
      <c r="A636" s="81">
        <v>635</v>
      </c>
      <c r="B636" s="280" t="s">
        <v>1001</v>
      </c>
      <c r="C636" s="458" t="s">
        <v>1001</v>
      </c>
    </row>
    <row r="637" spans="1:3" x14ac:dyDescent="0.25">
      <c r="A637" s="81">
        <v>636</v>
      </c>
      <c r="B637" s="280" t="s">
        <v>1002</v>
      </c>
      <c r="C637" s="458" t="s">
        <v>1002</v>
      </c>
    </row>
    <row r="638" spans="1:3" x14ac:dyDescent="0.25">
      <c r="A638" s="81">
        <v>637</v>
      </c>
      <c r="B638" s="280" t="s">
        <v>1003</v>
      </c>
      <c r="C638" s="458" t="s">
        <v>1003</v>
      </c>
    </row>
    <row r="639" spans="1:3" x14ac:dyDescent="0.25">
      <c r="A639" s="81">
        <v>638</v>
      </c>
      <c r="B639" s="280" t="s">
        <v>1004</v>
      </c>
      <c r="C639" s="458" t="s">
        <v>1004</v>
      </c>
    </row>
    <row r="640" spans="1:3" x14ac:dyDescent="0.25">
      <c r="A640" s="81">
        <v>639</v>
      </c>
      <c r="B640" s="280" t="s">
        <v>1005</v>
      </c>
      <c r="C640" s="458" t="s">
        <v>1005</v>
      </c>
    </row>
    <row r="641" spans="1:3" x14ac:dyDescent="0.25">
      <c r="A641" s="81">
        <v>640</v>
      </c>
      <c r="B641" s="280" t="s">
        <v>1006</v>
      </c>
      <c r="C641" s="458" t="s">
        <v>1006</v>
      </c>
    </row>
    <row r="642" spans="1:3" x14ac:dyDescent="0.25">
      <c r="A642" s="81">
        <v>641</v>
      </c>
      <c r="B642" s="280" t="s">
        <v>1007</v>
      </c>
      <c r="C642" s="458" t="s">
        <v>1007</v>
      </c>
    </row>
    <row r="643" spans="1:3" x14ac:dyDescent="0.25">
      <c r="A643" s="81">
        <v>642</v>
      </c>
      <c r="B643" s="280" t="s">
        <v>1008</v>
      </c>
      <c r="C643" s="458" t="s">
        <v>1008</v>
      </c>
    </row>
    <row r="644" spans="1:3" x14ac:dyDescent="0.25">
      <c r="A644" s="81">
        <v>643</v>
      </c>
      <c r="B644" s="280" t="s">
        <v>1009</v>
      </c>
      <c r="C644" s="458" t="s">
        <v>1009</v>
      </c>
    </row>
    <row r="645" spans="1:3" x14ac:dyDescent="0.25">
      <c r="A645" s="81">
        <v>644</v>
      </c>
      <c r="B645" s="280" t="s">
        <v>1010</v>
      </c>
      <c r="C645" s="458" t="s">
        <v>1010</v>
      </c>
    </row>
    <row r="646" spans="1:3" x14ac:dyDescent="0.25">
      <c r="A646" s="81">
        <v>645</v>
      </c>
      <c r="B646" s="280" t="s">
        <v>1011</v>
      </c>
      <c r="C646" s="458" t="s">
        <v>1011</v>
      </c>
    </row>
    <row r="647" spans="1:3" x14ac:dyDescent="0.25">
      <c r="A647" s="81">
        <v>646</v>
      </c>
      <c r="B647" s="280" t="s">
        <v>1012</v>
      </c>
      <c r="C647" s="458" t="s">
        <v>1012</v>
      </c>
    </row>
    <row r="648" spans="1:3" x14ac:dyDescent="0.25">
      <c r="A648" s="81">
        <v>647</v>
      </c>
      <c r="B648" s="280" t="s">
        <v>1013</v>
      </c>
      <c r="C648" s="458" t="s">
        <v>1013</v>
      </c>
    </row>
    <row r="649" spans="1:3" x14ac:dyDescent="0.25">
      <c r="A649" s="81">
        <v>648</v>
      </c>
      <c r="B649" s="280" t="s">
        <v>1014</v>
      </c>
      <c r="C649" s="458" t="s">
        <v>1014</v>
      </c>
    </row>
    <row r="650" spans="1:3" x14ac:dyDescent="0.25">
      <c r="A650" s="81">
        <v>649</v>
      </c>
      <c r="B650" s="280" t="s">
        <v>1015</v>
      </c>
      <c r="C650" s="458" t="s">
        <v>1015</v>
      </c>
    </row>
    <row r="651" spans="1:3" x14ac:dyDescent="0.25">
      <c r="A651" s="81">
        <v>650</v>
      </c>
      <c r="B651" s="280" t="s">
        <v>57</v>
      </c>
      <c r="C651" s="458" t="s">
        <v>57</v>
      </c>
    </row>
    <row r="652" spans="1:3" x14ac:dyDescent="0.25">
      <c r="A652" s="81">
        <v>651</v>
      </c>
      <c r="B652" s="280" t="s">
        <v>1016</v>
      </c>
      <c r="C652" s="458" t="s">
        <v>1016</v>
      </c>
    </row>
    <row r="653" spans="1:3" x14ac:dyDescent="0.25">
      <c r="A653" s="81">
        <v>652</v>
      </c>
      <c r="B653" s="280" t="s">
        <v>1017</v>
      </c>
      <c r="C653" s="458" t="s">
        <v>1017</v>
      </c>
    </row>
    <row r="654" spans="1:3" x14ac:dyDescent="0.25">
      <c r="A654" s="81">
        <v>653</v>
      </c>
      <c r="B654" s="280" t="s">
        <v>1018</v>
      </c>
      <c r="C654" s="458" t="s">
        <v>1018</v>
      </c>
    </row>
    <row r="655" spans="1:3" x14ac:dyDescent="0.25">
      <c r="A655" s="81">
        <v>654</v>
      </c>
      <c r="B655" s="280" t="s">
        <v>1019</v>
      </c>
      <c r="C655" s="458" t="s">
        <v>1019</v>
      </c>
    </row>
    <row r="656" spans="1:3" x14ac:dyDescent="0.25">
      <c r="A656" s="81">
        <v>655</v>
      </c>
      <c r="B656" s="280" t="s">
        <v>1020</v>
      </c>
      <c r="C656" s="458" t="s">
        <v>1020</v>
      </c>
    </row>
    <row r="657" spans="1:3" x14ac:dyDescent="0.25">
      <c r="A657" s="81">
        <v>656</v>
      </c>
      <c r="B657" s="280" t="s">
        <v>1021</v>
      </c>
      <c r="C657" s="458" t="s">
        <v>1021</v>
      </c>
    </row>
    <row r="658" spans="1:3" x14ac:dyDescent="0.25">
      <c r="A658" s="81">
        <v>657</v>
      </c>
      <c r="B658" s="280" t="s">
        <v>1022</v>
      </c>
      <c r="C658" s="458" t="s">
        <v>1022</v>
      </c>
    </row>
    <row r="659" spans="1:3" x14ac:dyDescent="0.25">
      <c r="A659" s="81">
        <v>658</v>
      </c>
      <c r="B659" s="280" t="s">
        <v>1023</v>
      </c>
      <c r="C659" s="458" t="s">
        <v>1023</v>
      </c>
    </row>
    <row r="660" spans="1:3" x14ac:dyDescent="0.25">
      <c r="A660" s="81">
        <v>659</v>
      </c>
      <c r="B660" s="280" t="s">
        <v>1024</v>
      </c>
      <c r="C660" s="458" t="s">
        <v>1024</v>
      </c>
    </row>
    <row r="661" spans="1:3" x14ac:dyDescent="0.25">
      <c r="A661" s="81">
        <v>660</v>
      </c>
      <c r="B661" s="280" t="s">
        <v>1025</v>
      </c>
      <c r="C661" s="458" t="s">
        <v>1025</v>
      </c>
    </row>
    <row r="662" spans="1:3" x14ac:dyDescent="0.25">
      <c r="A662" s="81">
        <v>661</v>
      </c>
      <c r="B662" s="280" t="s">
        <v>1026</v>
      </c>
      <c r="C662" s="458" t="s">
        <v>1026</v>
      </c>
    </row>
    <row r="663" spans="1:3" x14ac:dyDescent="0.25">
      <c r="A663" s="81">
        <v>662</v>
      </c>
      <c r="B663" s="280" t="s">
        <v>1027</v>
      </c>
      <c r="C663" s="458" t="s">
        <v>1027</v>
      </c>
    </row>
    <row r="664" spans="1:3" x14ac:dyDescent="0.25">
      <c r="A664" s="81">
        <v>663</v>
      </c>
      <c r="B664" s="280" t="s">
        <v>1028</v>
      </c>
      <c r="C664" s="458" t="s">
        <v>1028</v>
      </c>
    </row>
    <row r="665" spans="1:3" x14ac:dyDescent="0.25">
      <c r="A665" s="81">
        <v>664</v>
      </c>
      <c r="B665" s="280" t="s">
        <v>1029</v>
      </c>
      <c r="C665" s="458" t="s">
        <v>1029</v>
      </c>
    </row>
    <row r="666" spans="1:3" x14ac:dyDescent="0.25">
      <c r="A666" s="81" t="s">
        <v>338</v>
      </c>
      <c r="B666" s="284" t="s">
        <v>1030</v>
      </c>
      <c r="C666" s="461" t="s">
        <v>1030</v>
      </c>
    </row>
    <row r="667" spans="1:3" x14ac:dyDescent="0.25">
      <c r="A667" s="81" t="s">
        <v>338</v>
      </c>
      <c r="B667" s="280" t="s">
        <v>1031</v>
      </c>
      <c r="C667" s="458" t="s">
        <v>1031</v>
      </c>
    </row>
    <row r="668" spans="1:3" x14ac:dyDescent="0.25">
      <c r="A668" s="81">
        <v>667</v>
      </c>
      <c r="B668" s="280" t="s">
        <v>1032</v>
      </c>
      <c r="C668" s="458" t="s">
        <v>1032</v>
      </c>
    </row>
    <row r="669" spans="1:3" x14ac:dyDescent="0.25">
      <c r="A669" s="81">
        <v>668</v>
      </c>
      <c r="B669" s="280" t="s">
        <v>1033</v>
      </c>
      <c r="C669" s="458" t="s">
        <v>1033</v>
      </c>
    </row>
    <row r="670" spans="1:3" x14ac:dyDescent="0.25">
      <c r="A670" s="81">
        <v>669</v>
      </c>
      <c r="B670" s="280" t="s">
        <v>1034</v>
      </c>
      <c r="C670" s="458" t="s">
        <v>1034</v>
      </c>
    </row>
    <row r="671" spans="1:3" x14ac:dyDescent="0.25">
      <c r="A671" s="81">
        <v>670</v>
      </c>
      <c r="B671" s="280" t="s">
        <v>1035</v>
      </c>
      <c r="C671" s="458" t="s">
        <v>1035</v>
      </c>
    </row>
    <row r="672" spans="1:3" x14ac:dyDescent="0.25">
      <c r="A672" s="81">
        <v>671</v>
      </c>
      <c r="B672" s="280" t="s">
        <v>1036</v>
      </c>
      <c r="C672" s="458" t="s">
        <v>1036</v>
      </c>
    </row>
    <row r="673" spans="1:3" x14ac:dyDescent="0.25">
      <c r="A673" s="81">
        <v>672</v>
      </c>
      <c r="B673" s="280" t="s">
        <v>1037</v>
      </c>
      <c r="C673" s="458" t="s">
        <v>1037</v>
      </c>
    </row>
    <row r="674" spans="1:3" x14ac:dyDescent="0.25">
      <c r="A674" s="81">
        <v>673</v>
      </c>
      <c r="B674" s="280" t="s">
        <v>1038</v>
      </c>
      <c r="C674" s="458" t="s">
        <v>1038</v>
      </c>
    </row>
    <row r="675" spans="1:3" x14ac:dyDescent="0.25">
      <c r="A675" s="81">
        <v>674</v>
      </c>
      <c r="B675" s="280" t="s">
        <v>1039</v>
      </c>
      <c r="C675" s="458" t="s">
        <v>1039</v>
      </c>
    </row>
    <row r="676" spans="1:3" x14ac:dyDescent="0.25">
      <c r="A676" s="81">
        <v>675</v>
      </c>
      <c r="B676" s="280" t="s">
        <v>1040</v>
      </c>
      <c r="C676" s="458" t="s">
        <v>1040</v>
      </c>
    </row>
    <row r="677" spans="1:3" x14ac:dyDescent="0.25">
      <c r="A677" s="81">
        <v>676</v>
      </c>
      <c r="B677" s="280" t="s">
        <v>1041</v>
      </c>
      <c r="C677" s="458" t="s">
        <v>1041</v>
      </c>
    </row>
    <row r="678" spans="1:3" x14ac:dyDescent="0.25">
      <c r="A678" s="81">
        <v>677</v>
      </c>
      <c r="B678" s="280" t="s">
        <v>1042</v>
      </c>
      <c r="C678" s="458" t="s">
        <v>1042</v>
      </c>
    </row>
    <row r="679" spans="1:3" x14ac:dyDescent="0.25">
      <c r="A679" s="81">
        <v>678</v>
      </c>
      <c r="B679" s="280" t="s">
        <v>1043</v>
      </c>
      <c r="C679" s="458" t="s">
        <v>1043</v>
      </c>
    </row>
    <row r="680" spans="1:3" x14ac:dyDescent="0.25">
      <c r="A680" s="81">
        <v>679</v>
      </c>
      <c r="B680" s="280" t="s">
        <v>1044</v>
      </c>
      <c r="C680" s="458" t="s">
        <v>1044</v>
      </c>
    </row>
    <row r="681" spans="1:3" x14ac:dyDescent="0.25">
      <c r="A681" s="81">
        <v>680</v>
      </c>
      <c r="B681" s="280" t="s">
        <v>1045</v>
      </c>
      <c r="C681" s="458" t="s">
        <v>1045</v>
      </c>
    </row>
    <row r="682" spans="1:3" x14ac:dyDescent="0.25">
      <c r="A682" s="81">
        <v>681</v>
      </c>
      <c r="B682" s="280" t="s">
        <v>1046</v>
      </c>
      <c r="C682" s="458" t="s">
        <v>1046</v>
      </c>
    </row>
    <row r="683" spans="1:3" x14ac:dyDescent="0.25">
      <c r="A683" s="81">
        <v>682</v>
      </c>
      <c r="B683" s="280" t="s">
        <v>1047</v>
      </c>
      <c r="C683" s="458" t="s">
        <v>1047</v>
      </c>
    </row>
    <row r="684" spans="1:3" x14ac:dyDescent="0.25">
      <c r="A684" s="81">
        <v>683</v>
      </c>
      <c r="B684" s="280" t="s">
        <v>1048</v>
      </c>
      <c r="C684" s="458" t="s">
        <v>1048</v>
      </c>
    </row>
    <row r="685" spans="1:3" x14ac:dyDescent="0.25">
      <c r="A685" s="81">
        <v>684</v>
      </c>
      <c r="B685" s="280" t="s">
        <v>1049</v>
      </c>
      <c r="C685" s="458" t="s">
        <v>1049</v>
      </c>
    </row>
    <row r="686" spans="1:3" x14ac:dyDescent="0.25">
      <c r="A686" s="81">
        <v>685</v>
      </c>
      <c r="B686" s="280" t="s">
        <v>1050</v>
      </c>
      <c r="C686" s="458" t="s">
        <v>1050</v>
      </c>
    </row>
    <row r="687" spans="1:3" x14ac:dyDescent="0.25">
      <c r="A687" s="81">
        <v>686</v>
      </c>
      <c r="B687" s="280" t="s">
        <v>1051</v>
      </c>
      <c r="C687" s="458" t="s">
        <v>1051</v>
      </c>
    </row>
    <row r="688" spans="1:3" x14ac:dyDescent="0.25">
      <c r="A688" s="81">
        <v>687</v>
      </c>
      <c r="B688" s="280" t="s">
        <v>1052</v>
      </c>
      <c r="C688" s="458" t="s">
        <v>1052</v>
      </c>
    </row>
    <row r="689" spans="1:3" x14ac:dyDescent="0.25">
      <c r="A689" s="81">
        <v>688</v>
      </c>
      <c r="B689" s="280" t="s">
        <v>1053</v>
      </c>
      <c r="C689" s="458" t="s">
        <v>1053</v>
      </c>
    </row>
    <row r="690" spans="1:3" x14ac:dyDescent="0.25">
      <c r="A690" s="81">
        <v>689</v>
      </c>
      <c r="B690" s="280" t="s">
        <v>1054</v>
      </c>
      <c r="C690" s="458" t="s">
        <v>1054</v>
      </c>
    </row>
    <row r="691" spans="1:3" x14ac:dyDescent="0.25">
      <c r="A691" s="81">
        <v>690</v>
      </c>
      <c r="B691" s="280" t="s">
        <v>1055</v>
      </c>
      <c r="C691" s="458" t="s">
        <v>1055</v>
      </c>
    </row>
    <row r="692" spans="1:3" x14ac:dyDescent="0.25">
      <c r="A692" s="81">
        <v>691</v>
      </c>
      <c r="B692" s="280" t="s">
        <v>1056</v>
      </c>
      <c r="C692" s="458" t="s">
        <v>1056</v>
      </c>
    </row>
    <row r="693" spans="1:3" x14ac:dyDescent="0.25">
      <c r="A693" s="81">
        <v>692</v>
      </c>
      <c r="B693" s="280" t="s">
        <v>1057</v>
      </c>
      <c r="C693" s="458" t="s">
        <v>1057</v>
      </c>
    </row>
    <row r="694" spans="1:3" x14ac:dyDescent="0.25">
      <c r="A694" s="81">
        <v>693</v>
      </c>
      <c r="B694" s="280" t="s">
        <v>1058</v>
      </c>
      <c r="C694" s="458" t="s">
        <v>1058</v>
      </c>
    </row>
    <row r="695" spans="1:3" x14ac:dyDescent="0.25">
      <c r="A695" s="81">
        <v>694</v>
      </c>
      <c r="B695" s="280" t="s">
        <v>1059</v>
      </c>
      <c r="C695" s="458" t="s">
        <v>1059</v>
      </c>
    </row>
    <row r="696" spans="1:3" x14ac:dyDescent="0.25">
      <c r="A696" s="81">
        <v>695</v>
      </c>
      <c r="B696" s="280" t="s">
        <v>1060</v>
      </c>
      <c r="C696" s="458" t="s">
        <v>1060</v>
      </c>
    </row>
    <row r="697" spans="1:3" x14ac:dyDescent="0.25">
      <c r="A697" s="81">
        <v>696</v>
      </c>
      <c r="B697" s="280" t="s">
        <v>1061</v>
      </c>
      <c r="C697" s="458" t="s">
        <v>1061</v>
      </c>
    </row>
    <row r="698" spans="1:3" x14ac:dyDescent="0.25">
      <c r="A698" s="81">
        <v>697</v>
      </c>
      <c r="B698" s="280" t="s">
        <v>1062</v>
      </c>
      <c r="C698" s="458" t="s">
        <v>1062</v>
      </c>
    </row>
    <row r="699" spans="1:3" x14ac:dyDescent="0.25">
      <c r="A699" s="81">
        <v>698</v>
      </c>
      <c r="B699" s="280" t="s">
        <v>1063</v>
      </c>
      <c r="C699" s="458" t="s">
        <v>1063</v>
      </c>
    </row>
    <row r="700" spans="1:3" x14ac:dyDescent="0.25">
      <c r="A700" s="81">
        <v>699</v>
      </c>
      <c r="B700" s="280" t="s">
        <v>1064</v>
      </c>
      <c r="C700" s="458" t="s">
        <v>1064</v>
      </c>
    </row>
    <row r="701" spans="1:3" x14ac:dyDescent="0.25">
      <c r="A701" s="81">
        <v>700</v>
      </c>
      <c r="B701" s="280" t="s">
        <v>1065</v>
      </c>
      <c r="C701" s="458" t="s">
        <v>1065</v>
      </c>
    </row>
    <row r="702" spans="1:3" x14ac:dyDescent="0.25">
      <c r="A702" s="81">
        <v>701</v>
      </c>
      <c r="B702" s="280" t="s">
        <v>1066</v>
      </c>
      <c r="C702" s="458" t="s">
        <v>1066</v>
      </c>
    </row>
    <row r="703" spans="1:3" x14ac:dyDescent="0.25">
      <c r="A703" s="81">
        <v>702</v>
      </c>
      <c r="B703" s="280" t="s">
        <v>1067</v>
      </c>
      <c r="C703" s="458" t="s">
        <v>1067</v>
      </c>
    </row>
    <row r="704" spans="1:3" x14ac:dyDescent="0.25">
      <c r="A704" s="81">
        <v>703</v>
      </c>
      <c r="B704" s="280" t="s">
        <v>1068</v>
      </c>
      <c r="C704" s="458" t="s">
        <v>1068</v>
      </c>
    </row>
    <row r="705" spans="1:3" x14ac:dyDescent="0.25">
      <c r="A705" s="81">
        <v>704</v>
      </c>
      <c r="B705" s="280" t="s">
        <v>1069</v>
      </c>
      <c r="C705" s="458" t="s">
        <v>1069</v>
      </c>
    </row>
    <row r="706" spans="1:3" x14ac:dyDescent="0.25">
      <c r="A706" s="81">
        <v>705</v>
      </c>
      <c r="B706" s="280" t="s">
        <v>1070</v>
      </c>
      <c r="C706" s="458" t="s">
        <v>1070</v>
      </c>
    </row>
    <row r="707" spans="1:3" x14ac:dyDescent="0.25">
      <c r="A707" s="81">
        <v>706</v>
      </c>
      <c r="B707" s="280" t="s">
        <v>1071</v>
      </c>
      <c r="C707" s="458" t="s">
        <v>1071</v>
      </c>
    </row>
    <row r="708" spans="1:3" x14ac:dyDescent="0.25">
      <c r="A708" s="81">
        <v>707</v>
      </c>
      <c r="B708" s="280" t="s">
        <v>1072</v>
      </c>
      <c r="C708" s="458" t="s">
        <v>1072</v>
      </c>
    </row>
    <row r="709" spans="1:3" x14ac:dyDescent="0.25">
      <c r="A709" s="81">
        <v>708</v>
      </c>
      <c r="B709" s="280" t="s">
        <v>1073</v>
      </c>
      <c r="C709" s="458" t="s">
        <v>1073</v>
      </c>
    </row>
    <row r="710" spans="1:3" x14ac:dyDescent="0.25">
      <c r="A710" s="81">
        <v>709</v>
      </c>
      <c r="B710" s="280" t="s">
        <v>1074</v>
      </c>
      <c r="C710" s="458" t="s">
        <v>1074</v>
      </c>
    </row>
    <row r="711" spans="1:3" x14ac:dyDescent="0.25">
      <c r="A711" s="81">
        <v>710</v>
      </c>
      <c r="B711" s="280" t="s">
        <v>1075</v>
      </c>
      <c r="C711" s="458" t="s">
        <v>1075</v>
      </c>
    </row>
    <row r="712" spans="1:3" x14ac:dyDescent="0.25">
      <c r="A712" s="81">
        <v>711</v>
      </c>
      <c r="B712" s="280" t="s">
        <v>1076</v>
      </c>
      <c r="C712" s="458" t="s">
        <v>1076</v>
      </c>
    </row>
    <row r="713" spans="1:3" x14ac:dyDescent="0.25">
      <c r="A713" s="81">
        <v>712</v>
      </c>
      <c r="B713" s="280" t="s">
        <v>1077</v>
      </c>
      <c r="C713" s="458" t="s">
        <v>1077</v>
      </c>
    </row>
    <row r="714" spans="1:3" x14ac:dyDescent="0.25">
      <c r="A714" s="81">
        <v>713</v>
      </c>
      <c r="B714" s="280" t="s">
        <v>1078</v>
      </c>
      <c r="C714" s="458" t="s">
        <v>1078</v>
      </c>
    </row>
    <row r="715" spans="1:3" x14ac:dyDescent="0.25">
      <c r="A715" s="81">
        <v>714</v>
      </c>
      <c r="B715" s="280" t="s">
        <v>1079</v>
      </c>
      <c r="C715" s="458" t="s">
        <v>1079</v>
      </c>
    </row>
    <row r="716" spans="1:3" x14ac:dyDescent="0.25">
      <c r="A716" s="81">
        <v>715</v>
      </c>
      <c r="B716" s="280" t="s">
        <v>1080</v>
      </c>
      <c r="C716" s="458" t="s">
        <v>1080</v>
      </c>
    </row>
    <row r="717" spans="1:3" x14ac:dyDescent="0.25">
      <c r="A717" s="81">
        <v>716</v>
      </c>
      <c r="B717" s="280" t="s">
        <v>1081</v>
      </c>
      <c r="C717" s="458" t="s">
        <v>1081</v>
      </c>
    </row>
    <row r="718" spans="1:3" x14ac:dyDescent="0.25">
      <c r="A718" s="81">
        <v>717</v>
      </c>
      <c r="B718" s="280" t="s">
        <v>1082</v>
      </c>
      <c r="C718" s="458" t="s">
        <v>1082</v>
      </c>
    </row>
    <row r="719" spans="1:3" x14ac:dyDescent="0.25">
      <c r="A719" s="81">
        <v>718</v>
      </c>
      <c r="B719" s="280" t="s">
        <v>1083</v>
      </c>
      <c r="C719" s="458" t="s">
        <v>1083</v>
      </c>
    </row>
    <row r="720" spans="1:3" x14ac:dyDescent="0.25">
      <c r="A720" s="81" t="s">
        <v>338</v>
      </c>
      <c r="B720" s="280" t="s">
        <v>1084</v>
      </c>
      <c r="C720" s="458" t="s">
        <v>1084</v>
      </c>
    </row>
    <row r="721" spans="1:3" x14ac:dyDescent="0.25">
      <c r="A721" s="81">
        <v>720</v>
      </c>
      <c r="B721" s="280" t="s">
        <v>1085</v>
      </c>
      <c r="C721" s="458" t="s">
        <v>1085</v>
      </c>
    </row>
    <row r="722" spans="1:3" x14ac:dyDescent="0.25">
      <c r="A722" s="81">
        <v>721</v>
      </c>
      <c r="B722" s="280" t="s">
        <v>1086</v>
      </c>
      <c r="C722" s="458" t="s">
        <v>1086</v>
      </c>
    </row>
    <row r="723" spans="1:3" ht="26.4" x14ac:dyDescent="0.25">
      <c r="A723" s="81">
        <v>722</v>
      </c>
      <c r="B723" s="280" t="s">
        <v>1087</v>
      </c>
      <c r="C723" s="458" t="s">
        <v>1087</v>
      </c>
    </row>
    <row r="724" spans="1:3" x14ac:dyDescent="0.25">
      <c r="A724" s="81">
        <v>723</v>
      </c>
      <c r="B724" s="280" t="s">
        <v>1088</v>
      </c>
      <c r="C724" s="458" t="s">
        <v>1088</v>
      </c>
    </row>
    <row r="725" spans="1:3" x14ac:dyDescent="0.25">
      <c r="A725" s="81">
        <v>724</v>
      </c>
      <c r="B725" s="280" t="s">
        <v>1089</v>
      </c>
      <c r="C725" s="458" t="s">
        <v>1089</v>
      </c>
    </row>
    <row r="726" spans="1:3" x14ac:dyDescent="0.25">
      <c r="A726" s="81">
        <v>725</v>
      </c>
      <c r="B726" s="280" t="s">
        <v>1090</v>
      </c>
      <c r="C726" s="458" t="s">
        <v>1090</v>
      </c>
    </row>
    <row r="727" spans="1:3" x14ac:dyDescent="0.25">
      <c r="A727" s="81">
        <v>726</v>
      </c>
      <c r="B727" s="280" t="s">
        <v>1091</v>
      </c>
      <c r="C727" s="458" t="s">
        <v>1091</v>
      </c>
    </row>
    <row r="728" spans="1:3" x14ac:dyDescent="0.25">
      <c r="A728" s="81">
        <v>727</v>
      </c>
      <c r="B728" s="280" t="s">
        <v>1092</v>
      </c>
      <c r="C728" s="458" t="s">
        <v>1092</v>
      </c>
    </row>
    <row r="729" spans="1:3" x14ac:dyDescent="0.25">
      <c r="A729" s="81">
        <v>728</v>
      </c>
      <c r="B729" s="280" t="s">
        <v>1093</v>
      </c>
      <c r="C729" s="458" t="s">
        <v>1093</v>
      </c>
    </row>
    <row r="730" spans="1:3" x14ac:dyDescent="0.25">
      <c r="A730" s="81">
        <v>729</v>
      </c>
      <c r="B730" s="280" t="s">
        <v>1094</v>
      </c>
      <c r="C730" s="458" t="s">
        <v>1094</v>
      </c>
    </row>
    <row r="731" spans="1:3" x14ac:dyDescent="0.25">
      <c r="A731" s="81">
        <v>730</v>
      </c>
      <c r="B731" s="280" t="s">
        <v>1095</v>
      </c>
      <c r="C731" s="458" t="s">
        <v>1095</v>
      </c>
    </row>
    <row r="732" spans="1:3" x14ac:dyDescent="0.25">
      <c r="A732" s="81" t="s">
        <v>338</v>
      </c>
      <c r="B732" s="280" t="s">
        <v>1096</v>
      </c>
      <c r="C732" s="458" t="s">
        <v>1096</v>
      </c>
    </row>
    <row r="733" spans="1:3" x14ac:dyDescent="0.25">
      <c r="A733" s="81">
        <v>732</v>
      </c>
      <c r="B733" s="280" t="s">
        <v>1097</v>
      </c>
      <c r="C733" s="458" t="s">
        <v>1097</v>
      </c>
    </row>
    <row r="734" spans="1:3" x14ac:dyDescent="0.25">
      <c r="A734" s="81">
        <v>733</v>
      </c>
      <c r="B734" s="280" t="s">
        <v>1098</v>
      </c>
      <c r="C734" s="458" t="s">
        <v>1098</v>
      </c>
    </row>
    <row r="735" spans="1:3" x14ac:dyDescent="0.25">
      <c r="A735" s="81">
        <v>734</v>
      </c>
      <c r="B735" s="280" t="s">
        <v>1099</v>
      </c>
      <c r="C735" s="458" t="s">
        <v>1099</v>
      </c>
    </row>
    <row r="736" spans="1:3" x14ac:dyDescent="0.25">
      <c r="A736" s="81">
        <v>735</v>
      </c>
      <c r="B736" s="280" t="s">
        <v>1100</v>
      </c>
      <c r="C736" s="458" t="s">
        <v>1100</v>
      </c>
    </row>
    <row r="737" spans="1:3" x14ac:dyDescent="0.25">
      <c r="A737" s="81">
        <v>736</v>
      </c>
      <c r="B737" s="280" t="s">
        <v>1101</v>
      </c>
      <c r="C737" s="458" t="s">
        <v>1101</v>
      </c>
    </row>
    <row r="738" spans="1:3" x14ac:dyDescent="0.25">
      <c r="A738" s="81">
        <v>737</v>
      </c>
      <c r="B738" s="280" t="s">
        <v>1102</v>
      </c>
      <c r="C738" s="458" t="s">
        <v>1102</v>
      </c>
    </row>
    <row r="739" spans="1:3" x14ac:dyDescent="0.25">
      <c r="A739" s="81">
        <v>738</v>
      </c>
      <c r="B739" s="280" t="s">
        <v>1103</v>
      </c>
      <c r="C739" s="458" t="s">
        <v>1103</v>
      </c>
    </row>
    <row r="740" spans="1:3" x14ac:dyDescent="0.25">
      <c r="A740" s="81">
        <v>739</v>
      </c>
      <c r="B740" s="280" t="s">
        <v>1104</v>
      </c>
      <c r="C740" s="458" t="s">
        <v>1104</v>
      </c>
    </row>
    <row r="741" spans="1:3" x14ac:dyDescent="0.25">
      <c r="A741" s="81">
        <v>740</v>
      </c>
      <c r="B741" s="280" t="s">
        <v>1105</v>
      </c>
      <c r="C741" s="458" t="s">
        <v>1105</v>
      </c>
    </row>
    <row r="742" spans="1:3" x14ac:dyDescent="0.25">
      <c r="A742" s="81">
        <v>741</v>
      </c>
      <c r="B742" s="280" t="s">
        <v>1106</v>
      </c>
      <c r="C742" s="458" t="s">
        <v>1106</v>
      </c>
    </row>
    <row r="743" spans="1:3" x14ac:dyDescent="0.25">
      <c r="A743" s="81">
        <v>742</v>
      </c>
      <c r="B743" s="280" t="s">
        <v>1107</v>
      </c>
      <c r="C743" s="458" t="s">
        <v>1107</v>
      </c>
    </row>
    <row r="744" spans="1:3" x14ac:dyDescent="0.25">
      <c r="A744" s="81">
        <v>743</v>
      </c>
      <c r="B744" s="280" t="s">
        <v>1108</v>
      </c>
      <c r="C744" s="458" t="s">
        <v>1108</v>
      </c>
    </row>
    <row r="745" spans="1:3" x14ac:dyDescent="0.25">
      <c r="A745" s="81">
        <v>744</v>
      </c>
      <c r="B745" s="280" t="s">
        <v>1109</v>
      </c>
      <c r="C745" s="458" t="s">
        <v>1109</v>
      </c>
    </row>
    <row r="746" spans="1:3" x14ac:dyDescent="0.25">
      <c r="A746" s="81">
        <v>745</v>
      </c>
      <c r="B746" s="280" t="s">
        <v>1110</v>
      </c>
      <c r="C746" s="458" t="s">
        <v>1110</v>
      </c>
    </row>
    <row r="747" spans="1:3" x14ac:dyDescent="0.25">
      <c r="A747" s="81">
        <v>746</v>
      </c>
      <c r="B747" s="280" t="s">
        <v>1111</v>
      </c>
      <c r="C747" s="458" t="s">
        <v>1111</v>
      </c>
    </row>
    <row r="748" spans="1:3" x14ac:dyDescent="0.25">
      <c r="A748" s="81">
        <v>747</v>
      </c>
      <c r="B748" s="280" t="s">
        <v>1112</v>
      </c>
      <c r="C748" s="458" t="s">
        <v>1112</v>
      </c>
    </row>
    <row r="749" spans="1:3" x14ac:dyDescent="0.25">
      <c r="A749" s="81">
        <v>748</v>
      </c>
      <c r="B749" s="280" t="s">
        <v>1113</v>
      </c>
      <c r="C749" s="458" t="s">
        <v>1113</v>
      </c>
    </row>
    <row r="750" spans="1:3" x14ac:dyDescent="0.25">
      <c r="A750" s="81">
        <v>749</v>
      </c>
      <c r="B750" s="280" t="s">
        <v>1114</v>
      </c>
      <c r="C750" s="458" t="s">
        <v>1114</v>
      </c>
    </row>
    <row r="751" spans="1:3" x14ac:dyDescent="0.25">
      <c r="A751" s="81">
        <v>750</v>
      </c>
      <c r="B751" s="280" t="s">
        <v>1115</v>
      </c>
      <c r="C751" s="458" t="s">
        <v>1115</v>
      </c>
    </row>
    <row r="752" spans="1:3" x14ac:dyDescent="0.25">
      <c r="A752" s="81">
        <v>751</v>
      </c>
      <c r="B752" s="280" t="s">
        <v>1116</v>
      </c>
      <c r="C752" s="458" t="s">
        <v>1116</v>
      </c>
    </row>
    <row r="753" spans="1:3" x14ac:dyDescent="0.25">
      <c r="A753" s="81">
        <v>752</v>
      </c>
      <c r="B753" s="280" t="s">
        <v>1117</v>
      </c>
      <c r="C753" s="458" t="s">
        <v>1117</v>
      </c>
    </row>
    <row r="754" spans="1:3" x14ac:dyDescent="0.25">
      <c r="A754" s="81">
        <v>753</v>
      </c>
      <c r="B754" s="280" t="s">
        <v>1118</v>
      </c>
      <c r="C754" s="458" t="s">
        <v>1118</v>
      </c>
    </row>
    <row r="755" spans="1:3" x14ac:dyDescent="0.25">
      <c r="A755" s="81">
        <v>754</v>
      </c>
      <c r="B755" s="280" t="s">
        <v>1119</v>
      </c>
      <c r="C755" s="458" t="s">
        <v>1119</v>
      </c>
    </row>
    <row r="756" spans="1:3" x14ac:dyDescent="0.25">
      <c r="A756" s="81">
        <v>755</v>
      </c>
      <c r="B756" s="280" t="s">
        <v>1120</v>
      </c>
      <c r="C756" s="458" t="s">
        <v>1120</v>
      </c>
    </row>
    <row r="757" spans="1:3" x14ac:dyDescent="0.25">
      <c r="A757" s="81">
        <v>756</v>
      </c>
      <c r="B757" s="280" t="s">
        <v>1121</v>
      </c>
      <c r="C757" s="458" t="s">
        <v>1121</v>
      </c>
    </row>
    <row r="758" spans="1:3" x14ac:dyDescent="0.25">
      <c r="A758" s="81">
        <v>757</v>
      </c>
      <c r="B758" s="280" t="s">
        <v>1122</v>
      </c>
      <c r="C758" s="458" t="s">
        <v>1122</v>
      </c>
    </row>
    <row r="759" spans="1:3" x14ac:dyDescent="0.25">
      <c r="A759" s="81">
        <v>758</v>
      </c>
      <c r="B759" s="280" t="s">
        <v>1123</v>
      </c>
      <c r="C759" s="458" t="s">
        <v>1123</v>
      </c>
    </row>
    <row r="760" spans="1:3" x14ac:dyDescent="0.25">
      <c r="A760" s="81">
        <v>759</v>
      </c>
      <c r="B760" s="280" t="s">
        <v>1124</v>
      </c>
      <c r="C760" s="458" t="s">
        <v>1124</v>
      </c>
    </row>
    <row r="761" spans="1:3" x14ac:dyDescent="0.25">
      <c r="A761" s="81">
        <v>760</v>
      </c>
      <c r="B761" s="280" t="s">
        <v>1125</v>
      </c>
      <c r="C761" s="458" t="s">
        <v>1125</v>
      </c>
    </row>
    <row r="762" spans="1:3" x14ac:dyDescent="0.25">
      <c r="A762" s="81">
        <v>761</v>
      </c>
      <c r="B762" s="280" t="s">
        <v>1126</v>
      </c>
      <c r="C762" s="458" t="s">
        <v>1126</v>
      </c>
    </row>
    <row r="763" spans="1:3" x14ac:dyDescent="0.25">
      <c r="A763" s="81">
        <v>762</v>
      </c>
      <c r="B763" s="280" t="s">
        <v>1127</v>
      </c>
      <c r="C763" s="458" t="s">
        <v>1127</v>
      </c>
    </row>
    <row r="764" spans="1:3" x14ac:dyDescent="0.25">
      <c r="A764" s="81">
        <v>763</v>
      </c>
      <c r="B764" s="280" t="s">
        <v>1128</v>
      </c>
      <c r="C764" s="458" t="s">
        <v>1128</v>
      </c>
    </row>
    <row r="765" spans="1:3" x14ac:dyDescent="0.25">
      <c r="A765" s="81">
        <v>764</v>
      </c>
      <c r="B765" s="280" t="s">
        <v>1129</v>
      </c>
      <c r="C765" s="458" t="s">
        <v>1129</v>
      </c>
    </row>
    <row r="766" spans="1:3" x14ac:dyDescent="0.25">
      <c r="A766" s="81">
        <v>765</v>
      </c>
      <c r="B766" s="280" t="s">
        <v>1130</v>
      </c>
      <c r="C766" s="458" t="s">
        <v>1130</v>
      </c>
    </row>
    <row r="767" spans="1:3" x14ac:dyDescent="0.25">
      <c r="A767" s="81">
        <v>766</v>
      </c>
      <c r="B767" s="280" t="s">
        <v>1131</v>
      </c>
      <c r="C767" s="458" t="s">
        <v>1131</v>
      </c>
    </row>
    <row r="768" spans="1:3" x14ac:dyDescent="0.25">
      <c r="A768" s="81">
        <v>767</v>
      </c>
      <c r="B768" s="280" t="s">
        <v>1132</v>
      </c>
      <c r="C768" s="458" t="s">
        <v>1132</v>
      </c>
    </row>
    <row r="769" spans="1:3" x14ac:dyDescent="0.25">
      <c r="A769" s="81">
        <v>768</v>
      </c>
      <c r="B769" s="280" t="s">
        <v>1133</v>
      </c>
      <c r="C769" s="458" t="s">
        <v>1133</v>
      </c>
    </row>
    <row r="770" spans="1:3" x14ac:dyDescent="0.25">
      <c r="A770" s="81">
        <v>769</v>
      </c>
      <c r="B770" s="280" t="s">
        <v>1134</v>
      </c>
      <c r="C770" s="458" t="s">
        <v>1135</v>
      </c>
    </row>
    <row r="771" spans="1:3" x14ac:dyDescent="0.25">
      <c r="A771" s="81">
        <v>770</v>
      </c>
      <c r="B771" s="280" t="s">
        <v>1136</v>
      </c>
      <c r="C771" s="458" t="s">
        <v>1136</v>
      </c>
    </row>
    <row r="772" spans="1:3" x14ac:dyDescent="0.25">
      <c r="A772" s="81">
        <v>771</v>
      </c>
      <c r="B772" s="280" t="s">
        <v>1137</v>
      </c>
      <c r="C772" s="458" t="s">
        <v>1137</v>
      </c>
    </row>
    <row r="773" spans="1:3" x14ac:dyDescent="0.25">
      <c r="A773" s="81">
        <v>772</v>
      </c>
      <c r="B773" s="280" t="s">
        <v>1138</v>
      </c>
      <c r="C773" s="458" t="s">
        <v>1138</v>
      </c>
    </row>
    <row r="774" spans="1:3" x14ac:dyDescent="0.25">
      <c r="A774" s="81" t="s">
        <v>338</v>
      </c>
      <c r="B774" s="280" t="s">
        <v>1139</v>
      </c>
      <c r="C774" s="458" t="s">
        <v>1139</v>
      </c>
    </row>
    <row r="775" spans="1:3" x14ac:dyDescent="0.25">
      <c r="A775" s="81">
        <v>774</v>
      </c>
      <c r="B775" s="280" t="s">
        <v>1140</v>
      </c>
      <c r="C775" s="458" t="s">
        <v>1140</v>
      </c>
    </row>
    <row r="776" spans="1:3" x14ac:dyDescent="0.25">
      <c r="A776" s="81">
        <v>775</v>
      </c>
      <c r="B776" s="280" t="s">
        <v>1141</v>
      </c>
      <c r="C776" s="458" t="s">
        <v>1141</v>
      </c>
    </row>
    <row r="777" spans="1:3" x14ac:dyDescent="0.25">
      <c r="A777" s="81">
        <v>776</v>
      </c>
      <c r="B777" s="280" t="s">
        <v>1142</v>
      </c>
      <c r="C777" s="458" t="s">
        <v>1142</v>
      </c>
    </row>
    <row r="778" spans="1:3" x14ac:dyDescent="0.25">
      <c r="A778" s="81">
        <v>777</v>
      </c>
      <c r="B778" s="280" t="s">
        <v>1143</v>
      </c>
      <c r="C778" s="458" t="s">
        <v>1143</v>
      </c>
    </row>
    <row r="779" spans="1:3" x14ac:dyDescent="0.25">
      <c r="A779" s="81">
        <v>778</v>
      </c>
      <c r="B779" s="280" t="s">
        <v>1144</v>
      </c>
      <c r="C779" s="458" t="s">
        <v>1144</v>
      </c>
    </row>
    <row r="780" spans="1:3" x14ac:dyDescent="0.25">
      <c r="A780" s="81">
        <v>779</v>
      </c>
      <c r="B780" s="280" t="s">
        <v>1145</v>
      </c>
      <c r="C780" s="458" t="s">
        <v>1145</v>
      </c>
    </row>
    <row r="781" spans="1:3" x14ac:dyDescent="0.25">
      <c r="A781" s="81">
        <v>780</v>
      </c>
      <c r="B781" s="280" t="s">
        <v>1146</v>
      </c>
      <c r="C781" s="458" t="s">
        <v>1146</v>
      </c>
    </row>
    <row r="782" spans="1:3" x14ac:dyDescent="0.25">
      <c r="A782" s="81">
        <v>781</v>
      </c>
      <c r="B782" s="280" t="s">
        <v>1147</v>
      </c>
      <c r="C782" s="458" t="s">
        <v>1147</v>
      </c>
    </row>
    <row r="783" spans="1:3" x14ac:dyDescent="0.25">
      <c r="A783" s="81">
        <v>782</v>
      </c>
      <c r="B783" s="280" t="s">
        <v>1148</v>
      </c>
      <c r="C783" s="458" t="s">
        <v>1148</v>
      </c>
    </row>
    <row r="784" spans="1:3" x14ac:dyDescent="0.25">
      <c r="A784" s="81">
        <v>783</v>
      </c>
      <c r="B784" s="280" t="s">
        <v>1149</v>
      </c>
      <c r="C784" s="458" t="s">
        <v>1149</v>
      </c>
    </row>
    <row r="785" spans="1:3" ht="49.2" x14ac:dyDescent="0.25">
      <c r="A785" s="81" t="s">
        <v>338</v>
      </c>
      <c r="B785" s="229" t="s">
        <v>1150</v>
      </c>
      <c r="C785" s="456" t="s">
        <v>1150</v>
      </c>
    </row>
    <row r="786" spans="1:3" x14ac:dyDescent="0.25">
      <c r="A786" s="81" t="s">
        <v>338</v>
      </c>
      <c r="B786" s="231" t="s">
        <v>1151</v>
      </c>
      <c r="C786" s="458" t="s">
        <v>1151</v>
      </c>
    </row>
    <row r="787" spans="1:3" x14ac:dyDescent="0.25">
      <c r="A787" s="81" t="s">
        <v>338</v>
      </c>
      <c r="B787" s="231" t="s">
        <v>1152</v>
      </c>
      <c r="C787" s="458" t="s">
        <v>1152</v>
      </c>
    </row>
    <row r="788" spans="1:3" ht="26.4" x14ac:dyDescent="0.25">
      <c r="A788" s="81" t="s">
        <v>338</v>
      </c>
      <c r="B788" s="231" t="s">
        <v>1153</v>
      </c>
      <c r="C788" s="458" t="s">
        <v>1153</v>
      </c>
    </row>
    <row r="789" spans="1:3" ht="31.2" thickBot="1" x14ac:dyDescent="0.3">
      <c r="A789" s="81" t="s">
        <v>338</v>
      </c>
      <c r="B789" s="251" t="s">
        <v>1154</v>
      </c>
      <c r="C789" s="467" t="s">
        <v>1154</v>
      </c>
    </row>
    <row r="790" spans="1:3" ht="21" thickBot="1" x14ac:dyDescent="0.3">
      <c r="A790" s="81" t="s">
        <v>338</v>
      </c>
      <c r="B790" s="260" t="s">
        <v>1155</v>
      </c>
      <c r="C790" s="466" t="s">
        <v>1155</v>
      </c>
    </row>
    <row r="791" spans="1:3" ht="13.8" thickBot="1" x14ac:dyDescent="0.3">
      <c r="A791" s="81" t="s">
        <v>338</v>
      </c>
      <c r="B791" s="261" t="s">
        <v>1156</v>
      </c>
      <c r="C791" s="466" t="s">
        <v>1156</v>
      </c>
    </row>
    <row r="792" spans="1:3" ht="13.8" thickBot="1" x14ac:dyDescent="0.3">
      <c r="A792" s="81" t="s">
        <v>338</v>
      </c>
      <c r="B792" s="261" t="s">
        <v>1157</v>
      </c>
      <c r="C792" s="466" t="s">
        <v>1157</v>
      </c>
    </row>
    <row r="793" spans="1:3" ht="13.8" thickBot="1" x14ac:dyDescent="0.3">
      <c r="A793" s="81" t="s">
        <v>338</v>
      </c>
      <c r="B793" s="261" t="s">
        <v>1158</v>
      </c>
      <c r="C793" s="466" t="s">
        <v>1158</v>
      </c>
    </row>
    <row r="794" spans="1:3" x14ac:dyDescent="0.25">
      <c r="A794" s="81" t="s">
        <v>338</v>
      </c>
      <c r="B794" s="231" t="s">
        <v>1159</v>
      </c>
      <c r="C794" s="458" t="s">
        <v>1159</v>
      </c>
    </row>
    <row r="795" spans="1:3" ht="17.399999999999999" x14ac:dyDescent="0.25">
      <c r="A795" s="81" t="s">
        <v>338</v>
      </c>
      <c r="B795" s="230" t="s">
        <v>1160</v>
      </c>
      <c r="C795" s="457" t="s">
        <v>1160</v>
      </c>
    </row>
    <row r="796" spans="1:3" x14ac:dyDescent="0.25">
      <c r="A796" s="81" t="s">
        <v>338</v>
      </c>
      <c r="B796" s="244" t="s">
        <v>1161</v>
      </c>
      <c r="C796" s="459" t="s">
        <v>1161</v>
      </c>
    </row>
    <row r="797" spans="1:3" ht="30.6" x14ac:dyDescent="0.25">
      <c r="A797" s="81" t="s">
        <v>338</v>
      </c>
      <c r="B797" s="256" t="s">
        <v>1162</v>
      </c>
      <c r="C797" s="465" t="s">
        <v>1162</v>
      </c>
    </row>
    <row r="798" spans="1:3" ht="26.4" x14ac:dyDescent="0.25">
      <c r="A798" s="81" t="s">
        <v>338</v>
      </c>
      <c r="B798" s="244" t="s">
        <v>1163</v>
      </c>
      <c r="C798" s="459" t="s">
        <v>1163</v>
      </c>
    </row>
    <row r="799" spans="1:3" ht="20.399999999999999" x14ac:dyDescent="0.25">
      <c r="A799" s="81" t="s">
        <v>338</v>
      </c>
      <c r="B799" s="256" t="s">
        <v>1164</v>
      </c>
      <c r="C799" s="465" t="s">
        <v>1164</v>
      </c>
    </row>
    <row r="800" spans="1:3" ht="26.4" x14ac:dyDescent="0.25">
      <c r="A800" s="81" t="s">
        <v>338</v>
      </c>
      <c r="B800" s="244" t="s">
        <v>1165</v>
      </c>
      <c r="C800" s="459" t="s">
        <v>1165</v>
      </c>
    </row>
    <row r="801" spans="1:3" ht="26.4" x14ac:dyDescent="0.25">
      <c r="A801" s="81" t="s">
        <v>338</v>
      </c>
      <c r="B801" s="244" t="s">
        <v>1166</v>
      </c>
      <c r="C801" s="459" t="s">
        <v>1166</v>
      </c>
    </row>
    <row r="802" spans="1:3" ht="15.6" x14ac:dyDescent="0.25">
      <c r="A802" s="81" t="s">
        <v>338</v>
      </c>
      <c r="B802" s="247" t="s">
        <v>1167</v>
      </c>
      <c r="C802" s="462" t="s">
        <v>1167</v>
      </c>
    </row>
    <row r="803" spans="1:3" x14ac:dyDescent="0.25">
      <c r="A803" s="81" t="s">
        <v>338</v>
      </c>
      <c r="B803" s="232" t="s">
        <v>1168</v>
      </c>
      <c r="C803" s="459" t="s">
        <v>1168</v>
      </c>
    </row>
    <row r="804" spans="1:3" ht="20.399999999999999" x14ac:dyDescent="0.25">
      <c r="A804" s="81" t="s">
        <v>338</v>
      </c>
      <c r="B804" s="256" t="s">
        <v>1169</v>
      </c>
      <c r="C804" s="465" t="s">
        <v>1170</v>
      </c>
    </row>
    <row r="805" spans="1:3" x14ac:dyDescent="0.25">
      <c r="A805" s="81" t="s">
        <v>338</v>
      </c>
      <c r="B805" s="248" t="s">
        <v>1171</v>
      </c>
      <c r="C805" s="465" t="s">
        <v>1171</v>
      </c>
    </row>
    <row r="806" spans="1:3" x14ac:dyDescent="0.25">
      <c r="A806" s="81" t="s">
        <v>338</v>
      </c>
      <c r="B806" s="248" t="s">
        <v>1172</v>
      </c>
      <c r="C806" s="465" t="s">
        <v>1172</v>
      </c>
    </row>
    <row r="807" spans="1:3" ht="26.4" x14ac:dyDescent="0.25">
      <c r="A807" s="81" t="s">
        <v>338</v>
      </c>
      <c r="B807" s="232" t="s">
        <v>1173</v>
      </c>
      <c r="C807" s="459" t="s">
        <v>1173</v>
      </c>
    </row>
    <row r="808" spans="1:3" ht="13.8" thickBot="1" x14ac:dyDescent="0.3">
      <c r="A808" s="81" t="s">
        <v>338</v>
      </c>
      <c r="B808" s="267" t="s">
        <v>1174</v>
      </c>
      <c r="C808" s="465" t="s">
        <v>1174</v>
      </c>
    </row>
    <row r="809" spans="1:3" ht="26.4" x14ac:dyDescent="0.25">
      <c r="A809" s="81" t="s">
        <v>338</v>
      </c>
      <c r="B809" s="232" t="s">
        <v>1175</v>
      </c>
      <c r="C809" s="459" t="s">
        <v>1176</v>
      </c>
    </row>
    <row r="810" spans="1:3" ht="15.6" x14ac:dyDescent="0.25">
      <c r="A810" s="81" t="s">
        <v>338</v>
      </c>
      <c r="B810" s="247" t="s">
        <v>1177</v>
      </c>
      <c r="C810" s="462" t="s">
        <v>1177</v>
      </c>
    </row>
    <row r="811" spans="1:3" x14ac:dyDescent="0.25">
      <c r="A811" s="81" t="s">
        <v>338</v>
      </c>
      <c r="B811" s="232" t="s">
        <v>1178</v>
      </c>
      <c r="C811" s="459" t="s">
        <v>1178</v>
      </c>
    </row>
    <row r="812" spans="1:3" ht="20.399999999999999" x14ac:dyDescent="0.25">
      <c r="A812" s="81" t="s">
        <v>338</v>
      </c>
      <c r="B812" s="256" t="s">
        <v>1179</v>
      </c>
      <c r="C812" s="465" t="s">
        <v>1180</v>
      </c>
    </row>
    <row r="813" spans="1:3" ht="27" thickBot="1" x14ac:dyDescent="0.3">
      <c r="A813" s="81" t="s">
        <v>338</v>
      </c>
      <c r="B813" s="285" t="s">
        <v>1181</v>
      </c>
      <c r="C813" s="459" t="s">
        <v>1181</v>
      </c>
    </row>
    <row r="814" spans="1:3" ht="27" thickBot="1" x14ac:dyDescent="0.3">
      <c r="A814" s="81" t="s">
        <v>338</v>
      </c>
      <c r="B814" s="285" t="s">
        <v>1182</v>
      </c>
      <c r="C814" s="459" t="s">
        <v>1182</v>
      </c>
    </row>
    <row r="815" spans="1:3" ht="26.4" x14ac:dyDescent="0.25">
      <c r="A815" s="81" t="s">
        <v>338</v>
      </c>
      <c r="B815" s="232" t="s">
        <v>1183</v>
      </c>
      <c r="C815" s="459" t="s">
        <v>1183</v>
      </c>
    </row>
    <row r="816" spans="1:3" ht="26.4" x14ac:dyDescent="0.25">
      <c r="A816" s="81" t="s">
        <v>338</v>
      </c>
      <c r="B816" s="232" t="s">
        <v>1184</v>
      </c>
      <c r="C816" s="459" t="s">
        <v>1184</v>
      </c>
    </row>
    <row r="817" spans="1:3" x14ac:dyDescent="0.25">
      <c r="A817" s="81" t="s">
        <v>338</v>
      </c>
      <c r="B817" s="231" t="s">
        <v>1185</v>
      </c>
      <c r="C817" s="458" t="s">
        <v>1185</v>
      </c>
    </row>
    <row r="818" spans="1:3" x14ac:dyDescent="0.25">
      <c r="A818" s="81" t="s">
        <v>338</v>
      </c>
      <c r="B818" s="283" t="s">
        <v>1186</v>
      </c>
      <c r="C818" s="458" t="s">
        <v>1186</v>
      </c>
    </row>
    <row r="819" spans="1:3" x14ac:dyDescent="0.25">
      <c r="A819" s="81" t="s">
        <v>338</v>
      </c>
      <c r="B819" s="283" t="s">
        <v>1187</v>
      </c>
      <c r="C819" s="458" t="s">
        <v>1187</v>
      </c>
    </row>
    <row r="820" spans="1:3" x14ac:dyDescent="0.25">
      <c r="A820" s="81" t="s">
        <v>338</v>
      </c>
      <c r="B820" s="283" t="s">
        <v>1188</v>
      </c>
      <c r="C820" s="458" t="s">
        <v>1188</v>
      </c>
    </row>
    <row r="821" spans="1:3" x14ac:dyDescent="0.25">
      <c r="A821" s="81" t="s">
        <v>338</v>
      </c>
      <c r="B821" s="283" t="s">
        <v>1189</v>
      </c>
      <c r="C821" s="458" t="s">
        <v>1189</v>
      </c>
    </row>
    <row r="822" spans="1:3" ht="26.4" x14ac:dyDescent="0.25">
      <c r="A822" s="81" t="s">
        <v>338</v>
      </c>
      <c r="B822" s="283" t="s">
        <v>1190</v>
      </c>
      <c r="C822" s="458" t="s">
        <v>1190</v>
      </c>
    </row>
    <row r="823" spans="1:3" ht="41.4" thickBot="1" x14ac:dyDescent="0.3">
      <c r="A823" s="81" t="s">
        <v>338</v>
      </c>
      <c r="B823" s="267" t="s">
        <v>1191</v>
      </c>
      <c r="C823" s="465" t="s">
        <v>1191</v>
      </c>
    </row>
    <row r="824" spans="1:3" ht="14.4" x14ac:dyDescent="0.25">
      <c r="A824" s="81">
        <v>823</v>
      </c>
      <c r="B824" s="282" t="s">
        <v>1192</v>
      </c>
      <c r="C824" s="432" t="s">
        <v>1192</v>
      </c>
    </row>
    <row r="825" spans="1:3" ht="14.4" x14ac:dyDescent="0.25">
      <c r="A825" s="81">
        <v>824</v>
      </c>
      <c r="B825" s="282" t="s">
        <v>1193</v>
      </c>
      <c r="C825" s="432" t="s">
        <v>1193</v>
      </c>
    </row>
    <row r="826" spans="1:3" ht="14.4" x14ac:dyDescent="0.25">
      <c r="A826" s="81">
        <v>825</v>
      </c>
      <c r="B826" s="282" t="s">
        <v>1194</v>
      </c>
      <c r="C826" s="432" t="s">
        <v>1194</v>
      </c>
    </row>
    <row r="827" spans="1:3" ht="14.4" x14ac:dyDescent="0.25">
      <c r="A827" s="81">
        <v>826</v>
      </c>
      <c r="B827" s="282" t="s">
        <v>1195</v>
      </c>
      <c r="C827" s="432" t="s">
        <v>1195</v>
      </c>
    </row>
    <row r="828" spans="1:3" ht="14.4" x14ac:dyDescent="0.25">
      <c r="A828" s="81">
        <v>827</v>
      </c>
      <c r="B828" s="282" t="s">
        <v>1196</v>
      </c>
      <c r="C828" s="432" t="s">
        <v>1196</v>
      </c>
    </row>
    <row r="829" spans="1:3" ht="14.4" x14ac:dyDescent="0.25">
      <c r="A829" s="81">
        <v>828</v>
      </c>
      <c r="B829" s="282" t="s">
        <v>1197</v>
      </c>
      <c r="C829" s="432" t="s">
        <v>1197</v>
      </c>
    </row>
    <row r="830" spans="1:3" ht="14.4" x14ac:dyDescent="0.25">
      <c r="A830" s="81">
        <v>829</v>
      </c>
      <c r="B830" s="282" t="s">
        <v>1198</v>
      </c>
      <c r="C830" s="432" t="s">
        <v>1198</v>
      </c>
    </row>
    <row r="831" spans="1:3" x14ac:dyDescent="0.25">
      <c r="A831" s="81">
        <v>830</v>
      </c>
      <c r="B831" s="280" t="s">
        <v>1199</v>
      </c>
      <c r="C831" s="458" t="s">
        <v>1199</v>
      </c>
    </row>
    <row r="832" spans="1:3" x14ac:dyDescent="0.25">
      <c r="A832" s="81" t="s">
        <v>338</v>
      </c>
      <c r="B832" s="233" t="s">
        <v>1200</v>
      </c>
      <c r="C832" s="458" t="s">
        <v>1200</v>
      </c>
    </row>
    <row r="833" spans="1:3" ht="34.799999999999997" x14ac:dyDescent="0.25">
      <c r="A833" s="81" t="s">
        <v>338</v>
      </c>
      <c r="B833" s="286" t="s">
        <v>1201</v>
      </c>
      <c r="C833" s="472" t="s">
        <v>1201</v>
      </c>
    </row>
    <row r="834" spans="1:3" ht="40.799999999999997" x14ac:dyDescent="0.25">
      <c r="A834" s="81" t="s">
        <v>338</v>
      </c>
      <c r="B834" s="248" t="s">
        <v>1202</v>
      </c>
      <c r="C834" s="465" t="s">
        <v>1202</v>
      </c>
    </row>
    <row r="835" spans="1:3" ht="39.6" x14ac:dyDescent="0.25">
      <c r="A835" s="81" t="s">
        <v>338</v>
      </c>
      <c r="B835" s="232" t="s">
        <v>1203</v>
      </c>
      <c r="C835" s="459" t="s">
        <v>1203</v>
      </c>
    </row>
    <row r="836" spans="1:3" ht="20.399999999999999" x14ac:dyDescent="0.25">
      <c r="A836" s="81" t="s">
        <v>338</v>
      </c>
      <c r="B836" s="256" t="s">
        <v>1204</v>
      </c>
      <c r="C836" s="465" t="s">
        <v>1204</v>
      </c>
    </row>
    <row r="837" spans="1:3" ht="26.4" x14ac:dyDescent="0.25">
      <c r="A837" s="81" t="s">
        <v>338</v>
      </c>
      <c r="B837" s="232" t="s">
        <v>1205</v>
      </c>
      <c r="C837" s="459" t="s">
        <v>1205</v>
      </c>
    </row>
    <row r="838" spans="1:3" x14ac:dyDescent="0.25">
      <c r="A838" s="81" t="s">
        <v>338</v>
      </c>
      <c r="B838" s="262" t="s">
        <v>1206</v>
      </c>
      <c r="C838" s="466" t="s">
        <v>1206</v>
      </c>
    </row>
    <row r="839" spans="1:3" ht="45.6" x14ac:dyDescent="0.25">
      <c r="A839" s="81" t="s">
        <v>338</v>
      </c>
      <c r="B839" s="275" t="s">
        <v>1207</v>
      </c>
      <c r="C839" s="464" t="s">
        <v>1207</v>
      </c>
    </row>
    <row r="840" spans="1:3" ht="49.2" x14ac:dyDescent="0.25">
      <c r="A840" s="125">
        <v>1000</v>
      </c>
      <c r="B840" s="205" t="s">
        <v>1208</v>
      </c>
      <c r="C840" s="433" t="s">
        <v>1208</v>
      </c>
    </row>
    <row r="841" spans="1:3" x14ac:dyDescent="0.25">
      <c r="A841" s="125" t="s">
        <v>338</v>
      </c>
      <c r="B841" t="s">
        <v>1209</v>
      </c>
      <c r="C841" s="473" t="s">
        <v>1209</v>
      </c>
    </row>
    <row r="842" spans="1:3" x14ac:dyDescent="0.25">
      <c r="A842" s="125">
        <v>1002</v>
      </c>
      <c r="B842" s="10" t="s">
        <v>1210</v>
      </c>
      <c r="C842" s="473" t="s">
        <v>1210</v>
      </c>
    </row>
    <row r="843" spans="1:3" x14ac:dyDescent="0.25">
      <c r="A843" s="125">
        <v>1003</v>
      </c>
      <c r="B843" t="s">
        <v>1211</v>
      </c>
      <c r="C843" s="473" t="s">
        <v>1211</v>
      </c>
    </row>
    <row r="844" spans="1:3" x14ac:dyDescent="0.25">
      <c r="A844" s="125">
        <v>1004</v>
      </c>
      <c r="B844" t="s">
        <v>1212</v>
      </c>
      <c r="C844" s="473" t="s">
        <v>1212</v>
      </c>
    </row>
    <row r="845" spans="1:3" x14ac:dyDescent="0.25">
      <c r="A845" s="125">
        <v>1005</v>
      </c>
      <c r="B845" t="s">
        <v>1213</v>
      </c>
      <c r="C845" s="473" t="s">
        <v>1213</v>
      </c>
    </row>
    <row r="846" spans="1:3" x14ac:dyDescent="0.25">
      <c r="A846" s="125">
        <v>1006</v>
      </c>
      <c r="B846" t="s">
        <v>1214</v>
      </c>
      <c r="C846" s="473" t="s">
        <v>1214</v>
      </c>
    </row>
    <row r="847" spans="1:3" x14ac:dyDescent="0.25">
      <c r="A847" s="125" t="s">
        <v>338</v>
      </c>
      <c r="B847" t="s">
        <v>1215</v>
      </c>
      <c r="C847" s="473" t="s">
        <v>1215</v>
      </c>
    </row>
    <row r="848" spans="1:3" x14ac:dyDescent="0.25">
      <c r="A848" s="125">
        <v>1008</v>
      </c>
      <c r="B848" t="s">
        <v>1216</v>
      </c>
      <c r="C848" s="473" t="s">
        <v>1216</v>
      </c>
    </row>
    <row r="849" spans="1:3" x14ac:dyDescent="0.25">
      <c r="A849" s="125" t="s">
        <v>338</v>
      </c>
      <c r="B849" t="s">
        <v>1217</v>
      </c>
      <c r="C849" s="473" t="s">
        <v>1217</v>
      </c>
    </row>
    <row r="850" spans="1:3" x14ac:dyDescent="0.25">
      <c r="A850" s="125">
        <v>1010</v>
      </c>
      <c r="B850" s="212" t="s">
        <v>1218</v>
      </c>
      <c r="C850" s="434" t="s">
        <v>1218</v>
      </c>
    </row>
    <row r="851" spans="1:3" x14ac:dyDescent="0.25">
      <c r="A851" s="125">
        <v>1011</v>
      </c>
      <c r="B851" s="206" t="s">
        <v>1219</v>
      </c>
      <c r="C851" s="417" t="s">
        <v>1219</v>
      </c>
    </row>
    <row r="852" spans="1:3" x14ac:dyDescent="0.25">
      <c r="A852" s="125" t="s">
        <v>338</v>
      </c>
      <c r="B852" s="213" t="s">
        <v>1220</v>
      </c>
      <c r="C852" s="375" t="s">
        <v>1220</v>
      </c>
    </row>
    <row r="853" spans="1:3" ht="20.399999999999999" x14ac:dyDescent="0.25">
      <c r="A853" s="125">
        <v>1013</v>
      </c>
      <c r="B853" s="208" t="s">
        <v>1221</v>
      </c>
      <c r="C853" s="376" t="s">
        <v>1222</v>
      </c>
    </row>
    <row r="854" spans="1:3" x14ac:dyDescent="0.25">
      <c r="A854" s="125" t="s">
        <v>338</v>
      </c>
      <c r="B854" s="214" t="s">
        <v>1223</v>
      </c>
      <c r="C854" s="377" t="s">
        <v>1223</v>
      </c>
    </row>
    <row r="855" spans="1:3" x14ac:dyDescent="0.25">
      <c r="A855" s="125" t="s">
        <v>338</v>
      </c>
      <c r="B855" s="214" t="s">
        <v>1224</v>
      </c>
      <c r="C855" s="377" t="s">
        <v>1224</v>
      </c>
    </row>
    <row r="856" spans="1:3" x14ac:dyDescent="0.25">
      <c r="A856" s="125" t="s">
        <v>338</v>
      </c>
      <c r="B856" s="196" t="s">
        <v>1225</v>
      </c>
      <c r="C856" s="435" t="s">
        <v>1225</v>
      </c>
    </row>
    <row r="857" spans="1:3" ht="26.4" x14ac:dyDescent="0.25">
      <c r="A857" s="125" t="s">
        <v>338</v>
      </c>
      <c r="B857" s="199" t="s">
        <v>1226</v>
      </c>
      <c r="C857" s="474" t="s">
        <v>1226</v>
      </c>
    </row>
    <row r="858" spans="1:3" x14ac:dyDescent="0.25">
      <c r="A858" s="125">
        <v>1018</v>
      </c>
      <c r="B858" s="196" t="s">
        <v>1227</v>
      </c>
      <c r="C858" s="435" t="s">
        <v>1227</v>
      </c>
    </row>
    <row r="859" spans="1:3" ht="52.8" x14ac:dyDescent="0.25">
      <c r="A859" s="125">
        <v>1019</v>
      </c>
      <c r="B859" s="196" t="s">
        <v>1228</v>
      </c>
      <c r="C859" s="435" t="s">
        <v>1228</v>
      </c>
    </row>
    <row r="860" spans="1:3" x14ac:dyDescent="0.25">
      <c r="A860" s="125">
        <v>1020</v>
      </c>
      <c r="B860" s="196" t="s">
        <v>1229</v>
      </c>
      <c r="C860" s="435" t="s">
        <v>1229</v>
      </c>
    </row>
    <row r="861" spans="1:3" ht="52.2" x14ac:dyDescent="0.25">
      <c r="A861" s="125" t="s">
        <v>338</v>
      </c>
      <c r="B861" s="200" t="s">
        <v>1230</v>
      </c>
      <c r="C861" s="475" t="s">
        <v>1230</v>
      </c>
    </row>
    <row r="862" spans="1:3" x14ac:dyDescent="0.25">
      <c r="A862" s="125" t="s">
        <v>338</v>
      </c>
      <c r="B862" t="s">
        <v>1231</v>
      </c>
      <c r="C862" s="473" t="s">
        <v>1231</v>
      </c>
    </row>
    <row r="863" spans="1:3" ht="105.6" x14ac:dyDescent="0.25">
      <c r="A863" s="125" t="s">
        <v>338</v>
      </c>
      <c r="B863" s="196" t="s">
        <v>1232</v>
      </c>
      <c r="C863" s="435" t="s">
        <v>1233</v>
      </c>
    </row>
    <row r="864" spans="1:3" ht="52.8" x14ac:dyDescent="0.25">
      <c r="A864" s="125" t="s">
        <v>338</v>
      </c>
      <c r="B864" s="196" t="s">
        <v>1234</v>
      </c>
      <c r="C864" s="435" t="s">
        <v>1234</v>
      </c>
    </row>
    <row r="865" spans="1:3" ht="52.8" x14ac:dyDescent="0.25">
      <c r="A865" s="125" t="s">
        <v>338</v>
      </c>
      <c r="B865" s="196" t="s">
        <v>1235</v>
      </c>
      <c r="C865" s="435" t="s">
        <v>1235</v>
      </c>
    </row>
    <row r="866" spans="1:3" ht="26.4" x14ac:dyDescent="0.25">
      <c r="A866" s="125" t="s">
        <v>338</v>
      </c>
      <c r="B866" s="196" t="s">
        <v>1236</v>
      </c>
      <c r="C866" s="435" t="s">
        <v>1236</v>
      </c>
    </row>
    <row r="867" spans="1:3" x14ac:dyDescent="0.25">
      <c r="A867" s="125">
        <v>1027</v>
      </c>
      <c r="B867" s="49" t="s">
        <v>1237</v>
      </c>
      <c r="C867" s="434" t="s">
        <v>1237</v>
      </c>
    </row>
    <row r="868" spans="1:3" ht="39.6" x14ac:dyDescent="0.25">
      <c r="A868" s="125">
        <v>1028</v>
      </c>
      <c r="B868" s="196" t="s">
        <v>1238</v>
      </c>
      <c r="C868" s="435" t="s">
        <v>1238</v>
      </c>
    </row>
    <row r="869" spans="1:3" ht="79.2" x14ac:dyDescent="0.25">
      <c r="A869" s="125">
        <v>1029</v>
      </c>
      <c r="B869" s="197" t="s">
        <v>1239</v>
      </c>
      <c r="C869" s="417" t="s">
        <v>1239</v>
      </c>
    </row>
    <row r="870" spans="1:3" ht="39.6" x14ac:dyDescent="0.25">
      <c r="A870" s="125">
        <v>1030</v>
      </c>
      <c r="B870" s="196" t="s">
        <v>1240</v>
      </c>
      <c r="C870" s="435" t="s">
        <v>1240</v>
      </c>
    </row>
    <row r="871" spans="1:3" ht="52.8" x14ac:dyDescent="0.25">
      <c r="A871" s="125">
        <v>1031</v>
      </c>
      <c r="B871" s="194" t="s">
        <v>1241</v>
      </c>
      <c r="C871" s="435" t="s">
        <v>1241</v>
      </c>
    </row>
    <row r="872" spans="1:3" ht="66" x14ac:dyDescent="0.25">
      <c r="A872" s="125">
        <v>1032</v>
      </c>
      <c r="B872" s="198" t="s">
        <v>1242</v>
      </c>
      <c r="C872" s="435" t="s">
        <v>1242</v>
      </c>
    </row>
    <row r="873" spans="1:3" ht="66.599999999999994" thickBot="1" x14ac:dyDescent="0.3">
      <c r="A873" s="125">
        <v>1033</v>
      </c>
      <c r="B873" s="194" t="s">
        <v>1243</v>
      </c>
      <c r="C873" s="435" t="s">
        <v>1243</v>
      </c>
    </row>
    <row r="874" spans="1:3" ht="93" thickBot="1" x14ac:dyDescent="0.3">
      <c r="A874" s="125">
        <v>1034</v>
      </c>
      <c r="B874" s="195" t="s">
        <v>1244</v>
      </c>
      <c r="C874" s="417" t="s">
        <v>1244</v>
      </c>
    </row>
    <row r="875" spans="1:3" ht="26.4" x14ac:dyDescent="0.25">
      <c r="A875" s="125">
        <v>1035</v>
      </c>
      <c r="B875" s="215" t="s">
        <v>1245</v>
      </c>
      <c r="C875" s="417" t="s">
        <v>1245</v>
      </c>
    </row>
    <row r="876" spans="1:3" ht="17.399999999999999" x14ac:dyDescent="0.25">
      <c r="A876" s="125">
        <v>1036</v>
      </c>
      <c r="B876" s="207" t="s">
        <v>1246</v>
      </c>
      <c r="C876" s="436" t="s">
        <v>1246</v>
      </c>
    </row>
    <row r="877" spans="1:3" ht="15.6" x14ac:dyDescent="0.3">
      <c r="A877" s="125" t="s">
        <v>338</v>
      </c>
      <c r="B877" s="85" t="s">
        <v>1247</v>
      </c>
      <c r="C877" s="381" t="s">
        <v>1247</v>
      </c>
    </row>
    <row r="878" spans="1:3" x14ac:dyDescent="0.25">
      <c r="A878" s="125">
        <v>1038</v>
      </c>
      <c r="B878" s="202" t="s">
        <v>1248</v>
      </c>
      <c r="C878" s="380" t="s">
        <v>1248</v>
      </c>
    </row>
    <row r="879" spans="1:3" ht="15.6" x14ac:dyDescent="0.3">
      <c r="A879" s="125">
        <v>1039</v>
      </c>
      <c r="B879" s="85" t="s">
        <v>1249</v>
      </c>
      <c r="C879" s="381" t="s">
        <v>1249</v>
      </c>
    </row>
    <row r="880" spans="1:3" x14ac:dyDescent="0.25">
      <c r="A880" s="125">
        <v>1040</v>
      </c>
      <c r="B880" s="202" t="s">
        <v>1250</v>
      </c>
      <c r="C880" s="380" t="s">
        <v>1250</v>
      </c>
    </row>
    <row r="881" spans="1:3" ht="30.6" x14ac:dyDescent="0.25">
      <c r="A881" s="125">
        <v>1041</v>
      </c>
      <c r="B881" s="202" t="s">
        <v>1251</v>
      </c>
      <c r="C881" s="380" t="s">
        <v>1251</v>
      </c>
    </row>
    <row r="882" spans="1:3" ht="20.399999999999999" x14ac:dyDescent="0.25">
      <c r="A882" s="125">
        <v>1042</v>
      </c>
      <c r="B882" s="202" t="s">
        <v>1252</v>
      </c>
      <c r="C882" s="380" t="s">
        <v>1252</v>
      </c>
    </row>
    <row r="883" spans="1:3" x14ac:dyDescent="0.25">
      <c r="A883" s="125">
        <v>1043</v>
      </c>
      <c r="B883" s="74" t="s">
        <v>1253</v>
      </c>
      <c r="C883" s="378" t="s">
        <v>1253</v>
      </c>
    </row>
    <row r="884" spans="1:3" x14ac:dyDescent="0.25">
      <c r="A884" s="125">
        <v>1044</v>
      </c>
      <c r="B884" s="121" t="s">
        <v>1254</v>
      </c>
      <c r="C884" s="378" t="s">
        <v>1254</v>
      </c>
    </row>
    <row r="885" spans="1:3" ht="20.399999999999999" x14ac:dyDescent="0.25">
      <c r="A885" s="125">
        <v>1045</v>
      </c>
      <c r="B885" s="201" t="s">
        <v>1255</v>
      </c>
      <c r="C885" s="380" t="s">
        <v>1255</v>
      </c>
    </row>
    <row r="886" spans="1:3" ht="20.399999999999999" x14ac:dyDescent="0.25">
      <c r="A886" s="125">
        <v>1046</v>
      </c>
      <c r="B886" s="201" t="s">
        <v>1256</v>
      </c>
      <c r="C886" s="380" t="s">
        <v>1256</v>
      </c>
    </row>
    <row r="887" spans="1:3" x14ac:dyDescent="0.25">
      <c r="A887" s="125" t="s">
        <v>338</v>
      </c>
      <c r="B887" s="121" t="s">
        <v>1257</v>
      </c>
      <c r="C887" s="378" t="s">
        <v>1257</v>
      </c>
    </row>
    <row r="888" spans="1:3" x14ac:dyDescent="0.25">
      <c r="A888" s="125">
        <v>1048</v>
      </c>
      <c r="B888" s="121" t="s">
        <v>1258</v>
      </c>
      <c r="C888" s="378" t="s">
        <v>1258</v>
      </c>
    </row>
    <row r="889" spans="1:3" x14ac:dyDescent="0.25">
      <c r="A889" s="125" t="s">
        <v>338</v>
      </c>
      <c r="B889" s="216" t="s">
        <v>1259</v>
      </c>
      <c r="C889" s="378" t="s">
        <v>1259</v>
      </c>
    </row>
    <row r="890" spans="1:3" ht="20.399999999999999" x14ac:dyDescent="0.25">
      <c r="A890" s="125">
        <v>1050</v>
      </c>
      <c r="B890" s="201" t="s">
        <v>1260</v>
      </c>
      <c r="C890" s="380" t="s">
        <v>1260</v>
      </c>
    </row>
    <row r="891" spans="1:3" x14ac:dyDescent="0.25">
      <c r="A891" s="125" t="s">
        <v>338</v>
      </c>
      <c r="B891" s="216" t="s">
        <v>1261</v>
      </c>
      <c r="C891" s="378" t="s">
        <v>1261</v>
      </c>
    </row>
    <row r="892" spans="1:3" ht="20.399999999999999" x14ac:dyDescent="0.25">
      <c r="A892" s="125" t="s">
        <v>338</v>
      </c>
      <c r="B892" s="201" t="s">
        <v>1262</v>
      </c>
      <c r="C892" s="380" t="s">
        <v>1262</v>
      </c>
    </row>
    <row r="893" spans="1:3" x14ac:dyDescent="0.25">
      <c r="A893" s="125">
        <v>1053</v>
      </c>
      <c r="B893" s="201" t="s">
        <v>1263</v>
      </c>
      <c r="C893" s="380" t="s">
        <v>1263</v>
      </c>
    </row>
    <row r="894" spans="1:3" x14ac:dyDescent="0.25">
      <c r="A894" s="125">
        <v>1054</v>
      </c>
      <c r="B894" s="74" t="s">
        <v>1264</v>
      </c>
      <c r="C894" s="378" t="s">
        <v>1264</v>
      </c>
    </row>
    <row r="895" spans="1:3" x14ac:dyDescent="0.25">
      <c r="A895" s="125">
        <v>1055</v>
      </c>
      <c r="B895" s="216" t="s">
        <v>1265</v>
      </c>
      <c r="C895" s="378" t="s">
        <v>1265</v>
      </c>
    </row>
    <row r="896" spans="1:3" x14ac:dyDescent="0.25">
      <c r="A896" s="125">
        <v>1056</v>
      </c>
      <c r="B896" s="201" t="s">
        <v>1266</v>
      </c>
      <c r="C896" s="380" t="s">
        <v>1266</v>
      </c>
    </row>
    <row r="897" spans="1:3" x14ac:dyDescent="0.25">
      <c r="A897" s="125">
        <v>1057</v>
      </c>
      <c r="B897" t="s">
        <v>1267</v>
      </c>
      <c r="C897" s="473" t="s">
        <v>1267</v>
      </c>
    </row>
    <row r="898" spans="1:3" ht="17.399999999999999" x14ac:dyDescent="0.25">
      <c r="A898" s="125">
        <v>1058</v>
      </c>
      <c r="B898" s="207" t="s">
        <v>1268</v>
      </c>
      <c r="C898" s="436" t="s">
        <v>1268</v>
      </c>
    </row>
    <row r="899" spans="1:3" x14ac:dyDescent="0.25">
      <c r="A899" s="125">
        <v>1059</v>
      </c>
      <c r="B899" s="64" t="s">
        <v>1269</v>
      </c>
      <c r="C899" s="379" t="s">
        <v>1269</v>
      </c>
    </row>
    <row r="900" spans="1:3" x14ac:dyDescent="0.25">
      <c r="A900" s="125">
        <v>1060</v>
      </c>
      <c r="B900" s="64" t="s">
        <v>1270</v>
      </c>
      <c r="C900" s="379" t="s">
        <v>1270</v>
      </c>
    </row>
    <row r="901" spans="1:3" x14ac:dyDescent="0.25">
      <c r="A901" s="125">
        <v>1061</v>
      </c>
      <c r="B901" s="64" t="s">
        <v>1271</v>
      </c>
      <c r="C901" s="379" t="s">
        <v>1271</v>
      </c>
    </row>
    <row r="902" spans="1:3" ht="39.6" x14ac:dyDescent="0.25">
      <c r="A902" s="125">
        <v>1062</v>
      </c>
      <c r="B902" s="204" t="s">
        <v>1272</v>
      </c>
      <c r="C902" s="379" t="s">
        <v>1272</v>
      </c>
    </row>
    <row r="903" spans="1:3" x14ac:dyDescent="0.25">
      <c r="A903" s="125">
        <v>1063</v>
      </c>
      <c r="B903" s="55" t="s">
        <v>1273</v>
      </c>
      <c r="C903" s="379" t="s">
        <v>1273</v>
      </c>
    </row>
    <row r="904" spans="1:3" x14ac:dyDescent="0.25">
      <c r="A904" s="125" t="s">
        <v>338</v>
      </c>
      <c r="B904" s="74" t="s">
        <v>53</v>
      </c>
      <c r="C904" s="378" t="s">
        <v>53</v>
      </c>
    </row>
    <row r="905" spans="1:3" ht="20.399999999999999" x14ac:dyDescent="0.25">
      <c r="A905" s="125" t="s">
        <v>338</v>
      </c>
      <c r="B905" s="80" t="s">
        <v>54</v>
      </c>
      <c r="C905" s="380" t="s">
        <v>54</v>
      </c>
    </row>
    <row r="906" spans="1:3" x14ac:dyDescent="0.25">
      <c r="A906" s="125">
        <v>1066</v>
      </c>
      <c r="B906" s="217" t="s">
        <v>55</v>
      </c>
      <c r="C906" s="437" t="s">
        <v>55</v>
      </c>
    </row>
    <row r="907" spans="1:3" ht="30.6" x14ac:dyDescent="0.25">
      <c r="A907" s="125" t="s">
        <v>338</v>
      </c>
      <c r="B907" s="218" t="s">
        <v>56</v>
      </c>
      <c r="C907" s="376" t="s">
        <v>56</v>
      </c>
    </row>
    <row r="908" spans="1:3" x14ac:dyDescent="0.25">
      <c r="A908" s="125">
        <v>1068</v>
      </c>
      <c r="B908" s="218" t="s">
        <v>58</v>
      </c>
      <c r="C908" s="376" t="s">
        <v>58</v>
      </c>
    </row>
    <row r="909" spans="1:3" x14ac:dyDescent="0.25">
      <c r="A909" s="125" t="s">
        <v>338</v>
      </c>
      <c r="B909" s="217" t="s">
        <v>59</v>
      </c>
      <c r="C909" s="437" t="s">
        <v>59</v>
      </c>
    </row>
    <row r="910" spans="1:3" ht="40.799999999999997" x14ac:dyDescent="0.25">
      <c r="A910" s="125" t="s">
        <v>338</v>
      </c>
      <c r="B910" s="218" t="s">
        <v>1274</v>
      </c>
      <c r="C910" s="376" t="s">
        <v>1274</v>
      </c>
    </row>
    <row r="911" spans="1:3" x14ac:dyDescent="0.25">
      <c r="A911" s="125" t="s">
        <v>338</v>
      </c>
      <c r="B911" s="217" t="s">
        <v>61</v>
      </c>
      <c r="C911" s="437" t="s">
        <v>61</v>
      </c>
    </row>
    <row r="912" spans="1:3" ht="30.6" x14ac:dyDescent="0.25">
      <c r="A912" s="125" t="s">
        <v>338</v>
      </c>
      <c r="B912" s="218" t="s">
        <v>62</v>
      </c>
      <c r="C912" s="376" t="s">
        <v>62</v>
      </c>
    </row>
    <row r="913" spans="1:3" ht="20.399999999999999" x14ac:dyDescent="0.25">
      <c r="A913" s="125" t="s">
        <v>338</v>
      </c>
      <c r="B913" s="217" t="s">
        <v>63</v>
      </c>
      <c r="C913" s="437" t="s">
        <v>63</v>
      </c>
    </row>
    <row r="914" spans="1:3" x14ac:dyDescent="0.25">
      <c r="A914" s="125">
        <v>1074</v>
      </c>
      <c r="B914" s="221" t="s">
        <v>64</v>
      </c>
      <c r="C914" s="438" t="s">
        <v>64</v>
      </c>
    </row>
    <row r="915" spans="1:3" x14ac:dyDescent="0.25">
      <c r="A915" s="125">
        <v>1075</v>
      </c>
      <c r="B915" s="221" t="s">
        <v>65</v>
      </c>
      <c r="C915" s="438" t="s">
        <v>65</v>
      </c>
    </row>
    <row r="916" spans="1:3" ht="20.399999999999999" x14ac:dyDescent="0.25">
      <c r="A916" s="125">
        <v>1076</v>
      </c>
      <c r="B916" s="221" t="s">
        <v>66</v>
      </c>
      <c r="C916" s="438" t="s">
        <v>66</v>
      </c>
    </row>
    <row r="917" spans="1:3" x14ac:dyDescent="0.25">
      <c r="A917" s="125">
        <v>1077</v>
      </c>
      <c r="B917" s="221" t="s">
        <v>67</v>
      </c>
      <c r="C917" s="438" t="s">
        <v>67</v>
      </c>
    </row>
    <row r="918" spans="1:3" x14ac:dyDescent="0.25">
      <c r="A918" s="125" t="s">
        <v>338</v>
      </c>
      <c r="B918" s="221" t="s">
        <v>68</v>
      </c>
      <c r="C918" s="438" t="s">
        <v>68</v>
      </c>
    </row>
    <row r="919" spans="1:3" x14ac:dyDescent="0.25">
      <c r="A919" s="125" t="s">
        <v>338</v>
      </c>
      <c r="B919" s="221" t="s">
        <v>69</v>
      </c>
      <c r="C919" s="438" t="s">
        <v>69</v>
      </c>
    </row>
    <row r="920" spans="1:3" x14ac:dyDescent="0.25">
      <c r="A920" s="125" t="s">
        <v>338</v>
      </c>
      <c r="B920" s="400" t="s">
        <v>1275</v>
      </c>
      <c r="C920" s="439" t="s">
        <v>1275</v>
      </c>
    </row>
    <row r="921" spans="1:3" x14ac:dyDescent="0.25">
      <c r="A921" s="125" t="s">
        <v>338</v>
      </c>
      <c r="B921" s="80" t="s">
        <v>74</v>
      </c>
      <c r="C921" s="380" t="s">
        <v>74</v>
      </c>
    </row>
    <row r="922" spans="1:3" x14ac:dyDescent="0.25">
      <c r="A922" s="125" t="s">
        <v>338</v>
      </c>
      <c r="B922" s="74" t="s">
        <v>1276</v>
      </c>
      <c r="C922" s="378" t="s">
        <v>1276</v>
      </c>
    </row>
    <row r="923" spans="1:3" ht="20.399999999999999" x14ac:dyDescent="0.25">
      <c r="A923" s="125" t="s">
        <v>338</v>
      </c>
      <c r="B923" s="80" t="s">
        <v>1277</v>
      </c>
      <c r="C923" s="380" t="s">
        <v>1277</v>
      </c>
    </row>
    <row r="924" spans="1:3" x14ac:dyDescent="0.25">
      <c r="A924" s="125">
        <v>1084</v>
      </c>
      <c r="B924" s="217" t="s">
        <v>1278</v>
      </c>
      <c r="C924" s="437" t="s">
        <v>1278</v>
      </c>
    </row>
    <row r="925" spans="1:3" ht="20.399999999999999" x14ac:dyDescent="0.25">
      <c r="A925" s="125" t="s">
        <v>338</v>
      </c>
      <c r="B925" s="218" t="s">
        <v>1279</v>
      </c>
      <c r="C925" s="376" t="s">
        <v>1279</v>
      </c>
    </row>
    <row r="926" spans="1:3" x14ac:dyDescent="0.25">
      <c r="A926" s="125">
        <v>1086</v>
      </c>
      <c r="B926" s="217" t="s">
        <v>1280</v>
      </c>
      <c r="C926" s="437" t="s">
        <v>1280</v>
      </c>
    </row>
    <row r="927" spans="1:3" ht="20.399999999999999" x14ac:dyDescent="0.25">
      <c r="A927" s="125">
        <v>1087</v>
      </c>
      <c r="B927" s="218" t="s">
        <v>1281</v>
      </c>
      <c r="C927" s="376" t="s">
        <v>1281</v>
      </c>
    </row>
    <row r="928" spans="1:3" ht="20.399999999999999" x14ac:dyDescent="0.25">
      <c r="A928" s="125" t="s">
        <v>338</v>
      </c>
      <c r="B928" s="217" t="s">
        <v>1282</v>
      </c>
      <c r="C928" s="437" t="s">
        <v>1282</v>
      </c>
    </row>
    <row r="929" spans="1:5" ht="20.399999999999999" x14ac:dyDescent="0.25">
      <c r="A929" s="125" t="s">
        <v>338</v>
      </c>
      <c r="B929" s="218" t="s">
        <v>1283</v>
      </c>
      <c r="C929" s="376" t="s">
        <v>1283</v>
      </c>
    </row>
    <row r="930" spans="1:5" x14ac:dyDescent="0.25">
      <c r="A930" s="125" t="s">
        <v>338</v>
      </c>
      <c r="B930" s="217" t="s">
        <v>1284</v>
      </c>
      <c r="C930" s="437" t="s">
        <v>1284</v>
      </c>
    </row>
    <row r="931" spans="1:5" x14ac:dyDescent="0.25">
      <c r="A931" s="125" t="s">
        <v>338</v>
      </c>
      <c r="B931" s="218" t="s">
        <v>1285</v>
      </c>
      <c r="C931" s="376" t="s">
        <v>1285</v>
      </c>
    </row>
    <row r="932" spans="1:5" x14ac:dyDescent="0.25">
      <c r="A932" s="125" t="s">
        <v>338</v>
      </c>
      <c r="B932" s="217" t="s">
        <v>1286</v>
      </c>
      <c r="C932" s="437" t="s">
        <v>1286</v>
      </c>
    </row>
    <row r="933" spans="1:5" ht="20.399999999999999" x14ac:dyDescent="0.25">
      <c r="A933" s="125" t="s">
        <v>338</v>
      </c>
      <c r="B933" s="218" t="s">
        <v>1287</v>
      </c>
      <c r="C933" s="376" t="s">
        <v>1287</v>
      </c>
    </row>
    <row r="934" spans="1:5" ht="20.399999999999999" x14ac:dyDescent="0.25">
      <c r="A934" s="125">
        <v>1094</v>
      </c>
      <c r="B934" s="221" t="s">
        <v>1288</v>
      </c>
      <c r="C934" s="438" t="s">
        <v>1288</v>
      </c>
    </row>
    <row r="935" spans="1:5" x14ac:dyDescent="0.25">
      <c r="A935" s="125">
        <v>1095</v>
      </c>
      <c r="B935" s="221" t="s">
        <v>1289</v>
      </c>
      <c r="C935" s="438" t="s">
        <v>1289</v>
      </c>
    </row>
    <row r="936" spans="1:5" ht="20.399999999999999" x14ac:dyDescent="0.25">
      <c r="A936" s="125" t="s">
        <v>338</v>
      </c>
      <c r="B936" s="80" t="s">
        <v>1290</v>
      </c>
      <c r="C936" s="380" t="s">
        <v>1290</v>
      </c>
    </row>
    <row r="937" spans="1:5" x14ac:dyDescent="0.25">
      <c r="A937" s="125" t="s">
        <v>338</v>
      </c>
      <c r="B937" s="219" t="s">
        <v>1291</v>
      </c>
      <c r="C937" s="379" t="s">
        <v>1291</v>
      </c>
    </row>
    <row r="938" spans="1:5" ht="66" x14ac:dyDescent="0.25">
      <c r="A938" s="125">
        <v>1098</v>
      </c>
      <c r="B938" s="203" t="s">
        <v>1292</v>
      </c>
      <c r="C938" s="379" t="s">
        <v>1293</v>
      </c>
    </row>
    <row r="939" spans="1:5" x14ac:dyDescent="0.25">
      <c r="A939" s="125" t="s">
        <v>338</v>
      </c>
      <c r="B939" s="220" t="s">
        <v>1294</v>
      </c>
      <c r="C939" s="440" t="s">
        <v>1294</v>
      </c>
    </row>
    <row r="940" spans="1:5" x14ac:dyDescent="0.25">
      <c r="A940" s="125" t="s">
        <v>338</v>
      </c>
      <c r="B940" s="220" t="s">
        <v>1295</v>
      </c>
      <c r="C940" s="440" t="s">
        <v>1295</v>
      </c>
    </row>
    <row r="941" spans="1:5" x14ac:dyDescent="0.25">
      <c r="A941" s="125" t="s">
        <v>338</v>
      </c>
      <c r="B941" s="74" t="s">
        <v>1296</v>
      </c>
      <c r="C941" s="378" t="s">
        <v>1296</v>
      </c>
    </row>
    <row r="942" spans="1:5" ht="20.399999999999999" x14ac:dyDescent="0.25">
      <c r="A942" s="125" t="s">
        <v>338</v>
      </c>
      <c r="B942" s="80" t="s">
        <v>1297</v>
      </c>
      <c r="C942" s="380" t="s">
        <v>1297</v>
      </c>
    </row>
    <row r="943" spans="1:5" x14ac:dyDescent="0.25">
      <c r="A943" s="125" t="s">
        <v>338</v>
      </c>
      <c r="B943" s="221" t="s">
        <v>1298</v>
      </c>
      <c r="C943" s="438" t="s">
        <v>1298</v>
      </c>
    </row>
    <row r="944" spans="1:5" ht="26.4" x14ac:dyDescent="0.25">
      <c r="A944" s="125" t="s">
        <v>338</v>
      </c>
      <c r="B944" s="55" t="s">
        <v>1299</v>
      </c>
      <c r="C944" s="379" t="s">
        <v>1299</v>
      </c>
      <c r="E944" s="539"/>
    </row>
    <row r="945" spans="1:3" ht="20.399999999999999" x14ac:dyDescent="0.25">
      <c r="A945" s="125">
        <v>1105</v>
      </c>
      <c r="B945" s="80" t="s">
        <v>1300</v>
      </c>
      <c r="C945" s="380" t="s">
        <v>1301</v>
      </c>
    </row>
    <row r="946" spans="1:3" ht="26.4" x14ac:dyDescent="0.25">
      <c r="A946" s="125">
        <v>1106</v>
      </c>
      <c r="B946" s="55" t="s">
        <v>1302</v>
      </c>
      <c r="C946" s="379" t="s">
        <v>1303</v>
      </c>
    </row>
    <row r="947" spans="1:3" x14ac:dyDescent="0.25">
      <c r="A947" s="125">
        <v>1107</v>
      </c>
      <c r="B947" s="80" t="s">
        <v>1304</v>
      </c>
      <c r="C947" s="380" t="s">
        <v>1304</v>
      </c>
    </row>
    <row r="948" spans="1:3" x14ac:dyDescent="0.25">
      <c r="A948" s="125">
        <v>1108</v>
      </c>
      <c r="B948" s="222" t="s">
        <v>1305</v>
      </c>
      <c r="C948" s="416" t="s">
        <v>1305</v>
      </c>
    </row>
    <row r="949" spans="1:3" x14ac:dyDescent="0.25">
      <c r="A949" s="125">
        <v>1109</v>
      </c>
      <c r="B949" s="222" t="s">
        <v>1306</v>
      </c>
      <c r="C949" s="416" t="s">
        <v>1306</v>
      </c>
    </row>
    <row r="950" spans="1:3" x14ac:dyDescent="0.25">
      <c r="A950" s="125">
        <v>1110</v>
      </c>
      <c r="B950" s="223" t="s">
        <v>1307</v>
      </c>
      <c r="C950" s="441" t="s">
        <v>1307</v>
      </c>
    </row>
    <row r="951" spans="1:3" x14ac:dyDescent="0.25">
      <c r="A951" s="125">
        <v>1111</v>
      </c>
      <c r="B951" s="223" t="s">
        <v>1308</v>
      </c>
      <c r="C951" s="441" t="s">
        <v>1308</v>
      </c>
    </row>
    <row r="952" spans="1:3" x14ac:dyDescent="0.25">
      <c r="A952" s="125">
        <v>1112</v>
      </c>
      <c r="B952" s="223" t="s">
        <v>1309</v>
      </c>
      <c r="C952" s="441" t="s">
        <v>1309</v>
      </c>
    </row>
    <row r="953" spans="1:3" x14ac:dyDescent="0.25">
      <c r="A953" s="125">
        <v>1113</v>
      </c>
      <c r="B953" s="222" t="s">
        <v>1310</v>
      </c>
      <c r="C953" s="416" t="s">
        <v>1310</v>
      </c>
    </row>
    <row r="954" spans="1:3" x14ac:dyDescent="0.25">
      <c r="A954" s="125">
        <v>1114</v>
      </c>
      <c r="B954" s="55" t="s">
        <v>1311</v>
      </c>
      <c r="C954" s="379" t="s">
        <v>1311</v>
      </c>
    </row>
    <row r="955" spans="1:3" x14ac:dyDescent="0.25">
      <c r="A955" s="125" t="s">
        <v>338</v>
      </c>
      <c r="B955" s="290" t="s">
        <v>1312</v>
      </c>
      <c r="C955" s="442" t="s">
        <v>1312</v>
      </c>
    </row>
    <row r="956" spans="1:3" x14ac:dyDescent="0.25">
      <c r="A956" s="125" t="s">
        <v>338</v>
      </c>
      <c r="B956" s="74" t="s">
        <v>1313</v>
      </c>
      <c r="C956" s="378" t="s">
        <v>1313</v>
      </c>
    </row>
    <row r="957" spans="1:3" ht="20.399999999999999" x14ac:dyDescent="0.25">
      <c r="A957" s="125" t="s">
        <v>338</v>
      </c>
      <c r="B957" s="224" t="s">
        <v>1314</v>
      </c>
      <c r="C957" s="437" t="s">
        <v>1314</v>
      </c>
    </row>
    <row r="958" spans="1:3" ht="20.399999999999999" x14ac:dyDescent="0.25">
      <c r="A958" s="125">
        <v>1118</v>
      </c>
      <c r="B958" s="80" t="s">
        <v>1315</v>
      </c>
      <c r="C958" s="380" t="s">
        <v>1315</v>
      </c>
    </row>
    <row r="959" spans="1:3" ht="30.6" x14ac:dyDescent="0.25">
      <c r="A959" s="125">
        <v>1119</v>
      </c>
      <c r="B959" s="80" t="s">
        <v>1316</v>
      </c>
      <c r="C959" s="380" t="s">
        <v>1316</v>
      </c>
    </row>
    <row r="960" spans="1:3" x14ac:dyDescent="0.25">
      <c r="A960" s="125">
        <v>1120</v>
      </c>
      <c r="B960" s="55" t="s">
        <v>1317</v>
      </c>
      <c r="C960" s="379" t="s">
        <v>1317</v>
      </c>
    </row>
    <row r="961" spans="1:5" ht="20.399999999999999" x14ac:dyDescent="0.25">
      <c r="A961" s="125" t="s">
        <v>338</v>
      </c>
      <c r="B961" s="202" t="s">
        <v>1318</v>
      </c>
      <c r="C961" s="380" t="s">
        <v>1318</v>
      </c>
      <c r="E961" s="539"/>
    </row>
    <row r="962" spans="1:5" ht="30.6" x14ac:dyDescent="0.25">
      <c r="A962" s="125">
        <v>1122</v>
      </c>
      <c r="B962" s="225" t="s">
        <v>1319</v>
      </c>
      <c r="C962" s="437" t="s">
        <v>1319</v>
      </c>
    </row>
    <row r="963" spans="1:5" x14ac:dyDescent="0.25">
      <c r="A963" s="125">
        <v>1123</v>
      </c>
      <c r="B963" s="80" t="s">
        <v>1320</v>
      </c>
      <c r="C963" s="380" t="s">
        <v>1320</v>
      </c>
    </row>
    <row r="964" spans="1:5" x14ac:dyDescent="0.25">
      <c r="A964" s="125">
        <v>1124</v>
      </c>
      <c r="B964" s="217" t="s">
        <v>1321</v>
      </c>
      <c r="C964" s="437" t="s">
        <v>1321</v>
      </c>
    </row>
    <row r="965" spans="1:5" ht="20.399999999999999" x14ac:dyDescent="0.25">
      <c r="A965" s="125">
        <v>1125</v>
      </c>
      <c r="B965" s="218" t="s">
        <v>1322</v>
      </c>
      <c r="C965" s="376" t="s">
        <v>1322</v>
      </c>
    </row>
    <row r="966" spans="1:5" x14ac:dyDescent="0.25">
      <c r="A966" s="125">
        <v>1126</v>
      </c>
      <c r="B966" s="217" t="s">
        <v>1323</v>
      </c>
      <c r="C966" s="437" t="s">
        <v>1323</v>
      </c>
    </row>
    <row r="967" spans="1:5" x14ac:dyDescent="0.25">
      <c r="A967" s="125">
        <v>1127</v>
      </c>
      <c r="B967" s="218" t="s">
        <v>1324</v>
      </c>
      <c r="C967" s="376" t="s">
        <v>1324</v>
      </c>
    </row>
    <row r="968" spans="1:5" x14ac:dyDescent="0.25">
      <c r="A968" s="125">
        <v>1128</v>
      </c>
      <c r="B968" s="217" t="s">
        <v>1325</v>
      </c>
      <c r="C968" s="437" t="s">
        <v>1325</v>
      </c>
    </row>
    <row r="969" spans="1:5" ht="20.399999999999999" x14ac:dyDescent="0.25">
      <c r="A969" s="125">
        <v>1129</v>
      </c>
      <c r="B969" s="218" t="s">
        <v>1326</v>
      </c>
      <c r="C969" s="376" t="s">
        <v>1326</v>
      </c>
    </row>
    <row r="970" spans="1:5" x14ac:dyDescent="0.25">
      <c r="A970" s="125">
        <v>1130</v>
      </c>
      <c r="B970" s="217" t="s">
        <v>1327</v>
      </c>
      <c r="C970" s="437" t="s">
        <v>1327</v>
      </c>
    </row>
    <row r="971" spans="1:5" ht="20.399999999999999" x14ac:dyDescent="0.25">
      <c r="A971" s="125">
        <v>1131</v>
      </c>
      <c r="B971" s="218" t="s">
        <v>1328</v>
      </c>
      <c r="C971" s="376" t="s">
        <v>1328</v>
      </c>
    </row>
    <row r="972" spans="1:5" x14ac:dyDescent="0.25">
      <c r="A972" s="125">
        <v>1132</v>
      </c>
      <c r="B972" s="217" t="s">
        <v>1329</v>
      </c>
      <c r="C972" s="437" t="s">
        <v>1329</v>
      </c>
    </row>
    <row r="973" spans="1:5" x14ac:dyDescent="0.25">
      <c r="A973" s="125" t="s">
        <v>338</v>
      </c>
      <c r="B973" s="218" t="s">
        <v>1330</v>
      </c>
      <c r="C973" s="376" t="s">
        <v>1330</v>
      </c>
    </row>
    <row r="974" spans="1:5" x14ac:dyDescent="0.25">
      <c r="A974" s="125">
        <v>1134</v>
      </c>
      <c r="B974" s="10" t="s">
        <v>1331</v>
      </c>
      <c r="C974" s="473" t="s">
        <v>1331</v>
      </c>
    </row>
    <row r="975" spans="1:5" ht="17.399999999999999" x14ac:dyDescent="0.25">
      <c r="A975" s="125" t="s">
        <v>338</v>
      </c>
      <c r="B975" s="226" t="s">
        <v>1332</v>
      </c>
      <c r="C975" s="443" t="s">
        <v>1332</v>
      </c>
    </row>
    <row r="976" spans="1:5" ht="39.6" x14ac:dyDescent="0.25">
      <c r="A976" s="125" t="s">
        <v>338</v>
      </c>
      <c r="B976" s="55" t="s">
        <v>1333</v>
      </c>
      <c r="C976" s="379" t="s">
        <v>1334</v>
      </c>
    </row>
    <row r="977" spans="1:3" ht="66" x14ac:dyDescent="0.25">
      <c r="A977" s="125" t="s">
        <v>338</v>
      </c>
      <c r="B977" s="55" t="s">
        <v>1335</v>
      </c>
      <c r="C977" s="379" t="s">
        <v>1335</v>
      </c>
    </row>
    <row r="978" spans="1:3" ht="26.4" x14ac:dyDescent="0.25">
      <c r="A978" s="125" t="s">
        <v>338</v>
      </c>
      <c r="B978" s="55" t="s">
        <v>1336</v>
      </c>
      <c r="C978" s="379" t="s">
        <v>1336</v>
      </c>
    </row>
    <row r="979" spans="1:3" x14ac:dyDescent="0.25">
      <c r="A979" s="125" t="s">
        <v>338</v>
      </c>
      <c r="B979" s="222" t="s">
        <v>1337</v>
      </c>
      <c r="C979" s="416" t="s">
        <v>1337</v>
      </c>
    </row>
    <row r="980" spans="1:3" x14ac:dyDescent="0.25">
      <c r="A980" s="125" t="s">
        <v>338</v>
      </c>
      <c r="B980" s="222" t="s">
        <v>1338</v>
      </c>
      <c r="C980" s="416" t="s">
        <v>1338</v>
      </c>
    </row>
    <row r="981" spans="1:3" ht="20.399999999999999" x14ac:dyDescent="0.25">
      <c r="A981" s="125">
        <v>1141</v>
      </c>
      <c r="B981" s="221" t="s">
        <v>1339</v>
      </c>
      <c r="C981" s="438" t="s">
        <v>1339</v>
      </c>
    </row>
    <row r="982" spans="1:3" x14ac:dyDescent="0.25">
      <c r="A982" s="125" t="s">
        <v>338</v>
      </c>
      <c r="B982" s="420" t="s">
        <v>1340</v>
      </c>
      <c r="C982" s="437" t="s">
        <v>1340</v>
      </c>
    </row>
    <row r="983" spans="1:3" x14ac:dyDescent="0.25">
      <c r="A983" s="125" t="s">
        <v>338</v>
      </c>
      <c r="B983" s="420" t="s">
        <v>1341</v>
      </c>
      <c r="C983" s="437" t="s">
        <v>1341</v>
      </c>
    </row>
    <row r="984" spans="1:3" x14ac:dyDescent="0.25">
      <c r="A984" s="125">
        <v>1144</v>
      </c>
      <c r="B984" s="221" t="s">
        <v>1342</v>
      </c>
      <c r="C984" s="438" t="s">
        <v>1343</v>
      </c>
    </row>
    <row r="985" spans="1:3" x14ac:dyDescent="0.25">
      <c r="A985" s="125">
        <v>1145</v>
      </c>
      <c r="B985" s="421" t="s">
        <v>1344</v>
      </c>
      <c r="C985" s="437" t="s">
        <v>1344</v>
      </c>
    </row>
    <row r="986" spans="1:3" x14ac:dyDescent="0.25">
      <c r="A986" s="125" t="s">
        <v>338</v>
      </c>
      <c r="B986" s="421" t="s">
        <v>1345</v>
      </c>
      <c r="C986" s="437" t="s">
        <v>1345</v>
      </c>
    </row>
    <row r="987" spans="1:3" x14ac:dyDescent="0.25">
      <c r="A987" s="125" t="s">
        <v>338</v>
      </c>
      <c r="B987" s="422" t="s">
        <v>1346</v>
      </c>
      <c r="C987" s="380" t="s">
        <v>1346</v>
      </c>
    </row>
    <row r="988" spans="1:3" x14ac:dyDescent="0.25">
      <c r="A988" s="125">
        <v>1148</v>
      </c>
      <c r="B988" s="422" t="s">
        <v>1347</v>
      </c>
      <c r="C988" s="380" t="s">
        <v>1347</v>
      </c>
    </row>
    <row r="989" spans="1:3" x14ac:dyDescent="0.25">
      <c r="A989" s="125">
        <v>1149</v>
      </c>
      <c r="B989" s="69" t="s">
        <v>1348</v>
      </c>
      <c r="C989" s="442" t="s">
        <v>1348</v>
      </c>
    </row>
    <row r="990" spans="1:3" x14ac:dyDescent="0.25">
      <c r="A990" s="125">
        <v>1150</v>
      </c>
      <c r="B990" s="69" t="s">
        <v>1349</v>
      </c>
      <c r="C990" s="442" t="s">
        <v>1349</v>
      </c>
    </row>
    <row r="991" spans="1:3" ht="26.4" x14ac:dyDescent="0.25">
      <c r="A991" s="125">
        <v>1151</v>
      </c>
      <c r="B991" s="55" t="s">
        <v>1350</v>
      </c>
      <c r="C991" s="379" t="s">
        <v>1350</v>
      </c>
    </row>
    <row r="992" spans="1:3" x14ac:dyDescent="0.25">
      <c r="A992" s="125" t="s">
        <v>338</v>
      </c>
      <c r="B992" s="131" t="s">
        <v>1351</v>
      </c>
      <c r="C992" s="444" t="s">
        <v>1351</v>
      </c>
    </row>
    <row r="993" spans="1:3" x14ac:dyDescent="0.25">
      <c r="A993" s="125">
        <v>1153</v>
      </c>
      <c r="B993" s="221" t="s">
        <v>1352</v>
      </c>
      <c r="C993" s="438" t="s">
        <v>1352</v>
      </c>
    </row>
    <row r="994" spans="1:3" x14ac:dyDescent="0.25">
      <c r="A994" s="125">
        <v>1154</v>
      </c>
      <c r="B994" s="423" t="s">
        <v>1353</v>
      </c>
      <c r="C994" s="445" t="s">
        <v>1353</v>
      </c>
    </row>
    <row r="995" spans="1:3" ht="26.4" x14ac:dyDescent="0.25">
      <c r="A995" s="125" t="s">
        <v>338</v>
      </c>
      <c r="B995" s="55" t="s">
        <v>1354</v>
      </c>
      <c r="C995" s="379" t="s">
        <v>1354</v>
      </c>
    </row>
    <row r="996" spans="1:3" x14ac:dyDescent="0.25">
      <c r="A996" s="125">
        <v>1156</v>
      </c>
      <c r="B996" s="221" t="s">
        <v>1355</v>
      </c>
      <c r="C996" s="438" t="s">
        <v>1355</v>
      </c>
    </row>
    <row r="997" spans="1:3" x14ac:dyDescent="0.25">
      <c r="A997" s="125">
        <v>1157</v>
      </c>
      <c r="B997" s="221" t="s">
        <v>1356</v>
      </c>
      <c r="C997" s="438" t="s">
        <v>1356</v>
      </c>
    </row>
    <row r="998" spans="1:3" x14ac:dyDescent="0.25">
      <c r="A998" s="125">
        <v>1158</v>
      </c>
      <c r="B998" s="223" t="s">
        <v>1357</v>
      </c>
      <c r="C998" s="441" t="s">
        <v>1357</v>
      </c>
    </row>
    <row r="999" spans="1:3" x14ac:dyDescent="0.25">
      <c r="A999" s="125">
        <v>1159</v>
      </c>
      <c r="B999" s="55" t="s">
        <v>1358</v>
      </c>
      <c r="C999" s="379" t="s">
        <v>1358</v>
      </c>
    </row>
    <row r="1000" spans="1:3" x14ac:dyDescent="0.25">
      <c r="A1000" s="125">
        <v>1160</v>
      </c>
      <c r="B1000" s="221" t="s">
        <v>1359</v>
      </c>
      <c r="C1000" s="438" t="s">
        <v>1359</v>
      </c>
    </row>
    <row r="1001" spans="1:3" x14ac:dyDescent="0.25">
      <c r="A1001" s="125">
        <v>1161</v>
      </c>
      <c r="B1001" s="221" t="s">
        <v>1360</v>
      </c>
      <c r="C1001" s="438" t="s">
        <v>1360</v>
      </c>
    </row>
    <row r="1002" spans="1:3" x14ac:dyDescent="0.25">
      <c r="A1002" s="125">
        <v>1162</v>
      </c>
      <c r="B1002" s="221" t="s">
        <v>1361</v>
      </c>
      <c r="C1002" s="438" t="s">
        <v>1361</v>
      </c>
    </row>
    <row r="1003" spans="1:3" ht="26.4" x14ac:dyDescent="0.25">
      <c r="A1003" s="125" t="s">
        <v>338</v>
      </c>
      <c r="B1003" s="55" t="s">
        <v>1362</v>
      </c>
      <c r="C1003" s="379" t="s">
        <v>1362</v>
      </c>
    </row>
    <row r="1004" spans="1:3" ht="30.6" x14ac:dyDescent="0.25">
      <c r="A1004" s="125" t="s">
        <v>338</v>
      </c>
      <c r="B1004" s="202" t="s">
        <v>1363</v>
      </c>
      <c r="C1004" s="380" t="s">
        <v>1363</v>
      </c>
    </row>
    <row r="1005" spans="1:3" x14ac:dyDescent="0.25">
      <c r="A1005" s="125">
        <v>1165</v>
      </c>
      <c r="B1005" s="424" t="s">
        <v>1364</v>
      </c>
      <c r="C1005" s="438" t="s">
        <v>1364</v>
      </c>
    </row>
    <row r="1006" spans="1:3" x14ac:dyDescent="0.25">
      <c r="A1006" s="125">
        <v>1166</v>
      </c>
      <c r="B1006" s="424" t="s">
        <v>1365</v>
      </c>
      <c r="C1006" s="438" t="s">
        <v>1365</v>
      </c>
    </row>
    <row r="1007" spans="1:3" x14ac:dyDescent="0.25">
      <c r="A1007" s="125">
        <v>1167</v>
      </c>
      <c r="B1007" s="424" t="s">
        <v>1366</v>
      </c>
      <c r="C1007" s="438" t="s">
        <v>1366</v>
      </c>
    </row>
    <row r="1008" spans="1:3" ht="20.399999999999999" x14ac:dyDescent="0.25">
      <c r="A1008" s="125">
        <v>1168</v>
      </c>
      <c r="B1008" s="424" t="s">
        <v>1367</v>
      </c>
      <c r="C1008" s="438" t="s">
        <v>1367</v>
      </c>
    </row>
    <row r="1009" spans="1:3" x14ac:dyDescent="0.25">
      <c r="A1009" s="125">
        <v>1169</v>
      </c>
      <c r="B1009" s="221" t="s">
        <v>1368</v>
      </c>
      <c r="C1009" s="438" t="s">
        <v>1368</v>
      </c>
    </row>
    <row r="1010" spans="1:3" x14ac:dyDescent="0.25">
      <c r="A1010" s="125">
        <v>1170</v>
      </c>
      <c r="B1010" s="221" t="s">
        <v>1369</v>
      </c>
      <c r="C1010" s="438" t="s">
        <v>1369</v>
      </c>
    </row>
    <row r="1011" spans="1:3" x14ac:dyDescent="0.25">
      <c r="A1011" s="125">
        <v>1171</v>
      </c>
      <c r="B1011" s="221" t="s">
        <v>1370</v>
      </c>
      <c r="C1011" s="438" t="s">
        <v>1370</v>
      </c>
    </row>
    <row r="1012" spans="1:3" x14ac:dyDescent="0.25">
      <c r="A1012" s="125" t="s">
        <v>338</v>
      </c>
      <c r="B1012" s="77" t="s">
        <v>1371</v>
      </c>
      <c r="C1012" s="416" t="s">
        <v>1371</v>
      </c>
    </row>
    <row r="1013" spans="1:3" x14ac:dyDescent="0.25">
      <c r="A1013" s="125">
        <v>1173</v>
      </c>
      <c r="B1013" t="s">
        <v>1372</v>
      </c>
      <c r="C1013" s="473" t="s">
        <v>1372</v>
      </c>
    </row>
    <row r="1014" spans="1:3" ht="15.6" x14ac:dyDescent="0.3">
      <c r="A1014" s="125" t="s">
        <v>338</v>
      </c>
      <c r="B1014" s="85" t="s">
        <v>1373</v>
      </c>
      <c r="C1014" s="381" t="s">
        <v>1373</v>
      </c>
    </row>
    <row r="1015" spans="1:3" x14ac:dyDescent="0.25">
      <c r="A1015" s="125">
        <v>1175</v>
      </c>
      <c r="B1015" s="74" t="s">
        <v>1374</v>
      </c>
      <c r="C1015" s="378" t="s">
        <v>1374</v>
      </c>
    </row>
    <row r="1016" spans="1:3" ht="26.4" x14ac:dyDescent="0.25">
      <c r="A1016" s="125">
        <v>1176</v>
      </c>
      <c r="B1016" s="55" t="s">
        <v>1375</v>
      </c>
      <c r="C1016" s="379" t="s">
        <v>1376</v>
      </c>
    </row>
    <row r="1017" spans="1:3" ht="20.399999999999999" x14ac:dyDescent="0.25">
      <c r="A1017" s="125">
        <v>1177</v>
      </c>
      <c r="B1017" s="202" t="s">
        <v>1377</v>
      </c>
      <c r="C1017" s="380" t="s">
        <v>1377</v>
      </c>
    </row>
    <row r="1018" spans="1:3" ht="20.399999999999999" x14ac:dyDescent="0.25">
      <c r="A1018" s="125">
        <v>1178</v>
      </c>
      <c r="B1018" s="202" t="s">
        <v>1378</v>
      </c>
      <c r="C1018" s="380" t="s">
        <v>1378</v>
      </c>
    </row>
    <row r="1019" spans="1:3" x14ac:dyDescent="0.25">
      <c r="A1019" s="125">
        <v>1179</v>
      </c>
      <c r="B1019" s="221" t="s">
        <v>1379</v>
      </c>
      <c r="C1019" s="438" t="s">
        <v>1379</v>
      </c>
    </row>
    <row r="1020" spans="1:3" x14ac:dyDescent="0.25">
      <c r="A1020" s="125">
        <v>1180</v>
      </c>
      <c r="B1020" s="221" t="s">
        <v>1380</v>
      </c>
      <c r="C1020" s="438" t="s">
        <v>1380</v>
      </c>
    </row>
    <row r="1021" spans="1:3" ht="20.399999999999999" x14ac:dyDescent="0.25">
      <c r="A1021" s="125">
        <v>1181</v>
      </c>
      <c r="B1021" s="221" t="s">
        <v>1381</v>
      </c>
      <c r="C1021" s="438" t="s">
        <v>1382</v>
      </c>
    </row>
    <row r="1022" spans="1:3" x14ac:dyDescent="0.25">
      <c r="A1022" s="125">
        <v>1182</v>
      </c>
      <c r="B1022" s="209" t="s">
        <v>1383</v>
      </c>
      <c r="C1022" s="446" t="s">
        <v>1383</v>
      </c>
    </row>
    <row r="1023" spans="1:3" x14ac:dyDescent="0.25">
      <c r="A1023" s="125">
        <v>1183</v>
      </c>
      <c r="B1023" s="210" t="s">
        <v>1384</v>
      </c>
      <c r="C1023" s="446" t="s">
        <v>1384</v>
      </c>
    </row>
    <row r="1024" spans="1:3" x14ac:dyDescent="0.25">
      <c r="A1024" s="125">
        <v>1184</v>
      </c>
      <c r="B1024" s="425" t="s">
        <v>1385</v>
      </c>
      <c r="C1024" s="441" t="s">
        <v>1385</v>
      </c>
    </row>
    <row r="1025" spans="1:3" ht="15.6" x14ac:dyDescent="0.25">
      <c r="A1025" s="125">
        <v>1185</v>
      </c>
      <c r="B1025" s="103" t="s">
        <v>1386</v>
      </c>
      <c r="C1025" s="381" t="s">
        <v>1386</v>
      </c>
    </row>
    <row r="1026" spans="1:3" x14ac:dyDescent="0.25">
      <c r="A1026" s="125">
        <v>1186</v>
      </c>
      <c r="B1026" s="221" t="s">
        <v>1387</v>
      </c>
      <c r="C1026" s="438" t="s">
        <v>1387</v>
      </c>
    </row>
    <row r="1027" spans="1:3" x14ac:dyDescent="0.25">
      <c r="A1027" s="125">
        <v>1187</v>
      </c>
      <c r="B1027" s="426" t="s">
        <v>1388</v>
      </c>
      <c r="C1027" s="378" t="s">
        <v>1388</v>
      </c>
    </row>
    <row r="1028" spans="1:3" x14ac:dyDescent="0.25">
      <c r="A1028" s="125">
        <v>1188</v>
      </c>
      <c r="B1028" s="426" t="s">
        <v>1389</v>
      </c>
      <c r="C1028" s="378" t="s">
        <v>1389</v>
      </c>
    </row>
    <row r="1029" spans="1:3" x14ac:dyDescent="0.25">
      <c r="A1029" s="125">
        <v>1189</v>
      </c>
      <c r="B1029" s="227" t="s">
        <v>1390</v>
      </c>
      <c r="C1029" s="434" t="s">
        <v>1390</v>
      </c>
    </row>
    <row r="1030" spans="1:3" x14ac:dyDescent="0.25">
      <c r="A1030" s="125">
        <v>1190</v>
      </c>
      <c r="B1030" s="227" t="s">
        <v>1391</v>
      </c>
      <c r="C1030" s="434" t="s">
        <v>1391</v>
      </c>
    </row>
    <row r="1031" spans="1:3" x14ac:dyDescent="0.25">
      <c r="A1031" s="125">
        <v>1191</v>
      </c>
      <c r="B1031" s="227" t="s">
        <v>1392</v>
      </c>
      <c r="C1031" s="434" t="s">
        <v>1392</v>
      </c>
    </row>
    <row r="1032" spans="1:3" x14ac:dyDescent="0.25">
      <c r="A1032" s="125">
        <v>1192</v>
      </c>
      <c r="B1032" s="211" t="s">
        <v>1393</v>
      </c>
      <c r="C1032" s="434" t="s">
        <v>1393</v>
      </c>
    </row>
    <row r="1033" spans="1:3" x14ac:dyDescent="0.25">
      <c r="A1033" s="125">
        <v>1193</v>
      </c>
      <c r="B1033" s="70" t="s">
        <v>1394</v>
      </c>
      <c r="C1033" s="476" t="s">
        <v>1394</v>
      </c>
    </row>
    <row r="1034" spans="1:3" ht="105.6" x14ac:dyDescent="0.25">
      <c r="A1034" s="125" t="s">
        <v>338</v>
      </c>
      <c r="B1034" s="288" t="s">
        <v>1395</v>
      </c>
      <c r="C1034" s="476" t="s">
        <v>1395</v>
      </c>
    </row>
    <row r="1035" spans="1:3" ht="26.4" x14ac:dyDescent="0.25">
      <c r="A1035" s="125" t="s">
        <v>338</v>
      </c>
      <c r="B1035" s="288" t="s">
        <v>1396</v>
      </c>
      <c r="C1035" s="476" t="s">
        <v>1396</v>
      </c>
    </row>
    <row r="1036" spans="1:3" x14ac:dyDescent="0.25">
      <c r="A1036" s="125" t="s">
        <v>338</v>
      </c>
      <c r="B1036" s="69" t="s">
        <v>1397</v>
      </c>
      <c r="C1036" s="69" t="s">
        <v>1397</v>
      </c>
    </row>
    <row r="1037" spans="1:3" ht="49.2" x14ac:dyDescent="0.25">
      <c r="A1037" s="125" t="s">
        <v>338</v>
      </c>
      <c r="B1037" s="205" t="s">
        <v>1398</v>
      </c>
      <c r="C1037" s="433" t="s">
        <v>1398</v>
      </c>
    </row>
    <row r="1038" spans="1:3" ht="24.6" x14ac:dyDescent="0.25">
      <c r="A1038" s="125" t="s">
        <v>338</v>
      </c>
      <c r="B1038" s="408" t="s">
        <v>1399</v>
      </c>
      <c r="C1038" s="433" t="s">
        <v>1399</v>
      </c>
    </row>
    <row r="1039" spans="1:3" ht="13.8" x14ac:dyDescent="0.3">
      <c r="A1039" s="125">
        <v>2002</v>
      </c>
      <c r="B1039" t="s">
        <v>1400</v>
      </c>
      <c r="C1039" s="13" t="s">
        <v>1400</v>
      </c>
    </row>
    <row r="1040" spans="1:3" x14ac:dyDescent="0.25">
      <c r="A1040" s="125" t="s">
        <v>338</v>
      </c>
      <c r="B1040" t="s">
        <v>1401</v>
      </c>
      <c r="C1040" s="13" t="s">
        <v>1401</v>
      </c>
    </row>
    <row r="1041" spans="1:3" x14ac:dyDescent="0.25">
      <c r="A1041" s="125">
        <v>2004</v>
      </c>
      <c r="B1041" t="s">
        <v>1402</v>
      </c>
      <c r="C1041" s="13" t="s">
        <v>1402</v>
      </c>
    </row>
    <row r="1042" spans="1:3" x14ac:dyDescent="0.25">
      <c r="A1042" s="125">
        <v>2005</v>
      </c>
      <c r="B1042" s="314" t="s">
        <v>1403</v>
      </c>
      <c r="C1042" s="435" t="s">
        <v>1403</v>
      </c>
    </row>
    <row r="1043" spans="1:3" x14ac:dyDescent="0.25">
      <c r="A1043" s="125">
        <v>2006</v>
      </c>
      <c r="B1043" s="314" t="s">
        <v>1404</v>
      </c>
      <c r="C1043" s="435" t="s">
        <v>1404</v>
      </c>
    </row>
    <row r="1044" spans="1:3" x14ac:dyDescent="0.25">
      <c r="A1044" s="125">
        <v>2007</v>
      </c>
      <c r="B1044" s="395" t="s">
        <v>1405</v>
      </c>
      <c r="C1044" s="417" t="s">
        <v>1405</v>
      </c>
    </row>
    <row r="1045" spans="1:3" x14ac:dyDescent="0.25">
      <c r="A1045" s="125">
        <v>2008</v>
      </c>
      <c r="B1045" s="213" t="s">
        <v>1406</v>
      </c>
      <c r="C1045" s="375" t="s">
        <v>1406</v>
      </c>
    </row>
    <row r="1046" spans="1:3" x14ac:dyDescent="0.25">
      <c r="A1046" s="125">
        <v>2009</v>
      </c>
      <c r="B1046" s="396" t="s">
        <v>1407</v>
      </c>
      <c r="C1046" s="435" t="s">
        <v>1407</v>
      </c>
    </row>
    <row r="1047" spans="1:3" x14ac:dyDescent="0.25">
      <c r="A1047" s="125">
        <v>2010</v>
      </c>
      <c r="B1047" s="396" t="s">
        <v>1408</v>
      </c>
      <c r="C1047" s="435" t="s">
        <v>1408</v>
      </c>
    </row>
    <row r="1048" spans="1:3" x14ac:dyDescent="0.25">
      <c r="A1048" s="125" t="s">
        <v>338</v>
      </c>
      <c r="B1048" s="396" t="s">
        <v>1409</v>
      </c>
      <c r="C1048" s="435" t="s">
        <v>1409</v>
      </c>
    </row>
    <row r="1049" spans="1:3" x14ac:dyDescent="0.25">
      <c r="A1049" s="125">
        <v>2012</v>
      </c>
      <c r="B1049" s="206" t="s">
        <v>1410</v>
      </c>
      <c r="C1049" s="417" t="s">
        <v>1410</v>
      </c>
    </row>
    <row r="1050" spans="1:3" ht="79.2" x14ac:dyDescent="0.25">
      <c r="A1050" s="125" t="s">
        <v>338</v>
      </c>
      <c r="B1050" s="338" t="s">
        <v>1411</v>
      </c>
      <c r="C1050" s="435" t="s">
        <v>1411</v>
      </c>
    </row>
    <row r="1051" spans="1:3" x14ac:dyDescent="0.25">
      <c r="A1051" s="125">
        <v>2014</v>
      </c>
      <c r="B1051" s="314" t="s">
        <v>1412</v>
      </c>
      <c r="C1051" s="435" t="s">
        <v>1412</v>
      </c>
    </row>
    <row r="1052" spans="1:3" x14ac:dyDescent="0.25">
      <c r="A1052" s="125" t="s">
        <v>338</v>
      </c>
      <c r="B1052" t="s">
        <v>1413</v>
      </c>
      <c r="C1052" s="13" t="s">
        <v>1413</v>
      </c>
    </row>
    <row r="1053" spans="1:3" ht="39.6" x14ac:dyDescent="0.25">
      <c r="A1053" s="125">
        <v>2016</v>
      </c>
      <c r="B1053" s="314" t="s">
        <v>1414</v>
      </c>
      <c r="C1053" s="435" t="s">
        <v>1414</v>
      </c>
    </row>
    <row r="1054" spans="1:3" ht="66" x14ac:dyDescent="0.25">
      <c r="A1054" s="125" t="s">
        <v>338</v>
      </c>
      <c r="B1054" s="314" t="s">
        <v>1415</v>
      </c>
      <c r="C1054" s="435" t="s">
        <v>1415</v>
      </c>
    </row>
    <row r="1055" spans="1:3" x14ac:dyDescent="0.25">
      <c r="A1055" s="125">
        <v>2018</v>
      </c>
      <c r="B1055" s="314" t="s">
        <v>1416</v>
      </c>
      <c r="C1055" s="435" t="s">
        <v>1416</v>
      </c>
    </row>
    <row r="1056" spans="1:3" x14ac:dyDescent="0.25">
      <c r="A1056" s="125">
        <v>2019</v>
      </c>
      <c r="B1056" t="s">
        <v>1417</v>
      </c>
      <c r="C1056" s="13" t="s">
        <v>1417</v>
      </c>
    </row>
    <row r="1057" spans="1:3" ht="26.4" x14ac:dyDescent="0.25">
      <c r="A1057" s="125" t="s">
        <v>338</v>
      </c>
      <c r="B1057" s="314" t="s">
        <v>1418</v>
      </c>
      <c r="C1057" s="435" t="s">
        <v>1418</v>
      </c>
    </row>
    <row r="1058" spans="1:3" x14ac:dyDescent="0.25">
      <c r="A1058" s="125" t="s">
        <v>338</v>
      </c>
      <c r="B1058" t="s">
        <v>1419</v>
      </c>
      <c r="C1058" s="13" t="s">
        <v>1419</v>
      </c>
    </row>
    <row r="1059" spans="1:3" ht="52.8" x14ac:dyDescent="0.25">
      <c r="A1059" s="125" t="s">
        <v>338</v>
      </c>
      <c r="B1059" s="314" t="s">
        <v>1420</v>
      </c>
      <c r="C1059" s="435" t="s">
        <v>1420</v>
      </c>
    </row>
    <row r="1060" spans="1:3" ht="39.6" x14ac:dyDescent="0.25">
      <c r="A1060" s="125" t="s">
        <v>338</v>
      </c>
      <c r="B1060" s="314" t="s">
        <v>1421</v>
      </c>
      <c r="C1060" s="435" t="s">
        <v>1421</v>
      </c>
    </row>
    <row r="1061" spans="1:3" x14ac:dyDescent="0.25">
      <c r="A1061" s="125" t="s">
        <v>338</v>
      </c>
      <c r="B1061" t="s">
        <v>1422</v>
      </c>
      <c r="C1061" s="13" t="s">
        <v>1422</v>
      </c>
    </row>
    <row r="1062" spans="1:3" x14ac:dyDescent="0.25">
      <c r="A1062" s="125">
        <v>2025</v>
      </c>
      <c r="B1062" s="395" t="s">
        <v>1423</v>
      </c>
      <c r="C1062" s="417" t="s">
        <v>1423</v>
      </c>
    </row>
    <row r="1063" spans="1:3" ht="39.6" x14ac:dyDescent="0.25">
      <c r="A1063" s="125" t="s">
        <v>338</v>
      </c>
      <c r="B1063" s="314" t="s">
        <v>1424</v>
      </c>
      <c r="C1063" s="435" t="s">
        <v>1424</v>
      </c>
    </row>
    <row r="1064" spans="1:3" ht="39.6" x14ac:dyDescent="0.25">
      <c r="A1064" s="125" t="s">
        <v>338</v>
      </c>
      <c r="B1064" s="314" t="s">
        <v>1425</v>
      </c>
      <c r="C1064" s="435" t="s">
        <v>1425</v>
      </c>
    </row>
    <row r="1065" spans="1:3" x14ac:dyDescent="0.25">
      <c r="A1065" s="125" t="s">
        <v>338</v>
      </c>
      <c r="B1065" s="314" t="s">
        <v>1426</v>
      </c>
      <c r="C1065" s="435" t="s">
        <v>1426</v>
      </c>
    </row>
    <row r="1066" spans="1:3" x14ac:dyDescent="0.25">
      <c r="A1066" s="125">
        <v>2029</v>
      </c>
      <c r="B1066" t="s">
        <v>1427</v>
      </c>
      <c r="C1066" s="13" t="s">
        <v>1427</v>
      </c>
    </row>
    <row r="1067" spans="1:3" ht="52.8" x14ac:dyDescent="0.25">
      <c r="A1067" s="125" t="s">
        <v>338</v>
      </c>
      <c r="B1067" s="314" t="s">
        <v>1428</v>
      </c>
      <c r="C1067" s="435" t="s">
        <v>1428</v>
      </c>
    </row>
    <row r="1068" spans="1:3" x14ac:dyDescent="0.25">
      <c r="A1068" s="125">
        <v>2031</v>
      </c>
      <c r="B1068" s="395" t="s">
        <v>1429</v>
      </c>
      <c r="C1068" s="417" t="s">
        <v>1429</v>
      </c>
    </row>
    <row r="1069" spans="1:3" ht="66" x14ac:dyDescent="0.25">
      <c r="A1069" s="125" t="s">
        <v>338</v>
      </c>
      <c r="B1069" s="314" t="s">
        <v>1430</v>
      </c>
      <c r="C1069" s="435" t="s">
        <v>1430</v>
      </c>
    </row>
    <row r="1070" spans="1:3" ht="39.6" x14ac:dyDescent="0.25">
      <c r="A1070" s="125" t="s">
        <v>338</v>
      </c>
      <c r="B1070" s="314" t="s">
        <v>1431</v>
      </c>
      <c r="C1070" s="435" t="s">
        <v>1431</v>
      </c>
    </row>
    <row r="1071" spans="1:3" ht="39.6" x14ac:dyDescent="0.25">
      <c r="A1071" s="125" t="s">
        <v>338</v>
      </c>
      <c r="B1071" s="314" t="s">
        <v>1432</v>
      </c>
      <c r="C1071" s="435" t="s">
        <v>1432</v>
      </c>
    </row>
    <row r="1072" spans="1:3" ht="26.4" x14ac:dyDescent="0.25">
      <c r="A1072" s="125" t="s">
        <v>338</v>
      </c>
      <c r="B1072" s="314" t="s">
        <v>1433</v>
      </c>
      <c r="C1072" s="435" t="s">
        <v>1433</v>
      </c>
    </row>
    <row r="1073" spans="1:3" ht="39.6" x14ac:dyDescent="0.25">
      <c r="A1073" s="125">
        <v>2036</v>
      </c>
      <c r="B1073" s="314" t="s">
        <v>1434</v>
      </c>
      <c r="C1073" s="435" t="s">
        <v>1434</v>
      </c>
    </row>
    <row r="1074" spans="1:3" ht="39.6" x14ac:dyDescent="0.25">
      <c r="A1074" s="125">
        <v>2037</v>
      </c>
      <c r="B1074" s="314" t="s">
        <v>1435</v>
      </c>
      <c r="C1074" s="435" t="s">
        <v>1435</v>
      </c>
    </row>
    <row r="1075" spans="1:3" x14ac:dyDescent="0.25">
      <c r="A1075" s="125" t="s">
        <v>338</v>
      </c>
      <c r="B1075" t="s">
        <v>1436</v>
      </c>
      <c r="C1075" s="13" t="s">
        <v>1436</v>
      </c>
    </row>
    <row r="1076" spans="1:3" ht="79.2" x14ac:dyDescent="0.25">
      <c r="A1076" s="125" t="s">
        <v>338</v>
      </c>
      <c r="B1076" s="314" t="s">
        <v>1437</v>
      </c>
      <c r="C1076" s="435" t="s">
        <v>1437</v>
      </c>
    </row>
    <row r="1077" spans="1:3" x14ac:dyDescent="0.25">
      <c r="A1077" s="125">
        <v>2040</v>
      </c>
      <c r="B1077" s="395" t="s">
        <v>1438</v>
      </c>
      <c r="C1077" s="417" t="s">
        <v>1438</v>
      </c>
    </row>
    <row r="1078" spans="1:3" ht="26.4" x14ac:dyDescent="0.25">
      <c r="A1078" s="125">
        <v>2041</v>
      </c>
      <c r="B1078" s="314" t="s">
        <v>1439</v>
      </c>
      <c r="C1078" s="435" t="s">
        <v>1439</v>
      </c>
    </row>
    <row r="1079" spans="1:3" ht="104.4" x14ac:dyDescent="0.25">
      <c r="A1079" s="125" t="s">
        <v>338</v>
      </c>
      <c r="B1079" s="200" t="s">
        <v>1440</v>
      </c>
      <c r="C1079" s="475" t="s">
        <v>1441</v>
      </c>
    </row>
    <row r="1080" spans="1:3" x14ac:dyDescent="0.25">
      <c r="A1080" s="125" t="s">
        <v>338</v>
      </c>
      <c r="B1080" s="409" t="s">
        <v>1442</v>
      </c>
      <c r="C1080" s="477" t="s">
        <v>1442</v>
      </c>
    </row>
    <row r="1081" spans="1:3" ht="66" x14ac:dyDescent="0.25">
      <c r="A1081" s="125" t="s">
        <v>338</v>
      </c>
      <c r="B1081" s="396" t="s">
        <v>1443</v>
      </c>
      <c r="C1081" s="435" t="s">
        <v>1443</v>
      </c>
    </row>
    <row r="1082" spans="1:3" ht="66" x14ac:dyDescent="0.25">
      <c r="A1082" s="125">
        <v>2045</v>
      </c>
      <c r="B1082" s="395" t="s">
        <v>1444</v>
      </c>
      <c r="C1082" s="417" t="s">
        <v>1444</v>
      </c>
    </row>
    <row r="1083" spans="1:3" ht="26.4" x14ac:dyDescent="0.25">
      <c r="A1083" s="125">
        <v>2046</v>
      </c>
      <c r="B1083" s="206" t="s">
        <v>1445</v>
      </c>
      <c r="C1083" s="417" t="s">
        <v>1445</v>
      </c>
    </row>
    <row r="1084" spans="1:3" ht="66" x14ac:dyDescent="0.25">
      <c r="A1084" s="125">
        <v>2047</v>
      </c>
      <c r="B1084" s="206" t="s">
        <v>1446</v>
      </c>
      <c r="C1084" s="417" t="s">
        <v>1446</v>
      </c>
    </row>
    <row r="1085" spans="1:3" x14ac:dyDescent="0.25">
      <c r="A1085" s="125">
        <v>2048</v>
      </c>
      <c r="B1085" s="410" t="s">
        <v>1447</v>
      </c>
      <c r="C1085" s="375" t="s">
        <v>1447</v>
      </c>
    </row>
    <row r="1086" spans="1:3" ht="27" thickBot="1" x14ac:dyDescent="0.3">
      <c r="A1086" s="125">
        <v>2049</v>
      </c>
      <c r="B1086" s="396" t="s">
        <v>1448</v>
      </c>
      <c r="C1086" s="435" t="s">
        <v>1448</v>
      </c>
    </row>
    <row r="1087" spans="1:3" ht="53.4" thickBot="1" x14ac:dyDescent="0.3">
      <c r="A1087" s="125">
        <v>2050</v>
      </c>
      <c r="B1087" s="397" t="s">
        <v>1449</v>
      </c>
      <c r="C1087" s="435" t="s">
        <v>1449</v>
      </c>
    </row>
    <row r="1088" spans="1:3" ht="15.6" x14ac:dyDescent="0.3">
      <c r="A1088" s="125">
        <v>2051</v>
      </c>
      <c r="B1088" s="85" t="s">
        <v>1450</v>
      </c>
      <c r="C1088" s="381" t="s">
        <v>1450</v>
      </c>
    </row>
    <row r="1089" spans="1:3" x14ac:dyDescent="0.25">
      <c r="A1089" s="125">
        <v>2052</v>
      </c>
      <c r="B1089" s="395" t="s">
        <v>1451</v>
      </c>
      <c r="C1089" s="417" t="s">
        <v>1451</v>
      </c>
    </row>
    <row r="1090" spans="1:3" x14ac:dyDescent="0.25">
      <c r="A1090" s="125">
        <v>2053</v>
      </c>
      <c r="B1090" s="202" t="s">
        <v>1452</v>
      </c>
      <c r="C1090" s="380" t="s">
        <v>1452</v>
      </c>
    </row>
    <row r="1091" spans="1:3" x14ac:dyDescent="0.25">
      <c r="A1091" s="125">
        <v>2054</v>
      </c>
      <c r="B1091" s="213" t="s">
        <v>1453</v>
      </c>
      <c r="C1091" s="375" t="s">
        <v>1453</v>
      </c>
    </row>
    <row r="1092" spans="1:3" ht="30.6" x14ac:dyDescent="0.25">
      <c r="A1092" s="125">
        <v>2055</v>
      </c>
      <c r="B1092" s="225" t="s">
        <v>1454</v>
      </c>
      <c r="C1092" s="437" t="s">
        <v>1454</v>
      </c>
    </row>
    <row r="1093" spans="1:3" x14ac:dyDescent="0.25">
      <c r="A1093" s="125" t="s">
        <v>338</v>
      </c>
      <c r="B1093" s="213" t="s">
        <v>1455</v>
      </c>
      <c r="C1093" s="375" t="s">
        <v>1455</v>
      </c>
    </row>
    <row r="1094" spans="1:3" ht="30.6" x14ac:dyDescent="0.25">
      <c r="A1094" s="125" t="s">
        <v>338</v>
      </c>
      <c r="B1094" s="201" t="s">
        <v>1456</v>
      </c>
      <c r="C1094" s="380" t="s">
        <v>1456</v>
      </c>
    </row>
    <row r="1095" spans="1:3" ht="40.799999999999997" x14ac:dyDescent="0.25">
      <c r="A1095" s="125">
        <v>2058</v>
      </c>
      <c r="B1095" s="201" t="s">
        <v>1457</v>
      </c>
      <c r="C1095" s="380" t="s">
        <v>1457</v>
      </c>
    </row>
    <row r="1096" spans="1:3" x14ac:dyDescent="0.25">
      <c r="A1096" s="125">
        <v>2059</v>
      </c>
      <c r="B1096" s="216" t="s">
        <v>1458</v>
      </c>
      <c r="C1096" s="378" t="s">
        <v>1458</v>
      </c>
    </row>
    <row r="1097" spans="1:3" x14ac:dyDescent="0.25">
      <c r="A1097" s="125">
        <v>2060</v>
      </c>
      <c r="B1097" s="202" t="s">
        <v>1459</v>
      </c>
      <c r="C1097" s="380" t="s">
        <v>1459</v>
      </c>
    </row>
    <row r="1098" spans="1:3" ht="39.6" x14ac:dyDescent="0.25">
      <c r="A1098" s="125" t="s">
        <v>338</v>
      </c>
      <c r="B1098" s="314" t="s">
        <v>1460</v>
      </c>
      <c r="C1098" s="435" t="s">
        <v>1460</v>
      </c>
    </row>
    <row r="1099" spans="1:3" ht="26.4" x14ac:dyDescent="0.25">
      <c r="A1099" s="125" t="s">
        <v>338</v>
      </c>
      <c r="B1099" s="314" t="s">
        <v>1461</v>
      </c>
      <c r="C1099" s="435" t="s">
        <v>1461</v>
      </c>
    </row>
    <row r="1100" spans="1:3" ht="39.6" x14ac:dyDescent="0.25">
      <c r="A1100" s="125" t="s">
        <v>338</v>
      </c>
      <c r="B1100" s="314" t="s">
        <v>1462</v>
      </c>
      <c r="C1100" s="435" t="s">
        <v>1462</v>
      </c>
    </row>
    <row r="1101" spans="1:3" ht="39.6" x14ac:dyDescent="0.25">
      <c r="A1101" s="125" t="s">
        <v>338</v>
      </c>
      <c r="B1101" s="314" t="s">
        <v>1463</v>
      </c>
      <c r="C1101" s="435" t="s">
        <v>1463</v>
      </c>
    </row>
    <row r="1102" spans="1:3" x14ac:dyDescent="0.25">
      <c r="A1102" s="125">
        <v>2065</v>
      </c>
      <c r="B1102" s="395" t="s">
        <v>1464</v>
      </c>
      <c r="C1102" s="417" t="s">
        <v>1464</v>
      </c>
    </row>
    <row r="1103" spans="1:3" x14ac:dyDescent="0.25">
      <c r="A1103" s="125">
        <v>2066</v>
      </c>
      <c r="B1103" s="395" t="s">
        <v>1465</v>
      </c>
      <c r="C1103" s="417" t="s">
        <v>1465</v>
      </c>
    </row>
    <row r="1104" spans="1:3" x14ac:dyDescent="0.25">
      <c r="A1104" s="125">
        <v>2067</v>
      </c>
      <c r="B1104" s="213" t="s">
        <v>1466</v>
      </c>
      <c r="C1104" s="375" t="s">
        <v>1466</v>
      </c>
    </row>
    <row r="1105" spans="1:3" ht="26.4" x14ac:dyDescent="0.25">
      <c r="A1105" s="125">
        <v>2068</v>
      </c>
      <c r="B1105" s="314" t="s">
        <v>1467</v>
      </c>
      <c r="C1105" s="435" t="s">
        <v>1467</v>
      </c>
    </row>
    <row r="1106" spans="1:3" x14ac:dyDescent="0.25">
      <c r="A1106" s="125">
        <v>2069</v>
      </c>
      <c r="B1106" s="395" t="s">
        <v>1468</v>
      </c>
      <c r="C1106" s="417" t="s">
        <v>1468</v>
      </c>
    </row>
    <row r="1107" spans="1:3" ht="20.399999999999999" x14ac:dyDescent="0.25">
      <c r="A1107" s="125">
        <v>2070</v>
      </c>
      <c r="B1107" s="202" t="s">
        <v>1469</v>
      </c>
      <c r="C1107" s="380" t="s">
        <v>1470</v>
      </c>
    </row>
    <row r="1108" spans="1:3" ht="20.399999999999999" x14ac:dyDescent="0.25">
      <c r="A1108" s="125">
        <v>2071</v>
      </c>
      <c r="B1108" s="202" t="s">
        <v>1471</v>
      </c>
      <c r="C1108" s="380" t="s">
        <v>1472</v>
      </c>
    </row>
    <row r="1109" spans="1:3" x14ac:dyDescent="0.25">
      <c r="A1109" s="125">
        <v>2072</v>
      </c>
      <c r="B1109" s="201" t="s">
        <v>1473</v>
      </c>
      <c r="C1109" s="380" t="s">
        <v>1473</v>
      </c>
    </row>
    <row r="1110" spans="1:3" x14ac:dyDescent="0.25">
      <c r="A1110" s="125">
        <v>2073</v>
      </c>
      <c r="B1110" s="213" t="s">
        <v>1474</v>
      </c>
      <c r="C1110" s="375" t="s">
        <v>1474</v>
      </c>
    </row>
    <row r="1111" spans="1:3" ht="20.399999999999999" x14ac:dyDescent="0.25">
      <c r="A1111" s="125">
        <v>2074</v>
      </c>
      <c r="B1111" s="398" t="s">
        <v>1475</v>
      </c>
      <c r="C1111" s="376" t="s">
        <v>1475</v>
      </c>
    </row>
    <row r="1112" spans="1:3" x14ac:dyDescent="0.25">
      <c r="A1112" s="125">
        <v>2075</v>
      </c>
      <c r="B1112" s="201" t="s">
        <v>1476</v>
      </c>
      <c r="C1112" s="380" t="s">
        <v>1476</v>
      </c>
    </row>
    <row r="1113" spans="1:3" x14ac:dyDescent="0.25">
      <c r="A1113" s="125">
        <v>2076</v>
      </c>
      <c r="B1113" s="121" t="s">
        <v>1257</v>
      </c>
      <c r="C1113" s="378" t="s">
        <v>1257</v>
      </c>
    </row>
    <row r="1114" spans="1:3" x14ac:dyDescent="0.25">
      <c r="A1114" s="125">
        <v>2077</v>
      </c>
      <c r="B1114" s="216" t="s">
        <v>1477</v>
      </c>
      <c r="C1114" s="378" t="s">
        <v>1477</v>
      </c>
    </row>
    <row r="1115" spans="1:3" x14ac:dyDescent="0.25">
      <c r="A1115" s="125">
        <v>2078</v>
      </c>
      <c r="B1115" s="216" t="s">
        <v>1261</v>
      </c>
      <c r="C1115" s="378" t="s">
        <v>1261</v>
      </c>
    </row>
    <row r="1116" spans="1:3" ht="30.6" x14ac:dyDescent="0.25">
      <c r="A1116" s="125" t="s">
        <v>338</v>
      </c>
      <c r="B1116" s="201" t="s">
        <v>1478</v>
      </c>
      <c r="C1116" s="380" t="s">
        <v>1478</v>
      </c>
    </row>
    <row r="1117" spans="1:3" ht="40.799999999999997" x14ac:dyDescent="0.25">
      <c r="A1117" s="125" t="s">
        <v>338</v>
      </c>
      <c r="B1117" s="218" t="s">
        <v>60</v>
      </c>
      <c r="C1117" s="376" t="s">
        <v>60</v>
      </c>
    </row>
    <row r="1118" spans="1:3" x14ac:dyDescent="0.25">
      <c r="A1118" s="125">
        <v>2081</v>
      </c>
      <c r="B1118" s="74" t="s">
        <v>1479</v>
      </c>
      <c r="C1118" s="378" t="s">
        <v>1479</v>
      </c>
    </row>
    <row r="1119" spans="1:3" ht="20.399999999999999" x14ac:dyDescent="0.25">
      <c r="A1119" s="125" t="s">
        <v>338</v>
      </c>
      <c r="B1119" s="80" t="s">
        <v>1480</v>
      </c>
      <c r="C1119" s="380" t="s">
        <v>1480</v>
      </c>
    </row>
    <row r="1120" spans="1:3" ht="20.399999999999999" x14ac:dyDescent="0.25">
      <c r="A1120" s="125" t="s">
        <v>338</v>
      </c>
      <c r="B1120" s="80" t="s">
        <v>1481</v>
      </c>
      <c r="C1120" s="380" t="s">
        <v>1481</v>
      </c>
    </row>
    <row r="1121" spans="1:3" x14ac:dyDescent="0.25">
      <c r="A1121" s="125">
        <v>2084</v>
      </c>
      <c r="B1121" s="221" t="s">
        <v>124</v>
      </c>
      <c r="C1121" s="438" t="s">
        <v>124</v>
      </c>
    </row>
    <row r="1122" spans="1:3" x14ac:dyDescent="0.25">
      <c r="A1122" s="125">
        <v>2085</v>
      </c>
      <c r="B1122" s="221" t="s">
        <v>1482</v>
      </c>
      <c r="C1122" s="438" t="s">
        <v>1482</v>
      </c>
    </row>
    <row r="1123" spans="1:3" x14ac:dyDescent="0.25">
      <c r="A1123" s="125">
        <v>2086</v>
      </c>
      <c r="B1123" s="221" t="s">
        <v>1483</v>
      </c>
      <c r="C1123" s="438" t="s">
        <v>1483</v>
      </c>
    </row>
    <row r="1124" spans="1:3" x14ac:dyDescent="0.25">
      <c r="A1124" s="125" t="s">
        <v>338</v>
      </c>
      <c r="B1124" s="221" t="s">
        <v>1484</v>
      </c>
      <c r="C1124" s="438" t="s">
        <v>1484</v>
      </c>
    </row>
    <row r="1125" spans="1:3" x14ac:dyDescent="0.25">
      <c r="A1125" s="125">
        <v>2088</v>
      </c>
      <c r="B1125" s="74" t="s">
        <v>1485</v>
      </c>
      <c r="C1125" s="378" t="s">
        <v>1485</v>
      </c>
    </row>
    <row r="1126" spans="1:3" x14ac:dyDescent="0.25">
      <c r="A1126" s="125">
        <v>2089</v>
      </c>
      <c r="B1126" s="74" t="s">
        <v>1486</v>
      </c>
      <c r="C1126" s="378" t="s">
        <v>1486</v>
      </c>
    </row>
    <row r="1127" spans="1:3" ht="26.4" x14ac:dyDescent="0.25">
      <c r="A1127" s="125">
        <v>2090</v>
      </c>
      <c r="B1127" s="64" t="s">
        <v>1487</v>
      </c>
      <c r="C1127" s="379" t="s">
        <v>1487</v>
      </c>
    </row>
    <row r="1128" spans="1:3" x14ac:dyDescent="0.25">
      <c r="A1128" s="125">
        <v>2091</v>
      </c>
      <c r="B1128" s="64" t="s">
        <v>1488</v>
      </c>
      <c r="C1128" s="379" t="s">
        <v>1488</v>
      </c>
    </row>
    <row r="1129" spans="1:3" x14ac:dyDescent="0.25">
      <c r="A1129" s="125" t="s">
        <v>338</v>
      </c>
      <c r="B1129" s="64" t="s">
        <v>1489</v>
      </c>
      <c r="C1129" s="379" t="s">
        <v>1489</v>
      </c>
    </row>
    <row r="1130" spans="1:3" ht="20.399999999999999" x14ac:dyDescent="0.25">
      <c r="A1130" s="125" t="s">
        <v>338</v>
      </c>
      <c r="B1130" s="202" t="s">
        <v>1490</v>
      </c>
      <c r="C1130" s="380" t="s">
        <v>1490</v>
      </c>
    </row>
    <row r="1131" spans="1:3" x14ac:dyDescent="0.25">
      <c r="A1131" s="125" t="s">
        <v>338</v>
      </c>
      <c r="B1131" s="208" t="s">
        <v>1491</v>
      </c>
      <c r="C1131" s="376" t="s">
        <v>1491</v>
      </c>
    </row>
    <row r="1132" spans="1:3" x14ac:dyDescent="0.25">
      <c r="A1132" s="125" t="s">
        <v>338</v>
      </c>
      <c r="B1132" s="399" t="s">
        <v>1492</v>
      </c>
      <c r="C1132" s="447" t="s">
        <v>1492</v>
      </c>
    </row>
    <row r="1133" spans="1:3" ht="20.399999999999999" x14ac:dyDescent="0.25">
      <c r="A1133" s="125" t="s">
        <v>338</v>
      </c>
      <c r="B1133" s="208" t="s">
        <v>1493</v>
      </c>
      <c r="C1133" s="376" t="s">
        <v>1493</v>
      </c>
    </row>
    <row r="1134" spans="1:3" ht="20.399999999999999" x14ac:dyDescent="0.25">
      <c r="A1134" s="125" t="s">
        <v>338</v>
      </c>
      <c r="B1134" s="208" t="s">
        <v>1494</v>
      </c>
      <c r="C1134" s="376" t="s">
        <v>1494</v>
      </c>
    </row>
    <row r="1135" spans="1:3" x14ac:dyDescent="0.25">
      <c r="A1135" s="125" t="s">
        <v>338</v>
      </c>
      <c r="B1135" s="399" t="s">
        <v>1495</v>
      </c>
      <c r="C1135" s="447" t="s">
        <v>1495</v>
      </c>
    </row>
    <row r="1136" spans="1:3" ht="40.799999999999997" x14ac:dyDescent="0.25">
      <c r="A1136" s="125" t="s">
        <v>338</v>
      </c>
      <c r="B1136" s="208" t="s">
        <v>1496</v>
      </c>
      <c r="C1136" s="376" t="s">
        <v>1496</v>
      </c>
    </row>
    <row r="1137" spans="1:3" ht="30.6" x14ac:dyDescent="0.25">
      <c r="A1137" s="125" t="s">
        <v>338</v>
      </c>
      <c r="B1137" s="208" t="s">
        <v>1497</v>
      </c>
      <c r="C1137" s="376" t="s">
        <v>1497</v>
      </c>
    </row>
    <row r="1138" spans="1:3" ht="20.399999999999999" x14ac:dyDescent="0.25">
      <c r="A1138" s="125" t="s">
        <v>338</v>
      </c>
      <c r="B1138" s="218" t="s">
        <v>1498</v>
      </c>
      <c r="C1138" s="376" t="s">
        <v>1498</v>
      </c>
    </row>
    <row r="1139" spans="1:3" ht="20.399999999999999" x14ac:dyDescent="0.25">
      <c r="A1139" s="125">
        <v>2102</v>
      </c>
      <c r="B1139" s="80" t="s">
        <v>1499</v>
      </c>
      <c r="C1139" s="380" t="s">
        <v>1499</v>
      </c>
    </row>
    <row r="1140" spans="1:3" x14ac:dyDescent="0.25">
      <c r="A1140" s="125" t="s">
        <v>338</v>
      </c>
      <c r="B1140" s="64" t="s">
        <v>1500</v>
      </c>
      <c r="C1140" s="379" t="s">
        <v>1500</v>
      </c>
    </row>
    <row r="1141" spans="1:3" ht="26.4" x14ac:dyDescent="0.25">
      <c r="A1141" s="125">
        <v>2104</v>
      </c>
      <c r="B1141" s="64" t="s">
        <v>1501</v>
      </c>
      <c r="C1141" s="379" t="s">
        <v>1501</v>
      </c>
    </row>
    <row r="1142" spans="1:3" ht="20.399999999999999" x14ac:dyDescent="0.25">
      <c r="A1142" s="125" t="s">
        <v>338</v>
      </c>
      <c r="B1142" s="80" t="s">
        <v>1502</v>
      </c>
      <c r="C1142" s="380" t="s">
        <v>1502</v>
      </c>
    </row>
    <row r="1143" spans="1:3" ht="17.399999999999999" x14ac:dyDescent="0.25">
      <c r="A1143" s="125">
        <v>2106</v>
      </c>
      <c r="B1143" s="226" t="s">
        <v>1503</v>
      </c>
      <c r="C1143" s="443" t="s">
        <v>1503</v>
      </c>
    </row>
    <row r="1144" spans="1:3" ht="20.399999999999999" x14ac:dyDescent="0.25">
      <c r="A1144" s="125" t="s">
        <v>338</v>
      </c>
      <c r="B1144" s="224" t="s">
        <v>1504</v>
      </c>
      <c r="C1144" s="437" t="s">
        <v>1504</v>
      </c>
    </row>
    <row r="1145" spans="1:3" ht="26.4" x14ac:dyDescent="0.25">
      <c r="A1145" s="125">
        <v>2108</v>
      </c>
      <c r="B1145" s="55" t="s">
        <v>1505</v>
      </c>
      <c r="C1145" s="379" t="s">
        <v>1505</v>
      </c>
    </row>
    <row r="1146" spans="1:3" ht="40.799999999999997" x14ac:dyDescent="0.25">
      <c r="A1146" s="125" t="s">
        <v>338</v>
      </c>
      <c r="B1146" s="202" t="s">
        <v>1506</v>
      </c>
      <c r="C1146" s="380" t="s">
        <v>1506</v>
      </c>
    </row>
    <row r="1147" spans="1:3" ht="20.399999999999999" x14ac:dyDescent="0.25">
      <c r="A1147" s="125" t="s">
        <v>338</v>
      </c>
      <c r="B1147" s="401" t="s">
        <v>1507</v>
      </c>
      <c r="C1147" s="380" t="s">
        <v>1507</v>
      </c>
    </row>
    <row r="1148" spans="1:3" x14ac:dyDescent="0.25">
      <c r="A1148" s="125" t="s">
        <v>338</v>
      </c>
      <c r="B1148" s="221" t="s">
        <v>1508</v>
      </c>
      <c r="C1148" s="438" t="s">
        <v>1508</v>
      </c>
    </row>
    <row r="1149" spans="1:3" x14ac:dyDescent="0.25">
      <c r="A1149" s="125">
        <v>2112</v>
      </c>
      <c r="B1149" s="424" t="s">
        <v>1509</v>
      </c>
      <c r="C1149" s="438" t="s">
        <v>1509</v>
      </c>
    </row>
    <row r="1150" spans="1:3" x14ac:dyDescent="0.25">
      <c r="A1150" s="125">
        <v>2113</v>
      </c>
      <c r="B1150" s="427" t="s">
        <v>1510</v>
      </c>
      <c r="C1150" s="438" t="s">
        <v>1510</v>
      </c>
    </row>
    <row r="1151" spans="1:3" x14ac:dyDescent="0.25">
      <c r="A1151" s="125">
        <v>2114</v>
      </c>
      <c r="B1151" s="221" t="s">
        <v>145</v>
      </c>
      <c r="C1151" s="438" t="s">
        <v>145</v>
      </c>
    </row>
    <row r="1152" spans="1:3" x14ac:dyDescent="0.25">
      <c r="A1152" s="125">
        <v>2115</v>
      </c>
      <c r="B1152" s="221" t="s">
        <v>146</v>
      </c>
      <c r="C1152" s="438" t="s">
        <v>146</v>
      </c>
    </row>
    <row r="1153" spans="1:3" x14ac:dyDescent="0.25">
      <c r="A1153" s="125">
        <v>2116</v>
      </c>
      <c r="B1153" s="221" t="s">
        <v>147</v>
      </c>
      <c r="C1153" s="438" t="s">
        <v>147</v>
      </c>
    </row>
    <row r="1154" spans="1:3" x14ac:dyDescent="0.25">
      <c r="A1154" s="125">
        <v>2117</v>
      </c>
      <c r="B1154" s="221" t="s">
        <v>149</v>
      </c>
      <c r="C1154" s="438" t="s">
        <v>149</v>
      </c>
    </row>
    <row r="1155" spans="1:3" x14ac:dyDescent="0.25">
      <c r="A1155" s="125" t="s">
        <v>338</v>
      </c>
      <c r="B1155" s="221" t="s">
        <v>1511</v>
      </c>
      <c r="C1155" s="438" t="s">
        <v>1511</v>
      </c>
    </row>
    <row r="1156" spans="1:3" ht="20.399999999999999" x14ac:dyDescent="0.25">
      <c r="A1156" s="125">
        <v>2119</v>
      </c>
      <c r="B1156" s="451" t="s">
        <v>1512</v>
      </c>
      <c r="C1156" s="438" t="s">
        <v>1512</v>
      </c>
    </row>
    <row r="1157" spans="1:3" ht="15.6" x14ac:dyDescent="0.3">
      <c r="A1157" s="125" t="s">
        <v>338</v>
      </c>
      <c r="B1157" s="85" t="s">
        <v>1513</v>
      </c>
      <c r="C1157" s="381" t="s">
        <v>1513</v>
      </c>
    </row>
    <row r="1158" spans="1:3" ht="17.399999999999999" x14ac:dyDescent="0.25">
      <c r="A1158" s="125">
        <v>2121</v>
      </c>
      <c r="B1158" s="402" t="s">
        <v>1514</v>
      </c>
      <c r="C1158" s="436" t="s">
        <v>1514</v>
      </c>
    </row>
    <row r="1159" spans="1:3" ht="55.2" x14ac:dyDescent="0.25">
      <c r="A1159" s="125" t="s">
        <v>338</v>
      </c>
      <c r="B1159" s="405" t="s">
        <v>1515</v>
      </c>
      <c r="C1159" s="448" t="s">
        <v>1515</v>
      </c>
    </row>
    <row r="1160" spans="1:3" ht="26.4" x14ac:dyDescent="0.25">
      <c r="A1160" s="125" t="s">
        <v>338</v>
      </c>
      <c r="B1160" s="338" t="s">
        <v>1516</v>
      </c>
      <c r="C1160" s="435" t="s">
        <v>1516</v>
      </c>
    </row>
    <row r="1161" spans="1:3" ht="45.6" x14ac:dyDescent="0.25">
      <c r="A1161" s="125" t="s">
        <v>338</v>
      </c>
      <c r="B1161" s="406" t="s">
        <v>1517</v>
      </c>
      <c r="C1161" s="449" t="s">
        <v>1517</v>
      </c>
    </row>
    <row r="1162" spans="1:3" ht="22.8" x14ac:dyDescent="0.25">
      <c r="A1162" s="125">
        <v>2125</v>
      </c>
      <c r="B1162" s="404" t="s">
        <v>1518</v>
      </c>
      <c r="C1162" s="418" t="s">
        <v>1518</v>
      </c>
    </row>
    <row r="1163" spans="1:3" x14ac:dyDescent="0.25">
      <c r="A1163" s="125">
        <v>2126</v>
      </c>
      <c r="B1163" s="404" t="s">
        <v>1519</v>
      </c>
      <c r="C1163" s="418" t="s">
        <v>1519</v>
      </c>
    </row>
    <row r="1164" spans="1:3" ht="34.200000000000003" x14ac:dyDescent="0.25">
      <c r="A1164" s="125" t="s">
        <v>338</v>
      </c>
      <c r="B1164" s="404" t="s">
        <v>1520</v>
      </c>
      <c r="C1164" s="418" t="s">
        <v>1520</v>
      </c>
    </row>
    <row r="1165" spans="1:3" ht="22.8" x14ac:dyDescent="0.25">
      <c r="A1165" s="125" t="s">
        <v>338</v>
      </c>
      <c r="B1165" s="404" t="s">
        <v>1521</v>
      </c>
      <c r="C1165" s="418" t="s">
        <v>1521</v>
      </c>
    </row>
    <row r="1166" spans="1:3" x14ac:dyDescent="0.25">
      <c r="A1166" s="125">
        <v>2129</v>
      </c>
      <c r="B1166" s="340" t="s">
        <v>1522</v>
      </c>
      <c r="C1166" s="375" t="s">
        <v>1522</v>
      </c>
    </row>
    <row r="1167" spans="1:3" ht="15.6" x14ac:dyDescent="0.25">
      <c r="A1167" s="125">
        <v>2130</v>
      </c>
      <c r="B1167" s="403" t="s">
        <v>1523</v>
      </c>
      <c r="C1167" s="434" t="s">
        <v>1524</v>
      </c>
    </row>
    <row r="1168" spans="1:3" ht="15.6" x14ac:dyDescent="0.25">
      <c r="A1168" s="125">
        <v>2131</v>
      </c>
      <c r="B1168" s="403" t="s">
        <v>1525</v>
      </c>
      <c r="C1168" s="434" t="s">
        <v>1526</v>
      </c>
    </row>
    <row r="1169" spans="1:3" x14ac:dyDescent="0.25">
      <c r="A1169" s="125">
        <v>2132</v>
      </c>
      <c r="B1169" s="403" t="s">
        <v>1527</v>
      </c>
      <c r="C1169" s="434" t="s">
        <v>1527</v>
      </c>
    </row>
    <row r="1170" spans="1:3" x14ac:dyDescent="0.25">
      <c r="A1170" s="125">
        <v>2133</v>
      </c>
      <c r="B1170" s="403" t="s">
        <v>1528</v>
      </c>
      <c r="C1170" s="434" t="s">
        <v>1528</v>
      </c>
    </row>
    <row r="1171" spans="1:3" x14ac:dyDescent="0.25">
      <c r="A1171" s="125" t="s">
        <v>338</v>
      </c>
      <c r="B1171" s="403" t="s">
        <v>1529</v>
      </c>
      <c r="C1171" s="434" t="s">
        <v>1529</v>
      </c>
    </row>
    <row r="1172" spans="1:3" ht="45.6" x14ac:dyDescent="0.25">
      <c r="A1172" s="125">
        <v>2135</v>
      </c>
      <c r="B1172" s="411" t="s">
        <v>1530</v>
      </c>
      <c r="C1172" s="418" t="s">
        <v>1530</v>
      </c>
    </row>
    <row r="1173" spans="1:3" x14ac:dyDescent="0.25">
      <c r="A1173" s="125">
        <v>2136</v>
      </c>
      <c r="B1173" s="340" t="s">
        <v>1531</v>
      </c>
      <c r="C1173" s="375" t="s">
        <v>1531</v>
      </c>
    </row>
    <row r="1174" spans="1:3" x14ac:dyDescent="0.25">
      <c r="A1174" s="125">
        <v>2137</v>
      </c>
      <c r="B1174" s="340" t="s">
        <v>1532</v>
      </c>
      <c r="C1174" s="375" t="s">
        <v>1532</v>
      </c>
    </row>
    <row r="1175" spans="1:3" ht="34.200000000000003" x14ac:dyDescent="0.25">
      <c r="A1175" s="125" t="s">
        <v>338</v>
      </c>
      <c r="B1175" s="404" t="s">
        <v>1533</v>
      </c>
      <c r="C1175" s="418" t="s">
        <v>1533</v>
      </c>
    </row>
    <row r="1176" spans="1:3" x14ac:dyDescent="0.25">
      <c r="A1176" s="125">
        <v>2139</v>
      </c>
      <c r="B1176" s="412" t="s">
        <v>1534</v>
      </c>
      <c r="C1176" s="435" t="s">
        <v>1534</v>
      </c>
    </row>
    <row r="1177" spans="1:3" ht="13.8" thickBot="1" x14ac:dyDescent="0.3">
      <c r="A1177" s="125">
        <v>2140</v>
      </c>
      <c r="B1177" s="412" t="s">
        <v>1535</v>
      </c>
      <c r="C1177" s="435" t="s">
        <v>1535</v>
      </c>
    </row>
    <row r="1178" spans="1:3" ht="13.8" thickBot="1" x14ac:dyDescent="0.3">
      <c r="A1178" s="125" t="s">
        <v>338</v>
      </c>
      <c r="B1178" s="413" t="s">
        <v>1536</v>
      </c>
      <c r="C1178" s="435" t="s">
        <v>1536</v>
      </c>
    </row>
    <row r="1179" spans="1:3" x14ac:dyDescent="0.25">
      <c r="A1179" s="125">
        <v>2142</v>
      </c>
      <c r="B1179" s="428" t="s">
        <v>1537</v>
      </c>
      <c r="C1179" s="435" t="s">
        <v>1537</v>
      </c>
    </row>
    <row r="1180" spans="1:3" x14ac:dyDescent="0.25">
      <c r="A1180" s="125" t="s">
        <v>338</v>
      </c>
      <c r="B1180" s="407" t="s">
        <v>1538</v>
      </c>
      <c r="C1180" s="450" t="s">
        <v>1538</v>
      </c>
    </row>
    <row r="1181" spans="1:3" x14ac:dyDescent="0.25">
      <c r="A1181" s="125">
        <v>2144</v>
      </c>
      <c r="B1181" s="340" t="s">
        <v>1539</v>
      </c>
      <c r="C1181" s="375" t="s">
        <v>1539</v>
      </c>
    </row>
    <row r="1182" spans="1:3" ht="34.200000000000003" x14ac:dyDescent="0.25">
      <c r="A1182" s="125" t="s">
        <v>338</v>
      </c>
      <c r="B1182" s="404" t="s">
        <v>1540</v>
      </c>
      <c r="C1182" s="418" t="s">
        <v>1540</v>
      </c>
    </row>
    <row r="1183" spans="1:3" x14ac:dyDescent="0.25">
      <c r="A1183" s="125" t="s">
        <v>338</v>
      </c>
      <c r="B1183" t="s">
        <v>1541</v>
      </c>
      <c r="C1183" s="13" t="s">
        <v>1541</v>
      </c>
    </row>
    <row r="1184" spans="1:3" x14ac:dyDescent="0.25">
      <c r="A1184" s="125">
        <v>2147</v>
      </c>
      <c r="B1184" s="429" t="s">
        <v>1542</v>
      </c>
      <c r="C1184" s="435" t="s">
        <v>1542</v>
      </c>
    </row>
    <row r="1185" spans="1:3" x14ac:dyDescent="0.25">
      <c r="A1185" s="125">
        <v>2148</v>
      </c>
      <c r="B1185" s="429" t="s">
        <v>1543</v>
      </c>
      <c r="C1185" s="435" t="s">
        <v>1543</v>
      </c>
    </row>
    <row r="1186" spans="1:3" ht="15.6" x14ac:dyDescent="0.25">
      <c r="A1186" s="125">
        <v>2149</v>
      </c>
      <c r="B1186" s="430" t="s">
        <v>1544</v>
      </c>
      <c r="C1186" s="435" t="s">
        <v>1545</v>
      </c>
    </row>
    <row r="1187" spans="1:3" x14ac:dyDescent="0.25">
      <c r="A1187" s="125">
        <v>2150</v>
      </c>
      <c r="B1187" s="429" t="s">
        <v>1546</v>
      </c>
      <c r="C1187" s="435" t="s">
        <v>1546</v>
      </c>
    </row>
    <row r="1188" spans="1:3" x14ac:dyDescent="0.25">
      <c r="A1188" s="125">
        <v>2151</v>
      </c>
      <c r="B1188" s="429" t="s">
        <v>1547</v>
      </c>
      <c r="C1188" s="435" t="s">
        <v>1547</v>
      </c>
    </row>
    <row r="1189" spans="1:3" x14ac:dyDescent="0.25">
      <c r="A1189" s="125" t="s">
        <v>338</v>
      </c>
      <c r="B1189" s="429" t="s">
        <v>1548</v>
      </c>
      <c r="C1189" s="435" t="s">
        <v>1548</v>
      </c>
    </row>
    <row r="1190" spans="1:3" ht="15.6" x14ac:dyDescent="0.25">
      <c r="A1190" s="125">
        <v>2153</v>
      </c>
      <c r="B1190" s="429" t="s">
        <v>1549</v>
      </c>
      <c r="C1190" s="435" t="s">
        <v>1550</v>
      </c>
    </row>
    <row r="1191" spans="1:3" x14ac:dyDescent="0.25">
      <c r="A1191" s="125">
        <v>2154</v>
      </c>
      <c r="B1191" s="431" t="s">
        <v>1551</v>
      </c>
      <c r="C1191" s="435" t="s">
        <v>1551</v>
      </c>
    </row>
    <row r="1192" spans="1:3" x14ac:dyDescent="0.25">
      <c r="A1192" s="125">
        <v>2155</v>
      </c>
      <c r="B1192" s="429" t="s">
        <v>1552</v>
      </c>
      <c r="C1192" s="435" t="s">
        <v>1552</v>
      </c>
    </row>
    <row r="1193" spans="1:3" x14ac:dyDescent="0.25">
      <c r="A1193" s="125">
        <v>2156</v>
      </c>
      <c r="B1193" s="429" t="s">
        <v>1553</v>
      </c>
      <c r="C1193" s="435" t="s">
        <v>1553</v>
      </c>
    </row>
    <row r="1194" spans="1:3" x14ac:dyDescent="0.25">
      <c r="A1194" s="125">
        <v>2157</v>
      </c>
      <c r="B1194" s="414" t="s">
        <v>1554</v>
      </c>
      <c r="C1194" s="434" t="s">
        <v>1554</v>
      </c>
    </row>
    <row r="1195" spans="1:3" x14ac:dyDescent="0.25">
      <c r="A1195" s="125">
        <v>2158</v>
      </c>
      <c r="B1195" s="211" t="s">
        <v>1555</v>
      </c>
      <c r="C1195" s="434" t="s">
        <v>1555</v>
      </c>
    </row>
    <row r="1196" spans="1:3" x14ac:dyDescent="0.25">
      <c r="A1196" s="125">
        <v>2159</v>
      </c>
      <c r="B1196" s="211" t="s">
        <v>1556</v>
      </c>
      <c r="C1196" s="434" t="s">
        <v>1556</v>
      </c>
    </row>
    <row r="1197" spans="1:3" x14ac:dyDescent="0.25">
      <c r="A1197" s="125">
        <v>2160</v>
      </c>
      <c r="B1197" s="211" t="s">
        <v>118</v>
      </c>
      <c r="C1197" s="434" t="s">
        <v>118</v>
      </c>
    </row>
    <row r="1198" spans="1:3" x14ac:dyDescent="0.25">
      <c r="A1198" s="125">
        <v>2161</v>
      </c>
      <c r="B1198" s="26" t="s">
        <v>1557</v>
      </c>
      <c r="C1198" s="434" t="s">
        <v>1557</v>
      </c>
    </row>
    <row r="1199" spans="1:3" x14ac:dyDescent="0.25">
      <c r="A1199" s="125">
        <v>2162</v>
      </c>
      <c r="B1199" s="26" t="s">
        <v>1558</v>
      </c>
      <c r="C1199" s="434" t="s">
        <v>1558</v>
      </c>
    </row>
    <row r="1200" spans="1:3" x14ac:dyDescent="0.25">
      <c r="A1200" s="125">
        <v>2163</v>
      </c>
      <c r="B1200" s="415" t="s">
        <v>238</v>
      </c>
      <c r="C1200" s="434" t="s">
        <v>238</v>
      </c>
    </row>
    <row r="1201" spans="1:3" x14ac:dyDescent="0.25">
      <c r="A1201" s="125">
        <v>2164</v>
      </c>
      <c r="B1201" s="415" t="s">
        <v>1559</v>
      </c>
      <c r="C1201" s="434" t="s">
        <v>1559</v>
      </c>
    </row>
    <row r="1202" spans="1:3" x14ac:dyDescent="0.25">
      <c r="A1202" s="125">
        <v>2165</v>
      </c>
      <c r="B1202" s="211" t="s">
        <v>32</v>
      </c>
      <c r="C1202" s="434" t="s">
        <v>32</v>
      </c>
    </row>
    <row r="1203" spans="1:3" x14ac:dyDescent="0.25">
      <c r="A1203" s="125">
        <v>2166</v>
      </c>
      <c r="B1203" s="26" t="s">
        <v>1560</v>
      </c>
      <c r="C1203" s="434" t="s">
        <v>1560</v>
      </c>
    </row>
    <row r="1204" spans="1:3" x14ac:dyDescent="0.25">
      <c r="A1204" s="125">
        <v>2167</v>
      </c>
      <c r="B1204" s="26" t="s">
        <v>1561</v>
      </c>
      <c r="C1204" s="434" t="s">
        <v>1561</v>
      </c>
    </row>
    <row r="1205" spans="1:3" x14ac:dyDescent="0.25">
      <c r="A1205" s="125">
        <v>2168</v>
      </c>
      <c r="B1205" s="26" t="s">
        <v>1562</v>
      </c>
      <c r="C1205" s="434" t="s">
        <v>1562</v>
      </c>
    </row>
    <row r="1206" spans="1:3" x14ac:dyDescent="0.25">
      <c r="A1206" s="125">
        <v>2169</v>
      </c>
      <c r="B1206" s="26" t="s">
        <v>1563</v>
      </c>
      <c r="C1206" s="434" t="s">
        <v>1563</v>
      </c>
    </row>
    <row r="1207" spans="1:3" x14ac:dyDescent="0.25">
      <c r="A1207" s="125">
        <v>2170</v>
      </c>
      <c r="B1207" s="26" t="s">
        <v>1564</v>
      </c>
      <c r="C1207" s="434" t="s">
        <v>1564</v>
      </c>
    </row>
    <row r="1208" spans="1:3" x14ac:dyDescent="0.25">
      <c r="A1208" s="125">
        <v>2171</v>
      </c>
      <c r="B1208" s="26" t="s">
        <v>1565</v>
      </c>
      <c r="C1208" s="434" t="s">
        <v>1565</v>
      </c>
    </row>
    <row r="1209" spans="1:3" x14ac:dyDescent="0.25">
      <c r="A1209" s="125">
        <v>2172</v>
      </c>
      <c r="B1209" s="26" t="s">
        <v>1566</v>
      </c>
      <c r="C1209" s="434" t="s">
        <v>1566</v>
      </c>
    </row>
    <row r="1210" spans="1:3" x14ac:dyDescent="0.25">
      <c r="A1210" s="125">
        <v>2173</v>
      </c>
      <c r="B1210" s="26" t="s">
        <v>1567</v>
      </c>
      <c r="C1210" s="434" t="s">
        <v>1567</v>
      </c>
    </row>
    <row r="1211" spans="1:3" x14ac:dyDescent="0.25">
      <c r="A1211" s="125">
        <v>2174</v>
      </c>
      <c r="B1211" s="26" t="s">
        <v>1568</v>
      </c>
      <c r="C1211" s="434" t="s">
        <v>1568</v>
      </c>
    </row>
    <row r="1212" spans="1:3" x14ac:dyDescent="0.25">
      <c r="A1212" s="125">
        <v>2175</v>
      </c>
      <c r="B1212" s="26" t="s">
        <v>1569</v>
      </c>
      <c r="C1212" s="434" t="s">
        <v>1569</v>
      </c>
    </row>
    <row r="1213" spans="1:3" x14ac:dyDescent="0.25">
      <c r="A1213" s="125">
        <v>2176</v>
      </c>
      <c r="B1213" s="26" t="s">
        <v>1570</v>
      </c>
      <c r="C1213" s="434" t="s">
        <v>1570</v>
      </c>
    </row>
    <row r="1214" spans="1:3" x14ac:dyDescent="0.25">
      <c r="A1214" s="125">
        <v>2177</v>
      </c>
      <c r="B1214" s="26" t="s">
        <v>1571</v>
      </c>
      <c r="C1214" s="434" t="s">
        <v>1571</v>
      </c>
    </row>
    <row r="1215" spans="1:3" x14ac:dyDescent="0.25">
      <c r="A1215" s="125">
        <v>2178</v>
      </c>
      <c r="B1215" s="26" t="s">
        <v>1572</v>
      </c>
      <c r="C1215" s="434" t="s">
        <v>1572</v>
      </c>
    </row>
    <row r="1216" spans="1:3" x14ac:dyDescent="0.25">
      <c r="A1216" s="125">
        <v>2179</v>
      </c>
      <c r="B1216" s="26" t="s">
        <v>1573</v>
      </c>
      <c r="C1216" s="434" t="s">
        <v>1573</v>
      </c>
    </row>
    <row r="1217" spans="1:3" x14ac:dyDescent="0.25">
      <c r="A1217" s="125">
        <v>2180</v>
      </c>
      <c r="B1217" s="26" t="s">
        <v>1574</v>
      </c>
      <c r="C1217" s="434" t="s">
        <v>1574</v>
      </c>
    </row>
    <row r="1218" spans="1:3" x14ac:dyDescent="0.25">
      <c r="A1218" s="125">
        <v>2181</v>
      </c>
      <c r="B1218" s="26" t="s">
        <v>1575</v>
      </c>
      <c r="C1218" s="434" t="s">
        <v>1575</v>
      </c>
    </row>
    <row r="1219" spans="1:3" x14ac:dyDescent="0.25">
      <c r="A1219" s="125">
        <v>2182</v>
      </c>
      <c r="B1219" s="26" t="s">
        <v>1576</v>
      </c>
      <c r="C1219" s="434" t="s">
        <v>1576</v>
      </c>
    </row>
    <row r="1220" spans="1:3" x14ac:dyDescent="0.25">
      <c r="A1220" s="125">
        <v>2183</v>
      </c>
      <c r="B1220" s="26" t="s">
        <v>1577</v>
      </c>
      <c r="C1220" s="434" t="s">
        <v>1577</v>
      </c>
    </row>
    <row r="1221" spans="1:3" x14ac:dyDescent="0.25">
      <c r="A1221" s="125">
        <v>2184</v>
      </c>
      <c r="B1221" s="26" t="s">
        <v>1578</v>
      </c>
      <c r="C1221" s="434" t="s">
        <v>1578</v>
      </c>
    </row>
    <row r="1222" spans="1:3" x14ac:dyDescent="0.25">
      <c r="A1222" s="125">
        <v>2185</v>
      </c>
      <c r="B1222" s="26" t="s">
        <v>1579</v>
      </c>
      <c r="C1222" s="434" t="s">
        <v>1579</v>
      </c>
    </row>
    <row r="1223" spans="1:3" x14ac:dyDescent="0.25">
      <c r="A1223" s="125">
        <v>2186</v>
      </c>
      <c r="B1223" s="26" t="s">
        <v>1580</v>
      </c>
      <c r="C1223" s="434" t="s">
        <v>1580</v>
      </c>
    </row>
    <row r="1224" spans="1:3" x14ac:dyDescent="0.25">
      <c r="A1224" s="125">
        <v>2187</v>
      </c>
      <c r="B1224" s="26" t="s">
        <v>1581</v>
      </c>
      <c r="C1224" s="434" t="s">
        <v>1581</v>
      </c>
    </row>
    <row r="1225" spans="1:3" x14ac:dyDescent="0.25">
      <c r="A1225" s="125">
        <v>2188</v>
      </c>
      <c r="B1225" s="26" t="s">
        <v>1582</v>
      </c>
      <c r="C1225" s="434" t="s">
        <v>1582</v>
      </c>
    </row>
    <row r="1226" spans="1:3" x14ac:dyDescent="0.25">
      <c r="A1226" s="125">
        <v>2189</v>
      </c>
      <c r="B1226" s="26" t="s">
        <v>1583</v>
      </c>
      <c r="C1226" s="434" t="s">
        <v>1583</v>
      </c>
    </row>
    <row r="1227" spans="1:3" x14ac:dyDescent="0.25">
      <c r="A1227" s="125">
        <v>2190</v>
      </c>
      <c r="B1227" s="26" t="s">
        <v>1584</v>
      </c>
      <c r="C1227" s="434" t="s">
        <v>1584</v>
      </c>
    </row>
    <row r="1228" spans="1:3" ht="24.6" x14ac:dyDescent="0.25">
      <c r="A1228" s="125" t="s">
        <v>338</v>
      </c>
      <c r="B1228" s="408" t="s">
        <v>1585</v>
      </c>
      <c r="C1228" s="476" t="s">
        <v>1585</v>
      </c>
    </row>
    <row r="1229" spans="1:3" ht="34.799999999999997" x14ac:dyDescent="0.25">
      <c r="A1229" s="125" t="s">
        <v>338</v>
      </c>
      <c r="B1229" s="200" t="s">
        <v>1586</v>
      </c>
      <c r="C1229" s="476" t="s">
        <v>1586</v>
      </c>
    </row>
    <row r="1230" spans="1:3" x14ac:dyDescent="0.25">
      <c r="A1230" s="125" t="s">
        <v>338</v>
      </c>
      <c r="B1230" s="202" t="s">
        <v>1587</v>
      </c>
      <c r="C1230" s="476" t="s">
        <v>1587</v>
      </c>
    </row>
    <row r="1231" spans="1:3" x14ac:dyDescent="0.25">
      <c r="A1231" s="125">
        <v>2194</v>
      </c>
      <c r="B1231" s="453" t="s">
        <v>1588</v>
      </c>
      <c r="C1231" s="476" t="s">
        <v>1588</v>
      </c>
    </row>
    <row r="1232" spans="1:3" x14ac:dyDescent="0.25">
      <c r="A1232" s="125">
        <v>2195</v>
      </c>
      <c r="B1232" s="454" t="s">
        <v>1589</v>
      </c>
      <c r="C1232" s="476" t="s">
        <v>1589</v>
      </c>
    </row>
    <row r="1233" spans="1:3" x14ac:dyDescent="0.25">
      <c r="A1233" s="125">
        <v>2196</v>
      </c>
      <c r="B1233" s="454" t="s">
        <v>1590</v>
      </c>
      <c r="C1233" s="476" t="s">
        <v>1590</v>
      </c>
    </row>
    <row r="1234" spans="1:3" x14ac:dyDescent="0.25">
      <c r="A1234" s="125">
        <v>2197</v>
      </c>
      <c r="B1234" s="454" t="s">
        <v>1591</v>
      </c>
      <c r="C1234" s="476" t="s">
        <v>1591</v>
      </c>
    </row>
    <row r="1235" spans="1:3" x14ac:dyDescent="0.25">
      <c r="A1235" s="125">
        <v>2198</v>
      </c>
      <c r="B1235" s="454" t="s">
        <v>1592</v>
      </c>
      <c r="C1235" s="476" t="s">
        <v>1592</v>
      </c>
    </row>
    <row r="1236" spans="1:3" x14ac:dyDescent="0.25">
      <c r="A1236" s="125">
        <v>2199</v>
      </c>
      <c r="B1236" s="454" t="s">
        <v>1593</v>
      </c>
      <c r="C1236" s="476" t="s">
        <v>1593</v>
      </c>
    </row>
    <row r="1237" spans="1:3" x14ac:dyDescent="0.25">
      <c r="A1237" s="125">
        <v>2200</v>
      </c>
      <c r="B1237" s="454" t="s">
        <v>1594</v>
      </c>
      <c r="C1237" s="476" t="s">
        <v>1594</v>
      </c>
    </row>
    <row r="1238" spans="1:3" x14ac:dyDescent="0.25">
      <c r="A1238" s="125">
        <v>2201</v>
      </c>
      <c r="B1238" s="454" t="s">
        <v>1595</v>
      </c>
      <c r="C1238" s="476" t="s">
        <v>1595</v>
      </c>
    </row>
    <row r="1239" spans="1:3" x14ac:dyDescent="0.25">
      <c r="A1239" s="125">
        <v>2202</v>
      </c>
      <c r="B1239" s="454" t="s">
        <v>1596</v>
      </c>
      <c r="C1239" s="476" t="s">
        <v>1596</v>
      </c>
    </row>
    <row r="1240" spans="1:3" x14ac:dyDescent="0.25">
      <c r="A1240" s="125">
        <v>2203</v>
      </c>
      <c r="B1240" s="454" t="s">
        <v>1597</v>
      </c>
      <c r="C1240" s="476" t="s">
        <v>1597</v>
      </c>
    </row>
    <row r="1241" spans="1:3" x14ac:dyDescent="0.25">
      <c r="A1241" s="125">
        <v>2204</v>
      </c>
      <c r="B1241" s="454" t="s">
        <v>1598</v>
      </c>
      <c r="C1241" s="476" t="s">
        <v>1598</v>
      </c>
    </row>
    <row r="1242" spans="1:3" x14ac:dyDescent="0.25">
      <c r="A1242" s="125">
        <v>2205</v>
      </c>
      <c r="B1242" s="454" t="s">
        <v>1599</v>
      </c>
      <c r="C1242" s="476" t="s">
        <v>1599</v>
      </c>
    </row>
    <row r="1243" spans="1:3" x14ac:dyDescent="0.25">
      <c r="A1243" s="502" t="s">
        <v>338</v>
      </c>
      <c r="B1243" s="502" t="s">
        <v>1600</v>
      </c>
      <c r="C1243" s="502" t="s">
        <v>1600</v>
      </c>
    </row>
    <row r="1244" spans="1:3" ht="49.2" x14ac:dyDescent="0.25">
      <c r="A1244" s="125">
        <v>2500</v>
      </c>
      <c r="B1244" s="205" t="s">
        <v>1601</v>
      </c>
      <c r="C1244" s="433" t="s">
        <v>1601</v>
      </c>
    </row>
    <row r="1245" spans="1:3" x14ac:dyDescent="0.25">
      <c r="A1245" s="125">
        <v>2501</v>
      </c>
      <c r="B1245" t="s">
        <v>1602</v>
      </c>
      <c r="C1245" s="508" t="s">
        <v>1602</v>
      </c>
    </row>
    <row r="1246" spans="1:3" x14ac:dyDescent="0.25">
      <c r="A1246" s="125">
        <v>2502</v>
      </c>
      <c r="B1246" t="s">
        <v>1603</v>
      </c>
      <c r="C1246" s="508" t="s">
        <v>1603</v>
      </c>
    </row>
    <row r="1247" spans="1:3" x14ac:dyDescent="0.25">
      <c r="A1247" s="125">
        <v>2503</v>
      </c>
      <c r="B1247" s="395" t="s">
        <v>1604</v>
      </c>
      <c r="C1247" s="417" t="s">
        <v>1604</v>
      </c>
    </row>
    <row r="1248" spans="1:3" ht="20.399999999999999" x14ac:dyDescent="0.25">
      <c r="A1248" s="125">
        <v>2504</v>
      </c>
      <c r="B1248" s="208" t="s">
        <v>1605</v>
      </c>
      <c r="C1248" s="376" t="s">
        <v>1605</v>
      </c>
    </row>
    <row r="1249" spans="1:3" x14ac:dyDescent="0.25">
      <c r="A1249" s="125">
        <v>2505</v>
      </c>
      <c r="B1249" s="496" t="s">
        <v>1606</v>
      </c>
      <c r="C1249" s="509" t="s">
        <v>1606</v>
      </c>
    </row>
    <row r="1250" spans="1:3" ht="39.6" x14ac:dyDescent="0.25">
      <c r="A1250" s="125">
        <v>2506</v>
      </c>
      <c r="B1250" s="497" t="s">
        <v>1607</v>
      </c>
      <c r="C1250" s="510" t="s">
        <v>1607</v>
      </c>
    </row>
    <row r="1251" spans="1:3" x14ac:dyDescent="0.25">
      <c r="A1251" s="125" t="s">
        <v>338</v>
      </c>
      <c r="B1251" t="s">
        <v>1608</v>
      </c>
      <c r="C1251" s="508" t="s">
        <v>1608</v>
      </c>
    </row>
    <row r="1252" spans="1:3" ht="39.6" x14ac:dyDescent="0.25">
      <c r="A1252" s="125">
        <v>2508</v>
      </c>
      <c r="B1252" s="497" t="s">
        <v>1609</v>
      </c>
      <c r="C1252" s="510" t="s">
        <v>1609</v>
      </c>
    </row>
    <row r="1253" spans="1:3" x14ac:dyDescent="0.25">
      <c r="A1253" s="125">
        <v>2509</v>
      </c>
      <c r="B1253" s="497" t="s">
        <v>1610</v>
      </c>
      <c r="C1253" s="510" t="s">
        <v>1610</v>
      </c>
    </row>
    <row r="1254" spans="1:3" x14ac:dyDescent="0.25">
      <c r="A1254" s="125">
        <v>2510</v>
      </c>
      <c r="B1254" s="497" t="s">
        <v>1611</v>
      </c>
      <c r="C1254" s="510" t="s">
        <v>1611</v>
      </c>
    </row>
    <row r="1255" spans="1:3" ht="66" x14ac:dyDescent="0.25">
      <c r="A1255" s="125">
        <v>2511</v>
      </c>
      <c r="B1255" s="497" t="s">
        <v>1612</v>
      </c>
      <c r="C1255" s="510" t="s">
        <v>1612</v>
      </c>
    </row>
    <row r="1256" spans="1:3" x14ac:dyDescent="0.25">
      <c r="A1256" s="125">
        <v>2512</v>
      </c>
      <c r="B1256" s="497" t="s">
        <v>1613</v>
      </c>
      <c r="C1256" s="510" t="s">
        <v>1613</v>
      </c>
    </row>
    <row r="1257" spans="1:3" x14ac:dyDescent="0.25">
      <c r="A1257" s="125" t="s">
        <v>338</v>
      </c>
      <c r="B1257" t="s">
        <v>1614</v>
      </c>
      <c r="C1257" s="508" t="s">
        <v>1614</v>
      </c>
    </row>
    <row r="1258" spans="1:3" ht="26.4" x14ac:dyDescent="0.25">
      <c r="A1258" s="125" t="s">
        <v>338</v>
      </c>
      <c r="B1258" s="314" t="s">
        <v>1615</v>
      </c>
      <c r="C1258" s="435" t="s">
        <v>1615</v>
      </c>
    </row>
    <row r="1259" spans="1:3" ht="69.599999999999994" x14ac:dyDescent="0.25">
      <c r="A1259" s="125" t="s">
        <v>338</v>
      </c>
      <c r="B1259" s="200" t="s">
        <v>1616</v>
      </c>
      <c r="C1259" s="511" t="s">
        <v>1616</v>
      </c>
    </row>
    <row r="1260" spans="1:3" ht="26.4" x14ac:dyDescent="0.25">
      <c r="A1260" s="125">
        <v>2516</v>
      </c>
      <c r="B1260" s="396" t="s">
        <v>1617</v>
      </c>
      <c r="C1260" s="435" t="s">
        <v>1617</v>
      </c>
    </row>
    <row r="1261" spans="1:3" x14ac:dyDescent="0.25">
      <c r="A1261" s="125">
        <v>2517</v>
      </c>
      <c r="B1261" s="396" t="s">
        <v>1618</v>
      </c>
      <c r="C1261" s="435" t="s">
        <v>1618</v>
      </c>
    </row>
    <row r="1262" spans="1:3" x14ac:dyDescent="0.25">
      <c r="A1262" s="125">
        <v>2518</v>
      </c>
      <c r="B1262" s="499" t="s">
        <v>1619</v>
      </c>
      <c r="C1262" s="512" t="s">
        <v>1619</v>
      </c>
    </row>
    <row r="1263" spans="1:3" ht="15.6" x14ac:dyDescent="0.25">
      <c r="A1263" s="125">
        <v>2519</v>
      </c>
      <c r="B1263" s="103" t="s">
        <v>1620</v>
      </c>
      <c r="C1263" s="381" t="s">
        <v>1620</v>
      </c>
    </row>
    <row r="1264" spans="1:3" x14ac:dyDescent="0.25">
      <c r="A1264" s="125">
        <v>2520</v>
      </c>
      <c r="B1264" s="498" t="s">
        <v>1621</v>
      </c>
      <c r="C1264" s="513" t="s">
        <v>1621</v>
      </c>
    </row>
    <row r="1265" spans="1:3" x14ac:dyDescent="0.25">
      <c r="A1265" s="125">
        <v>2521</v>
      </c>
      <c r="B1265" s="55" t="s">
        <v>1622</v>
      </c>
      <c r="C1265" s="379" t="s">
        <v>1622</v>
      </c>
    </row>
    <row r="1266" spans="1:3" x14ac:dyDescent="0.25">
      <c r="A1266" s="125">
        <v>2522</v>
      </c>
      <c r="B1266" s="501" t="s">
        <v>1623</v>
      </c>
      <c r="C1266" s="440" t="s">
        <v>1623</v>
      </c>
    </row>
    <row r="1267" spans="1:3" x14ac:dyDescent="0.25">
      <c r="A1267" s="125">
        <v>2523</v>
      </c>
      <c r="B1267" s="55" t="s">
        <v>1624</v>
      </c>
      <c r="C1267" s="379" t="s">
        <v>1624</v>
      </c>
    </row>
    <row r="1268" spans="1:3" x14ac:dyDescent="0.25">
      <c r="A1268" s="125">
        <v>2524</v>
      </c>
      <c r="B1268" s="74" t="s">
        <v>1625</v>
      </c>
      <c r="C1268" s="378" t="s">
        <v>1625</v>
      </c>
    </row>
    <row r="1269" spans="1:3" x14ac:dyDescent="0.25">
      <c r="A1269" s="125">
        <v>2525</v>
      </c>
      <c r="B1269" s="219" t="s">
        <v>1626</v>
      </c>
      <c r="C1269" s="514" t="s">
        <v>1626</v>
      </c>
    </row>
    <row r="1270" spans="1:3" x14ac:dyDescent="0.25">
      <c r="A1270" s="125">
        <v>2526</v>
      </c>
      <c r="B1270" s="74" t="s">
        <v>1627</v>
      </c>
      <c r="C1270" s="378" t="s">
        <v>1627</v>
      </c>
    </row>
    <row r="1271" spans="1:3" x14ac:dyDescent="0.25">
      <c r="A1271" s="125">
        <v>2527</v>
      </c>
      <c r="B1271" s="80" t="s">
        <v>1628</v>
      </c>
      <c r="C1271" s="380" t="s">
        <v>1628</v>
      </c>
    </row>
    <row r="1272" spans="1:3" x14ac:dyDescent="0.25">
      <c r="A1272" s="125">
        <v>2528</v>
      </c>
      <c r="B1272" s="219" t="s">
        <v>1629</v>
      </c>
      <c r="C1272" s="514" t="s">
        <v>1629</v>
      </c>
    </row>
    <row r="1273" spans="1:3" ht="52.8" x14ac:dyDescent="0.25">
      <c r="A1273" s="125">
        <v>2529</v>
      </c>
      <c r="B1273" s="203" t="s">
        <v>1630</v>
      </c>
      <c r="C1273" s="515" t="s">
        <v>1630</v>
      </c>
    </row>
    <row r="1274" spans="1:3" x14ac:dyDescent="0.25">
      <c r="A1274" s="125" t="s">
        <v>338</v>
      </c>
      <c r="B1274" s="498" t="s">
        <v>1631</v>
      </c>
      <c r="C1274" s="513" t="s">
        <v>1631</v>
      </c>
    </row>
    <row r="1275" spans="1:3" ht="20.399999999999999" x14ac:dyDescent="0.25">
      <c r="A1275" s="125">
        <v>2531</v>
      </c>
      <c r="B1275" s="498" t="s">
        <v>1632</v>
      </c>
      <c r="C1275" s="513" t="s">
        <v>1632</v>
      </c>
    </row>
    <row r="1276" spans="1:3" x14ac:dyDescent="0.25">
      <c r="A1276" s="125">
        <v>2532</v>
      </c>
      <c r="B1276" s="64" t="s">
        <v>1633</v>
      </c>
      <c r="C1276" s="379" t="s">
        <v>1633</v>
      </c>
    </row>
    <row r="1277" spans="1:3" ht="20.399999999999999" x14ac:dyDescent="0.25">
      <c r="A1277" s="125">
        <v>2533</v>
      </c>
      <c r="B1277" s="80" t="s">
        <v>1634</v>
      </c>
      <c r="C1277" s="380" t="s">
        <v>1634</v>
      </c>
    </row>
    <row r="1278" spans="1:3" hidden="1" x14ac:dyDescent="0.25">
      <c r="A1278" s="125">
        <v>2534</v>
      </c>
      <c r="B1278" s="503" t="s">
        <v>1635</v>
      </c>
      <c r="C1278" s="442" t="s">
        <v>1635</v>
      </c>
    </row>
    <row r="1279" spans="1:3" ht="26.4" x14ac:dyDescent="0.25">
      <c r="A1279" s="125" t="s">
        <v>338</v>
      </c>
      <c r="B1279" s="55" t="s">
        <v>1636</v>
      </c>
      <c r="C1279" s="379" t="s">
        <v>1636</v>
      </c>
    </row>
    <row r="1280" spans="1:3" ht="39.6" x14ac:dyDescent="0.25">
      <c r="A1280" s="125">
        <v>2536</v>
      </c>
      <c r="B1280" s="55" t="s">
        <v>1637</v>
      </c>
      <c r="C1280" s="379" t="s">
        <v>1637</v>
      </c>
    </row>
    <row r="1281" spans="1:3" ht="52.8" x14ac:dyDescent="0.25">
      <c r="A1281" s="125" t="s">
        <v>338</v>
      </c>
      <c r="B1281" s="55" t="s">
        <v>1638</v>
      </c>
      <c r="C1281" s="379" t="s">
        <v>1638</v>
      </c>
    </row>
    <row r="1282" spans="1:3" ht="20.399999999999999" x14ac:dyDescent="0.25">
      <c r="A1282" s="125">
        <v>2538</v>
      </c>
      <c r="B1282" s="504" t="s">
        <v>1639</v>
      </c>
      <c r="C1282" s="516" t="s">
        <v>1639</v>
      </c>
    </row>
    <row r="1283" spans="1:3" x14ac:dyDescent="0.25">
      <c r="A1283" s="125">
        <v>2539</v>
      </c>
      <c r="B1283" s="500" t="s">
        <v>1640</v>
      </c>
      <c r="C1283" s="517" t="s">
        <v>1640</v>
      </c>
    </row>
    <row r="1284" spans="1:3" x14ac:dyDescent="0.25">
      <c r="A1284" s="125" t="s">
        <v>338</v>
      </c>
      <c r="B1284" s="500" t="s">
        <v>1641</v>
      </c>
      <c r="C1284" s="517" t="s">
        <v>1641</v>
      </c>
    </row>
    <row r="1285" spans="1:3" x14ac:dyDescent="0.25">
      <c r="A1285" s="125">
        <v>2541</v>
      </c>
      <c r="B1285" s="69" t="s">
        <v>1642</v>
      </c>
      <c r="C1285" s="442" t="s">
        <v>1642</v>
      </c>
    </row>
    <row r="1286" spans="1:3" x14ac:dyDescent="0.25">
      <c r="A1286" s="125">
        <v>2542</v>
      </c>
      <c r="B1286" s="505" t="s">
        <v>1643</v>
      </c>
      <c r="C1286" s="445" t="s">
        <v>1643</v>
      </c>
    </row>
    <row r="1287" spans="1:3" x14ac:dyDescent="0.25">
      <c r="A1287" s="125">
        <v>2543</v>
      </c>
      <c r="B1287" s="221" t="s">
        <v>1644</v>
      </c>
      <c r="C1287" s="518" t="s">
        <v>1644</v>
      </c>
    </row>
    <row r="1288" spans="1:3" x14ac:dyDescent="0.25">
      <c r="A1288" s="125">
        <v>2544</v>
      </c>
      <c r="B1288" s="55" t="s">
        <v>1645</v>
      </c>
      <c r="C1288" s="379" t="s">
        <v>1645</v>
      </c>
    </row>
    <row r="1289" spans="1:3" ht="40.799999999999997" x14ac:dyDescent="0.25">
      <c r="A1289" s="125">
        <v>2545</v>
      </c>
      <c r="B1289" s="202" t="s">
        <v>1646</v>
      </c>
      <c r="C1289" s="380" t="s">
        <v>1646</v>
      </c>
    </row>
    <row r="1290" spans="1:3" x14ac:dyDescent="0.25">
      <c r="A1290" s="125">
        <v>2546</v>
      </c>
      <c r="B1290" s="506" t="s">
        <v>1647</v>
      </c>
      <c r="C1290" s="519" t="s">
        <v>1647</v>
      </c>
    </row>
    <row r="1291" spans="1:3" ht="15.6" x14ac:dyDescent="0.3">
      <c r="A1291" s="125">
        <v>2547</v>
      </c>
      <c r="B1291" s="85" t="s">
        <v>1648</v>
      </c>
      <c r="C1291" s="520" t="s">
        <v>1648</v>
      </c>
    </row>
    <row r="1292" spans="1:3" x14ac:dyDescent="0.25">
      <c r="A1292" s="125">
        <v>2548</v>
      </c>
      <c r="B1292" s="507" t="s">
        <v>1649</v>
      </c>
      <c r="C1292" s="512" t="s">
        <v>1649</v>
      </c>
    </row>
    <row r="1293" spans="1:3" x14ac:dyDescent="0.25">
      <c r="A1293" s="125">
        <v>2549</v>
      </c>
      <c r="B1293" s="211" t="s">
        <v>42</v>
      </c>
      <c r="C1293" s="521" t="s">
        <v>42</v>
      </c>
    </row>
    <row r="1294" spans="1:3" x14ac:dyDescent="0.25">
      <c r="A1294" s="125">
        <v>2550</v>
      </c>
      <c r="B1294" s="211" t="s">
        <v>1650</v>
      </c>
      <c r="C1294" s="521" t="s">
        <v>1650</v>
      </c>
    </row>
    <row r="1295" spans="1:3" x14ac:dyDescent="0.25">
      <c r="A1295" s="502" t="s">
        <v>338</v>
      </c>
      <c r="B1295" s="502" t="s">
        <v>1651</v>
      </c>
      <c r="C1295" s="502" t="s">
        <v>1651</v>
      </c>
    </row>
    <row r="1296" spans="1:3" x14ac:dyDescent="0.25">
      <c r="A1296" s="125" t="s">
        <v>338</v>
      </c>
      <c r="B1296" t="s">
        <v>1652</v>
      </c>
      <c r="C1296" s="508" t="s">
        <v>1652</v>
      </c>
    </row>
    <row r="1297" spans="1:4" ht="39.6" x14ac:dyDescent="0.25">
      <c r="A1297" s="125">
        <v>2901</v>
      </c>
      <c r="B1297" s="70" t="s">
        <v>1653</v>
      </c>
      <c r="C1297" s="529" t="s">
        <v>1653</v>
      </c>
    </row>
    <row r="1298" spans="1:4" x14ac:dyDescent="0.25">
      <c r="A1298" s="125" t="s">
        <v>338</v>
      </c>
      <c r="B1298" t="s">
        <v>1654</v>
      </c>
      <c r="C1298" s="508" t="s">
        <v>1654</v>
      </c>
    </row>
    <row r="1299" spans="1:4" x14ac:dyDescent="0.25">
      <c r="A1299" s="125">
        <v>2903</v>
      </c>
      <c r="B1299" s="524" t="s">
        <v>1655</v>
      </c>
      <c r="C1299" s="530" t="s">
        <v>1655</v>
      </c>
      <c r="D1299" s="537"/>
    </row>
    <row r="1300" spans="1:4" ht="52.8" x14ac:dyDescent="0.25">
      <c r="A1300" s="125">
        <v>2904</v>
      </c>
      <c r="B1300" s="1" t="s">
        <v>1656</v>
      </c>
      <c r="C1300" s="458" t="s">
        <v>1656</v>
      </c>
      <c r="D1300" s="537"/>
    </row>
    <row r="1301" spans="1:4" ht="26.4" x14ac:dyDescent="0.25">
      <c r="A1301" s="125">
        <v>2905</v>
      </c>
      <c r="B1301" s="1" t="s">
        <v>1657</v>
      </c>
      <c r="C1301" s="458" t="s">
        <v>1657</v>
      </c>
      <c r="D1301" s="537"/>
    </row>
    <row r="1302" spans="1:4" x14ac:dyDescent="0.25">
      <c r="A1302" s="125">
        <v>2906</v>
      </c>
      <c r="B1302" s="1" t="s">
        <v>1658</v>
      </c>
      <c r="C1302" s="458" t="s">
        <v>1658</v>
      </c>
      <c r="D1302" s="537"/>
    </row>
    <row r="1303" spans="1:4" x14ac:dyDescent="0.25">
      <c r="A1303" s="125">
        <v>2907</v>
      </c>
      <c r="B1303" t="s">
        <v>1659</v>
      </c>
      <c r="C1303" s="508" t="s">
        <v>1659</v>
      </c>
      <c r="D1303" s="537"/>
    </row>
    <row r="1304" spans="1:4" x14ac:dyDescent="0.25">
      <c r="A1304" s="125">
        <v>2908</v>
      </c>
      <c r="B1304" s="526" t="s">
        <v>1660</v>
      </c>
      <c r="C1304" s="531" t="s">
        <v>1660</v>
      </c>
      <c r="D1304" s="537"/>
    </row>
    <row r="1305" spans="1:4" x14ac:dyDescent="0.25">
      <c r="A1305" s="125">
        <v>2909</v>
      </c>
      <c r="B1305" t="s">
        <v>1661</v>
      </c>
      <c r="C1305" s="508" t="s">
        <v>1661</v>
      </c>
      <c r="D1305" s="537"/>
    </row>
    <row r="1306" spans="1:4" x14ac:dyDescent="0.25">
      <c r="A1306" s="125" t="s">
        <v>338</v>
      </c>
      <c r="B1306" s="525" t="s">
        <v>1662</v>
      </c>
      <c r="C1306" s="532" t="s">
        <v>1662</v>
      </c>
    </row>
    <row r="1307" spans="1:4" x14ac:dyDescent="0.25">
      <c r="A1307" s="125">
        <v>2911</v>
      </c>
      <c r="B1307" s="196" t="s">
        <v>1663</v>
      </c>
      <c r="C1307" s="435" t="s">
        <v>1663</v>
      </c>
    </row>
    <row r="1308" spans="1:4" ht="69.599999999999994" x14ac:dyDescent="0.25">
      <c r="A1308" s="125" t="s">
        <v>338</v>
      </c>
      <c r="B1308" s="200" t="s">
        <v>1664</v>
      </c>
      <c r="C1308" s="511" t="s">
        <v>1665</v>
      </c>
    </row>
    <row r="1309" spans="1:4" x14ac:dyDescent="0.25">
      <c r="A1309" s="125">
        <v>2913</v>
      </c>
      <c r="B1309" t="s">
        <v>1666</v>
      </c>
      <c r="C1309" s="508" t="s">
        <v>1666</v>
      </c>
    </row>
    <row r="1310" spans="1:4" ht="26.4" x14ac:dyDescent="0.25">
      <c r="A1310" s="125">
        <v>2914</v>
      </c>
      <c r="B1310" s="527" t="s">
        <v>1667</v>
      </c>
      <c r="C1310" s="459" t="s">
        <v>1667</v>
      </c>
    </row>
    <row r="1311" spans="1:4" x14ac:dyDescent="0.25">
      <c r="A1311" s="125">
        <v>2915</v>
      </c>
      <c r="B1311" t="s">
        <v>1668</v>
      </c>
      <c r="C1311" s="508" t="s">
        <v>1668</v>
      </c>
    </row>
    <row r="1312" spans="1:4" x14ac:dyDescent="0.25">
      <c r="A1312" s="125">
        <v>2916</v>
      </c>
      <c r="B1312" t="s">
        <v>1669</v>
      </c>
      <c r="C1312" s="508" t="s">
        <v>1669</v>
      </c>
    </row>
    <row r="1313" spans="1:4" x14ac:dyDescent="0.25">
      <c r="A1313" s="125">
        <v>2917</v>
      </c>
      <c r="B1313" s="421" t="s">
        <v>1670</v>
      </c>
      <c r="C1313" s="535" t="s">
        <v>1670</v>
      </c>
    </row>
    <row r="1314" spans="1:4" x14ac:dyDescent="0.25">
      <c r="A1314" s="125">
        <v>2918</v>
      </c>
      <c r="B1314" s="528" t="s">
        <v>1671</v>
      </c>
      <c r="C1314" s="533" t="s">
        <v>1671</v>
      </c>
    </row>
    <row r="1315" spans="1:4" ht="26.4" x14ac:dyDescent="0.25">
      <c r="A1315" s="125">
        <v>2919</v>
      </c>
      <c r="B1315" s="314" t="s">
        <v>1672</v>
      </c>
      <c r="C1315" s="536" t="s">
        <v>1672</v>
      </c>
    </row>
    <row r="1316" spans="1:4" ht="26.4" x14ac:dyDescent="0.25">
      <c r="A1316" s="125">
        <v>2920</v>
      </c>
      <c r="B1316" s="522" t="s">
        <v>1673</v>
      </c>
      <c r="C1316" s="534" t="s">
        <v>1673</v>
      </c>
    </row>
    <row r="1317" spans="1:4" ht="20.399999999999999" x14ac:dyDescent="0.25">
      <c r="A1317" s="125">
        <v>2921</v>
      </c>
      <c r="B1317" s="224" t="s">
        <v>1674</v>
      </c>
      <c r="C1317" s="437" t="s">
        <v>1314</v>
      </c>
    </row>
    <row r="1318" spans="1:4" x14ac:dyDescent="0.25">
      <c r="A1318" s="125" t="s">
        <v>338</v>
      </c>
      <c r="B1318" s="538" t="s">
        <v>1675</v>
      </c>
      <c r="C1318" s="476" t="s">
        <v>1675</v>
      </c>
      <c r="D1318" s="539"/>
    </row>
    <row r="1319" spans="1:4" x14ac:dyDescent="0.25">
      <c r="A1319" s="502" t="s">
        <v>338</v>
      </c>
      <c r="B1319" s="502" t="s">
        <v>1676</v>
      </c>
      <c r="C1319" s="502" t="s">
        <v>1676</v>
      </c>
    </row>
    <row r="1320" spans="1:4" x14ac:dyDescent="0.25">
      <c r="A1320" s="125" t="s">
        <v>338</v>
      </c>
      <c r="B1320" s="70" t="s">
        <v>1677</v>
      </c>
      <c r="C1320" s="529" t="s">
        <v>1677</v>
      </c>
      <c r="D1320" s="495"/>
    </row>
    <row r="1321" spans="1:4" x14ac:dyDescent="0.25">
      <c r="A1321" s="125" t="s">
        <v>338</v>
      </c>
      <c r="B1321" s="70" t="s">
        <v>1678</v>
      </c>
      <c r="C1321" s="529" t="s">
        <v>1678</v>
      </c>
      <c r="D1321" s="495"/>
    </row>
    <row r="1322" spans="1:4" x14ac:dyDescent="0.25">
      <c r="A1322" s="125" t="s">
        <v>338</v>
      </c>
      <c r="B1322" t="s">
        <v>18</v>
      </c>
      <c r="C1322" s="508" t="s">
        <v>18</v>
      </c>
      <c r="D1322" s="495"/>
    </row>
    <row r="1323" spans="1:4" x14ac:dyDescent="0.25">
      <c r="A1323" s="125">
        <v>3003</v>
      </c>
      <c r="B1323" s="70" t="s">
        <v>1679</v>
      </c>
      <c r="C1323" s="529" t="s">
        <v>1679</v>
      </c>
      <c r="D1323" s="495"/>
    </row>
    <row r="1324" spans="1:4" x14ac:dyDescent="0.25">
      <c r="A1324" s="125">
        <v>3004</v>
      </c>
      <c r="B1324" s="280" t="s">
        <v>1680</v>
      </c>
      <c r="C1324" s="575" t="s">
        <v>1680</v>
      </c>
      <c r="D1324" s="495"/>
    </row>
    <row r="1325" spans="1:4" x14ac:dyDescent="0.25">
      <c r="A1325" s="125">
        <v>3005</v>
      </c>
      <c r="B1325" s="70" t="s">
        <v>1681</v>
      </c>
      <c r="C1325" s="529" t="s">
        <v>1681</v>
      </c>
      <c r="D1325" s="495"/>
    </row>
    <row r="1326" spans="1:4" x14ac:dyDescent="0.25">
      <c r="A1326" s="125" t="s">
        <v>338</v>
      </c>
      <c r="B1326" t="s">
        <v>1682</v>
      </c>
      <c r="C1326" s="508" t="s">
        <v>1682</v>
      </c>
      <c r="D1326" s="495"/>
    </row>
    <row r="1327" spans="1:4" x14ac:dyDescent="0.25">
      <c r="A1327" s="125" t="s">
        <v>338</v>
      </c>
      <c r="B1327" s="538" t="s">
        <v>1683</v>
      </c>
      <c r="C1327" s="477" t="s">
        <v>1683</v>
      </c>
      <c r="D1327" s="539"/>
    </row>
    <row r="1328" spans="1:4" x14ac:dyDescent="0.25">
      <c r="A1328" s="125">
        <v>3008</v>
      </c>
      <c r="B1328" t="s">
        <v>1684</v>
      </c>
      <c r="C1328" s="508" t="s">
        <v>1684</v>
      </c>
      <c r="D1328" s="539"/>
    </row>
    <row r="1329" spans="1:4" ht="79.2" x14ac:dyDescent="0.25">
      <c r="A1329" s="125">
        <v>3009</v>
      </c>
      <c r="B1329" s="338" t="s">
        <v>1685</v>
      </c>
      <c r="C1329" s="435" t="s">
        <v>1685</v>
      </c>
      <c r="D1329" s="539"/>
    </row>
    <row r="1330" spans="1:4" ht="26.4" x14ac:dyDescent="0.25">
      <c r="A1330" s="125" t="s">
        <v>338</v>
      </c>
      <c r="B1330" s="314" t="s">
        <v>1686</v>
      </c>
      <c r="C1330" s="435" t="s">
        <v>1686</v>
      </c>
      <c r="D1330" s="539"/>
    </row>
    <row r="1331" spans="1:4" ht="52.8" x14ac:dyDescent="0.25">
      <c r="A1331" s="125" t="s">
        <v>338</v>
      </c>
      <c r="B1331" s="314" t="s">
        <v>1687</v>
      </c>
      <c r="C1331" s="435" t="s">
        <v>1687</v>
      </c>
      <c r="D1331" s="539"/>
    </row>
    <row r="1332" spans="1:4" x14ac:dyDescent="0.25">
      <c r="A1332" s="125">
        <v>3012</v>
      </c>
      <c r="B1332" s="314" t="s">
        <v>1688</v>
      </c>
      <c r="C1332" s="435" t="s">
        <v>1688</v>
      </c>
      <c r="D1332" s="539"/>
    </row>
    <row r="1333" spans="1:4" ht="26.4" x14ac:dyDescent="0.25">
      <c r="A1333" s="125">
        <v>3013</v>
      </c>
      <c r="B1333" s="314" t="s">
        <v>1689</v>
      </c>
      <c r="C1333" s="435" t="s">
        <v>1689</v>
      </c>
      <c r="D1333" s="539"/>
    </row>
    <row r="1334" spans="1:4" ht="39.6" x14ac:dyDescent="0.25">
      <c r="A1334" s="125">
        <v>3014</v>
      </c>
      <c r="B1334" s="314" t="s">
        <v>1690</v>
      </c>
      <c r="C1334" s="435" t="s">
        <v>1690</v>
      </c>
      <c r="D1334" s="539"/>
    </row>
    <row r="1335" spans="1:4" ht="39.6" x14ac:dyDescent="0.25">
      <c r="A1335" s="125">
        <v>3015</v>
      </c>
      <c r="B1335" s="314" t="s">
        <v>1691</v>
      </c>
      <c r="C1335" s="435" t="s">
        <v>1691</v>
      </c>
      <c r="D1335" s="539"/>
    </row>
    <row r="1336" spans="1:4" ht="26.4" x14ac:dyDescent="0.25">
      <c r="A1336" s="125">
        <v>3016</v>
      </c>
      <c r="B1336" s="314" t="s">
        <v>1692</v>
      </c>
      <c r="C1336" s="435" t="s">
        <v>1692</v>
      </c>
      <c r="D1336" s="539"/>
    </row>
    <row r="1337" spans="1:4" x14ac:dyDescent="0.25">
      <c r="A1337" s="125" t="s">
        <v>338</v>
      </c>
      <c r="B1337" s="395" t="s">
        <v>1693</v>
      </c>
      <c r="C1337" s="417" t="s">
        <v>1693</v>
      </c>
      <c r="D1337" s="539"/>
    </row>
    <row r="1338" spans="1:4" ht="26.4" x14ac:dyDescent="0.25">
      <c r="A1338" s="125" t="s">
        <v>338</v>
      </c>
      <c r="B1338" s="314" t="s">
        <v>1694</v>
      </c>
      <c r="C1338" s="435" t="s">
        <v>1694</v>
      </c>
      <c r="D1338" s="539"/>
    </row>
    <row r="1339" spans="1:4" x14ac:dyDescent="0.25">
      <c r="A1339" s="125">
        <v>3019</v>
      </c>
      <c r="B1339" s="395" t="s">
        <v>1695</v>
      </c>
      <c r="C1339" s="417" t="s">
        <v>1695</v>
      </c>
      <c r="D1339" s="539"/>
    </row>
    <row r="1340" spans="1:4" ht="52.8" x14ac:dyDescent="0.25">
      <c r="A1340" s="125" t="s">
        <v>338</v>
      </c>
      <c r="B1340" s="314" t="s">
        <v>1696</v>
      </c>
      <c r="C1340" s="435" t="s">
        <v>1696</v>
      </c>
      <c r="D1340" s="539"/>
    </row>
    <row r="1341" spans="1:4" ht="26.4" x14ac:dyDescent="0.25">
      <c r="A1341" s="125" t="s">
        <v>338</v>
      </c>
      <c r="B1341" s="552" t="s">
        <v>1697</v>
      </c>
      <c r="C1341" s="474" t="s">
        <v>1697</v>
      </c>
      <c r="D1341" s="539"/>
    </row>
    <row r="1342" spans="1:4" ht="39.6" x14ac:dyDescent="0.25">
      <c r="A1342" s="125" t="s">
        <v>338</v>
      </c>
      <c r="B1342" s="314" t="s">
        <v>1698</v>
      </c>
      <c r="C1342" s="435" t="s">
        <v>1698</v>
      </c>
      <c r="D1342" s="539"/>
    </row>
    <row r="1343" spans="1:4" ht="39.6" x14ac:dyDescent="0.25">
      <c r="A1343" s="125">
        <v>3023</v>
      </c>
      <c r="B1343" s="314" t="s">
        <v>1699</v>
      </c>
      <c r="C1343" s="435" t="s">
        <v>1699</v>
      </c>
      <c r="D1343" s="539"/>
    </row>
    <row r="1344" spans="1:4" ht="92.4" x14ac:dyDescent="0.25">
      <c r="A1344" s="125" t="s">
        <v>338</v>
      </c>
      <c r="B1344" s="314" t="s">
        <v>1700</v>
      </c>
      <c r="C1344" s="435" t="s">
        <v>1700</v>
      </c>
      <c r="D1344" s="539"/>
    </row>
    <row r="1345" spans="1:4" x14ac:dyDescent="0.25">
      <c r="A1345" s="125" t="s">
        <v>338</v>
      </c>
      <c r="B1345" s="553" t="s">
        <v>1701</v>
      </c>
      <c r="C1345" s="576" t="s">
        <v>1701</v>
      </c>
      <c r="D1345" s="539"/>
    </row>
    <row r="1346" spans="1:4" ht="79.2" x14ac:dyDescent="0.25">
      <c r="A1346" s="125">
        <v>3026</v>
      </c>
      <c r="B1346" s="553" t="s">
        <v>1702</v>
      </c>
      <c r="C1346" s="576" t="s">
        <v>1702</v>
      </c>
      <c r="D1346" s="539"/>
    </row>
    <row r="1347" spans="1:4" ht="69.599999999999994" x14ac:dyDescent="0.25">
      <c r="A1347" s="125" t="s">
        <v>338</v>
      </c>
      <c r="B1347" s="200" t="s">
        <v>1703</v>
      </c>
      <c r="C1347" s="511" t="s">
        <v>1703</v>
      </c>
      <c r="D1347" s="539"/>
    </row>
    <row r="1348" spans="1:4" ht="66" x14ac:dyDescent="0.25">
      <c r="A1348" s="125">
        <v>3028</v>
      </c>
      <c r="B1348" s="396" t="s">
        <v>1704</v>
      </c>
      <c r="C1348" s="435" t="s">
        <v>1704</v>
      </c>
      <c r="D1348" s="539"/>
    </row>
    <row r="1349" spans="1:4" x14ac:dyDescent="0.25">
      <c r="A1349" s="125">
        <v>3029</v>
      </c>
      <c r="B1349" s="213" t="s">
        <v>1705</v>
      </c>
      <c r="C1349" s="375" t="s">
        <v>1705</v>
      </c>
      <c r="D1349" s="539"/>
    </row>
    <row r="1350" spans="1:4" ht="30.6" x14ac:dyDescent="0.25">
      <c r="A1350" s="125">
        <v>3030</v>
      </c>
      <c r="B1350" s="201" t="s">
        <v>1706</v>
      </c>
      <c r="C1350" s="380" t="s">
        <v>1706</v>
      </c>
      <c r="D1350" s="539"/>
    </row>
    <row r="1351" spans="1:4" ht="52.8" x14ac:dyDescent="0.25">
      <c r="A1351" s="125" t="s">
        <v>338</v>
      </c>
      <c r="B1351" s="314" t="s">
        <v>1707</v>
      </c>
      <c r="C1351" s="435" t="s">
        <v>1707</v>
      </c>
      <c r="D1351" s="539"/>
    </row>
    <row r="1352" spans="1:4" ht="30.6" x14ac:dyDescent="0.25">
      <c r="A1352" s="125">
        <v>3032</v>
      </c>
      <c r="B1352" s="201" t="s">
        <v>1708</v>
      </c>
      <c r="C1352" s="380" t="s">
        <v>1708</v>
      </c>
      <c r="D1352" s="539"/>
    </row>
    <row r="1353" spans="1:4" ht="26.4" x14ac:dyDescent="0.25">
      <c r="A1353" s="125">
        <v>3033</v>
      </c>
      <c r="B1353" s="55" t="s">
        <v>183</v>
      </c>
      <c r="C1353" s="379" t="s">
        <v>183</v>
      </c>
      <c r="D1353" s="539"/>
    </row>
    <row r="1354" spans="1:4" ht="20.399999999999999" x14ac:dyDescent="0.25">
      <c r="A1354" s="125">
        <v>3034</v>
      </c>
      <c r="B1354" s="202" t="s">
        <v>1709</v>
      </c>
      <c r="C1354" s="380" t="s">
        <v>1709</v>
      </c>
      <c r="D1354" s="539"/>
    </row>
    <row r="1355" spans="1:4" x14ac:dyDescent="0.25">
      <c r="A1355" s="125">
        <v>3035</v>
      </c>
      <c r="B1355" s="500" t="s">
        <v>1710</v>
      </c>
      <c r="C1355" s="517" t="s">
        <v>1710</v>
      </c>
      <c r="D1355" s="539"/>
    </row>
    <row r="1356" spans="1:4" x14ac:dyDescent="0.25">
      <c r="A1356" s="125">
        <v>3036</v>
      </c>
      <c r="B1356" s="221" t="s">
        <v>1711</v>
      </c>
      <c r="C1356" s="518" t="s">
        <v>1711</v>
      </c>
      <c r="D1356" s="539"/>
    </row>
    <row r="1357" spans="1:4" x14ac:dyDescent="0.25">
      <c r="A1357" s="125">
        <v>3037</v>
      </c>
      <c r="B1357" s="202" t="s">
        <v>1712</v>
      </c>
      <c r="C1357" s="380" t="s">
        <v>1712</v>
      </c>
      <c r="D1357" s="539"/>
    </row>
    <row r="1358" spans="1:4" ht="30.6" x14ac:dyDescent="0.25">
      <c r="A1358" s="125">
        <v>3038</v>
      </c>
      <c r="B1358" s="225" t="s">
        <v>1713</v>
      </c>
      <c r="C1358" s="437" t="s">
        <v>1713</v>
      </c>
      <c r="D1358" s="539"/>
    </row>
    <row r="1359" spans="1:4" ht="20.399999999999999" x14ac:dyDescent="0.25">
      <c r="A1359" s="125">
        <v>3039</v>
      </c>
      <c r="B1359" s="202" t="s">
        <v>1714</v>
      </c>
      <c r="C1359" s="380" t="s">
        <v>1714</v>
      </c>
      <c r="D1359" s="539"/>
    </row>
    <row r="1360" spans="1:4" ht="61.2" x14ac:dyDescent="0.25">
      <c r="A1360" s="125">
        <v>3040</v>
      </c>
      <c r="B1360" s="202" t="s">
        <v>1715</v>
      </c>
      <c r="C1360" s="380" t="s">
        <v>1715</v>
      </c>
      <c r="D1360" s="539"/>
    </row>
    <row r="1361" spans="1:4" ht="26.4" x14ac:dyDescent="0.25">
      <c r="A1361" s="125" t="s">
        <v>338</v>
      </c>
      <c r="B1361" s="55" t="s">
        <v>1716</v>
      </c>
      <c r="C1361" s="379" t="s">
        <v>1716</v>
      </c>
      <c r="D1361" s="539"/>
    </row>
    <row r="1362" spans="1:4" ht="20.399999999999999" x14ac:dyDescent="0.25">
      <c r="A1362" s="125">
        <v>3042</v>
      </c>
      <c r="B1362" s="202" t="s">
        <v>1717</v>
      </c>
      <c r="C1362" s="380" t="s">
        <v>1717</v>
      </c>
      <c r="D1362" s="539"/>
    </row>
    <row r="1363" spans="1:4" ht="20.399999999999999" x14ac:dyDescent="0.25">
      <c r="A1363" s="125">
        <v>3043</v>
      </c>
      <c r="B1363" s="202" t="s">
        <v>1718</v>
      </c>
      <c r="C1363" s="380" t="s">
        <v>1718</v>
      </c>
      <c r="D1363" s="539"/>
    </row>
    <row r="1364" spans="1:4" x14ac:dyDescent="0.25">
      <c r="A1364" s="125">
        <v>3044</v>
      </c>
      <c r="B1364" s="74" t="s">
        <v>1719</v>
      </c>
      <c r="C1364" s="378" t="s">
        <v>1719</v>
      </c>
      <c r="D1364" s="539"/>
    </row>
    <row r="1365" spans="1:4" ht="17.399999999999999" x14ac:dyDescent="0.25">
      <c r="A1365" s="125" t="s">
        <v>338</v>
      </c>
      <c r="B1365" s="207" t="s">
        <v>1720</v>
      </c>
      <c r="C1365" s="436" t="s">
        <v>1720</v>
      </c>
      <c r="D1365" s="539"/>
    </row>
    <row r="1366" spans="1:4" ht="40.799999999999997" x14ac:dyDescent="0.25">
      <c r="A1366" s="125" t="s">
        <v>338</v>
      </c>
      <c r="B1366" s="202" t="s">
        <v>1721</v>
      </c>
      <c r="C1366" s="380" t="s">
        <v>1721</v>
      </c>
      <c r="D1366" s="539"/>
    </row>
    <row r="1367" spans="1:4" ht="20.399999999999999" x14ac:dyDescent="0.25">
      <c r="A1367" s="125" t="s">
        <v>338</v>
      </c>
      <c r="B1367" s="202" t="s">
        <v>1722</v>
      </c>
      <c r="C1367" s="380" t="s">
        <v>1722</v>
      </c>
      <c r="D1367" s="539"/>
    </row>
    <row r="1368" spans="1:4" ht="20.399999999999999" x14ac:dyDescent="0.25">
      <c r="A1368" s="125" t="s">
        <v>338</v>
      </c>
      <c r="B1368" s="202" t="s">
        <v>1723</v>
      </c>
      <c r="C1368" s="380" t="s">
        <v>1723</v>
      </c>
      <c r="D1368" s="539"/>
    </row>
    <row r="1369" spans="1:4" x14ac:dyDescent="0.25">
      <c r="A1369" s="125" t="s">
        <v>338</v>
      </c>
      <c r="B1369" s="225" t="s">
        <v>1724</v>
      </c>
      <c r="C1369" s="437" t="s">
        <v>1724</v>
      </c>
      <c r="D1369" s="539"/>
    </row>
    <row r="1370" spans="1:4" ht="30.6" x14ac:dyDescent="0.25">
      <c r="A1370" s="125" t="s">
        <v>338</v>
      </c>
      <c r="B1370" s="225" t="s">
        <v>1725</v>
      </c>
      <c r="C1370" s="437" t="s">
        <v>1725</v>
      </c>
      <c r="D1370" s="539"/>
    </row>
    <row r="1371" spans="1:4" x14ac:dyDescent="0.25">
      <c r="A1371" s="125" t="s">
        <v>338</v>
      </c>
      <c r="B1371" s="202" t="s">
        <v>1726</v>
      </c>
      <c r="C1371" s="380" t="s">
        <v>1726</v>
      </c>
      <c r="D1371" s="539"/>
    </row>
    <row r="1372" spans="1:4" x14ac:dyDescent="0.25">
      <c r="A1372" s="125" t="s">
        <v>338</v>
      </c>
      <c r="B1372" s="55" t="s">
        <v>1727</v>
      </c>
      <c r="C1372" s="379" t="s">
        <v>1727</v>
      </c>
      <c r="D1372" s="539"/>
    </row>
    <row r="1373" spans="1:4" x14ac:dyDescent="0.25">
      <c r="A1373" s="125" t="s">
        <v>338</v>
      </c>
      <c r="B1373" s="202" t="s">
        <v>1728</v>
      </c>
      <c r="C1373" s="380" t="s">
        <v>1728</v>
      </c>
      <c r="D1373" s="539"/>
    </row>
    <row r="1374" spans="1:4" x14ac:dyDescent="0.25">
      <c r="A1374" s="125">
        <v>3054</v>
      </c>
      <c r="B1374" t="s">
        <v>1729</v>
      </c>
      <c r="C1374" s="508" t="s">
        <v>1729</v>
      </c>
      <c r="D1374" s="539"/>
    </row>
    <row r="1375" spans="1:4" x14ac:dyDescent="0.25">
      <c r="A1375" s="125" t="s">
        <v>338</v>
      </c>
      <c r="B1375" s="556" t="s">
        <v>1730</v>
      </c>
      <c r="C1375" s="577" t="s">
        <v>1730</v>
      </c>
      <c r="D1375" s="539"/>
    </row>
    <row r="1376" spans="1:4" x14ac:dyDescent="0.25">
      <c r="A1376" s="125" t="s">
        <v>338</v>
      </c>
      <c r="B1376" s="501" t="s">
        <v>1731</v>
      </c>
      <c r="C1376" s="440" t="s">
        <v>1731</v>
      </c>
      <c r="D1376" s="539"/>
    </row>
    <row r="1377" spans="1:4" x14ac:dyDescent="0.25">
      <c r="A1377" s="125" t="s">
        <v>338</v>
      </c>
      <c r="B1377" s="554" t="s">
        <v>1732</v>
      </c>
      <c r="C1377" s="578" t="s">
        <v>1732</v>
      </c>
      <c r="D1377" s="539"/>
    </row>
    <row r="1378" spans="1:4" x14ac:dyDescent="0.25">
      <c r="A1378" s="125" t="s">
        <v>338</v>
      </c>
      <c r="B1378" s="554" t="s">
        <v>1733</v>
      </c>
      <c r="C1378" s="578" t="s">
        <v>1733</v>
      </c>
      <c r="D1378" s="539"/>
    </row>
    <row r="1379" spans="1:4" x14ac:dyDescent="0.25">
      <c r="A1379" s="125" t="s">
        <v>338</v>
      </c>
      <c r="B1379" s="554" t="s">
        <v>1734</v>
      </c>
      <c r="C1379" s="578" t="s">
        <v>1734</v>
      </c>
      <c r="D1379" s="539"/>
    </row>
    <row r="1380" spans="1:4" x14ac:dyDescent="0.25">
      <c r="A1380" s="125" t="s">
        <v>338</v>
      </c>
      <c r="B1380" s="555" t="s">
        <v>1735</v>
      </c>
      <c r="C1380" s="514" t="s">
        <v>1735</v>
      </c>
      <c r="D1380" s="539"/>
    </row>
    <row r="1381" spans="1:4" ht="20.399999999999999" x14ac:dyDescent="0.25">
      <c r="A1381" s="125" t="s">
        <v>338</v>
      </c>
      <c r="B1381" s="202" t="s">
        <v>1736</v>
      </c>
      <c r="C1381" s="380" t="s">
        <v>1736</v>
      </c>
      <c r="D1381" s="539"/>
    </row>
    <row r="1382" spans="1:4" x14ac:dyDescent="0.25">
      <c r="A1382" s="125" t="s">
        <v>338</v>
      </c>
      <c r="B1382" s="202" t="s">
        <v>1737</v>
      </c>
      <c r="C1382" s="380" t="s">
        <v>1737</v>
      </c>
      <c r="D1382" s="539"/>
    </row>
    <row r="1383" spans="1:4" x14ac:dyDescent="0.25">
      <c r="A1383" s="125" t="s">
        <v>338</v>
      </c>
      <c r="B1383" s="64" t="s">
        <v>1738</v>
      </c>
      <c r="C1383" s="379" t="s">
        <v>1738</v>
      </c>
      <c r="D1383" s="539"/>
    </row>
    <row r="1384" spans="1:4" ht="30.6" x14ac:dyDescent="0.25">
      <c r="A1384" s="125" t="s">
        <v>338</v>
      </c>
      <c r="B1384" s="225" t="s">
        <v>1739</v>
      </c>
      <c r="C1384" s="437" t="s">
        <v>1739</v>
      </c>
      <c r="D1384" s="539"/>
    </row>
    <row r="1385" spans="1:4" ht="26.4" x14ac:dyDescent="0.25">
      <c r="A1385" s="125" t="s">
        <v>338</v>
      </c>
      <c r="B1385" s="338" t="s">
        <v>1740</v>
      </c>
      <c r="C1385" s="435" t="s">
        <v>1740</v>
      </c>
      <c r="D1385" s="539"/>
    </row>
    <row r="1386" spans="1:4" ht="22.8" x14ac:dyDescent="0.25">
      <c r="A1386" s="125" t="s">
        <v>338</v>
      </c>
      <c r="B1386" s="406" t="s">
        <v>1741</v>
      </c>
      <c r="C1386" s="449" t="s">
        <v>1741</v>
      </c>
      <c r="D1386" s="539"/>
    </row>
    <row r="1387" spans="1:4" ht="22.8" x14ac:dyDescent="0.25">
      <c r="A1387" s="125" t="s">
        <v>338</v>
      </c>
      <c r="B1387" s="404" t="s">
        <v>1742</v>
      </c>
      <c r="C1387" s="418" t="s">
        <v>1742</v>
      </c>
      <c r="D1387" s="539"/>
    </row>
    <row r="1388" spans="1:4" ht="22.8" x14ac:dyDescent="0.25">
      <c r="A1388" s="125">
        <v>3068</v>
      </c>
      <c r="B1388" s="404" t="s">
        <v>1743</v>
      </c>
      <c r="C1388" s="418" t="s">
        <v>1743</v>
      </c>
      <c r="D1388" s="539"/>
    </row>
    <row r="1389" spans="1:4" ht="34.200000000000003" x14ac:dyDescent="0.25">
      <c r="A1389" s="125">
        <v>3069</v>
      </c>
      <c r="B1389" s="404" t="s">
        <v>1744</v>
      </c>
      <c r="C1389" s="418" t="s">
        <v>1744</v>
      </c>
      <c r="D1389" s="539"/>
    </row>
    <row r="1390" spans="1:4" ht="34.200000000000003" x14ac:dyDescent="0.25">
      <c r="A1390" s="125">
        <v>3070</v>
      </c>
      <c r="B1390" s="561" t="s">
        <v>1745</v>
      </c>
      <c r="C1390" s="418" t="s">
        <v>1745</v>
      </c>
      <c r="D1390" s="539"/>
    </row>
    <row r="1391" spans="1:4" ht="20.399999999999999" x14ac:dyDescent="0.25">
      <c r="A1391" s="125">
        <v>3071</v>
      </c>
      <c r="B1391" s="559" t="s">
        <v>1746</v>
      </c>
      <c r="C1391" s="437" t="s">
        <v>1746</v>
      </c>
      <c r="D1391" s="539"/>
    </row>
    <row r="1392" spans="1:4" ht="20.399999999999999" x14ac:dyDescent="0.25">
      <c r="A1392" s="125">
        <v>3072</v>
      </c>
      <c r="B1392" s="558" t="s">
        <v>1747</v>
      </c>
      <c r="C1392" s="380" t="s">
        <v>1747</v>
      </c>
      <c r="D1392" s="539"/>
    </row>
    <row r="1393" spans="1:4" ht="26.4" x14ac:dyDescent="0.25">
      <c r="A1393" s="125">
        <v>3073</v>
      </c>
      <c r="B1393" s="560" t="s">
        <v>1748</v>
      </c>
      <c r="C1393" s="379" t="s">
        <v>1748</v>
      </c>
      <c r="D1393" s="539"/>
    </row>
    <row r="1394" spans="1:4" ht="26.4" x14ac:dyDescent="0.25">
      <c r="A1394" s="125" t="s">
        <v>338</v>
      </c>
      <c r="B1394" s="560" t="s">
        <v>1749</v>
      </c>
      <c r="C1394" s="379" t="s">
        <v>1749</v>
      </c>
      <c r="D1394" s="539"/>
    </row>
    <row r="1395" spans="1:4" ht="20.399999999999999" x14ac:dyDescent="0.25">
      <c r="A1395" s="125">
        <v>3075</v>
      </c>
      <c r="B1395" s="557" t="s">
        <v>1750</v>
      </c>
      <c r="C1395" s="579" t="s">
        <v>1750</v>
      </c>
      <c r="D1395" s="539"/>
    </row>
    <row r="1396" spans="1:4" x14ac:dyDescent="0.25">
      <c r="A1396" s="574" t="s">
        <v>338</v>
      </c>
      <c r="B1396" s="574" t="s">
        <v>1751</v>
      </c>
      <c r="C1396" s="574" t="s">
        <v>1751</v>
      </c>
    </row>
    <row r="1397" spans="1:4" x14ac:dyDescent="0.25">
      <c r="A1397" s="125">
        <v>3500</v>
      </c>
      <c r="B1397" s="70" t="s">
        <v>16</v>
      </c>
      <c r="C1397" s="529" t="s">
        <v>16</v>
      </c>
    </row>
    <row r="1398" spans="1:4" x14ac:dyDescent="0.25">
      <c r="A1398" s="125">
        <v>3501</v>
      </c>
      <c r="B1398" s="70" t="s">
        <v>18</v>
      </c>
      <c r="C1398" s="529" t="s">
        <v>18</v>
      </c>
    </row>
    <row r="1399" spans="1:4" x14ac:dyDescent="0.25">
      <c r="A1399" s="125">
        <v>3502</v>
      </c>
      <c r="B1399" s="70" t="s">
        <v>1986</v>
      </c>
      <c r="C1399" s="529" t="s">
        <v>1986</v>
      </c>
    </row>
    <row r="1400" spans="1:4" x14ac:dyDescent="0.25">
      <c r="A1400" s="125">
        <v>3503</v>
      </c>
      <c r="B1400" t="s">
        <v>1988</v>
      </c>
      <c r="C1400" s="508" t="s">
        <v>1988</v>
      </c>
    </row>
    <row r="1401" spans="1:4" x14ac:dyDescent="0.25">
      <c r="A1401" s="125">
        <v>3504</v>
      </c>
      <c r="B1401" s="538" t="s">
        <v>2025</v>
      </c>
      <c r="C1401" s="477" t="s">
        <v>2025</v>
      </c>
    </row>
    <row r="1402" spans="1:4" x14ac:dyDescent="0.25">
      <c r="A1402" s="125">
        <v>3505</v>
      </c>
      <c r="B1402" t="s">
        <v>3</v>
      </c>
      <c r="C1402" s="508" t="s">
        <v>3</v>
      </c>
    </row>
    <row r="1403" spans="1:4" x14ac:dyDescent="0.25">
      <c r="A1403" s="125">
        <v>3506</v>
      </c>
      <c r="B1403" t="s">
        <v>5</v>
      </c>
      <c r="C1403" s="508" t="s">
        <v>5</v>
      </c>
    </row>
    <row r="1404" spans="1:4" x14ac:dyDescent="0.25">
      <c r="A1404" s="125">
        <v>3507</v>
      </c>
      <c r="B1404" s="214" t="s">
        <v>1876</v>
      </c>
      <c r="C1404" s="865" t="s">
        <v>1876</v>
      </c>
    </row>
    <row r="1405" spans="1:4" x14ac:dyDescent="0.25">
      <c r="A1405" s="125">
        <v>3508</v>
      </c>
      <c r="B1405" s="214" t="s">
        <v>7</v>
      </c>
      <c r="C1405" s="865" t="s">
        <v>7</v>
      </c>
    </row>
    <row r="1406" spans="1:4" x14ac:dyDescent="0.25">
      <c r="A1406" s="125">
        <v>3509</v>
      </c>
      <c r="B1406" s="214" t="s">
        <v>8</v>
      </c>
      <c r="C1406" s="865" t="s">
        <v>8</v>
      </c>
    </row>
    <row r="1407" spans="1:4" x14ac:dyDescent="0.25">
      <c r="A1407" s="125">
        <v>3510</v>
      </c>
      <c r="B1407" s="214" t="s">
        <v>9</v>
      </c>
      <c r="C1407" s="865" t="s">
        <v>9</v>
      </c>
    </row>
    <row r="1408" spans="1:4" x14ac:dyDescent="0.25">
      <c r="A1408" s="125">
        <v>3511</v>
      </c>
      <c r="B1408" s="214" t="s">
        <v>10</v>
      </c>
      <c r="C1408" s="865" t="s">
        <v>10</v>
      </c>
    </row>
    <row r="1409" spans="1:3" x14ac:dyDescent="0.25">
      <c r="A1409" s="125">
        <v>3512</v>
      </c>
      <c r="B1409" s="214" t="s">
        <v>11</v>
      </c>
      <c r="C1409" s="865" t="s">
        <v>11</v>
      </c>
    </row>
    <row r="1410" spans="1:3" x14ac:dyDescent="0.25">
      <c r="A1410" s="125">
        <v>3513</v>
      </c>
      <c r="B1410" s="214" t="s">
        <v>12</v>
      </c>
      <c r="C1410" s="865" t="s">
        <v>12</v>
      </c>
    </row>
    <row r="1411" spans="1:3" x14ac:dyDescent="0.25">
      <c r="A1411" s="125">
        <v>3514</v>
      </c>
      <c r="B1411" s="214" t="s">
        <v>13</v>
      </c>
      <c r="C1411" s="865" t="s">
        <v>13</v>
      </c>
    </row>
    <row r="1412" spans="1:3" x14ac:dyDescent="0.25">
      <c r="A1412" s="125">
        <v>3515</v>
      </c>
      <c r="B1412" s="396" t="s">
        <v>14</v>
      </c>
      <c r="C1412" s="435" t="s">
        <v>14</v>
      </c>
    </row>
    <row r="1413" spans="1:3" ht="39.6" x14ac:dyDescent="0.25">
      <c r="A1413" s="125">
        <v>3516</v>
      </c>
      <c r="B1413" s="497" t="s">
        <v>1889</v>
      </c>
      <c r="C1413" s="866" t="s">
        <v>1889</v>
      </c>
    </row>
    <row r="1414" spans="1:3" ht="66" x14ac:dyDescent="0.25">
      <c r="A1414" s="125">
        <v>3517</v>
      </c>
      <c r="B1414" s="314" t="s">
        <v>1879</v>
      </c>
      <c r="C1414" s="536" t="s">
        <v>1879</v>
      </c>
    </row>
    <row r="1415" spans="1:3" ht="26.4" x14ac:dyDescent="0.25">
      <c r="A1415" s="125">
        <v>3518</v>
      </c>
      <c r="B1415" s="314" t="s">
        <v>1878</v>
      </c>
      <c r="C1415" s="536" t="s">
        <v>1878</v>
      </c>
    </row>
    <row r="1416" spans="1:3" x14ac:dyDescent="0.25">
      <c r="A1416" s="125">
        <v>3519</v>
      </c>
      <c r="B1416" t="s">
        <v>17</v>
      </c>
      <c r="C1416" s="508" t="s">
        <v>17</v>
      </c>
    </row>
    <row r="1417" spans="1:3" ht="26.4" x14ac:dyDescent="0.25">
      <c r="A1417" s="125">
        <v>3520</v>
      </c>
      <c r="B1417" s="314" t="s">
        <v>1985</v>
      </c>
      <c r="C1417" s="536" t="s">
        <v>1985</v>
      </c>
    </row>
    <row r="1418" spans="1:3" ht="52.8" x14ac:dyDescent="0.25">
      <c r="A1418" s="125">
        <v>3521</v>
      </c>
      <c r="B1418" s="314" t="s">
        <v>1896</v>
      </c>
      <c r="C1418" s="536" t="s">
        <v>1896</v>
      </c>
    </row>
    <row r="1419" spans="1:3" ht="26.4" x14ac:dyDescent="0.25">
      <c r="A1419" s="125">
        <v>3522</v>
      </c>
      <c r="B1419" s="314" t="s">
        <v>1897</v>
      </c>
      <c r="C1419" s="536" t="s">
        <v>1897</v>
      </c>
    </row>
    <row r="1420" spans="1:3" ht="26.4" x14ac:dyDescent="0.25">
      <c r="A1420" s="125">
        <v>3523</v>
      </c>
      <c r="B1420" s="396" t="s">
        <v>1899</v>
      </c>
      <c r="C1420" s="435" t="s">
        <v>1899</v>
      </c>
    </row>
    <row r="1421" spans="1:3" x14ac:dyDescent="0.25">
      <c r="A1421" s="125">
        <v>3524</v>
      </c>
      <c r="B1421" s="396" t="s">
        <v>1923</v>
      </c>
      <c r="C1421" s="435" t="s">
        <v>1923</v>
      </c>
    </row>
    <row r="1422" spans="1:3" ht="26.4" x14ac:dyDescent="0.25">
      <c r="A1422" s="125">
        <v>3525</v>
      </c>
      <c r="B1422" s="396" t="s">
        <v>1924</v>
      </c>
      <c r="C1422" s="435" t="s">
        <v>1924</v>
      </c>
    </row>
    <row r="1423" spans="1:3" ht="26.4" x14ac:dyDescent="0.25">
      <c r="A1423" s="125">
        <v>3526</v>
      </c>
      <c r="B1423" s="396" t="s">
        <v>1925</v>
      </c>
      <c r="C1423" s="435" t="s">
        <v>1925</v>
      </c>
    </row>
    <row r="1424" spans="1:3" x14ac:dyDescent="0.25">
      <c r="A1424" s="125">
        <v>3527</v>
      </c>
      <c r="B1424" s="314" t="s">
        <v>1890</v>
      </c>
      <c r="C1424" s="536" t="s">
        <v>1890</v>
      </c>
    </row>
    <row r="1425" spans="1:3" ht="66" x14ac:dyDescent="0.25">
      <c r="A1425" s="125">
        <v>3528</v>
      </c>
      <c r="B1425" s="314" t="s">
        <v>1887</v>
      </c>
      <c r="C1425" s="536" t="s">
        <v>1887</v>
      </c>
    </row>
    <row r="1426" spans="1:3" ht="26.4" x14ac:dyDescent="0.25">
      <c r="A1426" s="125">
        <v>3529</v>
      </c>
      <c r="B1426" s="314" t="s">
        <v>1888</v>
      </c>
      <c r="C1426" s="536" t="s">
        <v>1888</v>
      </c>
    </row>
    <row r="1427" spans="1:3" ht="39.6" x14ac:dyDescent="0.25">
      <c r="A1427" s="125">
        <v>3530</v>
      </c>
      <c r="B1427" s="314" t="s">
        <v>1877</v>
      </c>
      <c r="C1427" s="536" t="s">
        <v>1877</v>
      </c>
    </row>
    <row r="1428" spans="1:3" ht="79.2" x14ac:dyDescent="0.25">
      <c r="A1428" s="125">
        <v>3531</v>
      </c>
      <c r="B1428" s="314" t="s">
        <v>1892</v>
      </c>
      <c r="C1428" s="536" t="s">
        <v>1892</v>
      </c>
    </row>
    <row r="1429" spans="1:3" x14ac:dyDescent="0.25">
      <c r="A1429" s="125">
        <v>3532</v>
      </c>
      <c r="B1429" s="553" t="s">
        <v>1987</v>
      </c>
      <c r="C1429" s="867" t="s">
        <v>1987</v>
      </c>
    </row>
    <row r="1430" spans="1:3" ht="26.4" x14ac:dyDescent="0.25">
      <c r="A1430" s="125">
        <v>3533</v>
      </c>
      <c r="B1430" s="314" t="s">
        <v>1891</v>
      </c>
      <c r="C1430" s="536" t="s">
        <v>1891</v>
      </c>
    </row>
    <row r="1431" spans="1:3" ht="52.2" x14ac:dyDescent="0.25">
      <c r="A1431" s="125">
        <v>3534</v>
      </c>
      <c r="B1431" s="200" t="s">
        <v>2024</v>
      </c>
      <c r="C1431" s="868" t="s">
        <v>2024</v>
      </c>
    </row>
    <row r="1432" spans="1:3" ht="39.6" x14ac:dyDescent="0.25">
      <c r="A1432" s="125">
        <v>3535</v>
      </c>
      <c r="B1432" s="314" t="s">
        <v>1893</v>
      </c>
      <c r="C1432" s="536" t="s">
        <v>1893</v>
      </c>
    </row>
    <row r="1433" spans="1:3" ht="52.8" x14ac:dyDescent="0.25">
      <c r="A1433" s="125">
        <v>3536</v>
      </c>
      <c r="B1433" s="314" t="s">
        <v>1922</v>
      </c>
      <c r="C1433" s="536" t="s">
        <v>1922</v>
      </c>
    </row>
    <row r="1434" spans="1:3" ht="92.4" x14ac:dyDescent="0.25">
      <c r="A1434" s="125">
        <v>3537</v>
      </c>
      <c r="B1434" s="314" t="s">
        <v>1980</v>
      </c>
      <c r="C1434" s="536" t="s">
        <v>1980</v>
      </c>
    </row>
    <row r="1435" spans="1:3" ht="39.6" x14ac:dyDescent="0.25">
      <c r="A1435" s="125">
        <v>3538</v>
      </c>
      <c r="B1435" s="314" t="s">
        <v>1894</v>
      </c>
      <c r="C1435" s="536" t="s">
        <v>1894</v>
      </c>
    </row>
    <row r="1436" spans="1:3" x14ac:dyDescent="0.25">
      <c r="A1436" s="125">
        <v>3539</v>
      </c>
      <c r="B1436" s="55" t="s">
        <v>75</v>
      </c>
      <c r="C1436" s="379" t="s">
        <v>75</v>
      </c>
    </row>
    <row r="1437" spans="1:3" ht="20.399999999999999" x14ac:dyDescent="0.25">
      <c r="A1437" s="125">
        <v>3540</v>
      </c>
      <c r="B1437" s="224" t="s">
        <v>1904</v>
      </c>
      <c r="C1437" s="437" t="s">
        <v>1904</v>
      </c>
    </row>
    <row r="1438" spans="1:3" x14ac:dyDescent="0.25">
      <c r="A1438" s="125">
        <v>3541</v>
      </c>
      <c r="B1438" s="80" t="s">
        <v>1903</v>
      </c>
      <c r="C1438" s="380" t="s">
        <v>1903</v>
      </c>
    </row>
    <row r="1439" spans="1:3" ht="20.399999999999999" x14ac:dyDescent="0.25">
      <c r="A1439" s="125">
        <v>3542</v>
      </c>
      <c r="B1439" s="831" t="s">
        <v>76</v>
      </c>
      <c r="C1439" s="869" t="s">
        <v>76</v>
      </c>
    </row>
    <row r="1440" spans="1:3" ht="30.6" x14ac:dyDescent="0.25">
      <c r="A1440" s="125">
        <v>3543</v>
      </c>
      <c r="B1440" s="80" t="s">
        <v>1905</v>
      </c>
      <c r="C1440" s="380" t="s">
        <v>1905</v>
      </c>
    </row>
    <row r="1441" spans="1:3" x14ac:dyDescent="0.25">
      <c r="A1441" s="125">
        <v>3544</v>
      </c>
      <c r="B1441" s="832" t="s">
        <v>77</v>
      </c>
      <c r="C1441" s="870" t="s">
        <v>77</v>
      </c>
    </row>
    <row r="1442" spans="1:3" x14ac:dyDescent="0.25">
      <c r="A1442" s="125">
        <v>3545</v>
      </c>
      <c r="B1442" s="845" t="s">
        <v>78</v>
      </c>
      <c r="C1442" s="871" t="s">
        <v>78</v>
      </c>
    </row>
    <row r="1443" spans="1:3" x14ac:dyDescent="0.25">
      <c r="A1443" s="125">
        <v>3546</v>
      </c>
      <c r="B1443" s="572" t="s">
        <v>79</v>
      </c>
      <c r="C1443" s="872" t="s">
        <v>79</v>
      </c>
    </row>
    <row r="1444" spans="1:3" x14ac:dyDescent="0.25">
      <c r="A1444" s="125">
        <v>3547</v>
      </c>
      <c r="B1444" s="572" t="s">
        <v>1992</v>
      </c>
      <c r="C1444" s="872" t="s">
        <v>1992</v>
      </c>
    </row>
    <row r="1445" spans="1:3" x14ac:dyDescent="0.25">
      <c r="A1445" s="125">
        <v>3548</v>
      </c>
      <c r="B1445" s="572" t="s">
        <v>80</v>
      </c>
      <c r="C1445" s="872" t="s">
        <v>80</v>
      </c>
    </row>
    <row r="1446" spans="1:3" x14ac:dyDescent="0.25">
      <c r="A1446" s="125">
        <v>3549</v>
      </c>
      <c r="B1446" s="829" t="s">
        <v>81</v>
      </c>
      <c r="C1446" s="873" t="s">
        <v>81</v>
      </c>
    </row>
    <row r="1447" spans="1:3" x14ac:dyDescent="0.25">
      <c r="A1447" s="125">
        <v>3550</v>
      </c>
      <c r="B1447" s="846" t="s">
        <v>82</v>
      </c>
      <c r="C1447" s="874" t="s">
        <v>82</v>
      </c>
    </row>
    <row r="1448" spans="1:3" ht="20.399999999999999" x14ac:dyDescent="0.25">
      <c r="A1448" s="125">
        <v>3551</v>
      </c>
      <c r="B1448" s="830" t="s">
        <v>83</v>
      </c>
      <c r="C1448" s="875" t="s">
        <v>83</v>
      </c>
    </row>
    <row r="1449" spans="1:3" x14ac:dyDescent="0.25">
      <c r="A1449" s="125">
        <v>3552</v>
      </c>
      <c r="B1449" s="217" t="s">
        <v>84</v>
      </c>
      <c r="C1449" s="876" t="s">
        <v>84</v>
      </c>
    </row>
    <row r="1450" spans="1:3" ht="20.399999999999999" x14ac:dyDescent="0.25">
      <c r="A1450" s="125">
        <v>3553</v>
      </c>
      <c r="B1450" s="827" t="s">
        <v>86</v>
      </c>
      <c r="C1450" s="877" t="s">
        <v>86</v>
      </c>
    </row>
    <row r="1451" spans="1:3" x14ac:dyDescent="0.25">
      <c r="A1451" s="125">
        <v>3554</v>
      </c>
      <c r="B1451" s="217" t="s">
        <v>87</v>
      </c>
      <c r="C1451" s="876" t="s">
        <v>87</v>
      </c>
    </row>
    <row r="1452" spans="1:3" x14ac:dyDescent="0.25">
      <c r="A1452" s="125">
        <v>3555</v>
      </c>
      <c r="B1452" s="831" t="s">
        <v>88</v>
      </c>
      <c r="C1452" s="869" t="s">
        <v>88</v>
      </c>
    </row>
    <row r="1453" spans="1:3" ht="20.399999999999999" x14ac:dyDescent="0.25">
      <c r="A1453" s="125">
        <v>3556</v>
      </c>
      <c r="B1453" s="827" t="s">
        <v>89</v>
      </c>
      <c r="C1453" s="877" t="s">
        <v>89</v>
      </c>
    </row>
    <row r="1454" spans="1:3" x14ac:dyDescent="0.25">
      <c r="A1454" s="125">
        <v>3557</v>
      </c>
      <c r="B1454" s="217" t="s">
        <v>90</v>
      </c>
      <c r="C1454" s="876" t="s">
        <v>90</v>
      </c>
    </row>
    <row r="1455" spans="1:3" x14ac:dyDescent="0.25">
      <c r="A1455" s="125">
        <v>3558</v>
      </c>
      <c r="B1455" s="831" t="s">
        <v>91</v>
      </c>
      <c r="C1455" s="869" t="s">
        <v>91</v>
      </c>
    </row>
    <row r="1456" spans="1:3" ht="20.399999999999999" x14ac:dyDescent="0.25">
      <c r="A1456" s="125">
        <v>3559</v>
      </c>
      <c r="B1456" s="827" t="s">
        <v>92</v>
      </c>
      <c r="C1456" s="877" t="s">
        <v>92</v>
      </c>
    </row>
    <row r="1457" spans="1:3" x14ac:dyDescent="0.25">
      <c r="A1457" s="125">
        <v>3560</v>
      </c>
      <c r="B1457" s="217" t="s">
        <v>93</v>
      </c>
      <c r="C1457" s="876" t="s">
        <v>93</v>
      </c>
    </row>
    <row r="1458" spans="1:3" x14ac:dyDescent="0.25">
      <c r="A1458" s="125">
        <v>3561</v>
      </c>
      <c r="B1458" s="831" t="s">
        <v>94</v>
      </c>
      <c r="C1458" s="869" t="s">
        <v>94</v>
      </c>
    </row>
    <row r="1459" spans="1:3" ht="20.399999999999999" x14ac:dyDescent="0.25">
      <c r="A1459" s="125">
        <v>3562</v>
      </c>
      <c r="B1459" s="827" t="s">
        <v>95</v>
      </c>
      <c r="C1459" s="877" t="s">
        <v>95</v>
      </c>
    </row>
    <row r="1460" spans="1:3" x14ac:dyDescent="0.25">
      <c r="A1460" s="125">
        <v>3563</v>
      </c>
      <c r="B1460" s="217" t="s">
        <v>96</v>
      </c>
      <c r="C1460" s="876" t="s">
        <v>96</v>
      </c>
    </row>
    <row r="1461" spans="1:3" x14ac:dyDescent="0.25">
      <c r="A1461" s="125">
        <v>3564</v>
      </c>
      <c r="B1461" s="831" t="s">
        <v>97</v>
      </c>
      <c r="C1461" s="869" t="s">
        <v>97</v>
      </c>
    </row>
    <row r="1462" spans="1:3" x14ac:dyDescent="0.25">
      <c r="A1462" s="125">
        <v>3565</v>
      </c>
      <c r="B1462" s="827" t="s">
        <v>98</v>
      </c>
      <c r="C1462" s="877" t="s">
        <v>98</v>
      </c>
    </row>
    <row r="1463" spans="1:3" x14ac:dyDescent="0.25">
      <c r="A1463" s="125">
        <v>3566</v>
      </c>
      <c r="B1463" s="217" t="s">
        <v>99</v>
      </c>
      <c r="C1463" s="876" t="s">
        <v>99</v>
      </c>
    </row>
    <row r="1464" spans="1:3" x14ac:dyDescent="0.25">
      <c r="A1464" s="125">
        <v>3567</v>
      </c>
      <c r="B1464" s="831" t="s">
        <v>100</v>
      </c>
      <c r="C1464" s="869" t="s">
        <v>100</v>
      </c>
    </row>
    <row r="1465" spans="1:3" x14ac:dyDescent="0.25">
      <c r="A1465" s="125">
        <v>3568</v>
      </c>
      <c r="B1465" s="827" t="s">
        <v>101</v>
      </c>
      <c r="C1465" s="877" t="s">
        <v>101</v>
      </c>
    </row>
    <row r="1466" spans="1:3" x14ac:dyDescent="0.25">
      <c r="A1466" s="125">
        <v>3569</v>
      </c>
      <c r="B1466" s="217" t="s">
        <v>102</v>
      </c>
      <c r="C1466" s="876" t="s">
        <v>102</v>
      </c>
    </row>
    <row r="1467" spans="1:3" ht="20.399999999999999" x14ac:dyDescent="0.25">
      <c r="A1467" s="125">
        <v>3570</v>
      </c>
      <c r="B1467" s="827" t="s">
        <v>103</v>
      </c>
      <c r="C1467" s="877" t="s">
        <v>103</v>
      </c>
    </row>
    <row r="1468" spans="1:3" x14ac:dyDescent="0.25">
      <c r="A1468" s="125">
        <v>3571</v>
      </c>
      <c r="B1468" s="831" t="s">
        <v>148</v>
      </c>
      <c r="C1468" s="869" t="s">
        <v>148</v>
      </c>
    </row>
    <row r="1469" spans="1:3" x14ac:dyDescent="0.25">
      <c r="A1469" s="125">
        <v>3572</v>
      </c>
      <c r="B1469" s="217" t="s">
        <v>104</v>
      </c>
      <c r="C1469" s="876" t="s">
        <v>104</v>
      </c>
    </row>
    <row r="1470" spans="1:3" ht="20.399999999999999" x14ac:dyDescent="0.25">
      <c r="A1470" s="125">
        <v>3573</v>
      </c>
      <c r="B1470" s="827" t="s">
        <v>105</v>
      </c>
      <c r="C1470" s="877" t="s">
        <v>105</v>
      </c>
    </row>
    <row r="1471" spans="1:3" x14ac:dyDescent="0.25">
      <c r="A1471" s="125">
        <v>3574</v>
      </c>
      <c r="B1471" s="217" t="s">
        <v>106</v>
      </c>
      <c r="C1471" s="876" t="s">
        <v>106</v>
      </c>
    </row>
    <row r="1472" spans="1:3" x14ac:dyDescent="0.25">
      <c r="A1472" s="125">
        <v>3575</v>
      </c>
      <c r="B1472" s="831" t="s">
        <v>107</v>
      </c>
      <c r="C1472" s="869" t="s">
        <v>107</v>
      </c>
    </row>
    <row r="1473" spans="1:3" ht="20.399999999999999" x14ac:dyDescent="0.25">
      <c r="A1473" s="125">
        <v>3576</v>
      </c>
      <c r="B1473" s="827" t="s">
        <v>108</v>
      </c>
      <c r="C1473" s="877" t="s">
        <v>108</v>
      </c>
    </row>
    <row r="1474" spans="1:3" x14ac:dyDescent="0.25">
      <c r="A1474" s="125">
        <v>3577</v>
      </c>
      <c r="B1474" s="217" t="s">
        <v>109</v>
      </c>
      <c r="C1474" s="876" t="s">
        <v>109</v>
      </c>
    </row>
    <row r="1475" spans="1:3" x14ac:dyDescent="0.25">
      <c r="A1475" s="125">
        <v>3578</v>
      </c>
      <c r="B1475" s="831" t="s">
        <v>110</v>
      </c>
      <c r="C1475" s="869" t="s">
        <v>110</v>
      </c>
    </row>
    <row r="1476" spans="1:3" ht="20.399999999999999" x14ac:dyDescent="0.25">
      <c r="A1476" s="125">
        <v>3579</v>
      </c>
      <c r="B1476" s="827" t="s">
        <v>111</v>
      </c>
      <c r="C1476" s="877" t="s">
        <v>111</v>
      </c>
    </row>
    <row r="1477" spans="1:3" x14ac:dyDescent="0.25">
      <c r="A1477" s="125">
        <v>3580</v>
      </c>
      <c r="B1477" s="217" t="s">
        <v>112</v>
      </c>
      <c r="C1477" s="876" t="s">
        <v>112</v>
      </c>
    </row>
    <row r="1478" spans="1:3" x14ac:dyDescent="0.25">
      <c r="A1478" s="125">
        <v>3581</v>
      </c>
      <c r="B1478" s="831" t="s">
        <v>113</v>
      </c>
      <c r="C1478" s="869" t="s">
        <v>113</v>
      </c>
    </row>
    <row r="1479" spans="1:3" ht="20.399999999999999" x14ac:dyDescent="0.25">
      <c r="A1479" s="125">
        <v>3582</v>
      </c>
      <c r="B1479" s="827" t="s">
        <v>1989</v>
      </c>
      <c r="C1479" s="877" t="s">
        <v>1989</v>
      </c>
    </row>
    <row r="1480" spans="1:3" x14ac:dyDescent="0.25">
      <c r="A1480" s="125">
        <v>3583</v>
      </c>
      <c r="B1480" s="831" t="s">
        <v>115</v>
      </c>
      <c r="C1480" s="869" t="s">
        <v>115</v>
      </c>
    </row>
    <row r="1481" spans="1:3" x14ac:dyDescent="0.25">
      <c r="A1481" s="125">
        <v>3584</v>
      </c>
      <c r="B1481" s="217" t="s">
        <v>114</v>
      </c>
      <c r="C1481" s="876" t="s">
        <v>114</v>
      </c>
    </row>
    <row r="1482" spans="1:3" x14ac:dyDescent="0.25">
      <c r="A1482" s="125">
        <v>3585</v>
      </c>
      <c r="B1482" s="827" t="s">
        <v>1991</v>
      </c>
      <c r="C1482" s="877" t="s">
        <v>1991</v>
      </c>
    </row>
    <row r="1483" spans="1:3" x14ac:dyDescent="0.25">
      <c r="A1483" s="125">
        <v>3586</v>
      </c>
      <c r="B1483" s="217" t="s">
        <v>116</v>
      </c>
      <c r="C1483" s="876" t="s">
        <v>116</v>
      </c>
    </row>
    <row r="1484" spans="1:3" x14ac:dyDescent="0.25">
      <c r="A1484" s="125">
        <v>3587</v>
      </c>
      <c r="B1484" s="831" t="s">
        <v>117</v>
      </c>
      <c r="C1484" s="869" t="s">
        <v>117</v>
      </c>
    </row>
    <row r="1485" spans="1:3" ht="20.399999999999999" x14ac:dyDescent="0.25">
      <c r="A1485" s="125">
        <v>3588</v>
      </c>
      <c r="B1485" s="827" t="s">
        <v>1990</v>
      </c>
      <c r="C1485" s="877" t="s">
        <v>1990</v>
      </c>
    </row>
    <row r="1486" spans="1:3" x14ac:dyDescent="0.25">
      <c r="A1486" s="125">
        <v>3589</v>
      </c>
      <c r="B1486" s="827" t="s">
        <v>119</v>
      </c>
      <c r="C1486" s="877" t="s">
        <v>119</v>
      </c>
    </row>
    <row r="1487" spans="1:3" x14ac:dyDescent="0.25">
      <c r="A1487" s="125">
        <v>3590</v>
      </c>
      <c r="B1487" s="217" t="s">
        <v>120</v>
      </c>
      <c r="C1487" s="876" t="s">
        <v>120</v>
      </c>
    </row>
    <row r="1488" spans="1:3" x14ac:dyDescent="0.25">
      <c r="A1488" s="125">
        <v>3591</v>
      </c>
      <c r="B1488" s="831" t="s">
        <v>121</v>
      </c>
      <c r="C1488" s="869" t="s">
        <v>121</v>
      </c>
    </row>
    <row r="1489" spans="1:3" ht="20.399999999999999" x14ac:dyDescent="0.25">
      <c r="A1489" s="125">
        <v>3592</v>
      </c>
      <c r="B1489" s="827" t="s">
        <v>122</v>
      </c>
      <c r="C1489" s="877" t="s">
        <v>122</v>
      </c>
    </row>
    <row r="1490" spans="1:3" x14ac:dyDescent="0.25">
      <c r="A1490" s="125">
        <v>3593</v>
      </c>
      <c r="B1490" s="847" t="s">
        <v>123</v>
      </c>
      <c r="C1490" s="878" t="s">
        <v>123</v>
      </c>
    </row>
    <row r="1491" spans="1:3" ht="20.399999999999999" x14ac:dyDescent="0.25">
      <c r="A1491" s="125">
        <v>3594</v>
      </c>
      <c r="B1491" s="225" t="s">
        <v>1994</v>
      </c>
      <c r="C1491" s="879" t="s">
        <v>1994</v>
      </c>
    </row>
    <row r="1492" spans="1:3" x14ac:dyDescent="0.25">
      <c r="A1492" s="125">
        <v>3595</v>
      </c>
      <c r="B1492" s="504" t="s">
        <v>125</v>
      </c>
      <c r="C1492" s="516" t="s">
        <v>125</v>
      </c>
    </row>
    <row r="1493" spans="1:3" x14ac:dyDescent="0.25">
      <c r="A1493" s="125">
        <v>3596</v>
      </c>
      <c r="B1493" s="504" t="s">
        <v>126</v>
      </c>
      <c r="C1493" s="516" t="s">
        <v>126</v>
      </c>
    </row>
    <row r="1494" spans="1:3" x14ac:dyDescent="0.25">
      <c r="A1494" s="125">
        <v>3597</v>
      </c>
      <c r="B1494" s="504" t="s">
        <v>127</v>
      </c>
      <c r="C1494" s="516" t="s">
        <v>127</v>
      </c>
    </row>
    <row r="1495" spans="1:3" x14ac:dyDescent="0.25">
      <c r="A1495" s="125">
        <v>3598</v>
      </c>
      <c r="B1495" s="504" t="s">
        <v>128</v>
      </c>
      <c r="C1495" s="516" t="s">
        <v>128</v>
      </c>
    </row>
    <row r="1496" spans="1:3" x14ac:dyDescent="0.25">
      <c r="A1496" s="125">
        <v>3599</v>
      </c>
      <c r="B1496" s="825" t="s">
        <v>130</v>
      </c>
      <c r="C1496" s="880" t="s">
        <v>130</v>
      </c>
    </row>
    <row r="1497" spans="1:3" ht="20.399999999999999" x14ac:dyDescent="0.25">
      <c r="A1497" s="125">
        <v>3600</v>
      </c>
      <c r="B1497" s="833" t="s">
        <v>1993</v>
      </c>
      <c r="C1497" s="437" t="s">
        <v>1993</v>
      </c>
    </row>
    <row r="1498" spans="1:3" ht="40.799999999999997" x14ac:dyDescent="0.25">
      <c r="A1498" s="125">
        <v>3601</v>
      </c>
      <c r="B1498" s="80" t="s">
        <v>2012</v>
      </c>
      <c r="C1498" s="380" t="s">
        <v>2012</v>
      </c>
    </row>
    <row r="1499" spans="1:3" ht="20.399999999999999" x14ac:dyDescent="0.25">
      <c r="A1499" s="125">
        <v>3602</v>
      </c>
      <c r="B1499" s="751" t="s">
        <v>1906</v>
      </c>
      <c r="C1499" s="881" t="s">
        <v>1906</v>
      </c>
    </row>
    <row r="1500" spans="1:3" x14ac:dyDescent="0.25">
      <c r="A1500" s="125">
        <v>3603</v>
      </c>
      <c r="B1500" s="504" t="s">
        <v>1900</v>
      </c>
      <c r="C1500" s="516" t="s">
        <v>1900</v>
      </c>
    </row>
    <row r="1501" spans="1:3" x14ac:dyDescent="0.25">
      <c r="A1501" s="125">
        <v>3604</v>
      </c>
      <c r="B1501" s="504" t="s">
        <v>1880</v>
      </c>
      <c r="C1501" s="516" t="s">
        <v>1880</v>
      </c>
    </row>
    <row r="1502" spans="1:3" ht="20.399999999999999" x14ac:dyDescent="0.25">
      <c r="A1502" s="125">
        <v>3605</v>
      </c>
      <c r="B1502" s="80" t="s">
        <v>1908</v>
      </c>
      <c r="C1502" s="380" t="s">
        <v>1908</v>
      </c>
    </row>
    <row r="1503" spans="1:3" ht="20.399999999999999" x14ac:dyDescent="0.25">
      <c r="A1503" s="125">
        <v>3606</v>
      </c>
      <c r="B1503" s="828" t="s">
        <v>2008</v>
      </c>
      <c r="C1503" s="882" t="s">
        <v>2008</v>
      </c>
    </row>
    <row r="1504" spans="1:3" x14ac:dyDescent="0.25">
      <c r="A1504" s="125">
        <v>3607</v>
      </c>
      <c r="B1504" t="s">
        <v>2006</v>
      </c>
      <c r="C1504" s="508" t="s">
        <v>2006</v>
      </c>
    </row>
    <row r="1505" spans="1:3" x14ac:dyDescent="0.25">
      <c r="A1505" s="125">
        <v>3608</v>
      </c>
      <c r="B1505" s="827" t="s">
        <v>1909</v>
      </c>
      <c r="C1505" s="877" t="s">
        <v>1909</v>
      </c>
    </row>
    <row r="1506" spans="1:3" x14ac:dyDescent="0.25">
      <c r="A1506" s="125">
        <v>3609</v>
      </c>
      <c r="B1506" s="217" t="s">
        <v>151</v>
      </c>
      <c r="C1506" s="876" t="s">
        <v>151</v>
      </c>
    </row>
    <row r="1507" spans="1:3" ht="30.6" x14ac:dyDescent="0.25">
      <c r="A1507" s="125">
        <v>3610</v>
      </c>
      <c r="B1507" s="827" t="s">
        <v>1910</v>
      </c>
      <c r="C1507" s="877" t="s">
        <v>1910</v>
      </c>
    </row>
    <row r="1508" spans="1:3" x14ac:dyDescent="0.25">
      <c r="A1508" s="125">
        <v>3611</v>
      </c>
      <c r="B1508" s="217" t="s">
        <v>1911</v>
      </c>
      <c r="C1508" s="876" t="s">
        <v>1911</v>
      </c>
    </row>
    <row r="1509" spans="1:3" ht="20.399999999999999" x14ac:dyDescent="0.25">
      <c r="A1509" s="125">
        <v>3612</v>
      </c>
      <c r="B1509" s="827" t="s">
        <v>1912</v>
      </c>
      <c r="C1509" s="877" t="s">
        <v>1912</v>
      </c>
    </row>
    <row r="1510" spans="1:3" x14ac:dyDescent="0.25">
      <c r="A1510" s="125">
        <v>3613</v>
      </c>
      <c r="B1510" s="217" t="s">
        <v>1913</v>
      </c>
      <c r="C1510" s="876" t="s">
        <v>1913</v>
      </c>
    </row>
    <row r="1511" spans="1:3" x14ac:dyDescent="0.25">
      <c r="A1511" s="125">
        <v>3614</v>
      </c>
      <c r="B1511" s="827" t="s">
        <v>1914</v>
      </c>
      <c r="C1511" s="877" t="s">
        <v>1914</v>
      </c>
    </row>
    <row r="1512" spans="1:3" x14ac:dyDescent="0.25">
      <c r="A1512" s="125">
        <v>3615</v>
      </c>
      <c r="B1512" s="217" t="s">
        <v>1915</v>
      </c>
      <c r="C1512" s="876" t="s">
        <v>1915</v>
      </c>
    </row>
    <row r="1513" spans="1:3" x14ac:dyDescent="0.25">
      <c r="A1513" s="125">
        <v>3616</v>
      </c>
      <c r="B1513" s="827" t="s">
        <v>1916</v>
      </c>
      <c r="C1513" s="877" t="s">
        <v>1916</v>
      </c>
    </row>
    <row r="1514" spans="1:3" ht="20.399999999999999" x14ac:dyDescent="0.25">
      <c r="A1514" s="125">
        <v>3617</v>
      </c>
      <c r="B1514" s="80" t="s">
        <v>2021</v>
      </c>
      <c r="C1514" s="380" t="s">
        <v>2021</v>
      </c>
    </row>
    <row r="1515" spans="1:3" x14ac:dyDescent="0.25">
      <c r="A1515" s="125">
        <v>3618</v>
      </c>
      <c r="B1515" s="826" t="s">
        <v>2022</v>
      </c>
      <c r="C1515" s="883" t="s">
        <v>2022</v>
      </c>
    </row>
    <row r="1516" spans="1:3" ht="20.399999999999999" x14ac:dyDescent="0.25">
      <c r="A1516" s="125">
        <v>3619</v>
      </c>
      <c r="B1516" s="504" t="s">
        <v>1907</v>
      </c>
      <c r="C1516" s="516" t="s">
        <v>1907</v>
      </c>
    </row>
    <row r="1517" spans="1:3" x14ac:dyDescent="0.25">
      <c r="A1517" s="125">
        <v>3620</v>
      </c>
      <c r="B1517" s="848" t="s">
        <v>152</v>
      </c>
      <c r="C1517" s="884" t="s">
        <v>152</v>
      </c>
    </row>
    <row r="1518" spans="1:3" x14ac:dyDescent="0.25">
      <c r="A1518" s="125">
        <v>3621</v>
      </c>
      <c r="B1518" s="848" t="s">
        <v>153</v>
      </c>
      <c r="C1518" s="884" t="s">
        <v>153</v>
      </c>
    </row>
    <row r="1519" spans="1:3" x14ac:dyDescent="0.25">
      <c r="A1519" s="125">
        <v>3622</v>
      </c>
      <c r="B1519" s="848" t="s">
        <v>154</v>
      </c>
      <c r="C1519" s="884" t="s">
        <v>154</v>
      </c>
    </row>
    <row r="1520" spans="1:3" x14ac:dyDescent="0.25">
      <c r="A1520" s="125">
        <v>3623</v>
      </c>
      <c r="B1520" s="848" t="s">
        <v>155</v>
      </c>
      <c r="C1520" s="884" t="s">
        <v>155</v>
      </c>
    </row>
    <row r="1521" spans="1:3" x14ac:dyDescent="0.25">
      <c r="A1521" s="125">
        <v>3624</v>
      </c>
      <c r="B1521" s="848" t="s">
        <v>156</v>
      </c>
      <c r="C1521" s="884" t="s">
        <v>156</v>
      </c>
    </row>
    <row r="1522" spans="1:3" x14ac:dyDescent="0.25">
      <c r="A1522" s="125">
        <v>3625</v>
      </c>
      <c r="B1522" s="848" t="s">
        <v>157</v>
      </c>
      <c r="C1522" s="884" t="s">
        <v>157</v>
      </c>
    </row>
    <row r="1523" spans="1:3" x14ac:dyDescent="0.25">
      <c r="A1523" s="125">
        <v>3626</v>
      </c>
      <c r="B1523" s="848" t="s">
        <v>158</v>
      </c>
      <c r="C1523" s="884" t="s">
        <v>158</v>
      </c>
    </row>
    <row r="1524" spans="1:3" x14ac:dyDescent="0.25">
      <c r="A1524" s="125">
        <v>3627</v>
      </c>
      <c r="B1524" t="s">
        <v>2020</v>
      </c>
      <c r="C1524" s="508" t="s">
        <v>2020</v>
      </c>
    </row>
    <row r="1525" spans="1:3" x14ac:dyDescent="0.25">
      <c r="A1525" s="125">
        <v>3628</v>
      </c>
      <c r="B1525" s="220" t="s">
        <v>159</v>
      </c>
      <c r="C1525" s="885" t="s">
        <v>159</v>
      </c>
    </row>
    <row r="1526" spans="1:3" x14ac:dyDescent="0.25">
      <c r="A1526" s="125">
        <v>3629</v>
      </c>
      <c r="B1526" s="220" t="s">
        <v>161</v>
      </c>
      <c r="C1526" s="885" t="s">
        <v>161</v>
      </c>
    </row>
    <row r="1527" spans="1:3" x14ac:dyDescent="0.25">
      <c r="A1527" s="125">
        <v>3630</v>
      </c>
      <c r="B1527" s="849" t="s">
        <v>163</v>
      </c>
      <c r="C1527" s="886" t="s">
        <v>163</v>
      </c>
    </row>
    <row r="1528" spans="1:3" x14ac:dyDescent="0.25">
      <c r="A1528" s="125">
        <v>3631</v>
      </c>
      <c r="B1528" s="850" t="s">
        <v>165</v>
      </c>
      <c r="C1528" s="887" t="s">
        <v>165</v>
      </c>
    </row>
    <row r="1529" spans="1:3" x14ac:dyDescent="0.25">
      <c r="A1529" s="125">
        <v>3632</v>
      </c>
      <c r="B1529" s="850" t="s">
        <v>167</v>
      </c>
      <c r="C1529" s="887" t="s">
        <v>167</v>
      </c>
    </row>
    <row r="1530" spans="1:3" x14ac:dyDescent="0.25">
      <c r="A1530" s="125">
        <v>3633</v>
      </c>
      <c r="B1530" s="850" t="s">
        <v>169</v>
      </c>
      <c r="C1530" s="887" t="s">
        <v>169</v>
      </c>
    </row>
    <row r="1531" spans="1:3" x14ac:dyDescent="0.25">
      <c r="A1531" s="125">
        <v>3634</v>
      </c>
      <c r="B1531" s="850" t="s">
        <v>171</v>
      </c>
      <c r="C1531" s="887" t="s">
        <v>171</v>
      </c>
    </row>
    <row r="1532" spans="1:3" x14ac:dyDescent="0.25">
      <c r="A1532" s="125">
        <v>3635</v>
      </c>
      <c r="B1532" s="850" t="s">
        <v>173</v>
      </c>
      <c r="C1532" s="887" t="s">
        <v>173</v>
      </c>
    </row>
    <row r="1533" spans="1:3" ht="20.399999999999999" x14ac:dyDescent="0.25">
      <c r="A1533" s="125">
        <v>3636</v>
      </c>
      <c r="B1533" s="828" t="s">
        <v>2014</v>
      </c>
      <c r="C1533" s="882" t="s">
        <v>2014</v>
      </c>
    </row>
    <row r="1534" spans="1:3" x14ac:dyDescent="0.25">
      <c r="A1534" s="125">
        <v>3637</v>
      </c>
      <c r="B1534" s="498" t="s">
        <v>2010</v>
      </c>
      <c r="C1534" s="513" t="s">
        <v>2010</v>
      </c>
    </row>
    <row r="1535" spans="1:3" ht="20.399999999999999" x14ac:dyDescent="0.25">
      <c r="A1535" s="125">
        <v>3638</v>
      </c>
      <c r="B1535" s="80" t="s">
        <v>2009</v>
      </c>
      <c r="C1535" s="380" t="s">
        <v>2009</v>
      </c>
    </row>
    <row r="1536" spans="1:3" ht="20.399999999999999" x14ac:dyDescent="0.25">
      <c r="A1536" s="125">
        <v>3639</v>
      </c>
      <c r="B1536" s="80" t="s">
        <v>184</v>
      </c>
      <c r="C1536" s="380" t="s">
        <v>184</v>
      </c>
    </row>
    <row r="1537" spans="1:3" x14ac:dyDescent="0.25">
      <c r="A1537" s="125">
        <v>3640</v>
      </c>
      <c r="B1537" s="80" t="s">
        <v>1963</v>
      </c>
      <c r="C1537" s="380" t="s">
        <v>1963</v>
      </c>
    </row>
    <row r="1538" spans="1:3" x14ac:dyDescent="0.25">
      <c r="A1538" s="125">
        <v>3641</v>
      </c>
      <c r="B1538" s="501" t="s">
        <v>187</v>
      </c>
      <c r="C1538" s="440" t="s">
        <v>187</v>
      </c>
    </row>
    <row r="1539" spans="1:3" x14ac:dyDescent="0.25">
      <c r="A1539" s="125">
        <v>3642</v>
      </c>
      <c r="B1539" s="501" t="s">
        <v>2011</v>
      </c>
      <c r="C1539" s="440" t="s">
        <v>2011</v>
      </c>
    </row>
    <row r="1540" spans="1:3" x14ac:dyDescent="0.25">
      <c r="A1540" s="125">
        <v>3643</v>
      </c>
      <c r="B1540" s="74" t="s">
        <v>1995</v>
      </c>
      <c r="C1540" s="378" t="s">
        <v>1995</v>
      </c>
    </row>
    <row r="1541" spans="1:3" x14ac:dyDescent="0.25">
      <c r="A1541" s="125">
        <v>3644</v>
      </c>
      <c r="B1541" s="74" t="s">
        <v>1902</v>
      </c>
      <c r="C1541" s="378" t="s">
        <v>1902</v>
      </c>
    </row>
    <row r="1542" spans="1:3" ht="20.399999999999999" x14ac:dyDescent="0.25">
      <c r="A1542" s="125">
        <v>3645</v>
      </c>
      <c r="B1542" s="831" t="s">
        <v>1901</v>
      </c>
      <c r="C1542" s="869" t="s">
        <v>1901</v>
      </c>
    </row>
    <row r="1543" spans="1:3" ht="20.399999999999999" x14ac:dyDescent="0.25">
      <c r="A1543" s="125">
        <v>3646</v>
      </c>
      <c r="B1543" s="834" t="s">
        <v>1917</v>
      </c>
      <c r="C1543" s="888" t="s">
        <v>1917</v>
      </c>
    </row>
    <row r="1544" spans="1:3" ht="26.4" x14ac:dyDescent="0.25">
      <c r="A1544" s="125">
        <v>3647</v>
      </c>
      <c r="B1544" s="55" t="s">
        <v>2013</v>
      </c>
      <c r="C1544" s="379" t="s">
        <v>2013</v>
      </c>
    </row>
    <row r="1545" spans="1:3" ht="66" x14ac:dyDescent="0.25">
      <c r="A1545" s="125">
        <v>3648</v>
      </c>
      <c r="B1545" s="55" t="s">
        <v>1884</v>
      </c>
      <c r="C1545" s="379" t="s">
        <v>1884</v>
      </c>
    </row>
    <row r="1546" spans="1:3" ht="26.4" x14ac:dyDescent="0.25">
      <c r="A1546" s="125">
        <v>3649</v>
      </c>
      <c r="B1546" s="836" t="s">
        <v>1883</v>
      </c>
      <c r="C1546" s="889" t="s">
        <v>1883</v>
      </c>
    </row>
    <row r="1547" spans="1:3" ht="26.4" x14ac:dyDescent="0.25">
      <c r="A1547" s="125">
        <v>3650</v>
      </c>
      <c r="B1547" s="835" t="s">
        <v>1918</v>
      </c>
      <c r="C1547" s="890" t="s">
        <v>1918</v>
      </c>
    </row>
    <row r="1548" spans="1:3" x14ac:dyDescent="0.25">
      <c r="A1548" s="125">
        <v>3651</v>
      </c>
      <c r="B1548" s="851" t="s">
        <v>190</v>
      </c>
      <c r="C1548" s="891" t="s">
        <v>190</v>
      </c>
    </row>
    <row r="1549" spans="1:3" x14ac:dyDescent="0.25">
      <c r="A1549" s="125">
        <v>3652</v>
      </c>
      <c r="B1549" s="852" t="s">
        <v>191</v>
      </c>
      <c r="C1549" s="892" t="s">
        <v>191</v>
      </c>
    </row>
    <row r="1550" spans="1:3" x14ac:dyDescent="0.25">
      <c r="A1550" s="125">
        <v>3653</v>
      </c>
      <c r="B1550" s="852" t="s">
        <v>192</v>
      </c>
      <c r="C1550" s="892" t="s">
        <v>192</v>
      </c>
    </row>
    <row r="1551" spans="1:3" x14ac:dyDescent="0.25">
      <c r="A1551" s="125">
        <v>3654</v>
      </c>
      <c r="B1551" s="852" t="s">
        <v>193</v>
      </c>
      <c r="C1551" s="892" t="s">
        <v>193</v>
      </c>
    </row>
    <row r="1552" spans="1:3" x14ac:dyDescent="0.25">
      <c r="A1552" s="125">
        <v>3655</v>
      </c>
      <c r="B1552" s="131" t="s">
        <v>199</v>
      </c>
      <c r="C1552" s="444" t="s">
        <v>199</v>
      </c>
    </row>
    <row r="1553" spans="1:3" ht="20.399999999999999" x14ac:dyDescent="0.25">
      <c r="A1553" s="125">
        <v>3656</v>
      </c>
      <c r="B1553" s="224" t="s">
        <v>200</v>
      </c>
      <c r="C1553" s="437" t="s">
        <v>200</v>
      </c>
    </row>
    <row r="1554" spans="1:3" x14ac:dyDescent="0.25">
      <c r="A1554" s="125">
        <v>3657</v>
      </c>
      <c r="B1554" s="223" t="s">
        <v>201</v>
      </c>
      <c r="C1554" s="893" t="s">
        <v>201</v>
      </c>
    </row>
    <row r="1555" spans="1:3" x14ac:dyDescent="0.25">
      <c r="A1555" s="125">
        <v>3658</v>
      </c>
      <c r="B1555" t="s">
        <v>202</v>
      </c>
      <c r="C1555" s="508" t="s">
        <v>202</v>
      </c>
    </row>
    <row r="1556" spans="1:3" ht="17.399999999999999" x14ac:dyDescent="0.25">
      <c r="A1556" s="125">
        <v>3659</v>
      </c>
      <c r="B1556" s="853" t="s">
        <v>1979</v>
      </c>
      <c r="C1556" s="894" t="s">
        <v>1979</v>
      </c>
    </row>
    <row r="1557" spans="1:3" ht="15.6" x14ac:dyDescent="0.25">
      <c r="A1557" s="125">
        <v>3660</v>
      </c>
      <c r="B1557" s="103" t="s">
        <v>212</v>
      </c>
      <c r="C1557" s="895" t="s">
        <v>212</v>
      </c>
    </row>
    <row r="1558" spans="1:3" ht="40.799999999999997" x14ac:dyDescent="0.25">
      <c r="A1558" s="125">
        <v>3661</v>
      </c>
      <c r="B1558" s="595" t="s">
        <v>2005</v>
      </c>
      <c r="C1558" s="896" t="s">
        <v>2005</v>
      </c>
    </row>
    <row r="1559" spans="1:3" ht="20.399999999999999" x14ac:dyDescent="0.25">
      <c r="A1559" s="125">
        <v>3662</v>
      </c>
      <c r="B1559" s="595" t="s">
        <v>2018</v>
      </c>
      <c r="C1559" s="896" t="s">
        <v>2018</v>
      </c>
    </row>
    <row r="1560" spans="1:3" x14ac:dyDescent="0.25">
      <c r="A1560" s="125">
        <v>3663</v>
      </c>
      <c r="B1560" s="595" t="s">
        <v>1941</v>
      </c>
      <c r="C1560" s="896" t="s">
        <v>1941</v>
      </c>
    </row>
    <row r="1561" spans="1:3" x14ac:dyDescent="0.25">
      <c r="A1561" s="125">
        <v>3664</v>
      </c>
      <c r="B1561" s="839" t="s">
        <v>1944</v>
      </c>
      <c r="C1561" s="897" t="s">
        <v>1944</v>
      </c>
    </row>
    <row r="1562" spans="1:3" ht="30.6" x14ac:dyDescent="0.25">
      <c r="A1562" s="125">
        <v>3665</v>
      </c>
      <c r="B1562" s="595" t="s">
        <v>1942</v>
      </c>
      <c r="C1562" s="896" t="s">
        <v>1942</v>
      </c>
    </row>
    <row r="1563" spans="1:3" ht="20.399999999999999" x14ac:dyDescent="0.25">
      <c r="A1563" s="125">
        <v>3666</v>
      </c>
      <c r="B1563" s="839" t="s">
        <v>1943</v>
      </c>
      <c r="C1563" s="897" t="s">
        <v>1943</v>
      </c>
    </row>
    <row r="1564" spans="1:3" x14ac:dyDescent="0.25">
      <c r="A1564" s="125">
        <v>3667</v>
      </c>
      <c r="B1564" s="595" t="s">
        <v>1945</v>
      </c>
      <c r="C1564" s="896" t="s">
        <v>1945</v>
      </c>
    </row>
    <row r="1565" spans="1:3" x14ac:dyDescent="0.25">
      <c r="A1565" s="125">
        <v>3668</v>
      </c>
      <c r="B1565" s="595" t="s">
        <v>1946</v>
      </c>
      <c r="C1565" s="896" t="s">
        <v>1946</v>
      </c>
    </row>
    <row r="1566" spans="1:3" x14ac:dyDescent="0.25">
      <c r="A1566" s="125">
        <v>3669</v>
      </c>
      <c r="B1566" s="840" t="s">
        <v>1996</v>
      </c>
      <c r="C1566" s="898" t="s">
        <v>1996</v>
      </c>
    </row>
    <row r="1567" spans="1:3" x14ac:dyDescent="0.25">
      <c r="A1567" s="125">
        <v>3670</v>
      </c>
      <c r="B1567" s="840" t="s">
        <v>2001</v>
      </c>
      <c r="C1567" s="898" t="s">
        <v>2001</v>
      </c>
    </row>
    <row r="1568" spans="1:3" ht="20.399999999999999" x14ac:dyDescent="0.25">
      <c r="A1568" s="125">
        <v>3671</v>
      </c>
      <c r="B1568" s="840" t="s">
        <v>1947</v>
      </c>
      <c r="C1568" s="898" t="s">
        <v>1947</v>
      </c>
    </row>
    <row r="1569" spans="1:3" ht="20.399999999999999" x14ac:dyDescent="0.25">
      <c r="A1569" s="125">
        <v>3672</v>
      </c>
      <c r="B1569" s="840" t="s">
        <v>1948</v>
      </c>
      <c r="C1569" s="898" t="s">
        <v>1948</v>
      </c>
    </row>
    <row r="1570" spans="1:3" ht="20.399999999999999" x14ac:dyDescent="0.25">
      <c r="A1570" s="125">
        <v>3673</v>
      </c>
      <c r="B1570" s="840" t="s">
        <v>1949</v>
      </c>
      <c r="C1570" s="898" t="s">
        <v>1949</v>
      </c>
    </row>
    <row r="1571" spans="1:3" x14ac:dyDescent="0.25">
      <c r="A1571" s="125">
        <v>3674</v>
      </c>
      <c r="B1571" s="841" t="s">
        <v>1950</v>
      </c>
      <c r="C1571" s="899" t="s">
        <v>1950</v>
      </c>
    </row>
    <row r="1572" spans="1:3" x14ac:dyDescent="0.25">
      <c r="A1572" s="125">
        <v>3675</v>
      </c>
      <c r="B1572" s="837" t="s">
        <v>1951</v>
      </c>
      <c r="C1572" s="900" t="s">
        <v>1951</v>
      </c>
    </row>
    <row r="1573" spans="1:3" ht="20.399999999999999" x14ac:dyDescent="0.25">
      <c r="A1573" s="125">
        <v>3676</v>
      </c>
      <c r="B1573" s="827" t="s">
        <v>1953</v>
      </c>
      <c r="C1573" s="877" t="s">
        <v>1953</v>
      </c>
    </row>
    <row r="1574" spans="1:3" x14ac:dyDescent="0.25">
      <c r="A1574" s="125">
        <v>3677</v>
      </c>
      <c r="B1574" s="838" t="s">
        <v>1952</v>
      </c>
      <c r="C1574" s="901" t="s">
        <v>1952</v>
      </c>
    </row>
    <row r="1575" spans="1:3" ht="20.399999999999999" x14ac:dyDescent="0.25">
      <c r="A1575" s="125">
        <v>3678</v>
      </c>
      <c r="B1575" s="854" t="s">
        <v>1955</v>
      </c>
      <c r="C1575" s="902" t="s">
        <v>1955</v>
      </c>
    </row>
    <row r="1576" spans="1:3" x14ac:dyDescent="0.25">
      <c r="A1576" s="125">
        <v>3679</v>
      </c>
      <c r="B1576" s="855" t="s">
        <v>1954</v>
      </c>
      <c r="C1576" s="903" t="s">
        <v>1954</v>
      </c>
    </row>
    <row r="1577" spans="1:3" ht="30.6" x14ac:dyDescent="0.25">
      <c r="A1577" s="125">
        <v>3680</v>
      </c>
      <c r="B1577" s="856" t="s">
        <v>1956</v>
      </c>
      <c r="C1577" s="904" t="s">
        <v>1956</v>
      </c>
    </row>
    <row r="1578" spans="1:3" x14ac:dyDescent="0.25">
      <c r="A1578" s="125">
        <v>3681</v>
      </c>
      <c r="B1578" s="839" t="s">
        <v>1957</v>
      </c>
      <c r="C1578" s="897" t="s">
        <v>1957</v>
      </c>
    </row>
    <row r="1579" spans="1:3" ht="30.6" x14ac:dyDescent="0.25">
      <c r="A1579" s="125">
        <v>3682</v>
      </c>
      <c r="B1579" s="595" t="s">
        <v>1958</v>
      </c>
      <c r="C1579" s="896" t="s">
        <v>1958</v>
      </c>
    </row>
    <row r="1580" spans="1:3" ht="40.799999999999997" x14ac:dyDescent="0.25">
      <c r="A1580" s="125">
        <v>3683</v>
      </c>
      <c r="B1580" s="595" t="s">
        <v>1959</v>
      </c>
      <c r="C1580" s="896" t="s">
        <v>1959</v>
      </c>
    </row>
    <row r="1581" spans="1:3" x14ac:dyDescent="0.25">
      <c r="A1581" s="125">
        <v>3684</v>
      </c>
      <c r="B1581" s="595" t="s">
        <v>2002</v>
      </c>
      <c r="C1581" s="896" t="s">
        <v>2002</v>
      </c>
    </row>
    <row r="1582" spans="1:3" ht="20.399999999999999" x14ac:dyDescent="0.25">
      <c r="A1582" s="125">
        <v>3685</v>
      </c>
      <c r="B1582" s="595" t="s">
        <v>1981</v>
      </c>
      <c r="C1582" s="896" t="s">
        <v>1981</v>
      </c>
    </row>
    <row r="1583" spans="1:3" ht="20.399999999999999" x14ac:dyDescent="0.25">
      <c r="A1583" s="125">
        <v>3686</v>
      </c>
      <c r="B1583" s="595" t="s">
        <v>1982</v>
      </c>
      <c r="C1583" s="896" t="s">
        <v>1982</v>
      </c>
    </row>
    <row r="1584" spans="1:3" x14ac:dyDescent="0.25">
      <c r="A1584" s="125">
        <v>3687</v>
      </c>
      <c r="B1584" s="839" t="s">
        <v>1960</v>
      </c>
      <c r="C1584" s="897" t="s">
        <v>1960</v>
      </c>
    </row>
    <row r="1585" spans="1:3" x14ac:dyDescent="0.25">
      <c r="A1585" s="125">
        <v>3688</v>
      </c>
      <c r="B1585" s="837" t="s">
        <v>214</v>
      </c>
      <c r="C1585" s="900" t="s">
        <v>214</v>
      </c>
    </row>
    <row r="1586" spans="1:3" x14ac:dyDescent="0.25">
      <c r="A1586" s="125">
        <v>3689</v>
      </c>
      <c r="B1586" s="827" t="s">
        <v>1983</v>
      </c>
      <c r="C1586" s="877" t="s">
        <v>1983</v>
      </c>
    </row>
    <row r="1587" spans="1:3" x14ac:dyDescent="0.25">
      <c r="A1587" s="125">
        <v>3690</v>
      </c>
      <c r="B1587" s="837" t="s">
        <v>215</v>
      </c>
      <c r="C1587" s="900" t="s">
        <v>215</v>
      </c>
    </row>
    <row r="1588" spans="1:3" ht="20.399999999999999" x14ac:dyDescent="0.25">
      <c r="A1588" s="125">
        <v>3691</v>
      </c>
      <c r="B1588" s="827" t="s">
        <v>1962</v>
      </c>
      <c r="C1588" s="877" t="s">
        <v>1962</v>
      </c>
    </row>
    <row r="1589" spans="1:3" x14ac:dyDescent="0.25">
      <c r="A1589" s="125">
        <v>3692</v>
      </c>
      <c r="B1589" s="837" t="s">
        <v>2004</v>
      </c>
      <c r="C1589" s="900" t="s">
        <v>2004</v>
      </c>
    </row>
    <row r="1590" spans="1:3" ht="20.399999999999999" x14ac:dyDescent="0.25">
      <c r="A1590" s="125">
        <v>3693</v>
      </c>
      <c r="B1590" s="827" t="s">
        <v>1961</v>
      </c>
      <c r="C1590" s="877" t="s">
        <v>1961</v>
      </c>
    </row>
    <row r="1591" spans="1:3" x14ac:dyDescent="0.25">
      <c r="A1591" s="125">
        <v>3694</v>
      </c>
      <c r="B1591" s="837" t="s">
        <v>2000</v>
      </c>
      <c r="C1591" s="900" t="s">
        <v>2000</v>
      </c>
    </row>
    <row r="1592" spans="1:3" ht="20.399999999999999" x14ac:dyDescent="0.25">
      <c r="A1592" s="125">
        <v>3695</v>
      </c>
      <c r="B1592" s="827" t="s">
        <v>1999</v>
      </c>
      <c r="C1592" s="877" t="s">
        <v>1999</v>
      </c>
    </row>
    <row r="1593" spans="1:3" x14ac:dyDescent="0.25">
      <c r="A1593" s="125">
        <v>3696</v>
      </c>
      <c r="B1593" s="837" t="s">
        <v>1964</v>
      </c>
      <c r="C1593" s="900" t="s">
        <v>1964</v>
      </c>
    </row>
    <row r="1594" spans="1:3" ht="30.6" x14ac:dyDescent="0.25">
      <c r="A1594" s="125">
        <v>3697</v>
      </c>
      <c r="B1594" s="827" t="s">
        <v>1997</v>
      </c>
      <c r="C1594" s="877" t="s">
        <v>1997</v>
      </c>
    </row>
    <row r="1595" spans="1:3" x14ac:dyDescent="0.25">
      <c r="A1595" s="125">
        <v>3698</v>
      </c>
      <c r="B1595" s="837" t="s">
        <v>1965</v>
      </c>
      <c r="C1595" s="900" t="s">
        <v>1965</v>
      </c>
    </row>
    <row r="1596" spans="1:3" ht="30.6" x14ac:dyDescent="0.25">
      <c r="A1596" s="125">
        <v>3699</v>
      </c>
      <c r="B1596" s="827" t="s">
        <v>1998</v>
      </c>
      <c r="C1596" s="877" t="s">
        <v>1998</v>
      </c>
    </row>
    <row r="1597" spans="1:3" x14ac:dyDescent="0.25">
      <c r="A1597" s="125">
        <v>3700</v>
      </c>
      <c r="B1597" s="838" t="s">
        <v>1966</v>
      </c>
      <c r="C1597" s="901" t="s">
        <v>1966</v>
      </c>
    </row>
    <row r="1598" spans="1:3" x14ac:dyDescent="0.25">
      <c r="A1598" s="125">
        <v>3701</v>
      </c>
      <c r="B1598" s="854" t="s">
        <v>1972</v>
      </c>
      <c r="C1598" s="902" t="s">
        <v>1972</v>
      </c>
    </row>
    <row r="1599" spans="1:3" x14ac:dyDescent="0.25">
      <c r="A1599" s="125">
        <v>3702</v>
      </c>
      <c r="B1599" s="857" t="s">
        <v>2007</v>
      </c>
      <c r="C1599" s="905" t="s">
        <v>2007</v>
      </c>
    </row>
    <row r="1600" spans="1:3" x14ac:dyDescent="0.25">
      <c r="A1600" s="125">
        <v>3703</v>
      </c>
      <c r="B1600" s="837" t="s">
        <v>1967</v>
      </c>
      <c r="C1600" s="900" t="s">
        <v>1967</v>
      </c>
    </row>
    <row r="1601" spans="1:3" ht="20.399999999999999" x14ac:dyDescent="0.25">
      <c r="A1601" s="125">
        <v>3704</v>
      </c>
      <c r="B1601" s="827" t="s">
        <v>1973</v>
      </c>
      <c r="C1601" s="877" t="s">
        <v>1973</v>
      </c>
    </row>
    <row r="1602" spans="1:3" x14ac:dyDescent="0.25">
      <c r="A1602" s="125">
        <v>3705</v>
      </c>
      <c r="B1602" s="837" t="s">
        <v>216</v>
      </c>
      <c r="C1602" s="900" t="s">
        <v>216</v>
      </c>
    </row>
    <row r="1603" spans="1:3" ht="30.6" x14ac:dyDescent="0.25">
      <c r="A1603" s="125">
        <v>3706</v>
      </c>
      <c r="B1603" s="827" t="s">
        <v>1974</v>
      </c>
      <c r="C1603" s="877" t="s">
        <v>1974</v>
      </c>
    </row>
    <row r="1604" spans="1:3" x14ac:dyDescent="0.25">
      <c r="A1604" s="125">
        <v>3707</v>
      </c>
      <c r="B1604" s="839" t="s">
        <v>1975</v>
      </c>
      <c r="C1604" s="897" t="s">
        <v>1975</v>
      </c>
    </row>
    <row r="1605" spans="1:3" ht="20.399999999999999" x14ac:dyDescent="0.25">
      <c r="A1605" s="125">
        <v>3708</v>
      </c>
      <c r="B1605" s="843" t="s">
        <v>2003</v>
      </c>
      <c r="C1605" s="906" t="s">
        <v>2003</v>
      </c>
    </row>
    <row r="1606" spans="1:3" x14ac:dyDescent="0.25">
      <c r="A1606" s="125">
        <v>3709</v>
      </c>
      <c r="B1606" s="595" t="s">
        <v>1984</v>
      </c>
      <c r="C1606" s="896" t="s">
        <v>1984</v>
      </c>
    </row>
    <row r="1607" spans="1:3" x14ac:dyDescent="0.25">
      <c r="A1607" s="125">
        <v>3710</v>
      </c>
      <c r="B1607" s="843" t="s">
        <v>1976</v>
      </c>
      <c r="C1607" s="906" t="s">
        <v>1976</v>
      </c>
    </row>
    <row r="1608" spans="1:3" ht="30.6" x14ac:dyDescent="0.25">
      <c r="A1608" s="125">
        <v>3711</v>
      </c>
      <c r="B1608" s="843" t="s">
        <v>1977</v>
      </c>
      <c r="C1608" s="906" t="s">
        <v>1977</v>
      </c>
    </row>
    <row r="1609" spans="1:3" ht="20.399999999999999" x14ac:dyDescent="0.25">
      <c r="A1609" s="125">
        <v>3712</v>
      </c>
      <c r="B1609" s="843" t="s">
        <v>1978</v>
      </c>
      <c r="C1609" s="906" t="s">
        <v>1978</v>
      </c>
    </row>
    <row r="1610" spans="1:3" x14ac:dyDescent="0.25">
      <c r="A1610" s="125">
        <v>3713</v>
      </c>
      <c r="B1610" s="839" t="s">
        <v>2016</v>
      </c>
      <c r="C1610" s="897" t="s">
        <v>2016</v>
      </c>
    </row>
    <row r="1611" spans="1:3" ht="20.399999999999999" x14ac:dyDescent="0.25">
      <c r="A1611" s="125">
        <v>3714</v>
      </c>
      <c r="B1611" s="843" t="s">
        <v>2017</v>
      </c>
      <c r="C1611" s="906" t="s">
        <v>2017</v>
      </c>
    </row>
    <row r="1612" spans="1:3" x14ac:dyDescent="0.25">
      <c r="A1612" s="125">
        <v>3715</v>
      </c>
      <c r="B1612" s="542" t="s">
        <v>213</v>
      </c>
      <c r="C1612" s="907" t="s">
        <v>213</v>
      </c>
    </row>
    <row r="1613" spans="1:3" x14ac:dyDescent="0.25">
      <c r="A1613" s="125">
        <v>3716</v>
      </c>
      <c r="B1613" s="842" t="s">
        <v>1968</v>
      </c>
      <c r="C1613" s="896" t="s">
        <v>1968</v>
      </c>
    </row>
    <row r="1614" spans="1:3" x14ac:dyDescent="0.25">
      <c r="A1614" s="125">
        <v>3717</v>
      </c>
      <c r="B1614" t="s">
        <v>2015</v>
      </c>
      <c r="C1614" s="508" t="s">
        <v>2015</v>
      </c>
    </row>
    <row r="1615" spans="1:3" ht="14.4" x14ac:dyDescent="0.25">
      <c r="A1615" s="125">
        <v>3718</v>
      </c>
      <c r="B1615" s="858" t="s">
        <v>222</v>
      </c>
      <c r="C1615" s="908" t="s">
        <v>222</v>
      </c>
    </row>
    <row r="1616" spans="1:3" ht="17.399999999999999" x14ac:dyDescent="0.25">
      <c r="A1616" s="125">
        <v>3719</v>
      </c>
      <c r="B1616" s="853" t="s">
        <v>223</v>
      </c>
      <c r="C1616" s="894" t="s">
        <v>223</v>
      </c>
    </row>
    <row r="1617" spans="1:3" ht="26.4" x14ac:dyDescent="0.25">
      <c r="A1617" s="125">
        <v>3720</v>
      </c>
      <c r="B1617" s="395" t="s">
        <v>224</v>
      </c>
      <c r="C1617" s="909" t="s">
        <v>224</v>
      </c>
    </row>
    <row r="1618" spans="1:3" x14ac:dyDescent="0.25">
      <c r="A1618" s="125">
        <v>3721</v>
      </c>
      <c r="B1618" s="843" t="s">
        <v>225</v>
      </c>
      <c r="C1618" s="906" t="s">
        <v>225</v>
      </c>
    </row>
    <row r="1619" spans="1:3" x14ac:dyDescent="0.25">
      <c r="A1619" s="125">
        <v>3722</v>
      </c>
      <c r="B1619" s="542" t="s">
        <v>227</v>
      </c>
      <c r="C1619" s="907" t="s">
        <v>227</v>
      </c>
    </row>
    <row r="1620" spans="1:3" ht="20.399999999999999" x14ac:dyDescent="0.25">
      <c r="A1620" s="125">
        <v>3723</v>
      </c>
      <c r="B1620" s="843" t="s">
        <v>228</v>
      </c>
      <c r="C1620" s="906" t="s">
        <v>228</v>
      </c>
    </row>
    <row r="1621" spans="1:3" x14ac:dyDescent="0.25">
      <c r="A1621" s="125">
        <v>3724</v>
      </c>
      <c r="B1621" s="843" t="s">
        <v>229</v>
      </c>
      <c r="C1621" s="906" t="s">
        <v>229</v>
      </c>
    </row>
    <row r="1622" spans="1:3" ht="20.399999999999999" x14ac:dyDescent="0.25">
      <c r="A1622" s="125">
        <v>3725</v>
      </c>
      <c r="B1622" s="843" t="s">
        <v>230</v>
      </c>
      <c r="C1622" s="906" t="s">
        <v>230</v>
      </c>
    </row>
    <row r="1623" spans="1:3" x14ac:dyDescent="0.25">
      <c r="A1623" s="125">
        <v>3726</v>
      </c>
      <c r="B1623" s="859" t="s">
        <v>231</v>
      </c>
      <c r="C1623" s="910" t="s">
        <v>231</v>
      </c>
    </row>
    <row r="1624" spans="1:3" x14ac:dyDescent="0.25">
      <c r="A1624" s="125">
        <v>3727</v>
      </c>
      <c r="B1624" s="860" t="s">
        <v>233</v>
      </c>
      <c r="C1624" s="911" t="s">
        <v>233</v>
      </c>
    </row>
    <row r="1625" spans="1:3" x14ac:dyDescent="0.25">
      <c r="A1625" s="125">
        <v>3728</v>
      </c>
      <c r="B1625" s="861" t="s">
        <v>234</v>
      </c>
      <c r="C1625" s="911" t="s">
        <v>234</v>
      </c>
    </row>
    <row r="1626" spans="1:3" ht="13.8" x14ac:dyDescent="0.25">
      <c r="A1626" s="125">
        <v>3729</v>
      </c>
      <c r="B1626" s="862" t="s">
        <v>235</v>
      </c>
      <c r="C1626" s="912" t="s">
        <v>235</v>
      </c>
    </row>
    <row r="1627" spans="1:3" ht="39.6" x14ac:dyDescent="0.25">
      <c r="A1627" s="125">
        <v>3730</v>
      </c>
      <c r="B1627" s="55" t="s">
        <v>1885</v>
      </c>
      <c r="C1627" s="379" t="s">
        <v>1885</v>
      </c>
    </row>
    <row r="1628" spans="1:3" ht="20.399999999999999" x14ac:dyDescent="0.25">
      <c r="A1628" s="125">
        <v>3731</v>
      </c>
      <c r="B1628" s="863" t="s">
        <v>1932</v>
      </c>
      <c r="C1628" s="879" t="s">
        <v>1932</v>
      </c>
    </row>
    <row r="1629" spans="1:3" x14ac:dyDescent="0.25">
      <c r="A1629" s="125">
        <v>3732</v>
      </c>
      <c r="B1629" s="225" t="s">
        <v>1933</v>
      </c>
      <c r="C1629" s="879" t="s">
        <v>1933</v>
      </c>
    </row>
    <row r="1630" spans="1:3" ht="51" x14ac:dyDescent="0.25">
      <c r="A1630" s="125">
        <v>3733</v>
      </c>
      <c r="B1630" s="202" t="s">
        <v>2019</v>
      </c>
      <c r="C1630" s="913" t="s">
        <v>2019</v>
      </c>
    </row>
    <row r="1631" spans="1:3" x14ac:dyDescent="0.25">
      <c r="A1631" s="125">
        <v>3734</v>
      </c>
      <c r="B1631" s="504" t="s">
        <v>1928</v>
      </c>
      <c r="C1631" s="516" t="s">
        <v>1928</v>
      </c>
    </row>
    <row r="1632" spans="1:3" x14ac:dyDescent="0.25">
      <c r="A1632" s="125">
        <v>3735</v>
      </c>
      <c r="B1632" s="504" t="s">
        <v>1929</v>
      </c>
      <c r="C1632" s="516" t="s">
        <v>1929</v>
      </c>
    </row>
    <row r="1633" spans="1:3" x14ac:dyDescent="0.25">
      <c r="A1633" s="125">
        <v>3736</v>
      </c>
      <c r="B1633" s="504" t="s">
        <v>1931</v>
      </c>
      <c r="C1633" s="516" t="s">
        <v>1931</v>
      </c>
    </row>
    <row r="1634" spans="1:3" ht="41.4" x14ac:dyDescent="0.25">
      <c r="A1634" s="125">
        <v>3737</v>
      </c>
      <c r="B1634" s="405" t="s">
        <v>1940</v>
      </c>
      <c r="C1634" s="914" t="s">
        <v>1940</v>
      </c>
    </row>
    <row r="1635" spans="1:3" ht="22.8" x14ac:dyDescent="0.25">
      <c r="A1635" s="125">
        <v>3738</v>
      </c>
      <c r="B1635" s="404" t="s">
        <v>1934</v>
      </c>
      <c r="C1635" s="915" t="s">
        <v>1934</v>
      </c>
    </row>
    <row r="1636" spans="1:3" ht="22.8" x14ac:dyDescent="0.25">
      <c r="A1636" s="125">
        <v>3739</v>
      </c>
      <c r="B1636" s="404" t="s">
        <v>1935</v>
      </c>
      <c r="C1636" s="915" t="s">
        <v>1935</v>
      </c>
    </row>
    <row r="1637" spans="1:3" x14ac:dyDescent="0.25">
      <c r="A1637" s="125">
        <v>3740</v>
      </c>
      <c r="B1637" s="403" t="s">
        <v>1939</v>
      </c>
      <c r="C1637" s="916" t="s">
        <v>1939</v>
      </c>
    </row>
    <row r="1638" spans="1:3" ht="34.799999999999997" thickBot="1" x14ac:dyDescent="0.3">
      <c r="A1638" s="125">
        <v>3741</v>
      </c>
      <c r="B1638" s="404" t="s">
        <v>1937</v>
      </c>
      <c r="C1638" s="915" t="s">
        <v>1937</v>
      </c>
    </row>
    <row r="1639" spans="1:3" x14ac:dyDescent="0.25">
      <c r="A1639" s="125">
        <v>3742</v>
      </c>
      <c r="B1639" s="413" t="s">
        <v>1936</v>
      </c>
      <c r="C1639" s="917" t="s">
        <v>1936</v>
      </c>
    </row>
    <row r="1640" spans="1:3" x14ac:dyDescent="0.25">
      <c r="A1640" s="125">
        <v>3743</v>
      </c>
      <c r="B1640" s="407" t="s">
        <v>1938</v>
      </c>
      <c r="C1640" s="918" t="s">
        <v>1938</v>
      </c>
    </row>
    <row r="1641" spans="1:3" x14ac:dyDescent="0.25">
      <c r="A1641" s="125">
        <v>3744</v>
      </c>
      <c r="B1641" s="864" t="s">
        <v>1886</v>
      </c>
      <c r="C1641" s="919" t="s">
        <v>1886</v>
      </c>
    </row>
    <row r="1642" spans="1:3" x14ac:dyDescent="0.25">
      <c r="A1642" s="125">
        <v>3745</v>
      </c>
      <c r="B1642" s="453" t="s">
        <v>250</v>
      </c>
      <c r="C1642" s="521" t="s">
        <v>250</v>
      </c>
    </row>
    <row r="1643" spans="1:3" x14ac:dyDescent="0.25">
      <c r="A1643" s="125">
        <v>3746</v>
      </c>
      <c r="B1643" s="211" t="s">
        <v>305</v>
      </c>
      <c r="C1643" s="920" t="s">
        <v>305</v>
      </c>
    </row>
    <row r="1644" spans="1:3" x14ac:dyDescent="0.25">
      <c r="A1644" s="125">
        <v>3747</v>
      </c>
      <c r="B1644" s="211" t="s">
        <v>314</v>
      </c>
      <c r="C1644" s="920" t="s">
        <v>314</v>
      </c>
    </row>
    <row r="1645" spans="1:3" x14ac:dyDescent="0.25">
      <c r="A1645" s="125">
        <v>3748</v>
      </c>
      <c r="B1645" s="211" t="s">
        <v>315</v>
      </c>
      <c r="C1645" s="920" t="s">
        <v>315</v>
      </c>
    </row>
    <row r="1646" spans="1:3" x14ac:dyDescent="0.25">
      <c r="A1646" s="125">
        <v>3749</v>
      </c>
      <c r="B1646" s="211" t="s">
        <v>316</v>
      </c>
      <c r="C1646" s="920" t="s">
        <v>316</v>
      </c>
    </row>
    <row r="1647" spans="1:3" x14ac:dyDescent="0.25">
      <c r="A1647" s="125">
        <v>3750</v>
      </c>
      <c r="B1647" s="415" t="s">
        <v>317</v>
      </c>
      <c r="C1647" s="921" t="s">
        <v>317</v>
      </c>
    </row>
    <row r="1648" spans="1:3" x14ac:dyDescent="0.25">
      <c r="A1648" s="125">
        <v>3751</v>
      </c>
      <c r="B1648" s="227" t="s">
        <v>327</v>
      </c>
      <c r="C1648" s="921" t="s">
        <v>327</v>
      </c>
    </row>
    <row r="1649" spans="1:3" x14ac:dyDescent="0.25">
      <c r="A1649" s="125">
        <v>3752</v>
      </c>
      <c r="B1649" s="227" t="s">
        <v>329</v>
      </c>
      <c r="C1649" s="921" t="s">
        <v>329</v>
      </c>
    </row>
    <row r="1650" spans="1:3" x14ac:dyDescent="0.25">
      <c r="A1650" s="125">
        <v>3753</v>
      </c>
      <c r="B1650" s="227" t="s">
        <v>331</v>
      </c>
      <c r="C1650" s="921" t="s">
        <v>331</v>
      </c>
    </row>
    <row r="1651" spans="1:3" x14ac:dyDescent="0.25">
      <c r="A1651" s="125">
        <v>3754</v>
      </c>
      <c r="B1651" s="227" t="s">
        <v>1920</v>
      </c>
      <c r="C1651" s="921" t="s">
        <v>1920</v>
      </c>
    </row>
    <row r="1652" spans="1:3" x14ac:dyDescent="0.25">
      <c r="A1652" s="125">
        <v>3755</v>
      </c>
      <c r="B1652" s="227" t="s">
        <v>1921</v>
      </c>
      <c r="C1652" s="921" t="s">
        <v>1921</v>
      </c>
    </row>
  </sheetData>
  <sheetProtection sheet="1" objects="1" scenarios="1" formatCells="0" formatColumns="0" formatRows="0" insertColumns="0" insertRows="0"/>
  <autoFilter ref="A1:C1400" xr:uid="{00000000-0009-0000-0000-00000D000000}"/>
  <hyperlinks>
    <hyperlink ref="C36" r:id="rId1" xr:uid="{00000000-0004-0000-0D00-000000000000}"/>
    <hyperlink ref="C38" r:id="rId2" xr:uid="{00000000-0004-0000-0D00-000001000000}"/>
  </hyperlinks>
  <pageMargins left="0.7" right="0.7" top="0.78740157499999996" bottom="0.78740157499999996" header="0.3" footer="0.3"/>
  <pageSetup paperSize="132" orientation="portrait" r:id="rId3"/>
  <headerFooter>
    <oddHeader>&amp;L&amp;F, &amp;A&amp;R&amp;D, &amp;T</oddHeader>
    <oddFooter>&amp;C&amp;P / &amp;N</oddFooter>
  </headerFooter>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tabColor indexed="57"/>
    <pageSetUpPr fitToPage="1"/>
  </sheetPr>
  <dimension ref="A1:E113"/>
  <sheetViews>
    <sheetView zoomScale="115" zoomScaleNormal="115" workbookViewId="0">
      <selection activeCell="C3" sqref="C3"/>
    </sheetView>
  </sheetViews>
  <sheetFormatPr defaultColWidth="11.44140625" defaultRowHeight="13.2" x14ac:dyDescent="0.25"/>
  <cols>
    <col min="1" max="1" width="17.109375" customWidth="1"/>
    <col min="2" max="2" width="34.5546875" customWidth="1"/>
    <col min="3" max="3" width="15.109375" customWidth="1"/>
  </cols>
  <sheetData>
    <row r="1" spans="1:5" ht="13.8" thickBot="1" x14ac:dyDescent="0.3">
      <c r="A1" s="14" t="s">
        <v>1752</v>
      </c>
    </row>
    <row r="2" spans="1:5" ht="13.8" thickBot="1" x14ac:dyDescent="0.3">
      <c r="A2" s="28" t="s">
        <v>1753</v>
      </c>
      <c r="B2" s="29" t="s">
        <v>1754</v>
      </c>
    </row>
    <row r="3" spans="1:5" ht="13.8" thickBot="1" x14ac:dyDescent="0.3">
      <c r="A3" s="30" t="s">
        <v>1755</v>
      </c>
      <c r="B3" s="31">
        <v>45680</v>
      </c>
      <c r="C3" s="32" t="str">
        <f>IF(ISNUMBER(MATCH(B3,A25:A51,0)),VLOOKUP(B3,A25:B51,2,FALSE),"---")</f>
        <v>AER AO 2024_COM_en_230125.xls</v>
      </c>
      <c r="D3" s="33"/>
      <c r="E3" s="34"/>
    </row>
    <row r="4" spans="1:5" x14ac:dyDescent="0.25">
      <c r="A4" s="35" t="s">
        <v>1756</v>
      </c>
      <c r="B4" s="36" t="s">
        <v>1757</v>
      </c>
    </row>
    <row r="5" spans="1:5" ht="13.8" thickBot="1" x14ac:dyDescent="0.3">
      <c r="A5" s="37" t="s">
        <v>1758</v>
      </c>
      <c r="B5" s="38" t="s">
        <v>1568</v>
      </c>
    </row>
    <row r="7" spans="1:5" x14ac:dyDescent="0.25">
      <c r="A7" s="14" t="s">
        <v>1759</v>
      </c>
    </row>
    <row r="8" spans="1:5" x14ac:dyDescent="0.25">
      <c r="A8" s="5" t="s">
        <v>1760</v>
      </c>
      <c r="B8" s="5"/>
      <c r="C8" s="5" t="s">
        <v>1761</v>
      </c>
    </row>
    <row r="9" spans="1:5" x14ac:dyDescent="0.25">
      <c r="A9" s="5" t="s">
        <v>1762</v>
      </c>
      <c r="B9" s="5"/>
      <c r="C9" s="5" t="s">
        <v>1763</v>
      </c>
    </row>
    <row r="10" spans="1:5" x14ac:dyDescent="0.25">
      <c r="A10" s="5" t="s">
        <v>1764</v>
      </c>
      <c r="B10" s="5"/>
      <c r="C10" s="5" t="s">
        <v>1765</v>
      </c>
    </row>
    <row r="11" spans="1:5" x14ac:dyDescent="0.25">
      <c r="A11" s="5" t="s">
        <v>1766</v>
      </c>
      <c r="B11" s="5"/>
      <c r="C11" s="5" t="s">
        <v>1767</v>
      </c>
    </row>
    <row r="12" spans="1:5" x14ac:dyDescent="0.25">
      <c r="A12" s="5" t="s">
        <v>1768</v>
      </c>
      <c r="B12" s="5"/>
      <c r="C12" s="5" t="s">
        <v>1769</v>
      </c>
    </row>
    <row r="13" spans="1:5" x14ac:dyDescent="0.25">
      <c r="A13" s="5" t="s">
        <v>1770</v>
      </c>
      <c r="B13" s="5"/>
      <c r="C13" s="5" t="s">
        <v>1771</v>
      </c>
    </row>
    <row r="14" spans="1:5" x14ac:dyDescent="0.25">
      <c r="A14" s="5" t="s">
        <v>1772</v>
      </c>
      <c r="B14" s="5"/>
      <c r="C14" s="5" t="s">
        <v>1773</v>
      </c>
    </row>
    <row r="15" spans="1:5" x14ac:dyDescent="0.25">
      <c r="A15" s="50" t="s">
        <v>1774</v>
      </c>
      <c r="B15" s="5"/>
      <c r="C15" s="50" t="s">
        <v>1775</v>
      </c>
    </row>
    <row r="16" spans="1:5" x14ac:dyDescent="0.25">
      <c r="A16" s="50" t="s">
        <v>1776</v>
      </c>
      <c r="B16" s="5"/>
      <c r="C16" s="50" t="s">
        <v>1777</v>
      </c>
    </row>
    <row r="17" spans="1:4" x14ac:dyDescent="0.25">
      <c r="A17" s="50" t="s">
        <v>1778</v>
      </c>
      <c r="B17" s="5"/>
      <c r="C17" s="50" t="s">
        <v>1779</v>
      </c>
    </row>
    <row r="18" spans="1:4" x14ac:dyDescent="0.25">
      <c r="A18" s="50" t="s">
        <v>1780</v>
      </c>
      <c r="B18" s="5"/>
      <c r="C18" s="50" t="s">
        <v>1781</v>
      </c>
    </row>
    <row r="19" spans="1:4" x14ac:dyDescent="0.25">
      <c r="A19" s="50" t="s">
        <v>1782</v>
      </c>
      <c r="B19" s="5"/>
      <c r="C19" s="50" t="s">
        <v>1783</v>
      </c>
    </row>
    <row r="20" spans="1:4" x14ac:dyDescent="0.25">
      <c r="A20" s="50" t="s">
        <v>1754</v>
      </c>
      <c r="B20" s="5"/>
      <c r="C20" s="50" t="s">
        <v>1784</v>
      </c>
    </row>
    <row r="21" spans="1:4" x14ac:dyDescent="0.25">
      <c r="A21" s="50"/>
      <c r="B21" s="5"/>
      <c r="C21" s="50"/>
    </row>
    <row r="22" spans="1:4" x14ac:dyDescent="0.25">
      <c r="A22" s="50"/>
      <c r="B22" s="5"/>
      <c r="C22" s="50"/>
    </row>
    <row r="24" spans="1:4" x14ac:dyDescent="0.25">
      <c r="A24" s="14" t="s">
        <v>1785</v>
      </c>
      <c r="B24" s="14" t="s">
        <v>1786</v>
      </c>
      <c r="C24" s="14" t="s">
        <v>1787</v>
      </c>
    </row>
    <row r="25" spans="1:4" x14ac:dyDescent="0.25">
      <c r="A25" s="39">
        <v>41233</v>
      </c>
      <c r="B25" s="40" t="s">
        <v>1788</v>
      </c>
      <c r="C25" s="51" t="s">
        <v>1789</v>
      </c>
      <c r="D25" s="41"/>
    </row>
    <row r="26" spans="1:4" x14ac:dyDescent="0.25">
      <c r="A26" s="42">
        <v>41299</v>
      </c>
      <c r="B26" s="43" t="s">
        <v>1790</v>
      </c>
      <c r="C26" s="43" t="s">
        <v>1791</v>
      </c>
      <c r="D26" s="44"/>
    </row>
    <row r="27" spans="1:4" x14ac:dyDescent="0.25">
      <c r="A27" s="42">
        <v>41342</v>
      </c>
      <c r="B27" s="43" t="s">
        <v>1792</v>
      </c>
      <c r="C27" s="43" t="s">
        <v>1793</v>
      </c>
      <c r="D27" s="44"/>
    </row>
    <row r="28" spans="1:4" x14ac:dyDescent="0.25">
      <c r="A28" s="42">
        <v>41355</v>
      </c>
      <c r="B28" s="43" t="s">
        <v>1794</v>
      </c>
      <c r="C28" s="48" t="s">
        <v>1795</v>
      </c>
      <c r="D28" s="44"/>
    </row>
    <row r="29" spans="1:4" x14ac:dyDescent="0.25">
      <c r="A29" s="42">
        <v>41390</v>
      </c>
      <c r="B29" s="43" t="s">
        <v>1796</v>
      </c>
      <c r="C29" s="43" t="s">
        <v>1797</v>
      </c>
      <c r="D29" s="44"/>
    </row>
    <row r="30" spans="1:4" x14ac:dyDescent="0.25">
      <c r="A30" s="42">
        <v>42332</v>
      </c>
      <c r="B30" s="43" t="s">
        <v>1798</v>
      </c>
      <c r="C30" s="48" t="s">
        <v>1799</v>
      </c>
      <c r="D30" s="44"/>
    </row>
    <row r="31" spans="1:4" x14ac:dyDescent="0.25">
      <c r="A31" s="42">
        <v>42354</v>
      </c>
      <c r="B31" s="43" t="s">
        <v>1800</v>
      </c>
      <c r="C31" s="48" t="s">
        <v>1801</v>
      </c>
      <c r="D31" s="44"/>
    </row>
    <row r="32" spans="1:4" x14ac:dyDescent="0.25">
      <c r="A32" s="42">
        <v>43633</v>
      </c>
      <c r="B32" s="43" t="str">
        <f t="shared" ref="B32:B37" si="0">IF(ISBLANK($A32),"---", VLOOKUP($B$2,$A$8:$C$22,3,0) &amp; "_" &amp; VLOOKUP($B$4,$A$54:$B$86,2,0)&amp;"_"&amp;VLOOKUP($B$5,$A$89:$B$113,2,0)&amp;"_"&amp; TEXT(DAY($A32),"0#")&amp; TEXT(MONTH($A32),"0#")&amp; TEXT(YEAR($A32)-2000,"0#")&amp;".xls")</f>
        <v>AER AO 2024_COM_en_170619.xls</v>
      </c>
      <c r="C32" s="48" t="s">
        <v>1802</v>
      </c>
      <c r="D32" s="44"/>
    </row>
    <row r="33" spans="1:4" x14ac:dyDescent="0.25">
      <c r="A33" s="42">
        <v>43756</v>
      </c>
      <c r="B33" s="43" t="str">
        <f t="shared" si="0"/>
        <v>AER AO 2024_COM_en_181019.xls</v>
      </c>
      <c r="C33" s="48" t="s">
        <v>1803</v>
      </c>
      <c r="D33" s="44"/>
    </row>
    <row r="34" spans="1:4" x14ac:dyDescent="0.25">
      <c r="A34" s="42">
        <v>43814</v>
      </c>
      <c r="B34" s="43" t="str">
        <f t="shared" si="0"/>
        <v>AER AO 2024_COM_en_151219.xls</v>
      </c>
      <c r="C34" s="48" t="s">
        <v>1804</v>
      </c>
      <c r="D34" s="44"/>
    </row>
    <row r="35" spans="1:4" x14ac:dyDescent="0.25">
      <c r="A35" s="42">
        <v>43852</v>
      </c>
      <c r="B35" s="43" t="str">
        <f t="shared" si="0"/>
        <v>AER AO 2024_COM_en_220120.xls</v>
      </c>
      <c r="C35" s="48" t="s">
        <v>1805</v>
      </c>
      <c r="D35" s="44"/>
    </row>
    <row r="36" spans="1:4" x14ac:dyDescent="0.25">
      <c r="A36" s="42">
        <v>44103</v>
      </c>
      <c r="B36" s="43" t="str">
        <f t="shared" si="0"/>
        <v>AER AO 2024_COM_en_290920.xls</v>
      </c>
      <c r="C36" s="48" t="s">
        <v>1806</v>
      </c>
      <c r="D36" s="44"/>
    </row>
    <row r="37" spans="1:4" x14ac:dyDescent="0.25">
      <c r="A37" s="42">
        <v>44153</v>
      </c>
      <c r="B37" s="43" t="str">
        <f t="shared" si="0"/>
        <v>AER AO 2024_COM_en_181120.xls</v>
      </c>
      <c r="C37" s="48" t="s">
        <v>1807</v>
      </c>
      <c r="D37" s="44"/>
    </row>
    <row r="38" spans="1:4" x14ac:dyDescent="0.25">
      <c r="A38" s="42">
        <v>44399</v>
      </c>
      <c r="B38" s="43" t="str">
        <f>IF(ISBLANK($A38),"---", VLOOKUP($B$2,$A$8:$C$22,3,0) &amp; "_" &amp; VLOOKUP($B$4,$A$54:$B$86,2,0)&amp;"_"&amp;VLOOKUP($B$5,$A$89:$B$113,2,0)&amp;"_"&amp; TEXT(DAY($A38),"0#")&amp; TEXT(MONTH($A38),"0#")&amp; TEXT(YEAR($A38)-2000,"0#")&amp;".xls")</f>
        <v>AER AO 2024_COM_en_220721.xls</v>
      </c>
      <c r="C38" s="48" t="s">
        <v>1808</v>
      </c>
      <c r="D38" s="44"/>
    </row>
    <row r="39" spans="1:4" x14ac:dyDescent="0.25">
      <c r="A39" s="42">
        <v>44601</v>
      </c>
      <c r="B39" s="43" t="str">
        <f t="shared" ref="B39:B50" si="1">IF(ISBLANK($A39),"---", VLOOKUP($B$2,$A$8:$C$22,3,0) &amp; "_" &amp; VLOOKUP($B$4,$A$54:$B$86,2,0)&amp;"_"&amp;VLOOKUP($B$5,$A$89:$B$113,2,0)&amp;"_"&amp; TEXT(DAY($A39),"0#")&amp; TEXT(MONTH($A39),"0#")&amp; TEXT(YEAR($A39)-2000,"0#")&amp;".xls")</f>
        <v>AER AO 2024_COM_en_090222.xls</v>
      </c>
      <c r="C39" s="48" t="s">
        <v>1809</v>
      </c>
      <c r="D39" s="44"/>
    </row>
    <row r="40" spans="1:4" x14ac:dyDescent="0.25">
      <c r="A40" s="42">
        <v>45243</v>
      </c>
      <c r="B40" s="43" t="str">
        <f t="shared" si="1"/>
        <v>AER AO 2024_COM_en_131123.xls</v>
      </c>
      <c r="C40" s="48" t="s">
        <v>1810</v>
      </c>
      <c r="D40" s="44"/>
    </row>
    <row r="41" spans="1:4" x14ac:dyDescent="0.25">
      <c r="A41" s="42">
        <v>45267</v>
      </c>
      <c r="B41" s="43" t="str">
        <f t="shared" si="1"/>
        <v>AER AO 2024_COM_en_071223.xls</v>
      </c>
      <c r="C41" s="48" t="s">
        <v>1811</v>
      </c>
      <c r="D41" s="44"/>
    </row>
    <row r="42" spans="1:4" x14ac:dyDescent="0.25">
      <c r="A42" s="42">
        <v>45281</v>
      </c>
      <c r="B42" s="43" t="str">
        <f t="shared" si="1"/>
        <v>AER AO 2024_COM_en_211223.xls</v>
      </c>
      <c r="C42" s="48" t="s">
        <v>1812</v>
      </c>
      <c r="D42" s="44"/>
    </row>
    <row r="43" spans="1:4" x14ac:dyDescent="0.25">
      <c r="A43" s="42">
        <v>45306</v>
      </c>
      <c r="B43" s="43" t="str">
        <f t="shared" si="1"/>
        <v>AER AO 2024_COM_en_150124.xls</v>
      </c>
      <c r="C43" s="48" t="s">
        <v>1813</v>
      </c>
      <c r="D43" s="44"/>
    </row>
    <row r="44" spans="1:4" x14ac:dyDescent="0.25">
      <c r="A44" s="42">
        <v>45362</v>
      </c>
      <c r="B44" s="43" t="str">
        <f t="shared" si="1"/>
        <v>AER AO 2024_COM_en_110324.xls</v>
      </c>
      <c r="C44" s="48" t="s">
        <v>1814</v>
      </c>
      <c r="D44" s="44"/>
    </row>
    <row r="45" spans="1:4" x14ac:dyDescent="0.25">
      <c r="A45" s="42">
        <v>45667</v>
      </c>
      <c r="B45" s="43" t="str">
        <f t="shared" si="1"/>
        <v>AER AO 2024_COM_en_100125.xls</v>
      </c>
      <c r="C45" s="48" t="s">
        <v>1815</v>
      </c>
      <c r="D45" s="44"/>
    </row>
    <row r="46" spans="1:4" x14ac:dyDescent="0.25">
      <c r="A46" s="42">
        <v>45680</v>
      </c>
      <c r="B46" s="43" t="str">
        <f t="shared" si="1"/>
        <v>AER AO 2024_COM_en_230125.xls</v>
      </c>
      <c r="C46" s="48" t="s">
        <v>2023</v>
      </c>
      <c r="D46" s="44"/>
    </row>
    <row r="47" spans="1:4" x14ac:dyDescent="0.25">
      <c r="A47" s="42"/>
      <c r="B47" s="43" t="str">
        <f t="shared" si="1"/>
        <v>---</v>
      </c>
      <c r="C47" s="48"/>
      <c r="D47" s="44"/>
    </row>
    <row r="48" spans="1:4" x14ac:dyDescent="0.25">
      <c r="A48" s="42"/>
      <c r="B48" s="43" t="str">
        <f t="shared" si="1"/>
        <v>---</v>
      </c>
      <c r="C48" s="48"/>
      <c r="D48" s="44"/>
    </row>
    <row r="49" spans="1:4" x14ac:dyDescent="0.25">
      <c r="A49" s="42"/>
      <c r="B49" s="43" t="str">
        <f t="shared" si="1"/>
        <v>---</v>
      </c>
      <c r="C49" s="48"/>
      <c r="D49" s="44"/>
    </row>
    <row r="50" spans="1:4" x14ac:dyDescent="0.25">
      <c r="A50" s="42"/>
      <c r="B50" s="43" t="str">
        <f t="shared" si="1"/>
        <v>---</v>
      </c>
      <c r="C50" s="48"/>
      <c r="D50" s="44"/>
    </row>
    <row r="51" spans="1:4" x14ac:dyDescent="0.25">
      <c r="A51" s="45"/>
      <c r="B51" s="46" t="str">
        <f>IF(ISBLANK($A51),"---", VLOOKUP($B$2,$A$8:$C$22,3,0) &amp; "_" &amp; VLOOKUP($B$4,$A$54:$B$86,2,0)&amp;"_"&amp;VLOOKUP($B$5,$A$89:$B$113,2,0)&amp;"_"&amp; TEXT(DAY($A51),"0#")&amp; TEXT(MONTH($A51),"0#")&amp; TEXT(YEAR($A51)-2000,"0#")&amp;".xls")</f>
        <v>---</v>
      </c>
      <c r="C51" s="46"/>
      <c r="D51" s="47"/>
    </row>
    <row r="53" spans="1:4" x14ac:dyDescent="0.25">
      <c r="A53" s="14" t="s">
        <v>1756</v>
      </c>
    </row>
    <row r="54" spans="1:4" x14ac:dyDescent="0.25">
      <c r="A54" s="27" t="s">
        <v>1757</v>
      </c>
      <c r="B54" s="27" t="s">
        <v>1816</v>
      </c>
    </row>
    <row r="55" spans="1:4" x14ac:dyDescent="0.25">
      <c r="A55" s="27" t="s">
        <v>1817</v>
      </c>
      <c r="B55" s="27" t="s">
        <v>1818</v>
      </c>
    </row>
    <row r="56" spans="1:4" x14ac:dyDescent="0.25">
      <c r="A56" s="27" t="s">
        <v>734</v>
      </c>
      <c r="B56" s="27" t="s">
        <v>1819</v>
      </c>
    </row>
    <row r="57" spans="1:4" x14ac:dyDescent="0.25">
      <c r="A57" s="27" t="s">
        <v>735</v>
      </c>
      <c r="B57" s="27" t="s">
        <v>1820</v>
      </c>
    </row>
    <row r="58" spans="1:4" x14ac:dyDescent="0.25">
      <c r="A58" s="27" t="s">
        <v>736</v>
      </c>
      <c r="B58" s="27" t="s">
        <v>1821</v>
      </c>
    </row>
    <row r="59" spans="1:4" x14ac:dyDescent="0.25">
      <c r="A59" s="27" t="s">
        <v>737</v>
      </c>
      <c r="B59" s="27" t="s">
        <v>1822</v>
      </c>
    </row>
    <row r="60" spans="1:4" x14ac:dyDescent="0.25">
      <c r="A60" s="27" t="s">
        <v>738</v>
      </c>
      <c r="B60" s="27" t="s">
        <v>1823</v>
      </c>
    </row>
    <row r="61" spans="1:4" x14ac:dyDescent="0.25">
      <c r="A61" s="394" t="s">
        <v>739</v>
      </c>
      <c r="B61" s="27" t="s">
        <v>1824</v>
      </c>
    </row>
    <row r="62" spans="1:4" x14ac:dyDescent="0.25">
      <c r="A62" s="27" t="s">
        <v>740</v>
      </c>
      <c r="B62" s="27" t="s">
        <v>1825</v>
      </c>
    </row>
    <row r="63" spans="1:4" x14ac:dyDescent="0.25">
      <c r="A63" s="27" t="s">
        <v>741</v>
      </c>
      <c r="B63" s="27" t="s">
        <v>1826</v>
      </c>
    </row>
    <row r="64" spans="1:4" x14ac:dyDescent="0.25">
      <c r="A64" s="27" t="s">
        <v>742</v>
      </c>
      <c r="B64" s="27" t="s">
        <v>1827</v>
      </c>
    </row>
    <row r="65" spans="1:2" x14ac:dyDescent="0.25">
      <c r="A65" s="27" t="s">
        <v>743</v>
      </c>
      <c r="B65" s="27" t="s">
        <v>1828</v>
      </c>
    </row>
    <row r="66" spans="1:2" x14ac:dyDescent="0.25">
      <c r="A66" s="27" t="s">
        <v>744</v>
      </c>
      <c r="B66" s="27" t="s">
        <v>1829</v>
      </c>
    </row>
    <row r="67" spans="1:2" x14ac:dyDescent="0.25">
      <c r="A67" s="27" t="s">
        <v>745</v>
      </c>
      <c r="B67" s="27" t="s">
        <v>1830</v>
      </c>
    </row>
    <row r="68" spans="1:2" x14ac:dyDescent="0.25">
      <c r="A68" s="27" t="s">
        <v>746</v>
      </c>
      <c r="B68" s="27" t="s">
        <v>1831</v>
      </c>
    </row>
    <row r="69" spans="1:2" x14ac:dyDescent="0.25">
      <c r="A69" s="27" t="s">
        <v>747</v>
      </c>
      <c r="B69" s="27" t="s">
        <v>1832</v>
      </c>
    </row>
    <row r="70" spans="1:2" x14ac:dyDescent="0.25">
      <c r="A70" s="27" t="s">
        <v>748</v>
      </c>
      <c r="B70" s="27" t="s">
        <v>1833</v>
      </c>
    </row>
    <row r="71" spans="1:2" x14ac:dyDescent="0.25">
      <c r="A71" s="27" t="s">
        <v>749</v>
      </c>
      <c r="B71" s="27" t="s">
        <v>1834</v>
      </c>
    </row>
    <row r="72" spans="1:2" x14ac:dyDescent="0.25">
      <c r="A72" s="27" t="s">
        <v>750</v>
      </c>
      <c r="B72" s="27" t="s">
        <v>1835</v>
      </c>
    </row>
    <row r="73" spans="1:2" x14ac:dyDescent="0.25">
      <c r="A73" s="27" t="s">
        <v>751</v>
      </c>
      <c r="B73" s="27" t="s">
        <v>1836</v>
      </c>
    </row>
    <row r="74" spans="1:2" x14ac:dyDescent="0.25">
      <c r="A74" s="27" t="s">
        <v>752</v>
      </c>
      <c r="B74" s="27" t="s">
        <v>1837</v>
      </c>
    </row>
    <row r="75" spans="1:2" x14ac:dyDescent="0.25">
      <c r="A75" s="27" t="s">
        <v>753</v>
      </c>
      <c r="B75" s="27" t="s">
        <v>1838</v>
      </c>
    </row>
    <row r="76" spans="1:2" x14ac:dyDescent="0.25">
      <c r="A76" s="27" t="s">
        <v>754</v>
      </c>
      <c r="B76" s="27" t="s">
        <v>1839</v>
      </c>
    </row>
    <row r="77" spans="1:2" x14ac:dyDescent="0.25">
      <c r="A77" s="27" t="s">
        <v>755</v>
      </c>
      <c r="B77" s="27" t="s">
        <v>1840</v>
      </c>
    </row>
    <row r="78" spans="1:2" x14ac:dyDescent="0.25">
      <c r="A78" s="27" t="s">
        <v>756</v>
      </c>
      <c r="B78" s="27" t="s">
        <v>1841</v>
      </c>
    </row>
    <row r="79" spans="1:2" x14ac:dyDescent="0.25">
      <c r="A79" s="27" t="s">
        <v>757</v>
      </c>
      <c r="B79" s="27" t="s">
        <v>1842</v>
      </c>
    </row>
    <row r="80" spans="1:2" x14ac:dyDescent="0.25">
      <c r="A80" s="27" t="s">
        <v>758</v>
      </c>
      <c r="B80" s="27" t="s">
        <v>1843</v>
      </c>
    </row>
    <row r="81" spans="1:2" x14ac:dyDescent="0.25">
      <c r="A81" s="27" t="s">
        <v>759</v>
      </c>
      <c r="B81" s="27" t="s">
        <v>1844</v>
      </c>
    </row>
    <row r="82" spans="1:2" x14ac:dyDescent="0.25">
      <c r="A82" s="27" t="s">
        <v>760</v>
      </c>
      <c r="B82" s="27" t="s">
        <v>1845</v>
      </c>
    </row>
    <row r="83" spans="1:2" x14ac:dyDescent="0.25">
      <c r="A83" s="27" t="s">
        <v>761</v>
      </c>
      <c r="B83" s="27" t="s">
        <v>1846</v>
      </c>
    </row>
    <row r="84" spans="1:2" x14ac:dyDescent="0.25">
      <c r="A84" s="27" t="s">
        <v>762</v>
      </c>
      <c r="B84" s="27" t="s">
        <v>1847</v>
      </c>
    </row>
    <row r="85" spans="1:2" x14ac:dyDescent="0.25">
      <c r="A85" s="27" t="s">
        <v>763</v>
      </c>
      <c r="B85" s="27" t="s">
        <v>1848</v>
      </c>
    </row>
    <row r="86" spans="1:2" x14ac:dyDescent="0.25">
      <c r="A86" s="27" t="s">
        <v>764</v>
      </c>
      <c r="B86" s="27" t="s">
        <v>1849</v>
      </c>
    </row>
    <row r="88" spans="1:2" x14ac:dyDescent="0.25">
      <c r="A88" s="14" t="s">
        <v>1850</v>
      </c>
    </row>
    <row r="89" spans="1:2" x14ac:dyDescent="0.25">
      <c r="A89" s="564" t="s">
        <v>1560</v>
      </c>
      <c r="B89" s="564" t="s">
        <v>1851</v>
      </c>
    </row>
    <row r="90" spans="1:2" x14ac:dyDescent="0.25">
      <c r="A90" s="564" t="s">
        <v>1561</v>
      </c>
      <c r="B90" s="564" t="s">
        <v>1852</v>
      </c>
    </row>
    <row r="91" spans="1:2" x14ac:dyDescent="0.25">
      <c r="A91" s="564" t="s">
        <v>1562</v>
      </c>
      <c r="B91" s="564" t="s">
        <v>1853</v>
      </c>
    </row>
    <row r="92" spans="1:2" x14ac:dyDescent="0.25">
      <c r="A92" s="564" t="s">
        <v>1563</v>
      </c>
      <c r="B92" s="564" t="s">
        <v>1854</v>
      </c>
    </row>
    <row r="93" spans="1:2" x14ac:dyDescent="0.25">
      <c r="A93" s="564" t="s">
        <v>1564</v>
      </c>
      <c r="B93" s="564" t="s">
        <v>1855</v>
      </c>
    </row>
    <row r="94" spans="1:2" x14ac:dyDescent="0.25">
      <c r="A94" s="564" t="s">
        <v>1565</v>
      </c>
      <c r="B94" s="564" t="s">
        <v>1856</v>
      </c>
    </row>
    <row r="95" spans="1:2" x14ac:dyDescent="0.25">
      <c r="A95" s="564" t="s">
        <v>1566</v>
      </c>
      <c r="B95" s="564" t="s">
        <v>1857</v>
      </c>
    </row>
    <row r="96" spans="1:2" x14ac:dyDescent="0.25">
      <c r="A96" s="564" t="s">
        <v>1567</v>
      </c>
      <c r="B96" s="564" t="s">
        <v>1858</v>
      </c>
    </row>
    <row r="97" spans="1:2" x14ac:dyDescent="0.25">
      <c r="A97" s="564" t="s">
        <v>1568</v>
      </c>
      <c r="B97" s="564" t="s">
        <v>1859</v>
      </c>
    </row>
    <row r="98" spans="1:2" x14ac:dyDescent="0.25">
      <c r="A98" s="564" t="s">
        <v>1569</v>
      </c>
      <c r="B98" s="564" t="s">
        <v>1860</v>
      </c>
    </row>
    <row r="99" spans="1:2" x14ac:dyDescent="0.25">
      <c r="A99" s="564" t="s">
        <v>1570</v>
      </c>
      <c r="B99" s="564" t="s">
        <v>1861</v>
      </c>
    </row>
    <row r="100" spans="1:2" x14ac:dyDescent="0.25">
      <c r="A100" s="564" t="s">
        <v>1571</v>
      </c>
      <c r="B100" s="564" t="s">
        <v>1862</v>
      </c>
    </row>
    <row r="101" spans="1:2" x14ac:dyDescent="0.25">
      <c r="A101" s="564" t="s">
        <v>1572</v>
      </c>
      <c r="B101" s="564" t="s">
        <v>1863</v>
      </c>
    </row>
    <row r="102" spans="1:2" x14ac:dyDescent="0.25">
      <c r="A102" s="564" t="s">
        <v>1573</v>
      </c>
      <c r="B102" s="564" t="s">
        <v>1864</v>
      </c>
    </row>
    <row r="103" spans="1:2" x14ac:dyDescent="0.25">
      <c r="A103" s="564" t="s">
        <v>1574</v>
      </c>
      <c r="B103" s="564" t="s">
        <v>1865</v>
      </c>
    </row>
    <row r="104" spans="1:2" x14ac:dyDescent="0.25">
      <c r="A104" s="564" t="s">
        <v>1575</v>
      </c>
      <c r="B104" s="564" t="s">
        <v>1866</v>
      </c>
    </row>
    <row r="105" spans="1:2" x14ac:dyDescent="0.25">
      <c r="A105" s="564" t="s">
        <v>1576</v>
      </c>
      <c r="B105" s="564" t="s">
        <v>1867</v>
      </c>
    </row>
    <row r="106" spans="1:2" x14ac:dyDescent="0.25">
      <c r="A106" s="564" t="s">
        <v>1577</v>
      </c>
      <c r="B106" s="564" t="s">
        <v>1868</v>
      </c>
    </row>
    <row r="107" spans="1:2" x14ac:dyDescent="0.25">
      <c r="A107" s="564" t="s">
        <v>1578</v>
      </c>
      <c r="B107" s="564" t="s">
        <v>1869</v>
      </c>
    </row>
    <row r="108" spans="1:2" x14ac:dyDescent="0.25">
      <c r="A108" s="564" t="s">
        <v>1579</v>
      </c>
      <c r="B108" s="564" t="s">
        <v>1870</v>
      </c>
    </row>
    <row r="109" spans="1:2" x14ac:dyDescent="0.25">
      <c r="A109" s="564" t="s">
        <v>1580</v>
      </c>
      <c r="B109" s="564" t="s">
        <v>1871</v>
      </c>
    </row>
    <row r="110" spans="1:2" x14ac:dyDescent="0.25">
      <c r="A110" s="564" t="s">
        <v>1581</v>
      </c>
      <c r="B110" s="564" t="s">
        <v>1872</v>
      </c>
    </row>
    <row r="111" spans="1:2" x14ac:dyDescent="0.25">
      <c r="A111" s="564" t="s">
        <v>1582</v>
      </c>
      <c r="B111" s="564" t="s">
        <v>1873</v>
      </c>
    </row>
    <row r="112" spans="1:2" x14ac:dyDescent="0.25">
      <c r="A112" s="564" t="s">
        <v>1583</v>
      </c>
      <c r="B112" s="564" t="s">
        <v>1874</v>
      </c>
    </row>
    <row r="113" spans="1:2" x14ac:dyDescent="0.25">
      <c r="A113" s="564" t="s">
        <v>1584</v>
      </c>
      <c r="B113" s="564" t="s">
        <v>1875</v>
      </c>
    </row>
  </sheetData>
  <sheetProtection sheet="1" objects="1" scenarios="1" formatCells="0" formatColumns="0" formatRows="0" insertColumns="0" insertRows="0"/>
  <phoneticPr fontId="12" type="noConversion"/>
  <dataValidations count="4">
    <dataValidation type="list" allowBlank="1" showInputMessage="1" showErrorMessage="1" sqref="B2" xr:uid="{00000000-0002-0000-0E00-000000000000}">
      <formula1>$A$8:$A$22</formula1>
    </dataValidation>
    <dataValidation type="list" allowBlank="1" showInputMessage="1" showErrorMessage="1" sqref="B3" xr:uid="{00000000-0002-0000-0E00-000001000000}">
      <formula1>$A$25:$A$51</formula1>
    </dataValidation>
    <dataValidation type="list" allowBlank="1" showInputMessage="1" showErrorMessage="1" sqref="B4" xr:uid="{00000000-0002-0000-0E00-000002000000}">
      <formula1>$A$54:$A$86</formula1>
    </dataValidation>
    <dataValidation type="list" allowBlank="1" showInputMessage="1" showErrorMessage="1" sqref="B5" xr:uid="{00000000-0002-0000-0E00-000003000000}">
      <formula1>$A$89:$A$113</formula1>
    </dataValidation>
  </dataValidations>
  <pageMargins left="0.78740157499999996" right="0.78740157499999996" top="0.984251969" bottom="0.984251969" header="0.5" footer="0.5"/>
  <pageSetup paperSize="9" scale="61"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M167"/>
  <sheetViews>
    <sheetView showGridLines="0" zoomScale="115" zoomScaleNormal="115" zoomScaleSheetLayoutView="100" workbookViewId="0"/>
  </sheetViews>
  <sheetFormatPr defaultColWidth="11.44140625" defaultRowHeight="13.2" x14ac:dyDescent="0.25"/>
  <cols>
    <col min="1" max="1" width="5.44140625" style="11" customWidth="1"/>
    <col min="2" max="2" width="7.44140625" customWidth="1"/>
    <col min="3" max="12" width="11.5546875" customWidth="1"/>
    <col min="13" max="13" width="5.44140625" customWidth="1"/>
  </cols>
  <sheetData>
    <row r="2" spans="1:12" ht="17.399999999999999" x14ac:dyDescent="0.25">
      <c r="B2" s="971" t="str">
        <f>Translations!$B$33</f>
        <v>GUIDELINES AND CONDITIONS</v>
      </c>
      <c r="C2" s="971"/>
      <c r="D2" s="971"/>
      <c r="E2" s="971"/>
      <c r="F2" s="971"/>
      <c r="G2" s="971"/>
      <c r="H2" s="971"/>
      <c r="I2" s="971"/>
      <c r="J2" s="971"/>
    </row>
    <row r="3" spans="1:12" ht="13.35" customHeight="1" x14ac:dyDescent="0.25">
      <c r="B3" s="924"/>
      <c r="C3" s="924"/>
      <c r="D3" s="924"/>
      <c r="E3" s="924"/>
      <c r="F3" s="924"/>
      <c r="G3" s="924"/>
      <c r="H3" s="924"/>
      <c r="I3" s="924"/>
      <c r="J3" s="924"/>
      <c r="K3" s="924"/>
      <c r="L3" s="924"/>
    </row>
    <row r="4" spans="1:12" ht="13.35" customHeight="1" x14ac:dyDescent="0.25">
      <c r="A4" s="315" t="s">
        <v>15</v>
      </c>
      <c r="B4" s="963" t="str">
        <f>Translations!$B$1049</f>
        <v>Legal basis</v>
      </c>
      <c r="C4" s="924"/>
      <c r="D4" s="924"/>
      <c r="E4" s="924"/>
      <c r="F4" s="924"/>
      <c r="G4" s="924"/>
      <c r="H4" s="924"/>
      <c r="I4" s="924"/>
      <c r="J4" s="924"/>
      <c r="K4" s="924"/>
      <c r="L4" s="924"/>
    </row>
    <row r="5" spans="1:12" ht="53.1" customHeight="1" x14ac:dyDescent="0.25">
      <c r="A5" s="315">
        <v>1</v>
      </c>
      <c r="B5" s="977" t="str">
        <f>Translations!$B$1329</f>
        <v>Directive 2003/87/EC (the "EU ETS Directive") requires aircraft operators who are included in the EU Emission Trading System (the EU ETS) to monitor and report their emissions,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v>
      </c>
      <c r="C5" s="978"/>
      <c r="D5" s="978"/>
      <c r="E5" s="978"/>
      <c r="F5" s="978"/>
      <c r="G5" s="978"/>
      <c r="H5" s="978"/>
      <c r="I5" s="978"/>
      <c r="J5" s="978"/>
      <c r="K5" s="978"/>
      <c r="L5" s="978"/>
    </row>
    <row r="6" spans="1:12" ht="13.35" customHeight="1" x14ac:dyDescent="0.25">
      <c r="A6" s="315"/>
      <c r="B6" s="967" t="str">
        <f>Translations!$B$1051</f>
        <v>The EU ETS Directive can be retrieved from:</v>
      </c>
      <c r="C6" s="967"/>
      <c r="D6" s="967"/>
      <c r="E6" s="967"/>
      <c r="F6" s="967"/>
      <c r="G6" s="967"/>
      <c r="H6" s="967"/>
      <c r="I6" s="967"/>
      <c r="J6" s="967"/>
      <c r="K6" s="967"/>
      <c r="L6" s="967"/>
    </row>
    <row r="7" spans="1:12" ht="13.35" customHeight="1" x14ac:dyDescent="0.25">
      <c r="A7" s="316"/>
      <c r="B7" s="960" t="str">
        <f>HYPERLINK(Translations!$B$1397,Translations!$B$1397)</f>
        <v>http://data.europa.eu/eli/dir/2003/87/2024-03-01</v>
      </c>
      <c r="C7" s="961"/>
      <c r="D7" s="961"/>
      <c r="E7" s="961"/>
      <c r="F7" s="961"/>
      <c r="G7" s="961"/>
      <c r="H7" s="961"/>
      <c r="I7" s="961"/>
      <c r="J7" s="961"/>
      <c r="K7" s="961"/>
      <c r="L7" s="961"/>
    </row>
    <row r="8" spans="1:12" ht="26.7" customHeight="1" x14ac:dyDescent="0.25">
      <c r="A8" s="744" t="s">
        <v>21</v>
      </c>
      <c r="B8" s="979" t="str">
        <f>Translations!$B$1413</f>
        <v>The EU ETS Directive also provides for a support scheme for the use of certain alternative aviation fuels by allocating allowances for free pursuant to Article 3c(6) of the Directive. Relavant data need to be reported together with the annual emissions.</v>
      </c>
      <c r="C8" s="941"/>
      <c r="D8" s="941"/>
      <c r="E8" s="941"/>
      <c r="F8" s="941"/>
      <c r="G8" s="941"/>
      <c r="H8" s="941"/>
      <c r="I8" s="941"/>
      <c r="J8" s="941"/>
      <c r="K8" s="941"/>
      <c r="L8" s="941"/>
    </row>
    <row r="9" spans="1:12" ht="38.25" customHeight="1" x14ac:dyDescent="0.25">
      <c r="A9" s="315">
        <v>2</v>
      </c>
      <c r="B9" s="967" t="str">
        <f>Translations!$B$1053</f>
        <v>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v>
      </c>
      <c r="C9" s="967"/>
      <c r="D9" s="967"/>
      <c r="E9" s="967"/>
      <c r="F9" s="967"/>
      <c r="G9" s="967"/>
      <c r="H9" s="967"/>
      <c r="I9" s="967"/>
      <c r="J9" s="967"/>
      <c r="K9" s="967"/>
      <c r="L9" s="967"/>
    </row>
    <row r="10" spans="1:12" ht="53.1" customHeight="1" x14ac:dyDescent="0.25">
      <c r="A10" s="315"/>
      <c r="B10" s="967" t="str">
        <f>Translations!$B$1414</f>
        <v>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CORSIA delegated act" or "the delegated act [pursuant to Article 28c]".</v>
      </c>
      <c r="C10" s="967"/>
      <c r="D10" s="967"/>
      <c r="E10" s="967"/>
      <c r="F10" s="967"/>
      <c r="G10" s="967"/>
      <c r="H10" s="967"/>
      <c r="I10" s="967"/>
      <c r="J10" s="967"/>
      <c r="K10" s="967"/>
      <c r="L10" s="967"/>
    </row>
    <row r="11" spans="1:12" ht="26.4" customHeight="1" x14ac:dyDescent="0.25">
      <c r="A11" s="315"/>
      <c r="B11" s="959" t="str">
        <f>Translations!$B$1415</f>
        <v>In case this act is replaced by a new one, this will be mentioned in Eur-Lex (see link below). In this case, follow the link to the new legislation given on that website.</v>
      </c>
      <c r="C11" s="924"/>
      <c r="D11" s="924"/>
      <c r="E11" s="924"/>
      <c r="F11" s="924"/>
      <c r="G11" s="924"/>
      <c r="H11" s="924"/>
      <c r="I11" s="924"/>
      <c r="J11" s="924"/>
      <c r="K11" s="924"/>
      <c r="L11" s="924"/>
    </row>
    <row r="12" spans="1:12" ht="13.35" customHeight="1" x14ac:dyDescent="0.25">
      <c r="A12" s="315"/>
      <c r="B12" s="959" t="str">
        <f>Translations!$B$1055</f>
        <v>That delegated act can be downloaded from:</v>
      </c>
      <c r="C12" s="924"/>
      <c r="D12" s="924"/>
      <c r="E12" s="924"/>
      <c r="F12" s="924"/>
      <c r="G12" s="924"/>
      <c r="H12" s="924"/>
      <c r="I12" s="924"/>
      <c r="J12" s="924"/>
      <c r="K12" s="924"/>
      <c r="L12" s="924"/>
    </row>
    <row r="13" spans="1:12" ht="13.35" customHeight="1" x14ac:dyDescent="0.25">
      <c r="A13" s="315"/>
      <c r="B13" s="960" t="str">
        <f>HYPERLINK(Translations!$B$1056,Translations!$B$1056)</f>
        <v>https://eur-lex.europa.eu/eli/reg_del/2019/1603/oj</v>
      </c>
      <c r="C13" s="961"/>
      <c r="D13" s="961"/>
      <c r="E13" s="961"/>
      <c r="F13" s="961"/>
      <c r="G13" s="961"/>
      <c r="H13" s="961"/>
      <c r="I13" s="961"/>
      <c r="J13" s="961"/>
      <c r="K13" s="961"/>
      <c r="L13" s="961"/>
    </row>
    <row r="14" spans="1:12" ht="26.4" customHeight="1" x14ac:dyDescent="0.25">
      <c r="A14" s="315">
        <v>3</v>
      </c>
      <c r="B14" s="967" t="str">
        <f>Translations!$B$1297</f>
        <v>The Monitoring and Reporting Regulation (Commission Implementing Regulation (EU) No 2018/2066, as amended, hereinafter the "MRR"), defines further requirements for monitoring and reporting. The MRR can be downloaded from:</v>
      </c>
      <c r="C14" s="967"/>
      <c r="D14" s="967"/>
      <c r="E14" s="967"/>
      <c r="F14" s="967"/>
      <c r="G14" s="967"/>
      <c r="H14" s="967"/>
      <c r="I14" s="967"/>
      <c r="J14" s="967"/>
      <c r="K14" s="967"/>
      <c r="L14" s="967"/>
    </row>
    <row r="15" spans="1:12" ht="13.35" customHeight="1" x14ac:dyDescent="0.25">
      <c r="A15" s="315"/>
      <c r="B15" s="960" t="str">
        <f>Translations!$B$1416</f>
        <v>http://data.europa.eu/eli/reg_impl/2018/2066/2024-07-01</v>
      </c>
      <c r="C15" s="961"/>
      <c r="D15" s="961"/>
      <c r="E15" s="961"/>
      <c r="F15" s="961"/>
      <c r="G15" s="961"/>
      <c r="H15" s="961"/>
      <c r="I15" s="961"/>
      <c r="J15" s="961"/>
      <c r="K15" s="961"/>
      <c r="L15" s="961"/>
    </row>
    <row r="16" spans="1:12" ht="13.35" customHeight="1" x14ac:dyDescent="0.25">
      <c r="A16" s="315"/>
      <c r="B16" s="967" t="str">
        <f>Translations!$B$1417</f>
        <v>This template also reflects the latest amendments of the MRR by Commission Implementing Regulation (EU) 2024/2493 of 23 September 2024:</v>
      </c>
      <c r="C16" s="967"/>
      <c r="D16" s="967"/>
      <c r="E16" s="967"/>
      <c r="F16" s="967"/>
      <c r="G16" s="967"/>
      <c r="H16" s="967"/>
      <c r="I16" s="967"/>
      <c r="J16" s="967"/>
      <c r="K16" s="967"/>
      <c r="L16" s="967"/>
    </row>
    <row r="17" spans="1:12" ht="13.35" customHeight="1" x14ac:dyDescent="0.25">
      <c r="A17" s="315"/>
      <c r="B17" s="960" t="str">
        <f>HYPERLINK(Translations!$B$1399,Translations!$B$1399)</f>
        <v>http://data.europa.eu/eli/reg_impl/2024/2493/oj</v>
      </c>
      <c r="C17" s="961"/>
      <c r="D17" s="961"/>
      <c r="E17" s="961"/>
      <c r="F17" s="961"/>
      <c r="G17" s="961"/>
      <c r="H17" s="961"/>
      <c r="I17" s="961"/>
      <c r="J17" s="961"/>
      <c r="K17" s="961"/>
      <c r="L17" s="961"/>
    </row>
    <row r="18" spans="1:12" ht="13.35" customHeight="1" x14ac:dyDescent="0.25">
      <c r="A18" s="315"/>
      <c r="B18" s="549"/>
      <c r="C18" s="550"/>
      <c r="D18" s="550"/>
      <c r="E18" s="550"/>
      <c r="F18" s="550"/>
      <c r="G18" s="550"/>
      <c r="H18" s="550"/>
      <c r="I18" s="550"/>
      <c r="J18" s="550"/>
      <c r="K18" s="550"/>
      <c r="L18" s="550"/>
    </row>
    <row r="19" spans="1:12" ht="13.35" customHeight="1" x14ac:dyDescent="0.25">
      <c r="A19" s="315">
        <v>4</v>
      </c>
      <c r="B19" s="976" t="str">
        <f>Translations!$B$1249</f>
        <v>Linking between the EU ETS and the Swiss ETS (CH ETS)</v>
      </c>
      <c r="C19" s="954"/>
      <c r="D19" s="954"/>
      <c r="E19" s="954"/>
      <c r="F19" s="954"/>
      <c r="G19" s="954"/>
      <c r="H19" s="954"/>
      <c r="I19" s="954"/>
      <c r="J19" s="954"/>
      <c r="K19" s="954"/>
      <c r="L19" s="954"/>
    </row>
    <row r="20" spans="1:12" ht="26.1" customHeight="1" x14ac:dyDescent="0.25">
      <c r="A20" s="315"/>
      <c r="B20" s="953" t="str">
        <f>Translations!$B$1250</f>
        <v>The EU and Switzerland have concluded an agreement on linking their respective greenhouse gas emission trading systems. The agreement, which can be found under the following internet link, has entered into force on 1 January 2020.</v>
      </c>
      <c r="C20" s="954"/>
      <c r="D20" s="954"/>
      <c r="E20" s="954"/>
      <c r="F20" s="954"/>
      <c r="G20" s="954"/>
      <c r="H20" s="954"/>
      <c r="I20" s="954"/>
      <c r="J20" s="954"/>
      <c r="K20" s="954"/>
      <c r="L20" s="954"/>
    </row>
    <row r="21" spans="1:12" ht="13.35" customHeight="1" x14ac:dyDescent="0.25">
      <c r="A21" s="315"/>
      <c r="B21" s="960" t="str">
        <f>HYPERLINK(Translations!$B$1400,Translations!$B$1400)</f>
        <v>http://data.europa.eu/eli/agree_internation/2017/2240/2023-11-15</v>
      </c>
      <c r="C21" s="961"/>
      <c r="D21" s="961"/>
      <c r="E21" s="961"/>
      <c r="F21" s="961"/>
      <c r="G21" s="961"/>
      <c r="H21" s="961"/>
      <c r="I21" s="961"/>
      <c r="J21" s="961"/>
      <c r="K21" s="961"/>
      <c r="L21" s="961"/>
    </row>
    <row r="22" spans="1:12" ht="26.1" customHeight="1" x14ac:dyDescent="0.25">
      <c r="A22" s="315"/>
      <c r="B22" s="953" t="str">
        <f>Translations!$B$1252</f>
        <v>Consequently, the EU ETS Directive has been amended to exclude flights arriving in an EEA country from aerodromes in Switzerland. This amendment is already included in the EU ETS Directive's consolidated version mentioned under point 1 above.</v>
      </c>
      <c r="C22" s="954"/>
      <c r="D22" s="954"/>
      <c r="E22" s="954"/>
      <c r="F22" s="954"/>
      <c r="G22" s="954"/>
      <c r="H22" s="954"/>
      <c r="I22" s="954"/>
      <c r="J22" s="954"/>
      <c r="K22" s="954"/>
      <c r="L22" s="954"/>
    </row>
    <row r="23" spans="1:12" ht="12.75" customHeight="1" x14ac:dyDescent="0.25">
      <c r="A23" s="315"/>
      <c r="B23" s="953" t="str">
        <f>Translations!$B$1253</f>
        <v>The excluded flights are covered by the Swiss ETS.</v>
      </c>
      <c r="C23" s="954"/>
      <c r="D23" s="954"/>
      <c r="E23" s="954"/>
      <c r="F23" s="954"/>
      <c r="G23" s="954"/>
      <c r="H23" s="954"/>
      <c r="I23" s="954"/>
      <c r="J23" s="954"/>
      <c r="K23" s="954"/>
      <c r="L23" s="954"/>
    </row>
    <row r="24" spans="1:12" ht="13.35" customHeight="1" x14ac:dyDescent="0.25">
      <c r="A24" s="315">
        <v>5</v>
      </c>
      <c r="B24" s="953" t="str">
        <f>Translations!$B$1254</f>
        <v xml:space="preserve">"One-stop-shop" principle: </v>
      </c>
      <c r="C24" s="954"/>
      <c r="D24" s="954"/>
      <c r="E24" s="954"/>
      <c r="F24" s="954"/>
      <c r="G24" s="954"/>
      <c r="H24" s="954"/>
      <c r="I24" s="954"/>
      <c r="J24" s="954"/>
      <c r="K24" s="954"/>
      <c r="L24" s="954"/>
    </row>
    <row r="25" spans="1:12" ht="57" customHeight="1" x14ac:dyDescent="0.25">
      <c r="A25" s="315"/>
      <c r="B25" s="953" t="str">
        <f>Translations!$B$1255</f>
        <v>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v>
      </c>
      <c r="C25" s="954"/>
      <c r="D25" s="954"/>
      <c r="E25" s="954"/>
      <c r="F25" s="954"/>
      <c r="G25" s="954"/>
      <c r="H25" s="954"/>
      <c r="I25" s="954"/>
      <c r="J25" s="954"/>
      <c r="K25" s="954"/>
      <c r="L25" s="954"/>
    </row>
    <row r="26" spans="1:12" ht="12.75" customHeight="1" x14ac:dyDescent="0.25">
      <c r="A26" s="315">
        <v>6</v>
      </c>
      <c r="B26" s="953" t="str">
        <f>Translations!$B$1256</f>
        <v>Information about the Swiss ETS can be obtained from the following address:</v>
      </c>
      <c r="C26" s="924"/>
      <c r="D26" s="924"/>
      <c r="E26" s="924"/>
      <c r="F26" s="924"/>
      <c r="G26" s="924"/>
      <c r="H26" s="924"/>
      <c r="I26" s="924"/>
      <c r="J26" s="924"/>
      <c r="K26" s="924"/>
      <c r="L26" s="924"/>
    </row>
    <row r="27" spans="1:12" ht="12.75" customHeight="1" x14ac:dyDescent="0.25">
      <c r="A27" s="315"/>
      <c r="B27" s="960" t="str">
        <f>HYPERLINK(Translations!$B$1398,Translations!$B$1398)</f>
        <v>https://www.bafu.admin.ch/bafu/en/home/topics/climate/info-specialists/reduction-measures/ets/aviation.html</v>
      </c>
      <c r="C27" s="961"/>
      <c r="D27" s="961"/>
      <c r="E27" s="961"/>
      <c r="F27" s="961"/>
      <c r="G27" s="961"/>
      <c r="H27" s="961"/>
      <c r="I27" s="961"/>
      <c r="J27" s="961"/>
      <c r="K27" s="961"/>
      <c r="L27" s="961"/>
    </row>
    <row r="28" spans="1:12" ht="13.35" customHeight="1" x14ac:dyDescent="0.25">
      <c r="A28" s="315"/>
      <c r="B28" s="959"/>
      <c r="C28" s="954"/>
      <c r="D28" s="954"/>
      <c r="E28" s="954"/>
      <c r="F28" s="954"/>
      <c r="G28" s="954"/>
      <c r="H28" s="954"/>
      <c r="I28" s="954"/>
      <c r="J28" s="954"/>
      <c r="K28" s="954"/>
      <c r="L28" s="954"/>
    </row>
    <row r="29" spans="1:12" ht="13.35" customHeight="1" x14ac:dyDescent="0.25">
      <c r="A29" s="315">
        <v>7</v>
      </c>
      <c r="B29" s="976" t="str">
        <f>Translations!$B1299</f>
        <v>Brexit and the UK ETS</v>
      </c>
      <c r="C29" s="924"/>
      <c r="D29" s="924"/>
      <c r="E29" s="924"/>
      <c r="F29" s="924"/>
      <c r="G29" s="924"/>
      <c r="H29" s="924"/>
      <c r="I29" s="924"/>
      <c r="J29" s="924"/>
      <c r="K29" s="924"/>
      <c r="L29" s="924"/>
    </row>
    <row r="30" spans="1:12" ht="38.85" customHeight="1" x14ac:dyDescent="0.25">
      <c r="A30" s="315"/>
      <c r="B30" s="953" t="str">
        <f>Translations!$B1300</f>
        <v>A Trade and Cooperation Agreement  was concluded between the European Union and the United Kingdom in December 2020. It is applicable from 1 January 2021. As a consequence, the EU ETS Directive has been amended by a delegated act. This amendment is already included in the EU ETS Directive's consolidated version mentioned under point 1 above.</v>
      </c>
      <c r="C30" s="954"/>
      <c r="D30" s="954"/>
      <c r="E30" s="954"/>
      <c r="F30" s="954"/>
      <c r="G30" s="954"/>
      <c r="H30" s="954"/>
      <c r="I30" s="954"/>
      <c r="J30" s="954"/>
      <c r="K30" s="954"/>
      <c r="L30" s="954"/>
    </row>
    <row r="31" spans="1:12" ht="13.35" customHeight="1" x14ac:dyDescent="0.25">
      <c r="A31" s="315"/>
      <c r="B31" s="953" t="str">
        <f>Translations!$B1301</f>
        <v>Flights from the EEA to the UK are included in the EU ETS. Flights from the UK to the EEA and domestic flights in the UK are included in the UK ETS.</v>
      </c>
      <c r="C31" s="954"/>
      <c r="D31" s="954"/>
      <c r="E31" s="954"/>
      <c r="F31" s="954"/>
      <c r="G31" s="954"/>
      <c r="H31" s="954"/>
      <c r="I31" s="954"/>
      <c r="J31" s="954"/>
      <c r="K31" s="954"/>
      <c r="L31" s="954"/>
    </row>
    <row r="32" spans="1:12" ht="13.35" customHeight="1" x14ac:dyDescent="0.25">
      <c r="A32" s="315"/>
      <c r="B32" s="953" t="str">
        <f>Translations!$B1302</f>
        <v>The Trade and Cooperation Agreement between the EU and the UK can be downloaded here:</v>
      </c>
      <c r="C32" s="954"/>
      <c r="D32" s="954"/>
      <c r="E32" s="954"/>
      <c r="F32" s="954"/>
      <c r="G32" s="954"/>
      <c r="H32" s="954"/>
      <c r="I32" s="954"/>
      <c r="J32" s="954"/>
      <c r="K32" s="954"/>
      <c r="L32" s="954"/>
    </row>
    <row r="33" spans="1:12" ht="13.35" customHeight="1" x14ac:dyDescent="0.25">
      <c r="A33" s="315"/>
      <c r="B33" s="960" t="str">
        <f>HYPERLINK(Translations!$B1303,Translations!$B1303)</f>
        <v>https://ec.europa.eu/info/strategy/relations-non-eu-countries/relations-united-kingdom/eu-uk-trade-and-cooperation-agreement_en</v>
      </c>
      <c r="C33" s="961"/>
      <c r="D33" s="961"/>
      <c r="E33" s="961"/>
      <c r="F33" s="961"/>
      <c r="G33" s="961"/>
      <c r="H33" s="961"/>
      <c r="I33" s="961"/>
      <c r="J33" s="961"/>
      <c r="K33" s="961"/>
      <c r="L33" s="961"/>
    </row>
    <row r="34" spans="1:12" ht="13.35" customHeight="1" x14ac:dyDescent="0.25">
      <c r="A34" s="315">
        <v>8</v>
      </c>
      <c r="B34" s="953" t="str">
        <f>Translations!$B1304</f>
        <v>Information about the UK ETS can be obtained from the following address:</v>
      </c>
      <c r="C34" s="954"/>
      <c r="D34" s="954"/>
      <c r="E34" s="954"/>
      <c r="F34" s="954"/>
      <c r="G34" s="954"/>
      <c r="H34" s="954"/>
      <c r="I34" s="954"/>
      <c r="J34" s="954"/>
      <c r="K34" s="954"/>
      <c r="L34" s="954"/>
    </row>
    <row r="35" spans="1:12" ht="13.35" customHeight="1" x14ac:dyDescent="0.25">
      <c r="A35" s="315"/>
      <c r="B35" s="960" t="str">
        <f>HYPERLINK(Translations!$B1305,Translations!$B1305)</f>
        <v>https://www.gov.uk/guidance/complying-with-the-uk-ets-as-an-aircraft-operator</v>
      </c>
      <c r="C35" s="961"/>
      <c r="D35" s="961"/>
      <c r="E35" s="961"/>
      <c r="F35" s="961"/>
      <c r="G35" s="961"/>
      <c r="H35" s="961"/>
      <c r="I35" s="961"/>
      <c r="J35" s="961"/>
      <c r="K35" s="961"/>
      <c r="L35" s="961"/>
    </row>
    <row r="36" spans="1:12" ht="13.35" customHeight="1" x14ac:dyDescent="0.25">
      <c r="A36" s="315"/>
      <c r="B36" s="959"/>
      <c r="C36" s="924"/>
      <c r="D36" s="924"/>
      <c r="E36" s="924"/>
      <c r="F36" s="924"/>
      <c r="G36" s="924"/>
      <c r="H36" s="924"/>
      <c r="I36" s="924"/>
      <c r="J36" s="924"/>
      <c r="K36" s="924"/>
      <c r="L36" s="924"/>
    </row>
    <row r="37" spans="1:12" ht="13.35" customHeight="1" x14ac:dyDescent="0.25">
      <c r="A37" s="315" t="s">
        <v>19</v>
      </c>
      <c r="B37" s="962" t="str">
        <f>Translations!$B$1062</f>
        <v>Information on CORSIA</v>
      </c>
      <c r="C37" s="963"/>
      <c r="D37" s="963"/>
      <c r="E37" s="963"/>
      <c r="F37" s="963"/>
      <c r="G37" s="963"/>
      <c r="H37" s="963"/>
      <c r="I37" s="963"/>
      <c r="J37" s="963"/>
      <c r="K37" s="963"/>
      <c r="L37" s="963"/>
    </row>
    <row r="38" spans="1:12" ht="39.6" customHeight="1" x14ac:dyDescent="0.25">
      <c r="A38" s="315">
        <v>1</v>
      </c>
      <c r="B38" s="959" t="str">
        <f>Translations!$B$1418</f>
        <v>As has been mentioned above under point (I), CORSIA is implemented in the EU through the EU ETS Directive, the implementing act pursuant to Article 28c of the Directive, and the MRR. Furthermore, rules of the Accreditation and Verification Regulation (Commission Implementing Regulation (EU) 2018/2067, hereinafter the "AVR") apply.</v>
      </c>
      <c r="C38" s="954"/>
      <c r="D38" s="954"/>
      <c r="E38" s="954"/>
      <c r="F38" s="954"/>
      <c r="G38" s="954"/>
      <c r="H38" s="954"/>
      <c r="I38" s="954"/>
      <c r="J38" s="954"/>
      <c r="K38" s="954"/>
      <c r="L38" s="954"/>
    </row>
    <row r="39" spans="1:12" ht="13.2" customHeight="1" x14ac:dyDescent="0.25">
      <c r="A39" s="315">
        <v>2</v>
      </c>
      <c r="B39" s="959" t="str">
        <f>Translations!$B$1419</f>
        <v>For distinguishing the compliance mechanisms of the EU ETS and CORSIA, this template uses the following terminology:</v>
      </c>
      <c r="C39" s="954"/>
      <c r="D39" s="954"/>
      <c r="E39" s="954"/>
      <c r="F39" s="954"/>
      <c r="G39" s="954"/>
      <c r="H39" s="954"/>
      <c r="I39" s="954"/>
      <c r="J39" s="954"/>
      <c r="K39" s="954"/>
      <c r="L39" s="954"/>
    </row>
    <row r="40" spans="1:12" ht="26.4" customHeight="1" x14ac:dyDescent="0.25">
      <c r="A40" s="315"/>
      <c r="B40" s="747" t="s">
        <v>1926</v>
      </c>
      <c r="C40" s="954" t="str">
        <f>Translations!$B$1420</f>
        <v>emissions or flights "falling under the EU ETS" means emissions or flights for which allowances have to be surrendered pursuant to Article 12(3) of the EU ETS Directive;</v>
      </c>
      <c r="D40" s="924"/>
      <c r="E40" s="924"/>
      <c r="F40" s="924"/>
      <c r="G40" s="924"/>
      <c r="H40" s="924"/>
      <c r="I40" s="924"/>
      <c r="J40" s="924"/>
      <c r="K40" s="924"/>
      <c r="L40" s="924"/>
    </row>
    <row r="41" spans="1:12" ht="13.2" customHeight="1" x14ac:dyDescent="0.25">
      <c r="A41" s="315"/>
      <c r="B41" s="747" t="s">
        <v>1926</v>
      </c>
      <c r="C41" s="954" t="str">
        <f>Translations!$B$1421</f>
        <v>emissions or flights "falling under CORSIA" means one of the following:</v>
      </c>
      <c r="D41" s="924"/>
      <c r="E41" s="924"/>
      <c r="F41" s="924"/>
      <c r="G41" s="924"/>
      <c r="H41" s="924"/>
      <c r="I41" s="924"/>
      <c r="J41" s="924"/>
      <c r="K41" s="924"/>
      <c r="L41" s="924"/>
    </row>
    <row r="42" spans="1:12" ht="26.4" customHeight="1" x14ac:dyDescent="0.25">
      <c r="A42" s="315"/>
      <c r="B42" s="747"/>
      <c r="C42" s="747" t="s">
        <v>1898</v>
      </c>
      <c r="D42" s="954" t="str">
        <f>Translations!$B$1422</f>
        <v>emissions or flights with offsetting requirement, i.e. for which the aircraft operator shall cancel units pursuant to Article 12(9) of the EU ETS Directive;</v>
      </c>
      <c r="E42" s="924"/>
      <c r="F42" s="924"/>
      <c r="G42" s="924"/>
      <c r="H42" s="924"/>
      <c r="I42" s="924"/>
      <c r="J42" s="924"/>
      <c r="K42" s="924"/>
      <c r="L42" s="924"/>
    </row>
    <row r="43" spans="1:12" ht="26.4" customHeight="1" x14ac:dyDescent="0.25">
      <c r="A43" s="315"/>
      <c r="B43" s="747"/>
      <c r="C43" s="747" t="s">
        <v>1898</v>
      </c>
      <c r="D43" s="954" t="str">
        <f>Translations!$B$1423</f>
        <v>flights with CORSIA MRV obligation: Emissions or flights for which the aircraft operator shall monitor and report emissions in accordance with the CORSIA Delegated Act.</v>
      </c>
      <c r="E43" s="924"/>
      <c r="F43" s="924"/>
      <c r="G43" s="924"/>
      <c r="H43" s="924"/>
      <c r="I43" s="924"/>
      <c r="J43" s="924"/>
      <c r="K43" s="924"/>
      <c r="L43" s="924"/>
    </row>
    <row r="44" spans="1:12" ht="13.35" customHeight="1" x14ac:dyDescent="0.25">
      <c r="A44" s="315"/>
      <c r="B44" s="931" t="str">
        <f>Translations!$B$1332</f>
        <v>However, general information on CORSIA are available on ICAO's website:</v>
      </c>
      <c r="C44" s="931"/>
      <c r="D44" s="931"/>
      <c r="E44" s="931"/>
      <c r="F44" s="931"/>
      <c r="G44" s="931"/>
      <c r="H44" s="931"/>
      <c r="I44" s="931"/>
      <c r="J44" s="931"/>
      <c r="K44" s="931"/>
      <c r="L44" s="931"/>
    </row>
    <row r="45" spans="1:12" ht="13.35" customHeight="1" x14ac:dyDescent="0.25">
      <c r="A45" s="315"/>
      <c r="B45" s="1000" t="str">
        <f>Translations!$B$1066</f>
        <v>https://www.icao.int/environmental-protection/CORSIA/Pages/default.aspx</v>
      </c>
      <c r="C45" s="1000"/>
      <c r="D45" s="1000"/>
      <c r="E45" s="1000"/>
      <c r="F45" s="1000"/>
      <c r="G45" s="1000"/>
      <c r="H45" s="1000"/>
      <c r="I45" s="1000"/>
      <c r="J45" s="1000"/>
      <c r="K45" s="1000"/>
      <c r="L45" s="1000"/>
    </row>
    <row r="46" spans="1:12" ht="13.35" customHeight="1" x14ac:dyDescent="0.25">
      <c r="A46" s="315"/>
      <c r="B46" s="314"/>
      <c r="C46" s="313"/>
      <c r="D46" s="313"/>
      <c r="E46" s="313"/>
      <c r="F46" s="313"/>
      <c r="G46" s="313"/>
      <c r="H46" s="313"/>
      <c r="I46" s="313"/>
      <c r="J46" s="313"/>
      <c r="K46" s="313"/>
      <c r="L46" s="313"/>
    </row>
    <row r="47" spans="1:12" ht="13.35" customHeight="1" x14ac:dyDescent="0.25">
      <c r="A47" s="315" t="s">
        <v>20</v>
      </c>
      <c r="B47" s="962" t="str">
        <f>Translations!$B$1068</f>
        <v>Scope and relevance</v>
      </c>
      <c r="C47" s="963"/>
      <c r="D47" s="963"/>
      <c r="E47" s="963"/>
      <c r="F47" s="963"/>
      <c r="G47" s="963"/>
      <c r="H47" s="963"/>
      <c r="I47" s="963"/>
      <c r="J47" s="963"/>
      <c r="K47" s="963"/>
      <c r="L47" s="963"/>
    </row>
    <row r="48" spans="1:12" ht="13.35" customHeight="1" x14ac:dyDescent="0.25">
      <c r="A48" s="315">
        <v>1</v>
      </c>
      <c r="B48" s="959" t="str">
        <f>Translations!$B$1333</f>
        <v>This template is the only template that should be used by aircraft operators for reporting their annual emissions, in line with the MRR and the AVR.</v>
      </c>
      <c r="C48" s="924"/>
      <c r="D48" s="924"/>
      <c r="E48" s="924"/>
      <c r="F48" s="924"/>
      <c r="G48" s="924"/>
      <c r="H48" s="924"/>
      <c r="I48" s="924"/>
      <c r="J48" s="924"/>
      <c r="K48" s="924"/>
      <c r="L48" s="924"/>
    </row>
    <row r="49" spans="1:12" ht="13.35" customHeight="1" x14ac:dyDescent="0.25">
      <c r="A49" s="315"/>
      <c r="B49" s="959" t="str">
        <f>Translations!$B$1424</f>
        <v>It is also to be used for application for free allowances pursuant to Article 3c(6) of the EU ETS Directive.</v>
      </c>
      <c r="C49" s="924"/>
      <c r="D49" s="924"/>
      <c r="E49" s="924"/>
      <c r="F49" s="924"/>
      <c r="G49" s="924"/>
      <c r="H49" s="924"/>
      <c r="I49" s="924"/>
      <c r="J49" s="924"/>
      <c r="K49" s="924"/>
      <c r="L49" s="924"/>
    </row>
    <row r="50" spans="1:12" ht="53.1" customHeight="1" x14ac:dyDescent="0.25">
      <c r="A50" s="315" t="s">
        <v>21</v>
      </c>
      <c r="B50" s="959" t="str">
        <f>Translations!$B$1425</f>
        <v>There are three possible situations in which you are required to use this template: (1) if you have to comply with the EU ETS and/or CH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v>
      </c>
      <c r="C50" s="924"/>
      <c r="D50" s="924"/>
      <c r="E50" s="924"/>
      <c r="F50" s="924"/>
      <c r="G50" s="924"/>
      <c r="H50" s="924"/>
      <c r="I50" s="924"/>
      <c r="J50" s="924"/>
      <c r="K50" s="924"/>
      <c r="L50" s="924"/>
    </row>
    <row r="51" spans="1:12" ht="39.6" customHeight="1" x14ac:dyDescent="0.25">
      <c r="A51" s="315">
        <v>2</v>
      </c>
      <c r="B51" s="959" t="str">
        <f>Translations!$B$1334</f>
        <v>Aircraft operators are required to comply with the EU ETS if they carry out aviation activities as included in Annex I to the EU ETS Directive. However, until December 2026, pending a review by EU legislators, the so-called "reduced scope" is applicable. Furthermore the following aircraft operators are excluded:</v>
      </c>
      <c r="C51" s="924"/>
      <c r="D51" s="924"/>
      <c r="E51" s="924"/>
      <c r="F51" s="924"/>
      <c r="G51" s="924"/>
      <c r="H51" s="924"/>
      <c r="I51" s="924"/>
      <c r="J51" s="924"/>
      <c r="K51" s="924"/>
      <c r="L51" s="924"/>
    </row>
    <row r="52" spans="1:12" ht="26.4" customHeight="1" x14ac:dyDescent="0.25">
      <c r="A52" s="315"/>
      <c r="B52" s="317" t="s">
        <v>22</v>
      </c>
      <c r="C52" s="959" t="str">
        <f>Translations!$B$1335</f>
        <v>Commercial air transport operators, operating either fewer than 243 flights per period for three consecutive four-month periods, or operating flights with total annual emissions lower than 10 000 tonnes per year under the "extended full scope".</v>
      </c>
      <c r="D52" s="959"/>
      <c r="E52" s="959"/>
      <c r="F52" s="959"/>
      <c r="G52" s="959"/>
      <c r="H52" s="959"/>
      <c r="I52" s="959"/>
      <c r="J52" s="959"/>
      <c r="K52" s="959"/>
      <c r="L52" s="959"/>
    </row>
    <row r="53" spans="1:12" ht="13.35" customHeight="1" x14ac:dyDescent="0.25">
      <c r="A53" s="315"/>
      <c r="B53" s="317" t="s">
        <v>22</v>
      </c>
      <c r="C53" s="959" t="str">
        <f>Translations!$B$1336</f>
        <v>Non-commercial air transport operators which emit less than 1 000 t CO2 per year under the "extended full scope" of the EU ETS.</v>
      </c>
      <c r="D53" s="924"/>
      <c r="E53" s="924"/>
      <c r="F53" s="924"/>
      <c r="G53" s="924"/>
      <c r="H53" s="924"/>
      <c r="I53" s="924"/>
      <c r="J53" s="924"/>
      <c r="K53" s="924"/>
      <c r="L53" s="924"/>
    </row>
    <row r="54" spans="1:12" ht="26.4" customHeight="1" x14ac:dyDescent="0.25">
      <c r="A54" s="315"/>
      <c r="B54" s="959" t="str">
        <f>Translations!$B$1315</f>
        <v>Note that for the purposes of the EU ETS, the threshold applies to the sum of all flights within EEA, outgoing from EEA and incoming to EEA, including those incoming from Switzerland and the UK.</v>
      </c>
      <c r="C54" s="959"/>
      <c r="D54" s="959"/>
      <c r="E54" s="959"/>
      <c r="F54" s="959"/>
      <c r="G54" s="959"/>
      <c r="H54" s="959"/>
      <c r="I54" s="959"/>
      <c r="J54" s="959"/>
      <c r="K54" s="959"/>
      <c r="L54" s="959"/>
    </row>
    <row r="55" spans="1:12" ht="26.4" customHeight="1" x14ac:dyDescent="0.25">
      <c r="A55" s="315"/>
      <c r="B55" s="959" t="str">
        <f>Translations!$B$1426</f>
        <v>For checking the compliance with the relevant thresholds, emissions have to be calculated using the preliminary emission factor, i.e. without any zero-rating of fuels.</v>
      </c>
      <c r="C55" s="959"/>
      <c r="D55" s="959"/>
      <c r="E55" s="959"/>
      <c r="F55" s="959"/>
      <c r="G55" s="959"/>
      <c r="H55" s="959"/>
      <c r="I55" s="959"/>
      <c r="J55" s="959"/>
      <c r="K55" s="959"/>
      <c r="L55" s="959"/>
    </row>
    <row r="56" spans="1:12" ht="12.75" customHeight="1" x14ac:dyDescent="0.25">
      <c r="A56" s="315" t="s">
        <v>23</v>
      </c>
      <c r="B56" s="962" t="str">
        <f>Translations!$B$1339</f>
        <v xml:space="preserve">Scope changes from 2024: </v>
      </c>
      <c r="C56" s="963"/>
      <c r="D56" s="963"/>
      <c r="E56" s="963"/>
      <c r="F56" s="963"/>
      <c r="G56" s="963"/>
      <c r="H56" s="963"/>
      <c r="I56" s="963"/>
      <c r="J56" s="963"/>
      <c r="K56" s="963"/>
      <c r="L56" s="963"/>
    </row>
    <row r="57" spans="1:12" ht="26.4" customHeight="1" x14ac:dyDescent="0.25">
      <c r="A57" s="315"/>
      <c r="B57" s="317" t="s">
        <v>22</v>
      </c>
      <c r="C57" s="959" t="str">
        <f>Translations!$B$1427</f>
        <v>All flights between an aerodrome located in an outermost region and an aerodrome located in another MS of the EEA, and flights departing from an aerodrome located in an outermost region and arriving in Switzerland or the United Kingdom will be included from 2024.</v>
      </c>
      <c r="D57" s="954"/>
      <c r="E57" s="954"/>
      <c r="F57" s="954"/>
      <c r="G57" s="954"/>
      <c r="H57" s="954"/>
      <c r="I57" s="954"/>
      <c r="J57" s="954"/>
      <c r="K57" s="954"/>
      <c r="L57" s="954"/>
    </row>
    <row r="58" spans="1:12" ht="51.9" customHeight="1" x14ac:dyDescent="0.25">
      <c r="A58" s="315"/>
      <c r="B58" s="317" t="s">
        <v>22</v>
      </c>
      <c r="C58" s="959" t="str">
        <f>Translations!$B$1343</f>
        <v>Until 2030, all flights between an aerodrome located in an outermost region of a Member State and an aerodrome located in the same Member State, including another aerodrome located in the same outermost region or in another outermost region of the same Member State will be excluded.</v>
      </c>
      <c r="D58" s="954"/>
      <c r="E58" s="954"/>
      <c r="F58" s="954"/>
      <c r="G58" s="954"/>
      <c r="H58" s="954"/>
      <c r="I58" s="954"/>
      <c r="J58" s="954"/>
      <c r="K58" s="954"/>
      <c r="L58" s="954"/>
    </row>
    <row r="59" spans="1:12" ht="26.4" customHeight="1" x14ac:dyDescent="0.25">
      <c r="A59" s="315">
        <v>3</v>
      </c>
      <c r="B59" s="959" t="str">
        <f>Translations!$B$1073</f>
        <v>Note that under the EU ETS some simplified monitoring, reporting and verification requirements apply for small emitters. This template guides you whether you are allowed to use the simplified approaches (see section (6) of this template).</v>
      </c>
      <c r="C59" s="924"/>
      <c r="D59" s="924"/>
      <c r="E59" s="924"/>
      <c r="F59" s="924"/>
      <c r="G59" s="924"/>
      <c r="H59" s="924"/>
      <c r="I59" s="924"/>
      <c r="J59" s="924"/>
      <c r="K59" s="924"/>
      <c r="L59" s="924"/>
    </row>
    <row r="60" spans="1:12" ht="26.4" customHeight="1" x14ac:dyDescent="0.25">
      <c r="A60" s="315"/>
      <c r="B60" s="959" t="str">
        <f>Translations!$B$1074</f>
        <v>For further information, in particular regarding "full" and "reduced" scope and simplified approaches, please see MRR guidance document No.2 "General guidance for Aircraft Operators", which can be downloaded under:</v>
      </c>
      <c r="C60" s="959"/>
      <c r="D60" s="959"/>
      <c r="E60" s="959"/>
      <c r="F60" s="959"/>
      <c r="G60" s="959"/>
      <c r="H60" s="959"/>
      <c r="I60" s="959"/>
      <c r="J60" s="959"/>
      <c r="K60" s="959"/>
      <c r="L60" s="959"/>
    </row>
    <row r="61" spans="1:12" ht="13.35" customHeight="1" x14ac:dyDescent="0.25">
      <c r="A61" s="315"/>
      <c r="B61" s="960" t="str">
        <f>HYPERLINK(Translations!$B$1325,Translations!$B$1325)</f>
        <v>https://climate.ec.europa.eu/system/files/2023-05/gd2_guidance_aircraft_en.pdf</v>
      </c>
      <c r="C61" s="961"/>
      <c r="D61" s="961"/>
      <c r="E61" s="961"/>
      <c r="F61" s="961"/>
      <c r="G61" s="961"/>
      <c r="H61" s="961"/>
      <c r="I61" s="961"/>
      <c r="J61" s="961"/>
      <c r="K61" s="961"/>
      <c r="L61" s="961"/>
    </row>
    <row r="62" spans="1:12" ht="66.150000000000006" customHeight="1" x14ac:dyDescent="0.25">
      <c r="A62" s="315">
        <v>4</v>
      </c>
      <c r="B62" s="959" t="str">
        <f>Translations!$B$1428</f>
        <v>Aircraft operators have obligations of "CORSIA reporting" to a Member State if they fall within the scope of sub-paragraphs 3 and 4 of Article 12(6) of the EU ETS Directive,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v>
      </c>
      <c r="C62" s="959"/>
      <c r="D62" s="959"/>
      <c r="E62" s="959"/>
      <c r="F62" s="959"/>
      <c r="G62" s="959"/>
      <c r="H62" s="959"/>
      <c r="I62" s="959"/>
      <c r="J62" s="959"/>
      <c r="K62" s="959"/>
      <c r="L62" s="959"/>
    </row>
    <row r="63" spans="1:12" ht="13.35" customHeight="1" x14ac:dyDescent="0.25">
      <c r="B63" s="313"/>
      <c r="C63" s="313"/>
      <c r="D63" s="313"/>
      <c r="E63" s="313"/>
      <c r="F63" s="313"/>
      <c r="G63" s="313"/>
      <c r="H63" s="313"/>
      <c r="I63" s="313"/>
      <c r="J63" s="313"/>
      <c r="K63" s="313"/>
      <c r="L63" s="313"/>
    </row>
    <row r="64" spans="1:12" x14ac:dyDescent="0.25">
      <c r="A64" s="315" t="s">
        <v>24</v>
      </c>
      <c r="B64" s="962" t="str">
        <f>Translations!$B$1077</f>
        <v>Guidance on this template</v>
      </c>
      <c r="C64" s="963"/>
      <c r="D64" s="963"/>
      <c r="E64" s="963"/>
      <c r="F64" s="963"/>
      <c r="G64" s="963"/>
      <c r="H64" s="963"/>
      <c r="I64" s="963"/>
      <c r="J64" s="963"/>
      <c r="K64" s="963"/>
      <c r="L64" s="963"/>
    </row>
    <row r="65" spans="1:13" s="7" customFormat="1" ht="13.35" customHeight="1" x14ac:dyDescent="0.25">
      <c r="A65" s="315">
        <v>1</v>
      </c>
      <c r="B65" s="967" t="str">
        <f>Translations!$B$1307</f>
        <v>Article 68(3) of the MRR requires:</v>
      </c>
      <c r="C65" s="967"/>
      <c r="D65" s="967"/>
      <c r="E65" s="967"/>
      <c r="F65" s="967"/>
      <c r="G65" s="967"/>
      <c r="H65" s="967"/>
      <c r="I65" s="967"/>
      <c r="J65" s="967"/>
      <c r="K65" s="967"/>
      <c r="L65" s="967"/>
    </row>
    <row r="66" spans="1:13" s="7" customFormat="1" ht="13.35" customHeight="1" x14ac:dyDescent="0.25">
      <c r="A66" s="315"/>
      <c r="B66" s="969" t="str">
        <f>Translations!$B$1429</f>
        <v>The annual emission reports shall at least contain the information listed in Annex X.</v>
      </c>
      <c r="C66" s="969"/>
      <c r="D66" s="969"/>
      <c r="E66" s="969"/>
      <c r="F66" s="969"/>
      <c r="G66" s="969"/>
      <c r="H66" s="969"/>
      <c r="I66" s="969"/>
      <c r="J66" s="969"/>
      <c r="K66" s="969"/>
      <c r="L66" s="969"/>
    </row>
    <row r="67" spans="1:13" s="7" customFormat="1" ht="13.35" customHeight="1" x14ac:dyDescent="0.25">
      <c r="A67" s="315"/>
      <c r="B67" s="967" t="str">
        <f>Translations!$B$858</f>
        <v>Annex X sets out the minimum content of Annual Emissions Reports.</v>
      </c>
      <c r="C67" s="967"/>
      <c r="D67" s="967"/>
      <c r="E67" s="967"/>
      <c r="F67" s="967"/>
      <c r="G67" s="967"/>
      <c r="H67" s="967"/>
      <c r="I67" s="967"/>
      <c r="J67" s="967"/>
      <c r="K67" s="967"/>
      <c r="L67" s="967"/>
    </row>
    <row r="68" spans="1:13" s="7" customFormat="1" ht="13.35" customHeight="1" x14ac:dyDescent="0.25">
      <c r="A68" s="315"/>
      <c r="B68" s="967" t="str">
        <f>Translations!$B$41</f>
        <v>Furthermore, Article 74(1) states:</v>
      </c>
      <c r="C68" s="967"/>
      <c r="D68" s="967"/>
      <c r="E68" s="967"/>
      <c r="F68" s="967"/>
      <c r="G68" s="967"/>
      <c r="H68" s="967"/>
      <c r="I68" s="967"/>
      <c r="J68" s="967"/>
      <c r="K68" s="967"/>
      <c r="L68" s="967"/>
    </row>
    <row r="69" spans="1:13" s="7" customFormat="1" ht="64.349999999999994" customHeight="1" x14ac:dyDescent="0.25">
      <c r="A69" s="315"/>
      <c r="B69" s="969" t="str">
        <f>Translations!$B$1346</f>
        <v>Member States may require the operator and aircraft operator to use electronic templates or specific file formats for submission of monitoring plans and changes to the monitoring plan, as well as for submission of annual emissions reports, verification reports and improvement reports.
Those templates or file format specifications established by the Member States shall, at least, contain the information contained in electronic templates or file format specifications published by the Commission.</v>
      </c>
      <c r="C69" s="969"/>
      <c r="D69" s="969"/>
      <c r="E69" s="969"/>
      <c r="F69" s="969"/>
      <c r="G69" s="969"/>
      <c r="H69" s="969"/>
      <c r="I69" s="969"/>
      <c r="J69" s="969"/>
      <c r="K69" s="969"/>
      <c r="L69" s="969"/>
    </row>
    <row r="70" spans="1:13" s="7" customFormat="1" ht="39.6" customHeight="1" x14ac:dyDescent="0.25">
      <c r="A70" s="315">
        <v>2</v>
      </c>
      <c r="B70" s="967" t="str">
        <f>Translations!$B$859</f>
        <v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v>
      </c>
      <c r="C70" s="967"/>
      <c r="D70" s="967"/>
      <c r="E70" s="967"/>
      <c r="F70" s="967"/>
      <c r="G70" s="967"/>
      <c r="H70" s="967"/>
      <c r="I70" s="967"/>
      <c r="J70" s="967"/>
      <c r="K70" s="967"/>
      <c r="L70" s="967"/>
    </row>
    <row r="71" spans="1:13" s="7" customFormat="1" ht="26.4" customHeight="1" x14ac:dyDescent="0.25">
      <c r="A71" s="315"/>
      <c r="B71" s="959" t="str">
        <f>Translations!$B$1430</f>
        <v xml:space="preserve">According to the delegated act pursuant to Article 3c(6) of the EU ETS Directive, this template is also to be used for application for the EU ETS support under that Article. </v>
      </c>
      <c r="C71" s="924"/>
      <c r="D71" s="924"/>
      <c r="E71" s="924"/>
      <c r="F71" s="924"/>
      <c r="G71" s="924"/>
      <c r="H71" s="924"/>
      <c r="I71" s="924"/>
      <c r="J71" s="924"/>
      <c r="K71" s="924"/>
      <c r="L71" s="924"/>
      <c r="M71"/>
    </row>
    <row r="72" spans="1:13" s="7" customFormat="1" ht="13.35" customHeight="1" x14ac:dyDescent="0.25">
      <c r="A72" s="315">
        <v>3</v>
      </c>
      <c r="B72" s="959" t="str">
        <f>Translations!$B$1078</f>
        <v>According to the delegated act pursuant to Article 28c of the EU ETS Directive, this template is also to be used for CORSIA reporting.</v>
      </c>
      <c r="C72" s="954"/>
      <c r="D72" s="954"/>
      <c r="E72" s="954"/>
      <c r="F72" s="954"/>
      <c r="G72" s="954"/>
      <c r="H72" s="954"/>
      <c r="I72" s="954"/>
      <c r="J72" s="954"/>
      <c r="K72" s="954"/>
      <c r="L72" s="954"/>
    </row>
    <row r="73" spans="1:13" s="7" customFormat="1" ht="13.35" customHeight="1" x14ac:dyDescent="0.25">
      <c r="A73" s="315">
        <v>4</v>
      </c>
      <c r="B73" s="967" t="str">
        <f>Translations!$B$860</f>
        <v xml:space="preserve">This reporting template represents the views of the Commission services at the time of publication. </v>
      </c>
      <c r="C73" s="967"/>
      <c r="D73" s="967"/>
      <c r="E73" s="967"/>
      <c r="F73" s="967"/>
      <c r="G73" s="967"/>
      <c r="H73" s="967"/>
      <c r="I73" s="967"/>
      <c r="J73" s="967"/>
      <c r="K73" s="967"/>
      <c r="L73" s="967"/>
    </row>
    <row r="74" spans="1:13" s="7" customFormat="1" ht="63.75" customHeight="1" x14ac:dyDescent="0.25">
      <c r="A74" s="8"/>
      <c r="B74" s="973" t="str">
        <f>Translations!$B$1431</f>
        <v>This is the final version, dated 23 January 2025, providing an update of the final version of the annual emission report template endorsed by the Climate Change Committee in January 2020.</v>
      </c>
      <c r="C74" s="974"/>
      <c r="D74" s="974"/>
      <c r="E74" s="974"/>
      <c r="F74" s="974"/>
      <c r="G74" s="974"/>
      <c r="H74" s="974"/>
      <c r="I74" s="974"/>
      <c r="J74" s="974"/>
      <c r="K74" s="974"/>
      <c r="L74" s="975"/>
    </row>
    <row r="75" spans="1:13" s="7" customFormat="1" ht="12.75" customHeight="1" x14ac:dyDescent="0.25">
      <c r="A75" s="8"/>
      <c r="B75" s="998"/>
      <c r="C75" s="999"/>
      <c r="D75" s="999"/>
      <c r="E75" s="999"/>
      <c r="F75" s="999"/>
      <c r="G75" s="999"/>
      <c r="H75" s="999"/>
      <c r="I75" s="999"/>
      <c r="J75" s="999"/>
      <c r="K75" s="999"/>
      <c r="L75" s="999"/>
    </row>
    <row r="76" spans="1:13" s="7" customFormat="1" ht="12.75" customHeight="1" x14ac:dyDescent="0.25">
      <c r="A76" s="8">
        <v>5</v>
      </c>
      <c r="B76" s="967" t="str">
        <f>Translations!$B$44</f>
        <v>All Commission guidance documents on the Monitoring and Reporting Regulation can be found at:</v>
      </c>
      <c r="C76" s="967"/>
      <c r="D76" s="967"/>
      <c r="E76" s="967"/>
      <c r="F76" s="967"/>
      <c r="G76" s="967"/>
      <c r="H76" s="967"/>
      <c r="I76" s="967"/>
      <c r="J76" s="967"/>
      <c r="K76" s="967"/>
      <c r="L76" s="967"/>
    </row>
    <row r="77" spans="1:13" s="7" customFormat="1" ht="12.75" customHeight="1" x14ac:dyDescent="0.25">
      <c r="A77" s="8"/>
      <c r="B77" s="960" t="str">
        <f>HYPERLINK(Translations!$B$1309,Translations!$B$1309)</f>
        <v>https://ec.europa.eu/clima/eu-action/eu-emissions-trading-system-eu-ets/monitoring-reporting-and-verification-eu-ets-emissions_en</v>
      </c>
      <c r="C77" s="961"/>
      <c r="D77" s="961"/>
      <c r="E77" s="961"/>
      <c r="F77" s="961"/>
      <c r="G77" s="961"/>
      <c r="H77" s="961"/>
      <c r="I77" s="961"/>
      <c r="J77" s="961"/>
      <c r="K77" s="961"/>
      <c r="L77" s="961"/>
    </row>
    <row r="78" spans="1:13" s="7" customFormat="1" x14ac:dyDescent="0.25">
      <c r="A78" s="8"/>
      <c r="B78" s="318"/>
      <c r="C78" s="318"/>
      <c r="D78" s="318"/>
      <c r="E78" s="318"/>
      <c r="F78" s="318"/>
      <c r="G78" s="318"/>
      <c r="H78" s="318"/>
      <c r="I78" s="318"/>
      <c r="J78" s="318"/>
      <c r="K78" s="318"/>
      <c r="L78" s="318"/>
    </row>
    <row r="79" spans="1:13" ht="39.6" customHeight="1" x14ac:dyDescent="0.25">
      <c r="A79" s="8">
        <v>6</v>
      </c>
      <c r="B79" s="954" t="str">
        <f>Translations!$B$1348</f>
        <v xml:space="preserve">The EU ETS for aviation has been expanded to cover the three EEA EFTA States Iceland, Liechtenstein and Norway. This means that aircraft operators also need to monitor and report their emissions from domestic flights within the EEA EFTA States, flights between the EEA EFTA States and flights between EEA EFTA States and third countries (where full scope is required).
</v>
      </c>
      <c r="C79" s="924"/>
      <c r="D79" s="924"/>
      <c r="E79" s="924"/>
      <c r="F79" s="924"/>
      <c r="G79" s="924"/>
      <c r="H79" s="924"/>
      <c r="I79" s="924"/>
      <c r="J79" s="924"/>
      <c r="K79" s="924"/>
      <c r="L79" s="924"/>
      <c r="M79" s="7"/>
    </row>
    <row r="80" spans="1:13" ht="26.4" customHeight="1" x14ac:dyDescent="0.25">
      <c r="A80" s="8"/>
      <c r="B80" s="963" t="str">
        <f>Translations!$B$1310</f>
        <v>Accordingly, all references to Member States in this template should be interpreted as including all 30 EEA States. The EEA comprises the 27 EU Member States, Iceland, Liechtenstein and Norway.</v>
      </c>
      <c r="C80" s="963"/>
      <c r="D80" s="963"/>
      <c r="E80" s="963"/>
      <c r="F80" s="963"/>
      <c r="G80" s="963"/>
      <c r="H80" s="963"/>
      <c r="I80" s="963"/>
      <c r="J80" s="963"/>
      <c r="K80" s="963"/>
      <c r="L80" s="963"/>
    </row>
    <row r="81" spans="1:13" s="7" customFormat="1" x14ac:dyDescent="0.25">
      <c r="A81" s="8"/>
      <c r="B81" s="318"/>
      <c r="C81" s="318"/>
      <c r="D81" s="318"/>
      <c r="E81" s="318"/>
      <c r="F81" s="318"/>
      <c r="G81" s="318"/>
      <c r="H81" s="318"/>
      <c r="I81" s="318"/>
      <c r="J81" s="318"/>
      <c r="K81" s="318"/>
      <c r="L81" s="318"/>
    </row>
    <row r="82" spans="1:13" s="12" customFormat="1" ht="15.6" x14ac:dyDescent="0.25">
      <c r="A82" s="8">
        <v>7</v>
      </c>
      <c r="B82" s="972" t="str">
        <f>Translations!$B$48</f>
        <v>Before you use this file, please carry out the following steps:</v>
      </c>
      <c r="C82" s="972"/>
      <c r="D82" s="972"/>
      <c r="E82" s="972"/>
      <c r="F82" s="972"/>
      <c r="G82" s="972"/>
      <c r="H82" s="972"/>
      <c r="I82" s="972"/>
      <c r="J82" s="972"/>
      <c r="K82" s="972"/>
      <c r="L82" s="972"/>
    </row>
    <row r="83" spans="1:13" ht="51" customHeight="1" x14ac:dyDescent="0.25">
      <c r="A83" s="8"/>
      <c r="B83" s="319" t="s">
        <v>25</v>
      </c>
      <c r="C83" s="962" t="str">
        <f>Translations!$B$1082</f>
        <v>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v>
      </c>
      <c r="D83" s="959"/>
      <c r="E83" s="959"/>
      <c r="F83" s="959"/>
      <c r="G83" s="959"/>
      <c r="H83" s="959"/>
      <c r="I83" s="959"/>
      <c r="J83" s="959"/>
      <c r="K83" s="959"/>
      <c r="L83" s="959"/>
    </row>
    <row r="84" spans="1:13" ht="30" customHeight="1" x14ac:dyDescent="0.25">
      <c r="A84" s="315"/>
      <c r="B84" s="323"/>
      <c r="C84" s="963" t="str">
        <f>Translations!$B$1083</f>
        <v>If you are not on this list, you may still be subject to EU ETS or CORSIA reporting to a Member State based on the criteria referred to under point III(4) above.</v>
      </c>
      <c r="D84" s="924"/>
      <c r="E84" s="924"/>
      <c r="F84" s="924"/>
      <c r="G84" s="924"/>
      <c r="H84" s="924"/>
      <c r="I84" s="924"/>
      <c r="J84" s="924"/>
      <c r="K84" s="924"/>
      <c r="L84" s="924"/>
      <c r="M84" s="11"/>
    </row>
    <row r="85" spans="1:13" ht="53.1" customHeight="1" x14ac:dyDescent="0.25">
      <c r="A85" s="315"/>
      <c r="B85" s="323"/>
      <c r="C85" s="963" t="str">
        <f>Translations!$B$1084</f>
        <v>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v>
      </c>
      <c r="D85" s="924"/>
      <c r="E85" s="924"/>
      <c r="F85" s="924"/>
      <c r="G85" s="924"/>
      <c r="H85" s="924"/>
      <c r="I85" s="924"/>
      <c r="J85" s="924"/>
      <c r="K85" s="924"/>
      <c r="L85" s="924"/>
      <c r="M85" s="11"/>
    </row>
    <row r="86" spans="1:13" ht="29.25" customHeight="1" x14ac:dyDescent="0.25">
      <c r="A86" s="8"/>
      <c r="B86" s="319" t="s">
        <v>26</v>
      </c>
      <c r="C86" s="959" t="str">
        <f>Translations!$B$50</f>
        <v xml:space="preserve">Identify the Competent Authority (CA) responsible for your case in that administering Member State (there may be more than one CA per Member State). </v>
      </c>
      <c r="D86" s="959"/>
      <c r="E86" s="959"/>
      <c r="F86" s="959"/>
      <c r="G86" s="959"/>
      <c r="H86" s="959"/>
      <c r="I86" s="959"/>
      <c r="J86" s="959"/>
      <c r="K86" s="959"/>
      <c r="L86" s="959"/>
    </row>
    <row r="87" spans="1:13" ht="30.75" customHeight="1" x14ac:dyDescent="0.25">
      <c r="A87" s="8"/>
      <c r="B87" s="319" t="s">
        <v>27</v>
      </c>
      <c r="C87" s="959" t="str">
        <f>Translations!$B$51</f>
        <v>Check the CA's webpage or directly contact the CA in order to find out if you have the correct version of the template. The template version is clearly indicated on the cover page of this file.</v>
      </c>
      <c r="D87" s="959"/>
      <c r="E87" s="959"/>
      <c r="F87" s="959"/>
      <c r="G87" s="959"/>
      <c r="H87" s="959"/>
      <c r="I87" s="959"/>
      <c r="J87" s="959"/>
      <c r="K87" s="959"/>
      <c r="L87" s="959"/>
    </row>
    <row r="88" spans="1:13" ht="29.25" customHeight="1" x14ac:dyDescent="0.25">
      <c r="A88" s="8"/>
      <c r="B88" s="319" t="s">
        <v>28</v>
      </c>
      <c r="C88" s="959" t="str">
        <f>Translations!$B$52</f>
        <v>Some Member States may require you to use an alternative system, such as Internet-based forms instead of a spreadsheet. Check your administering Member State requirements. In this case the CA will provide further information to you.</v>
      </c>
      <c r="D88" s="959"/>
      <c r="E88" s="959"/>
      <c r="F88" s="959"/>
      <c r="G88" s="959"/>
      <c r="H88" s="959"/>
      <c r="I88" s="959"/>
      <c r="J88" s="959"/>
      <c r="K88" s="959"/>
      <c r="L88" s="959"/>
    </row>
    <row r="89" spans="1:13" s="7" customFormat="1" x14ac:dyDescent="0.25">
      <c r="A89" s="8"/>
      <c r="B89" s="319" t="s">
        <v>29</v>
      </c>
      <c r="C89" s="967" t="str">
        <f>Translations!$B$53</f>
        <v>Read carefully the instructions below for filling this template.</v>
      </c>
      <c r="D89" s="967"/>
      <c r="E89" s="967"/>
      <c r="F89" s="967"/>
      <c r="G89" s="967"/>
      <c r="H89" s="967"/>
      <c r="I89" s="967"/>
      <c r="J89" s="967"/>
      <c r="K89" s="967"/>
      <c r="L89" s="967"/>
    </row>
    <row r="90" spans="1:13" x14ac:dyDescent="0.25">
      <c r="A90" s="8"/>
      <c r="B90" s="959"/>
      <c r="C90" s="959"/>
      <c r="D90" s="959"/>
      <c r="E90" s="959"/>
      <c r="F90" s="959"/>
      <c r="G90" s="959"/>
      <c r="H90" s="959"/>
      <c r="I90" s="959"/>
      <c r="J90" s="959"/>
      <c r="K90" s="959"/>
      <c r="L90" s="959"/>
    </row>
    <row r="91" spans="1:13" ht="15" customHeight="1" x14ac:dyDescent="0.25">
      <c r="A91" s="8">
        <f>A82+1</f>
        <v>8</v>
      </c>
      <c r="B91" s="964" t="str">
        <f>Translations!$B$867</f>
        <v>This emission report must be submitted to your Competent Authority ("CA") to the following address:</v>
      </c>
      <c r="C91" s="964"/>
      <c r="D91" s="964"/>
      <c r="E91" s="964"/>
      <c r="F91" s="964"/>
      <c r="G91" s="964"/>
      <c r="H91" s="964"/>
      <c r="I91" s="964"/>
      <c r="J91" s="964"/>
      <c r="K91" s="964"/>
      <c r="L91" s="964"/>
    </row>
    <row r="92" spans="1:13" x14ac:dyDescent="0.25">
      <c r="A92" s="8"/>
      <c r="B92" s="7"/>
      <c r="C92" s="7"/>
      <c r="D92" s="7"/>
      <c r="E92" s="7"/>
      <c r="F92" s="7"/>
      <c r="G92" s="7"/>
      <c r="H92" s="7"/>
      <c r="I92" s="7"/>
      <c r="J92" s="7"/>
      <c r="K92" s="7"/>
      <c r="L92" s="7"/>
    </row>
    <row r="93" spans="1:13" x14ac:dyDescent="0.25">
      <c r="B93" s="20"/>
      <c r="C93" s="20"/>
      <c r="D93" s="20"/>
      <c r="E93" s="989" t="str">
        <f>Translations!$B$55</f>
        <v>Detail address to be provided by the Member State</v>
      </c>
      <c r="F93" s="990"/>
      <c r="G93" s="990"/>
      <c r="H93" s="991"/>
      <c r="I93" s="20"/>
      <c r="J93" s="20"/>
      <c r="K93" s="20"/>
      <c r="L93" s="20"/>
    </row>
    <row r="94" spans="1:13" x14ac:dyDescent="0.25">
      <c r="B94" s="20"/>
      <c r="C94" s="20"/>
      <c r="D94" s="20"/>
      <c r="E94" s="992"/>
      <c r="F94" s="993"/>
      <c r="G94" s="993"/>
      <c r="H94" s="994"/>
      <c r="I94" s="20"/>
      <c r="J94" s="20"/>
      <c r="K94" s="20"/>
      <c r="L94" s="20"/>
    </row>
    <row r="95" spans="1:13" x14ac:dyDescent="0.25">
      <c r="B95" s="20"/>
      <c r="C95" s="20"/>
      <c r="D95" s="20"/>
      <c r="E95" s="992"/>
      <c r="F95" s="993"/>
      <c r="G95" s="993"/>
      <c r="H95" s="994"/>
      <c r="I95" s="20"/>
      <c r="J95" s="20"/>
      <c r="K95" s="20"/>
      <c r="L95" s="20"/>
    </row>
    <row r="96" spans="1:13" x14ac:dyDescent="0.25">
      <c r="B96" s="20"/>
      <c r="C96" s="10"/>
      <c r="D96" s="20"/>
      <c r="E96" s="992"/>
      <c r="F96" s="993"/>
      <c r="G96" s="993"/>
      <c r="H96" s="994"/>
      <c r="I96" s="20"/>
      <c r="J96" s="20"/>
      <c r="K96" s="20"/>
      <c r="L96" s="20"/>
    </row>
    <row r="97" spans="1:12" x14ac:dyDescent="0.25">
      <c r="B97" s="20"/>
      <c r="C97" s="20"/>
      <c r="D97" s="20"/>
      <c r="E97" s="992"/>
      <c r="F97" s="993"/>
      <c r="G97" s="993"/>
      <c r="H97" s="994"/>
      <c r="I97" s="20"/>
      <c r="J97" s="20"/>
      <c r="K97" s="20"/>
      <c r="L97" s="20"/>
    </row>
    <row r="98" spans="1:12" x14ac:dyDescent="0.25">
      <c r="B98" s="20"/>
      <c r="C98" s="20"/>
      <c r="D98" s="20"/>
      <c r="E98" s="992"/>
      <c r="F98" s="993"/>
      <c r="G98" s="993"/>
      <c r="H98" s="994"/>
      <c r="I98" s="20"/>
      <c r="J98" s="20"/>
      <c r="K98" s="20"/>
      <c r="L98" s="20"/>
    </row>
    <row r="99" spans="1:12" x14ac:dyDescent="0.25">
      <c r="B99" s="20"/>
      <c r="C99" s="20"/>
      <c r="D99" s="20"/>
      <c r="E99" s="992"/>
      <c r="F99" s="993"/>
      <c r="G99" s="993"/>
      <c r="H99" s="994"/>
      <c r="I99" s="20"/>
      <c r="J99" s="20"/>
      <c r="K99" s="20"/>
      <c r="L99" s="20"/>
    </row>
    <row r="100" spans="1:12" x14ac:dyDescent="0.25">
      <c r="B100" s="20"/>
      <c r="C100" s="20"/>
      <c r="D100" s="20"/>
      <c r="E100" s="995"/>
      <c r="F100" s="996"/>
      <c r="G100" s="996"/>
      <c r="H100" s="997"/>
      <c r="I100" s="20"/>
      <c r="J100" s="20"/>
      <c r="K100" s="20"/>
      <c r="L100" s="20"/>
    </row>
    <row r="101" spans="1:12" x14ac:dyDescent="0.25">
      <c r="B101" s="20"/>
      <c r="C101" s="20"/>
      <c r="D101" s="20"/>
      <c r="E101" s="20"/>
      <c r="F101" s="20"/>
      <c r="G101" s="20"/>
      <c r="H101" s="20"/>
      <c r="I101" s="20"/>
      <c r="J101" s="20"/>
      <c r="K101" s="20"/>
      <c r="L101" s="20"/>
    </row>
    <row r="102" spans="1:12" ht="33" customHeight="1" x14ac:dyDescent="0.25">
      <c r="A102" s="8">
        <f>A91+1</f>
        <v>9</v>
      </c>
      <c r="B102" s="959" t="str">
        <f>Translations!$B$868</f>
        <v>Contact your Competent Authority if you need assistance to complete your Annual Emissions Report. Some Member States have produced guidance documents which you may find useful in addition to the Commission's guidance mentioned above.</v>
      </c>
      <c r="C102" s="959"/>
      <c r="D102" s="959"/>
      <c r="E102" s="959"/>
      <c r="F102" s="959"/>
      <c r="G102" s="959"/>
      <c r="H102" s="959"/>
      <c r="I102" s="959"/>
      <c r="J102" s="959"/>
      <c r="K102" s="959"/>
      <c r="L102" s="959"/>
    </row>
    <row r="103" spans="1:12" ht="66" customHeight="1" x14ac:dyDescent="0.25">
      <c r="A103" s="8">
        <f>A102+1</f>
        <v>10</v>
      </c>
      <c r="B103" s="926" t="str">
        <f>Translations!$B$869</f>
        <v>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v>
      </c>
      <c r="C103" s="934"/>
      <c r="D103" s="934"/>
      <c r="E103" s="934"/>
      <c r="F103" s="934"/>
      <c r="G103" s="934"/>
      <c r="H103" s="934"/>
      <c r="I103" s="934"/>
      <c r="J103" s="934"/>
      <c r="K103" s="934"/>
      <c r="L103" s="934"/>
    </row>
    <row r="104" spans="1:12" x14ac:dyDescent="0.25">
      <c r="A104" s="8"/>
      <c r="B104" s="318"/>
      <c r="C104" s="318"/>
      <c r="D104" s="318"/>
      <c r="E104" s="318"/>
      <c r="F104" s="318"/>
      <c r="G104" s="318"/>
      <c r="H104" s="318"/>
      <c r="I104" s="318"/>
      <c r="J104" s="318"/>
      <c r="K104" s="318"/>
      <c r="L104" s="318"/>
    </row>
    <row r="105" spans="1:12" ht="15.6" x14ac:dyDescent="0.25">
      <c r="A105" s="8">
        <f>A103+1</f>
        <v>11</v>
      </c>
      <c r="B105" s="981" t="str">
        <f>Translations!$B$61</f>
        <v>Information sources:</v>
      </c>
      <c r="C105" s="981"/>
      <c r="D105" s="981"/>
      <c r="E105" s="981"/>
      <c r="F105" s="981"/>
      <c r="G105" s="981"/>
      <c r="H105" s="981"/>
      <c r="I105" s="981"/>
      <c r="J105" s="981"/>
      <c r="K105" s="981"/>
      <c r="L105" s="981"/>
    </row>
    <row r="106" spans="1:12" x14ac:dyDescent="0.25">
      <c r="A106" s="8"/>
      <c r="B106" s="320" t="str">
        <f>Translations!$B$62</f>
        <v>EU Websites:</v>
      </c>
      <c r="C106" s="318"/>
      <c r="D106" s="959"/>
      <c r="E106" s="924"/>
      <c r="F106" s="924"/>
      <c r="G106" s="924"/>
      <c r="H106" s="924"/>
      <c r="I106" s="924"/>
      <c r="J106" s="924"/>
      <c r="K106" s="924"/>
      <c r="L106" s="924"/>
    </row>
    <row r="107" spans="1:12" s="7" customFormat="1" x14ac:dyDescent="0.25">
      <c r="A107" s="8"/>
      <c r="B107" s="318" t="str">
        <f>Translations!$B$63</f>
        <v>EU-Legislation:</v>
      </c>
      <c r="C107" s="318"/>
      <c r="D107" s="960" t="str">
        <f>HYPERLINK(Translations!$B$64,Translations!$B$64)</f>
        <v xml:space="preserve">http://eur-lex.europa.eu/en/index.htm </v>
      </c>
      <c r="E107" s="961"/>
      <c r="F107" s="961"/>
      <c r="G107" s="961"/>
      <c r="H107" s="961"/>
      <c r="I107" s="961"/>
      <c r="J107" s="924"/>
      <c r="K107" s="924"/>
      <c r="L107" s="924"/>
    </row>
    <row r="108" spans="1:12" s="7" customFormat="1" ht="13.35" customHeight="1" x14ac:dyDescent="0.25">
      <c r="A108" s="8"/>
      <c r="B108" s="318" t="str">
        <f>Translations!$B$65</f>
        <v>EU ETS general:</v>
      </c>
      <c r="C108" s="318"/>
      <c r="D108" s="960" t="str">
        <f>HYPERLINK(Translations!$B$1311,Translations!$B$1311)</f>
        <v>https://ec.europa.eu/clima/eu-action/eu-emissions-trading-system-eu-ets_en</v>
      </c>
      <c r="E108" s="961"/>
      <c r="F108" s="961"/>
      <c r="G108" s="961"/>
      <c r="H108" s="961"/>
      <c r="I108" s="961"/>
      <c r="J108" s="924"/>
      <c r="K108" s="924"/>
      <c r="L108" s="924"/>
    </row>
    <row r="109" spans="1:12" s="7" customFormat="1" ht="13.35" customHeight="1" x14ac:dyDescent="0.25">
      <c r="A109" s="8"/>
      <c r="B109" s="318" t="str">
        <f>Translations!$B$67</f>
        <v xml:space="preserve">Aviation EU ETS: </v>
      </c>
      <c r="C109" s="318"/>
      <c r="D109" s="960" t="str">
        <f>HYPERLINK(Translations!$B$1312,Translations!$B$1312)</f>
        <v>https://ec.europa.eu/clima/eu-action/transport-emissions/reducing-emissions-aviation_en</v>
      </c>
      <c r="E109" s="961"/>
      <c r="F109" s="961"/>
      <c r="G109" s="961"/>
      <c r="H109" s="961"/>
      <c r="I109" s="961"/>
      <c r="J109" s="924"/>
      <c r="K109" s="924"/>
      <c r="L109" s="924"/>
    </row>
    <row r="110" spans="1:12" s="7" customFormat="1" x14ac:dyDescent="0.25">
      <c r="A110" s="8"/>
      <c r="B110" s="959" t="str">
        <f>Translations!$B$69</f>
        <v xml:space="preserve">Monitoring and Reporting in the EU ETS: </v>
      </c>
      <c r="C110" s="924"/>
      <c r="D110" s="924"/>
      <c r="E110" s="924"/>
      <c r="F110" s="924"/>
      <c r="G110" s="924"/>
      <c r="H110" s="924"/>
      <c r="I110" s="924"/>
      <c r="J110" s="924"/>
      <c r="K110" s="924"/>
      <c r="L110" s="924"/>
    </row>
    <row r="111" spans="1:12" s="7" customFormat="1" ht="26.1" customHeight="1" x14ac:dyDescent="0.25">
      <c r="A111" s="8"/>
      <c r="B111" s="318"/>
      <c r="C111" s="318"/>
      <c r="D111" s="960" t="str">
        <f>HYPERLINK(Translations!$B$1309,Translations!$B$1309)</f>
        <v>https://ec.europa.eu/clima/eu-action/eu-emissions-trading-system-eu-ets/monitoring-reporting-and-verification-eu-ets-emissions_en</v>
      </c>
      <c r="E111" s="961"/>
      <c r="F111" s="961"/>
      <c r="G111" s="961"/>
      <c r="H111" s="961"/>
      <c r="I111" s="961"/>
      <c r="J111" s="924"/>
      <c r="K111" s="924"/>
      <c r="L111" s="924"/>
    </row>
    <row r="112" spans="1:12" s="7" customFormat="1" ht="13.35" customHeight="1" x14ac:dyDescent="0.25">
      <c r="A112" s="8"/>
      <c r="B112" s="320" t="str">
        <f>Translations!$B$1085</f>
        <v>CORSIA Website:</v>
      </c>
      <c r="C112" s="318"/>
      <c r="D112" s="960" t="str">
        <f>HYPERLINK(Translations!$B$1066,Translations!$B$1066)</f>
        <v>https://www.icao.int/environmental-protection/CORSIA/Pages/default.aspx</v>
      </c>
      <c r="E112" s="961"/>
      <c r="F112" s="961"/>
      <c r="G112" s="961"/>
      <c r="H112" s="961"/>
      <c r="I112" s="961"/>
      <c r="J112" s="924"/>
      <c r="K112" s="924"/>
      <c r="L112" s="924"/>
    </row>
    <row r="113" spans="1:12" s="7" customFormat="1" x14ac:dyDescent="0.25">
      <c r="A113" s="8"/>
      <c r="B113" s="318"/>
      <c r="C113" s="318"/>
      <c r="D113" s="321"/>
      <c r="E113" s="318"/>
      <c r="F113" s="318"/>
      <c r="G113" s="318"/>
      <c r="H113" s="318"/>
      <c r="I113" s="318"/>
      <c r="J113" s="318"/>
      <c r="K113" s="318"/>
      <c r="L113" s="318"/>
    </row>
    <row r="114" spans="1:12" x14ac:dyDescent="0.25">
      <c r="A114" s="8"/>
      <c r="B114" s="320" t="str">
        <f>Translations!$B$70</f>
        <v>Other Websites:</v>
      </c>
      <c r="C114" s="318"/>
      <c r="D114" s="318"/>
      <c r="E114" s="318"/>
      <c r="F114" s="318"/>
      <c r="G114" s="318"/>
      <c r="H114" s="318"/>
      <c r="I114" s="318"/>
      <c r="J114" s="318"/>
      <c r="K114" s="318"/>
      <c r="L114" s="318"/>
    </row>
    <row r="115" spans="1:12" x14ac:dyDescent="0.25">
      <c r="B115" s="322" t="str">
        <f>Translations!$B$71</f>
        <v>&lt;to be provided by Member State&gt;</v>
      </c>
      <c r="C115" s="322"/>
      <c r="D115" s="322"/>
      <c r="E115" s="322"/>
      <c r="F115" s="322"/>
      <c r="G115" s="322"/>
      <c r="H115" s="322"/>
      <c r="I115" s="322"/>
      <c r="J115" s="10"/>
      <c r="K115" s="10"/>
      <c r="L115" s="10"/>
    </row>
    <row r="116" spans="1:12" x14ac:dyDescent="0.25">
      <c r="B116" s="322"/>
      <c r="C116" s="322"/>
      <c r="D116" s="322"/>
      <c r="E116" s="322"/>
      <c r="F116" s="322"/>
      <c r="G116" s="322"/>
      <c r="H116" s="322"/>
      <c r="I116" s="322"/>
      <c r="J116" s="10"/>
      <c r="K116" s="10"/>
      <c r="L116" s="10"/>
    </row>
    <row r="117" spans="1:12" x14ac:dyDescent="0.25">
      <c r="B117" s="318" t="str">
        <f>Translations!$B$72</f>
        <v>Helpdesk:</v>
      </c>
      <c r="C117" s="10"/>
      <c r="D117" s="10"/>
      <c r="E117" s="10"/>
      <c r="F117" s="10"/>
      <c r="G117" s="10"/>
      <c r="H117" s="10"/>
      <c r="I117" s="10"/>
      <c r="J117" s="10"/>
      <c r="K117" s="10"/>
      <c r="L117" s="10"/>
    </row>
    <row r="118" spans="1:12" x14ac:dyDescent="0.25">
      <c r="B118" s="322" t="str">
        <f>Translations!$B$73</f>
        <v>&lt;to be provided by Member State, if relevant&gt;</v>
      </c>
      <c r="C118" s="322"/>
      <c r="D118" s="322"/>
      <c r="E118" s="322"/>
      <c r="F118" s="322"/>
      <c r="G118" s="322"/>
      <c r="H118" s="322"/>
      <c r="I118" s="322"/>
      <c r="J118" s="10"/>
      <c r="K118" s="10"/>
      <c r="L118" s="10"/>
    </row>
    <row r="119" spans="1:12" x14ac:dyDescent="0.25">
      <c r="B119" s="322"/>
      <c r="C119" s="322"/>
      <c r="D119" s="322"/>
      <c r="E119" s="322"/>
      <c r="F119" s="322"/>
      <c r="G119" s="322"/>
      <c r="H119" s="322"/>
      <c r="I119" s="322"/>
      <c r="J119" s="10"/>
      <c r="K119" s="10"/>
      <c r="L119" s="10"/>
    </row>
    <row r="120" spans="1:12" x14ac:dyDescent="0.25">
      <c r="B120" s="10"/>
      <c r="C120" s="10"/>
      <c r="D120" s="10"/>
      <c r="E120" s="10"/>
      <c r="F120" s="10"/>
      <c r="G120" s="10"/>
      <c r="H120" s="10"/>
      <c r="I120" s="10"/>
      <c r="J120" s="10"/>
      <c r="K120" s="10"/>
      <c r="L120" s="10"/>
    </row>
    <row r="121" spans="1:12" x14ac:dyDescent="0.25">
      <c r="B121" s="10"/>
      <c r="C121" s="10"/>
      <c r="D121" s="10"/>
      <c r="E121" s="10"/>
      <c r="F121" s="10"/>
      <c r="G121" s="10"/>
      <c r="H121" s="10"/>
      <c r="I121" s="10"/>
      <c r="J121" s="10"/>
      <c r="K121" s="10"/>
      <c r="L121" s="10"/>
    </row>
    <row r="122" spans="1:12" ht="15.6" x14ac:dyDescent="0.25">
      <c r="A122" s="8">
        <f>A105+1</f>
        <v>12</v>
      </c>
      <c r="B122" s="981" t="str">
        <f>Translations!$B$74</f>
        <v>How to use this file:</v>
      </c>
      <c r="C122" s="981"/>
      <c r="D122" s="981"/>
      <c r="E122" s="981"/>
      <c r="F122" s="981"/>
      <c r="G122" s="981"/>
      <c r="H122" s="981"/>
      <c r="I122" s="981"/>
      <c r="J122" s="981"/>
      <c r="K122" s="981"/>
      <c r="L122" s="981"/>
    </row>
    <row r="123" spans="1:12" ht="25.5" customHeight="1" x14ac:dyDescent="0.25">
      <c r="A123" s="8"/>
      <c r="B123" s="967" t="str">
        <f>Translations!$B$870</f>
        <v>This template has been developed to accommodate the minimum content of an annual emissions report required by the MRR. Operators should therefore refer to the MRR and additional Member State requirements (if any) when completing.</v>
      </c>
      <c r="C123" s="967"/>
      <c r="D123" s="967"/>
      <c r="E123" s="967"/>
      <c r="F123" s="967"/>
      <c r="G123" s="967"/>
      <c r="H123" s="967"/>
      <c r="I123" s="967"/>
      <c r="J123" s="967"/>
      <c r="K123" s="967"/>
      <c r="L123" s="967"/>
    </row>
    <row r="124" spans="1:12" s="13" customFormat="1" ht="26.25" customHeight="1" x14ac:dyDescent="0.25">
      <c r="A124" s="8"/>
      <c r="B124" s="934" t="str">
        <f>Translations!$B$76</f>
        <v>It is recommended that you go through the file from start to end. There are a few functions which will guide you through the form which depend on previous input, such as cells changing colour if an input is not needed (see colour codes below).</v>
      </c>
      <c r="C124" s="934"/>
      <c r="D124" s="934"/>
      <c r="E124" s="934"/>
      <c r="F124" s="934"/>
      <c r="G124" s="934"/>
      <c r="H124" s="934"/>
      <c r="I124" s="934"/>
      <c r="J124" s="934"/>
      <c r="K124" s="934"/>
      <c r="L124" s="934"/>
    </row>
    <row r="125" spans="1:12" s="13" customFormat="1" ht="43.5" customHeight="1" x14ac:dyDescent="0.25">
      <c r="A125" s="8"/>
      <c r="B125" s="934" t="str">
        <f>Translations!$B$77</f>
        <v>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v>
      </c>
      <c r="C125" s="934"/>
      <c r="D125" s="934"/>
      <c r="E125" s="934"/>
      <c r="F125" s="934"/>
      <c r="G125" s="934"/>
      <c r="H125" s="934"/>
      <c r="I125" s="934"/>
      <c r="J125" s="934"/>
      <c r="K125" s="934"/>
      <c r="L125" s="934"/>
    </row>
    <row r="126" spans="1:12" s="13" customFormat="1" x14ac:dyDescent="0.25">
      <c r="A126" s="11"/>
      <c r="B126" s="982" t="str">
        <f>Translations!$B$78</f>
        <v>Colour codes and fonts:</v>
      </c>
      <c r="C126" s="982"/>
      <c r="D126" s="982"/>
      <c r="E126" s="982"/>
      <c r="F126" s="982"/>
      <c r="G126" s="982"/>
      <c r="H126" s="982"/>
      <c r="I126" s="982"/>
      <c r="J126" s="982"/>
      <c r="K126" s="982"/>
      <c r="L126" s="982"/>
    </row>
    <row r="127" spans="1:12" s="7" customFormat="1" x14ac:dyDescent="0.25">
      <c r="C127" s="926" t="str">
        <f>Translations!$B$79</f>
        <v>Black bold text:</v>
      </c>
      <c r="D127" s="934"/>
      <c r="E127" s="967" t="str">
        <f>Translations!$B$80</f>
        <v>This is text provided by the Commission template. It should be kept as it is.</v>
      </c>
      <c r="F127" s="967"/>
      <c r="G127" s="967"/>
      <c r="H127" s="967"/>
      <c r="I127" s="967"/>
      <c r="J127" s="967"/>
      <c r="K127" s="967"/>
      <c r="L127" s="967"/>
    </row>
    <row r="128" spans="1:12" s="7" customFormat="1" ht="25.5" customHeight="1" x14ac:dyDescent="0.25">
      <c r="C128" s="968" t="str">
        <f>Translations!$B$81</f>
        <v>Smaller italic text:</v>
      </c>
      <c r="D128" s="968"/>
      <c r="E128" s="967" t="str">
        <f>Translations!$B$82</f>
        <v>This text gives further explanations. Member States may add further explanations in MS specific versions of the template.</v>
      </c>
      <c r="F128" s="967"/>
      <c r="G128" s="967"/>
      <c r="H128" s="967"/>
      <c r="I128" s="967"/>
      <c r="J128" s="967"/>
      <c r="K128" s="967"/>
      <c r="L128" s="967"/>
    </row>
    <row r="129" spans="1:13" s="7" customFormat="1" x14ac:dyDescent="0.25">
      <c r="C129" s="984"/>
      <c r="D129" s="966"/>
      <c r="E129" s="967" t="str">
        <f>Translations!$B$83</f>
        <v>Light yellow fields indicate input fields.</v>
      </c>
      <c r="F129" s="967"/>
      <c r="G129" s="967"/>
      <c r="H129" s="967"/>
      <c r="I129" s="967"/>
      <c r="J129" s="967"/>
      <c r="K129" s="967"/>
      <c r="L129" s="967"/>
    </row>
    <row r="130" spans="1:13" s="7" customFormat="1" x14ac:dyDescent="0.25">
      <c r="C130" s="985"/>
      <c r="D130" s="986"/>
      <c r="E130" s="967" t="str">
        <f>Translations!$B$84</f>
        <v>Green fields show automatically calculated results. Red text indicates error messages (missing data etc.).</v>
      </c>
      <c r="F130" s="967"/>
      <c r="G130" s="967"/>
      <c r="H130" s="967"/>
      <c r="I130" s="967"/>
      <c r="J130" s="967"/>
      <c r="K130" s="967"/>
      <c r="L130" s="967"/>
    </row>
    <row r="131" spans="1:13" s="7" customFormat="1" x14ac:dyDescent="0.25">
      <c r="C131" s="965"/>
      <c r="D131" s="966"/>
      <c r="E131" s="967" t="str">
        <f>Translations!$B$85</f>
        <v>Shaded fields indicate that an input in another field makes the input here irrelevant.</v>
      </c>
      <c r="F131" s="967"/>
      <c r="G131" s="967"/>
      <c r="H131" s="967"/>
      <c r="I131" s="967"/>
      <c r="J131" s="967"/>
      <c r="K131" s="967"/>
      <c r="L131" s="967"/>
    </row>
    <row r="132" spans="1:13" s="7" customFormat="1" x14ac:dyDescent="0.25">
      <c r="C132" s="17"/>
      <c r="D132" s="18"/>
      <c r="E132" s="967" t="str">
        <f>Translations!$B$86</f>
        <v>Grey shaded areas should be filled by Member States before publishing customized version of the template.</v>
      </c>
      <c r="F132" s="967"/>
      <c r="G132" s="967"/>
      <c r="H132" s="967"/>
      <c r="I132" s="967"/>
      <c r="J132" s="967"/>
      <c r="K132" s="967"/>
      <c r="L132" s="967"/>
    </row>
    <row r="133" spans="1:13" s="13" customFormat="1" x14ac:dyDescent="0.25">
      <c r="A133" s="11"/>
      <c r="B133" s="16"/>
      <c r="C133" s="16"/>
      <c r="D133" s="16"/>
      <c r="E133" s="16"/>
      <c r="F133" s="16"/>
      <c r="G133" s="16"/>
      <c r="H133" s="16"/>
      <c r="I133" s="16"/>
      <c r="J133" s="16"/>
      <c r="K133" s="16"/>
      <c r="L133" s="16"/>
    </row>
    <row r="134" spans="1:13" s="13" customFormat="1" x14ac:dyDescent="0.25">
      <c r="A134" s="300"/>
      <c r="B134" s="301"/>
      <c r="C134" s="301"/>
      <c r="D134" s="301"/>
      <c r="E134" s="301"/>
      <c r="F134" s="301"/>
      <c r="G134" s="301"/>
      <c r="H134" s="301"/>
      <c r="I134" s="301"/>
      <c r="J134" s="301"/>
      <c r="K134" s="301"/>
      <c r="L134" s="301"/>
      <c r="M134" s="300"/>
    </row>
    <row r="135" spans="1:13" s="13" customFormat="1" x14ac:dyDescent="0.25">
      <c r="A135" s="300"/>
      <c r="B135" s="941" t="str">
        <f>Translations!$B$1086</f>
        <v>Sections added to the EU ETS template related to information required for CORSIA are identified by a light blue frame.</v>
      </c>
      <c r="C135" s="941"/>
      <c r="D135" s="941"/>
      <c r="E135" s="941"/>
      <c r="F135" s="941"/>
      <c r="G135" s="941"/>
      <c r="H135" s="941"/>
      <c r="I135" s="941"/>
      <c r="J135" s="941"/>
      <c r="K135" s="941"/>
      <c r="L135" s="941"/>
      <c r="M135" s="300"/>
    </row>
    <row r="136" spans="1:13" s="13" customFormat="1" x14ac:dyDescent="0.25">
      <c r="A136" s="300"/>
      <c r="B136" s="301"/>
      <c r="C136" s="301"/>
      <c r="D136" s="301"/>
      <c r="E136" s="301"/>
      <c r="F136" s="301"/>
      <c r="G136" s="301"/>
      <c r="H136" s="301"/>
      <c r="I136" s="301"/>
      <c r="J136" s="301"/>
      <c r="K136" s="301"/>
      <c r="L136" s="301"/>
      <c r="M136" s="300"/>
    </row>
    <row r="137" spans="1:13" s="13" customFormat="1" x14ac:dyDescent="0.25">
      <c r="A137" s="11"/>
      <c r="B137" s="16"/>
      <c r="C137" s="16"/>
      <c r="D137" s="16"/>
      <c r="E137" s="16"/>
      <c r="F137" s="16"/>
      <c r="G137" s="16"/>
      <c r="H137" s="16"/>
      <c r="I137" s="16"/>
      <c r="J137" s="16"/>
      <c r="K137" s="16"/>
      <c r="L137" s="16"/>
    </row>
    <row r="138" spans="1:13" s="13" customFormat="1" x14ac:dyDescent="0.25">
      <c r="A138" s="481"/>
      <c r="B138" s="482"/>
      <c r="C138" s="482"/>
      <c r="D138" s="482"/>
      <c r="E138" s="482"/>
      <c r="F138" s="482"/>
      <c r="G138" s="482"/>
      <c r="H138" s="482"/>
      <c r="I138" s="482"/>
      <c r="J138" s="482"/>
      <c r="K138" s="482"/>
      <c r="L138" s="482"/>
      <c r="M138" s="481"/>
    </row>
    <row r="139" spans="1:13" s="13" customFormat="1" x14ac:dyDescent="0.25">
      <c r="A139" s="481"/>
      <c r="B139" s="941" t="str">
        <f>Translations!$B$1260</f>
        <v>Sections added to this template related to information required for the CH ETS are identified by a light red frame.</v>
      </c>
      <c r="C139" s="941"/>
      <c r="D139" s="941"/>
      <c r="E139" s="941"/>
      <c r="F139" s="941"/>
      <c r="G139" s="941"/>
      <c r="H139" s="941"/>
      <c r="I139" s="941"/>
      <c r="J139" s="941"/>
      <c r="K139" s="941"/>
      <c r="L139" s="941"/>
      <c r="M139" s="481"/>
    </row>
    <row r="140" spans="1:13" s="13" customFormat="1" x14ac:dyDescent="0.25">
      <c r="A140" s="481"/>
      <c r="B140" s="482"/>
      <c r="C140" s="482"/>
      <c r="D140" s="482"/>
      <c r="E140" s="482"/>
      <c r="F140" s="482"/>
      <c r="G140" s="482"/>
      <c r="H140" s="482"/>
      <c r="I140" s="482"/>
      <c r="J140" s="482"/>
      <c r="K140" s="482"/>
      <c r="L140" s="482"/>
      <c r="M140" s="481"/>
    </row>
    <row r="141" spans="1:13" s="13" customFormat="1" x14ac:dyDescent="0.25">
      <c r="A141" s="11"/>
      <c r="B141" s="16"/>
      <c r="C141" s="16"/>
      <c r="D141" s="16"/>
      <c r="E141" s="16"/>
      <c r="F141" s="16"/>
      <c r="G141" s="16"/>
      <c r="H141" s="16"/>
      <c r="I141" s="16"/>
      <c r="J141" s="16"/>
      <c r="K141" s="16"/>
      <c r="L141" s="16"/>
    </row>
    <row r="142" spans="1:13" s="13" customFormat="1" x14ac:dyDescent="0.25">
      <c r="A142" s="484"/>
      <c r="B142" s="941" t="str">
        <f>Translations!$B$1261</f>
        <v>Sections that are particularly relevant for both, EU ETS and CH ETS, are marked by red shading.</v>
      </c>
      <c r="C142" s="941"/>
      <c r="D142" s="941"/>
      <c r="E142" s="941"/>
      <c r="F142" s="941"/>
      <c r="G142" s="941"/>
      <c r="H142" s="941"/>
      <c r="I142" s="941"/>
      <c r="J142" s="941"/>
      <c r="K142" s="941"/>
      <c r="L142" s="941"/>
      <c r="M142" s="484"/>
    </row>
    <row r="143" spans="1:13" s="13" customFormat="1" x14ac:dyDescent="0.25">
      <c r="A143" s="11"/>
      <c r="B143" s="16"/>
      <c r="C143" s="16"/>
      <c r="D143" s="16"/>
      <c r="E143" s="16"/>
      <c r="F143" s="16"/>
      <c r="G143" s="16"/>
      <c r="H143" s="16"/>
      <c r="I143" s="16"/>
      <c r="J143" s="16"/>
      <c r="K143" s="16"/>
      <c r="L143" s="16"/>
    </row>
    <row r="144" spans="1:13" s="7" customFormat="1" ht="51" customHeight="1" x14ac:dyDescent="0.25">
      <c r="A144" s="6">
        <f>A122+1</f>
        <v>13</v>
      </c>
      <c r="B144" s="967" t="str">
        <f>Translations!$B$871</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C144" s="967"/>
      <c r="D144" s="967"/>
      <c r="E144" s="967"/>
      <c r="F144" s="967"/>
      <c r="G144" s="967"/>
      <c r="H144" s="967"/>
      <c r="I144" s="967"/>
      <c r="J144" s="967"/>
      <c r="K144" s="967"/>
      <c r="L144" s="967"/>
    </row>
    <row r="145" spans="1:12" s="7" customFormat="1" ht="51" customHeight="1" x14ac:dyDescent="0.25">
      <c r="A145" s="6">
        <f>A144+1</f>
        <v>14</v>
      </c>
      <c r="B145" s="970" t="str">
        <f>Translations!$B$872</f>
        <v>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v>
      </c>
      <c r="C145" s="959"/>
      <c r="D145" s="959"/>
      <c r="E145" s="959"/>
      <c r="F145" s="959"/>
      <c r="G145" s="959"/>
      <c r="H145" s="959"/>
      <c r="I145" s="959"/>
      <c r="J145" s="959"/>
      <c r="K145" s="959"/>
      <c r="L145" s="934"/>
    </row>
    <row r="146" spans="1:12" s="7" customFormat="1" ht="53.1" customHeight="1" x14ac:dyDescent="0.25">
      <c r="A146" s="6">
        <f>A145+1</f>
        <v>15</v>
      </c>
      <c r="B146" s="967" t="str">
        <f>Translations!$B$873</f>
        <v>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v>
      </c>
      <c r="C146" s="967"/>
      <c r="D146" s="967"/>
      <c r="E146" s="967"/>
      <c r="F146" s="967"/>
      <c r="G146" s="967"/>
      <c r="H146" s="967"/>
      <c r="I146" s="967"/>
      <c r="J146" s="967"/>
      <c r="K146" s="967"/>
      <c r="L146" s="967"/>
    </row>
    <row r="147" spans="1:12" s="7" customFormat="1" ht="5.0999999999999996" customHeight="1" thickBot="1" x14ac:dyDescent="0.3">
      <c r="B147" s="958"/>
      <c r="C147" s="959"/>
      <c r="D147" s="959"/>
      <c r="E147" s="959"/>
      <c r="F147" s="959"/>
      <c r="G147" s="959"/>
      <c r="H147" s="959"/>
      <c r="I147" s="959"/>
      <c r="J147" s="959"/>
      <c r="K147" s="959"/>
    </row>
    <row r="148" spans="1:12" s="7" customFormat="1" ht="89.25" customHeight="1" thickBot="1" x14ac:dyDescent="0.3">
      <c r="A148" s="6">
        <f>A146+1</f>
        <v>16</v>
      </c>
      <c r="B148" s="987" t="str">
        <f>Translations!$B$874</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v>
      </c>
      <c r="C148" s="988"/>
      <c r="D148" s="988"/>
      <c r="E148" s="988"/>
      <c r="F148" s="988"/>
      <c r="G148" s="988"/>
      <c r="H148" s="988"/>
      <c r="I148" s="988"/>
      <c r="J148" s="988"/>
      <c r="K148" s="988"/>
      <c r="L148" s="957"/>
    </row>
    <row r="149" spans="1:12" s="7" customFormat="1" ht="5.0999999999999996" customHeight="1" x14ac:dyDescent="0.25">
      <c r="B149" s="958"/>
      <c r="C149" s="959"/>
      <c r="D149" s="959"/>
      <c r="E149" s="959"/>
      <c r="F149" s="959"/>
      <c r="G149" s="959"/>
      <c r="H149" s="959"/>
      <c r="I149" s="959"/>
      <c r="J149" s="959"/>
      <c r="K149" s="959"/>
    </row>
    <row r="150" spans="1:12" s="13" customFormat="1" ht="12.75" customHeight="1" x14ac:dyDescent="0.25">
      <c r="A150" s="11"/>
      <c r="B150" s="983" t="str">
        <f>Translations!$B$875</f>
        <v>Note: Formulae must be checked and corrected in particular whenever rows and/or columns are added by aircraft operators.</v>
      </c>
      <c r="C150" s="983"/>
      <c r="D150" s="983"/>
      <c r="E150" s="983"/>
      <c r="F150" s="983"/>
      <c r="G150" s="983"/>
      <c r="H150" s="983"/>
      <c r="I150" s="983"/>
      <c r="J150" s="983"/>
      <c r="K150" s="983"/>
      <c r="L150" s="983"/>
    </row>
    <row r="151" spans="1:12" s="13" customFormat="1" ht="5.0999999999999996" customHeight="1" thickBot="1" x14ac:dyDescent="0.3">
      <c r="A151" s="11"/>
      <c r="B151" s="374"/>
      <c r="C151" s="374"/>
      <c r="D151" s="374"/>
      <c r="E151" s="374"/>
      <c r="F151" s="374"/>
      <c r="G151" s="374"/>
      <c r="H151" s="374"/>
      <c r="I151" s="374"/>
      <c r="J151" s="374"/>
      <c r="K151" s="374"/>
      <c r="L151" s="374"/>
    </row>
    <row r="152" spans="1:12" s="7" customFormat="1" ht="51" customHeight="1" thickBot="1" x14ac:dyDescent="0.3">
      <c r="A152" s="6">
        <f>A148+1</f>
        <v>17</v>
      </c>
      <c r="B152" s="955" t="str">
        <f>Translations!$B$1087</f>
        <v>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v>
      </c>
      <c r="C152" s="956"/>
      <c r="D152" s="956"/>
      <c r="E152" s="956"/>
      <c r="F152" s="956"/>
      <c r="G152" s="956"/>
      <c r="H152" s="956"/>
      <c r="I152" s="956"/>
      <c r="J152" s="956"/>
      <c r="K152" s="956"/>
      <c r="L152" s="957"/>
    </row>
    <row r="153" spans="1:12" s="7" customFormat="1" ht="5.0999999999999996" customHeight="1" x14ac:dyDescent="0.25">
      <c r="B153" s="958"/>
      <c r="C153" s="959"/>
      <c r="D153" s="959"/>
      <c r="E153" s="959"/>
      <c r="F153" s="959"/>
      <c r="G153" s="959"/>
      <c r="H153" s="959"/>
      <c r="I153" s="959"/>
      <c r="J153" s="959"/>
      <c r="K153" s="959"/>
    </row>
    <row r="154" spans="1:12" s="13" customFormat="1" x14ac:dyDescent="0.25">
      <c r="A154" s="11"/>
    </row>
    <row r="155" spans="1:12" ht="15.75" customHeight="1" x14ac:dyDescent="0.25">
      <c r="A155" s="6">
        <f>A152+1</f>
        <v>18</v>
      </c>
      <c r="B155" s="980" t="str">
        <f>Translations!$B$87</f>
        <v>Member State-specific guidance is listed here:</v>
      </c>
      <c r="C155" s="980"/>
      <c r="D155" s="980"/>
      <c r="E155" s="980"/>
      <c r="F155" s="980"/>
      <c r="G155" s="980"/>
      <c r="H155" s="980"/>
      <c r="I155" s="980"/>
      <c r="J155" s="980"/>
      <c r="K155" s="980"/>
      <c r="L155" s="980"/>
    </row>
    <row r="156" spans="1:12" x14ac:dyDescent="0.25">
      <c r="B156" s="15"/>
      <c r="C156" s="15"/>
      <c r="D156" s="15"/>
      <c r="E156" s="15"/>
      <c r="F156" s="15"/>
      <c r="G156" s="15"/>
      <c r="H156" s="15"/>
      <c r="I156" s="15"/>
      <c r="J156" s="15"/>
      <c r="K156" s="15"/>
      <c r="L156" s="15"/>
    </row>
    <row r="157" spans="1:12" x14ac:dyDescent="0.25">
      <c r="B157" s="15"/>
      <c r="C157" s="15"/>
      <c r="D157" s="15"/>
      <c r="E157" s="15"/>
      <c r="F157" s="15"/>
      <c r="G157" s="15"/>
      <c r="H157" s="15"/>
      <c r="I157" s="15"/>
      <c r="J157" s="15"/>
      <c r="K157" s="15"/>
      <c r="L157" s="15"/>
    </row>
    <row r="158" spans="1:12" x14ac:dyDescent="0.25">
      <c r="B158" s="15"/>
      <c r="C158" s="15"/>
      <c r="D158" s="15"/>
      <c r="E158" s="15"/>
      <c r="F158" s="15"/>
      <c r="G158" s="15"/>
      <c r="H158" s="15"/>
      <c r="I158" s="15"/>
      <c r="J158" s="15"/>
      <c r="K158" s="15"/>
      <c r="L158" s="15"/>
    </row>
    <row r="159" spans="1:12" x14ac:dyDescent="0.25">
      <c r="B159" s="15"/>
      <c r="C159" s="15"/>
      <c r="D159" s="15"/>
      <c r="E159" s="15"/>
      <c r="F159" s="15"/>
      <c r="G159" s="15"/>
      <c r="H159" s="15"/>
      <c r="I159" s="15"/>
      <c r="J159" s="15"/>
      <c r="K159" s="15"/>
      <c r="L159" s="15"/>
    </row>
    <row r="160" spans="1:12" x14ac:dyDescent="0.25">
      <c r="B160" s="15"/>
      <c r="C160" s="15"/>
      <c r="D160" s="15"/>
      <c r="E160" s="15"/>
      <c r="F160" s="15"/>
      <c r="G160" s="15"/>
      <c r="H160" s="15"/>
      <c r="I160" s="15"/>
      <c r="J160" s="15"/>
      <c r="K160" s="15"/>
      <c r="L160" s="15"/>
    </row>
    <row r="161" spans="2:12" x14ac:dyDescent="0.25">
      <c r="B161" s="15"/>
      <c r="C161" s="15"/>
      <c r="D161" s="15"/>
      <c r="E161" s="15"/>
      <c r="F161" s="15"/>
      <c r="G161" s="15"/>
      <c r="H161" s="15"/>
      <c r="I161" s="15"/>
      <c r="J161" s="15"/>
      <c r="K161" s="15"/>
      <c r="L161" s="15"/>
    </row>
    <row r="162" spans="2:12" x14ac:dyDescent="0.25">
      <c r="B162" s="15"/>
      <c r="C162" s="15"/>
      <c r="D162" s="15"/>
      <c r="E162" s="15"/>
      <c r="F162" s="15"/>
      <c r="G162" s="15"/>
      <c r="H162" s="15"/>
      <c r="I162" s="15"/>
      <c r="J162" s="15"/>
      <c r="K162" s="15"/>
      <c r="L162" s="15"/>
    </row>
    <row r="163" spans="2:12" x14ac:dyDescent="0.25">
      <c r="B163" s="15"/>
      <c r="C163" s="15"/>
      <c r="D163" s="15"/>
      <c r="E163" s="15"/>
      <c r="F163" s="15"/>
      <c r="G163" s="15"/>
      <c r="H163" s="15"/>
      <c r="I163" s="15"/>
      <c r="J163" s="15"/>
      <c r="K163" s="15"/>
      <c r="L163" s="15"/>
    </row>
    <row r="164" spans="2:12" x14ac:dyDescent="0.25">
      <c r="B164" s="15"/>
      <c r="C164" s="15"/>
      <c r="D164" s="15"/>
      <c r="E164" s="15"/>
      <c r="F164" s="15"/>
      <c r="G164" s="15"/>
      <c r="H164" s="15"/>
      <c r="I164" s="15"/>
      <c r="J164" s="15"/>
      <c r="K164" s="15"/>
      <c r="L164" s="15"/>
    </row>
    <row r="165" spans="2:12" x14ac:dyDescent="0.25">
      <c r="B165" s="15"/>
      <c r="C165" s="15"/>
      <c r="D165" s="15"/>
      <c r="E165" s="15"/>
      <c r="F165" s="15"/>
      <c r="G165" s="15"/>
      <c r="H165" s="15"/>
      <c r="I165" s="15"/>
      <c r="J165" s="15"/>
      <c r="K165" s="15"/>
      <c r="L165" s="15"/>
    </row>
    <row r="166" spans="2:12" x14ac:dyDescent="0.25">
      <c r="B166" s="15"/>
      <c r="C166" s="15"/>
      <c r="D166" s="15"/>
      <c r="E166" s="15"/>
      <c r="F166" s="15"/>
      <c r="G166" s="15"/>
      <c r="H166" s="15"/>
      <c r="I166" s="15"/>
      <c r="J166" s="15"/>
      <c r="K166" s="15"/>
      <c r="L166" s="15"/>
    </row>
    <row r="167" spans="2:12" x14ac:dyDescent="0.25">
      <c r="B167" s="15"/>
      <c r="C167" s="15"/>
      <c r="D167" s="15"/>
      <c r="E167" s="15"/>
      <c r="F167" s="15"/>
      <c r="G167" s="15"/>
      <c r="H167" s="15"/>
      <c r="I167" s="15"/>
      <c r="J167" s="15"/>
      <c r="K167" s="15"/>
      <c r="L167" s="15"/>
    </row>
  </sheetData>
  <sheetProtection sheet="1" objects="1" scenarios="1" formatCells="0" formatColumns="0" formatRows="0" insertColumns="0" insertRows="0"/>
  <mergeCells count="125">
    <mergeCell ref="B38:L38"/>
    <mergeCell ref="B44:L44"/>
    <mergeCell ref="B48:L48"/>
    <mergeCell ref="B56:L56"/>
    <mergeCell ref="C57:L57"/>
    <mergeCell ref="C58:L58"/>
    <mergeCell ref="B33:L33"/>
    <mergeCell ref="B34:L34"/>
    <mergeCell ref="B35:L35"/>
    <mergeCell ref="B36:L36"/>
    <mergeCell ref="B45:L45"/>
    <mergeCell ref="B47:L47"/>
    <mergeCell ref="B55:L55"/>
    <mergeCell ref="B49:L49"/>
    <mergeCell ref="B39:L39"/>
    <mergeCell ref="C40:L40"/>
    <mergeCell ref="C41:L41"/>
    <mergeCell ref="D42:L42"/>
    <mergeCell ref="D43:L43"/>
    <mergeCell ref="D106:L106"/>
    <mergeCell ref="D107:L107"/>
    <mergeCell ref="D108:L108"/>
    <mergeCell ref="B50:L50"/>
    <mergeCell ref="B51:L51"/>
    <mergeCell ref="C52:L52"/>
    <mergeCell ref="C53:L53"/>
    <mergeCell ref="B59:L59"/>
    <mergeCell ref="B54:L54"/>
    <mergeCell ref="E93:H100"/>
    <mergeCell ref="B75:L75"/>
    <mergeCell ref="B71:L71"/>
    <mergeCell ref="B155:L155"/>
    <mergeCell ref="B105:L105"/>
    <mergeCell ref="B125:L125"/>
    <mergeCell ref="B126:L126"/>
    <mergeCell ref="B122:L122"/>
    <mergeCell ref="B147:K147"/>
    <mergeCell ref="B150:L150"/>
    <mergeCell ref="B135:L135"/>
    <mergeCell ref="E132:L132"/>
    <mergeCell ref="E128:L128"/>
    <mergeCell ref="C129:D129"/>
    <mergeCell ref="E129:L129"/>
    <mergeCell ref="C130:D130"/>
    <mergeCell ref="B148:L148"/>
    <mergeCell ref="B149:K149"/>
    <mergeCell ref="E130:L130"/>
    <mergeCell ref="B142:L142"/>
    <mergeCell ref="D111:L111"/>
    <mergeCell ref="D112:L112"/>
    <mergeCell ref="B110:L110"/>
    <mergeCell ref="B123:L123"/>
    <mergeCell ref="B124:L124"/>
    <mergeCell ref="C127:D127"/>
    <mergeCell ref="E127:L127"/>
    <mergeCell ref="B5:L5"/>
    <mergeCell ref="B6:L6"/>
    <mergeCell ref="B7:L7"/>
    <mergeCell ref="B9:L9"/>
    <mergeCell ref="B26:L26"/>
    <mergeCell ref="B27:L27"/>
    <mergeCell ref="B23:L23"/>
    <mergeCell ref="B10:L10"/>
    <mergeCell ref="B13:L13"/>
    <mergeCell ref="B14:L14"/>
    <mergeCell ref="B15:L15"/>
    <mergeCell ref="B12:L12"/>
    <mergeCell ref="B19:L19"/>
    <mergeCell ref="B20:L20"/>
    <mergeCell ref="B21:L21"/>
    <mergeCell ref="B22:L22"/>
    <mergeCell ref="B24:L24"/>
    <mergeCell ref="B25:L25"/>
    <mergeCell ref="B16:L16"/>
    <mergeCell ref="B17:L17"/>
    <mergeCell ref="B11:L11"/>
    <mergeCell ref="B8:L8"/>
    <mergeCell ref="B2:J2"/>
    <mergeCell ref="B102:L102"/>
    <mergeCell ref="B3:L3"/>
    <mergeCell ref="B82:L82"/>
    <mergeCell ref="B68:L68"/>
    <mergeCell ref="B76:L76"/>
    <mergeCell ref="B77:L77"/>
    <mergeCell ref="B66:L66"/>
    <mergeCell ref="B79:L79"/>
    <mergeCell ref="C86:L86"/>
    <mergeCell ref="B73:L73"/>
    <mergeCell ref="B74:L74"/>
    <mergeCell ref="C89:L89"/>
    <mergeCell ref="B80:L80"/>
    <mergeCell ref="B65:L65"/>
    <mergeCell ref="B67:L67"/>
    <mergeCell ref="B90:L90"/>
    <mergeCell ref="C83:L83"/>
    <mergeCell ref="C88:L88"/>
    <mergeCell ref="B28:L28"/>
    <mergeCell ref="B37:L37"/>
    <mergeCell ref="B29:L29"/>
    <mergeCell ref="B30:L30"/>
    <mergeCell ref="B4:L4"/>
    <mergeCell ref="B31:L31"/>
    <mergeCell ref="B32:L32"/>
    <mergeCell ref="B152:L152"/>
    <mergeCell ref="B153:K153"/>
    <mergeCell ref="B60:L60"/>
    <mergeCell ref="B61:L61"/>
    <mergeCell ref="B62:L62"/>
    <mergeCell ref="B72:L72"/>
    <mergeCell ref="B64:L64"/>
    <mergeCell ref="B91:L91"/>
    <mergeCell ref="C131:D131"/>
    <mergeCell ref="E131:L131"/>
    <mergeCell ref="C128:D128"/>
    <mergeCell ref="B69:L69"/>
    <mergeCell ref="B70:L70"/>
    <mergeCell ref="C87:L87"/>
    <mergeCell ref="C85:L85"/>
    <mergeCell ref="C84:L84"/>
    <mergeCell ref="B146:L146"/>
    <mergeCell ref="B144:L144"/>
    <mergeCell ref="B145:L145"/>
    <mergeCell ref="B103:L103"/>
    <mergeCell ref="B139:L139"/>
    <mergeCell ref="D109:L109"/>
  </mergeCells>
  <phoneticPr fontId="12" type="noConversion"/>
  <conditionalFormatting sqref="A142">
    <cfRule type="expression" dxfId="39" priority="1">
      <formula>CONTR_onlyCORSIA=TRUE</formula>
    </cfRule>
  </conditionalFormatting>
  <conditionalFormatting sqref="M142">
    <cfRule type="expression" dxfId="38" priority="2">
      <formula>CONTR_onlyCORSIA=TRUE</formula>
    </cfRule>
  </conditionalFormatting>
  <hyperlinks>
    <hyperlink ref="D107" r:id="rId1" display="http://eur-lex.europa.eu/en/index.htm " xr:uid="{00000000-0004-0000-0100-000000000000}"/>
    <hyperlink ref="B13" r:id="rId2" display="https://eur-lex.europa.eu/eli/reg_del/2019/1603/oj" xr:uid="{00000000-0004-0000-0100-000001000000}"/>
    <hyperlink ref="B21" r:id="rId3" display="https://eur-lex.europa.eu/legal-content/EN/TXT/?uri=CELEX:22017A1207(01)" xr:uid="{00000000-0004-0000-0100-000002000000}"/>
    <hyperlink ref="B15" r:id="rId4" display="http://data.europa.eu/eli/reg_impl/2018/2066/2024-07-01" xr:uid="{00000000-0004-0000-0100-000003000000}"/>
    <hyperlink ref="B7" r:id="rId5" display="http://data.europa.eu/eli/dir/2003/87/2024-03-01" xr:uid="{00000000-0004-0000-0100-000004000000}"/>
    <hyperlink ref="B45" r:id="rId6" display="https://www.icao.int/environmental-protection/CORSIA/Pages/default.aspx" xr:uid="{00000000-0004-0000-0100-000005000000}"/>
  </hyperlinks>
  <pageMargins left="0.78740157480314965" right="0.78740157480314965" top="0.78740157480314965" bottom="0.78740157480314965" header="0.39370078740157483" footer="0.39370078740157483"/>
  <pageSetup paperSize="9" scale="58" fitToHeight="2" orientation="portrait" r:id="rId7"/>
  <headerFooter alignWithMargins="0">
    <oddFooter>&amp;L&amp;F&amp;C&amp;A&amp;R&amp;P / &amp;N</oddFooter>
  </headerFooter>
  <rowBreaks count="1" manualBreakCount="1">
    <brk id="11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M157"/>
  <sheetViews>
    <sheetView showGridLines="0" topLeftCell="B2" zoomScale="115" zoomScaleNormal="115" zoomScaleSheetLayoutView="140" workbookViewId="0">
      <selection activeCell="B2" sqref="B2"/>
    </sheetView>
  </sheetViews>
  <sheetFormatPr defaultColWidth="11.44140625" defaultRowHeight="13.2" x14ac:dyDescent="0.25"/>
  <cols>
    <col min="1" max="1" width="2.88671875" style="193" hidden="1" customWidth="1"/>
    <col min="2" max="2" width="3.109375" style="56" customWidth="1"/>
    <col min="3" max="3" width="4.109375" style="56" customWidth="1"/>
    <col min="4" max="11" width="12.5546875" style="56" customWidth="1"/>
    <col min="12" max="12" width="3.109375" style="56" customWidth="1"/>
    <col min="13" max="13" width="9.109375" style="124" hidden="1" customWidth="1"/>
    <col min="14" max="16384" width="11.44140625" style="56"/>
  </cols>
  <sheetData>
    <row r="1" spans="1:13" hidden="1" x14ac:dyDescent="0.25">
      <c r="A1" s="193" t="s">
        <v>30</v>
      </c>
      <c r="B1" s="193"/>
      <c r="C1" s="193"/>
      <c r="D1" s="193"/>
      <c r="E1" s="193"/>
      <c r="F1" s="193"/>
      <c r="G1" s="193"/>
      <c r="H1" s="193"/>
      <c r="I1" s="193"/>
      <c r="J1" s="193"/>
      <c r="K1" s="193"/>
      <c r="L1" s="193"/>
      <c r="M1" s="124" t="s">
        <v>30</v>
      </c>
    </row>
    <row r="2" spans="1:13" x14ac:dyDescent="0.25">
      <c r="C2" s="106"/>
      <c r="F2" s="115"/>
      <c r="G2" s="115"/>
    </row>
    <row r="3" spans="1:13" ht="23.25" customHeight="1" x14ac:dyDescent="0.25">
      <c r="C3" s="1025" t="str">
        <f>Translations!$B$876</f>
        <v>GENERAL INFORMATION ABOUT THIS REPORT</v>
      </c>
      <c r="D3" s="1025"/>
      <c r="E3" s="1025"/>
      <c r="F3" s="1025"/>
      <c r="G3" s="1025"/>
      <c r="H3" s="1025"/>
      <c r="I3" s="1025"/>
      <c r="J3" s="1025"/>
      <c r="K3" s="1025"/>
    </row>
    <row r="5" spans="1:13" ht="15.6" x14ac:dyDescent="0.3">
      <c r="C5" s="85">
        <v>1</v>
      </c>
      <c r="D5" s="58" t="str">
        <f>Translations!$B$1088</f>
        <v>Reporting Year and Scope</v>
      </c>
      <c r="E5" s="58"/>
      <c r="F5" s="58"/>
      <c r="G5" s="58"/>
      <c r="H5" s="58"/>
      <c r="I5" s="58"/>
      <c r="J5" s="58"/>
      <c r="K5" s="58"/>
    </row>
    <row r="6" spans="1:13" ht="13.8" thickBot="1" x14ac:dyDescent="0.3">
      <c r="M6" s="124" t="s">
        <v>31</v>
      </c>
    </row>
    <row r="7" spans="1:13" s="118" customFormat="1" ht="20.25" customHeight="1" thickBot="1" x14ac:dyDescent="0.3">
      <c r="A7" s="135"/>
      <c r="C7" s="119" t="s">
        <v>25</v>
      </c>
      <c r="D7" s="1029" t="str">
        <f>Translations!$B$850</f>
        <v>Reporting year:</v>
      </c>
      <c r="E7" s="1029"/>
      <c r="F7" s="1029"/>
      <c r="G7" s="1029"/>
      <c r="H7" s="1029"/>
      <c r="I7" s="1030">
        <v>2024</v>
      </c>
      <c r="J7" s="1031"/>
      <c r="K7" s="1032"/>
      <c r="M7" s="370">
        <f>IF(I7="","",I7)</f>
        <v>2024</v>
      </c>
    </row>
    <row r="8" spans="1:13" ht="12.75" customHeight="1" x14ac:dyDescent="0.25">
      <c r="B8" s="70"/>
      <c r="C8" s="59"/>
      <c r="D8" s="1003" t="str">
        <f>Translations!$B$878</f>
        <v>This is the year in which the reported aviation activities took place, i.e. 2013 for the report which you submit by 31 March 2014.</v>
      </c>
      <c r="E8" s="1003"/>
      <c r="F8" s="1003"/>
      <c r="G8" s="1003"/>
      <c r="H8" s="1003"/>
      <c r="I8" s="1004"/>
      <c r="J8" s="1004"/>
      <c r="K8" s="1004"/>
    </row>
    <row r="9" spans="1:13" ht="5.0999999999999996" customHeight="1" x14ac:dyDescent="0.25"/>
    <row r="10" spans="1:13" x14ac:dyDescent="0.25">
      <c r="C10" s="119" t="s">
        <v>26</v>
      </c>
      <c r="D10" s="926" t="str">
        <f>Translations!$B$1089</f>
        <v>Version number of this emission report:</v>
      </c>
      <c r="E10" s="926"/>
      <c r="F10" s="926"/>
      <c r="G10" s="926"/>
      <c r="H10" s="926"/>
      <c r="I10" s="926"/>
      <c r="J10" s="927"/>
      <c r="K10" s="311"/>
    </row>
    <row r="11" spans="1:13" x14ac:dyDescent="0.25">
      <c r="D11" s="1003" t="str">
        <f>Translations!$B$1090</f>
        <v>This should be a natural number (starting from 1) helping the verifier and competent authority to identify the version of the report verified.</v>
      </c>
      <c r="E11" s="1003"/>
      <c r="F11" s="1003"/>
      <c r="G11" s="1003"/>
      <c r="H11" s="1003"/>
      <c r="I11" s="1004"/>
      <c r="J11" s="1004"/>
      <c r="K11" s="1004"/>
    </row>
    <row r="12" spans="1:13" ht="5.0999999999999996" customHeight="1" x14ac:dyDescent="0.25"/>
    <row r="13" spans="1:13" x14ac:dyDescent="0.25">
      <c r="C13" s="119" t="s">
        <v>27</v>
      </c>
      <c r="D13" s="180" t="str">
        <f>Translations!$B$1091</f>
        <v>Language in which this report is filled:</v>
      </c>
      <c r="E13" s="180"/>
      <c r="F13" s="180"/>
      <c r="G13" s="180"/>
      <c r="H13" s="180"/>
      <c r="I13" s="180"/>
      <c r="J13" s="1013" t="s">
        <v>32</v>
      </c>
      <c r="K13" s="1014"/>
    </row>
    <row r="14" spans="1:13" ht="38.25" customHeight="1" x14ac:dyDescent="0.25">
      <c r="D14" s="1035" t="str">
        <f>Translations!$B$1092</f>
        <v>For performing automated checks on the data reported, it is important that the complete report is filled consistently in one language (which may deviate from the template's language). Please confirm here the language in which you have filled the report.</v>
      </c>
      <c r="E14" s="1035"/>
      <c r="F14" s="1035"/>
      <c r="G14" s="1035"/>
      <c r="H14" s="1035"/>
      <c r="I14" s="1036"/>
      <c r="J14" s="1036"/>
      <c r="K14" s="1036"/>
    </row>
    <row r="15" spans="1:13" ht="5.0999999999999996" customHeight="1" x14ac:dyDescent="0.25"/>
    <row r="16" spans="1:13" x14ac:dyDescent="0.25">
      <c r="C16" s="119" t="s">
        <v>28</v>
      </c>
      <c r="D16" s="180" t="str">
        <f>Translations!$B$1349</f>
        <v>Has the Art. 28a(4) derogation been used?</v>
      </c>
      <c r="E16" s="180"/>
      <c r="F16" s="180"/>
      <c r="G16" s="180"/>
      <c r="H16" s="180"/>
      <c r="I16" s="180"/>
      <c r="J16" s="180"/>
      <c r="K16" s="310"/>
    </row>
    <row r="17" spans="2:13" ht="38.25" customHeight="1" x14ac:dyDescent="0.25">
      <c r="D17" s="1001" t="str">
        <f>Translations!$B$1350</f>
        <v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E17" s="1001"/>
      <c r="F17" s="1001"/>
      <c r="G17" s="1001"/>
      <c r="H17" s="1001"/>
      <c r="I17" s="1001"/>
      <c r="J17" s="1001"/>
      <c r="K17" s="1001"/>
      <c r="L17" s="1001"/>
    </row>
    <row r="18" spans="2:13" ht="25.5" customHeight="1" x14ac:dyDescent="0.25">
      <c r="D18" s="1001" t="str">
        <f>Translations!$B$1315</f>
        <v>Note that for the purposes of the EU ETS, the threshold applies to the sum of all flights within EEA, outgoing from EEA and incoming to EEA, including those incoming from Switzerland and the UK.</v>
      </c>
      <c r="E18" s="924"/>
      <c r="F18" s="924"/>
      <c r="G18" s="924"/>
      <c r="H18" s="924"/>
      <c r="I18" s="924"/>
      <c r="J18" s="924"/>
      <c r="K18" s="924"/>
      <c r="L18" s="201"/>
    </row>
    <row r="19" spans="2:13" ht="38.25" customHeight="1" x14ac:dyDescent="0.25">
      <c r="D19" s="1001"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E19" s="1001"/>
      <c r="F19" s="1001"/>
      <c r="G19" s="1001"/>
      <c r="H19" s="1001"/>
      <c r="I19" s="1001"/>
      <c r="J19" s="1001"/>
      <c r="K19" s="1001"/>
      <c r="L19" s="1001"/>
    </row>
    <row r="20" spans="2:13" ht="5.0999999999999996" customHeight="1" x14ac:dyDescent="0.25"/>
    <row r="21" spans="2:13" x14ac:dyDescent="0.25">
      <c r="B21" s="304"/>
      <c r="C21" s="304"/>
      <c r="D21" s="304"/>
      <c r="E21" s="304"/>
      <c r="F21" s="304"/>
      <c r="G21" s="304"/>
      <c r="H21" s="304"/>
      <c r="I21" s="304"/>
      <c r="J21" s="304"/>
      <c r="K21" s="304"/>
      <c r="L21" s="304"/>
    </row>
    <row r="22" spans="2:13" x14ac:dyDescent="0.25">
      <c r="B22" s="304"/>
      <c r="D22" s="78" t="str">
        <f>Translations!$B$1096</f>
        <v>Scope: EU ETS and/or CORSIA:</v>
      </c>
      <c r="L22" s="304"/>
    </row>
    <row r="23" spans="2:13" x14ac:dyDescent="0.25">
      <c r="B23" s="304"/>
      <c r="D23" s="1008" t="str">
        <f>Translations!$B$1097</f>
        <v>Note: If this section is kept empty, it is automatically assumed that this report is filled for EU ETS only.</v>
      </c>
      <c r="E23" s="931"/>
      <c r="F23" s="931"/>
      <c r="G23" s="931"/>
      <c r="H23" s="931"/>
      <c r="I23" s="931"/>
      <c r="J23" s="931"/>
      <c r="K23" s="931"/>
      <c r="L23" s="304"/>
    </row>
    <row r="24" spans="2:13" ht="5.0999999999999996" customHeight="1" x14ac:dyDescent="0.25">
      <c r="B24" s="304"/>
      <c r="L24" s="304"/>
    </row>
    <row r="25" spans="2:13" ht="25.5" customHeight="1" x14ac:dyDescent="0.25">
      <c r="B25" s="304"/>
      <c r="D25" s="934" t="str">
        <f>Translations!$B$1432</f>
        <v xml:space="preserve">If you have an obligation under CORSIA to the same state as under the EU ETS, you should fill in the sections of this template which are marked as relating to ICAO's market based mechanism CORSIA (indicated by a light blue frame). </v>
      </c>
      <c r="E25" s="927"/>
      <c r="F25" s="927"/>
      <c r="G25" s="927"/>
      <c r="H25" s="927"/>
      <c r="I25" s="927"/>
      <c r="J25" s="927"/>
      <c r="K25" s="927"/>
      <c r="L25" s="302"/>
      <c r="M25" s="371"/>
    </row>
    <row r="26" spans="2:13" ht="53.1" customHeight="1" x14ac:dyDescent="0.25">
      <c r="B26" s="304"/>
      <c r="D26" s="959" t="str">
        <f>Translations!$B$1433</f>
        <v>In accordance with sub-paragraphs 3 and 4 of Article 12(6) of the EU ETS Directive, you have an obligation to report CORSIA data, if you hold an air operator certificate issued by a Member State or are registered in a Member State, including in the outermost regions, dependencies and territories of that Member State. The CORSIA delegated act specifies which is the administering Member State.</v>
      </c>
      <c r="E26" s="924"/>
      <c r="F26" s="924"/>
      <c r="G26" s="924"/>
      <c r="H26" s="924"/>
      <c r="I26" s="924"/>
      <c r="J26" s="924"/>
      <c r="K26" s="924"/>
      <c r="L26" s="302"/>
      <c r="M26" s="371"/>
    </row>
    <row r="27" spans="2:13" ht="79.2" customHeight="1" x14ac:dyDescent="0.25">
      <c r="B27" s="304"/>
      <c r="D27" s="934" t="str">
        <f>Translations!$B$1434</f>
        <v>An obligation under CORSIA is given only if you are producing annual CO2 emissions greater than 10,000 tonnes from international flights conducted by aeroplanes with a maximum certificated take-off mass greater than 5,700 kg from 1 January 2019, with the exception of state and military flights, humanitarian, medical and firefighting flights as well as flights preceding or following humanitarian, medical or firefighting flights provided that such flights were conducted with the same aircraft and were required to accomplish the related humanitarian, medical or firefighting activities or to reposition the aircraft after those activities for its next activity.</v>
      </c>
      <c r="E27" s="934"/>
      <c r="F27" s="934"/>
      <c r="G27" s="934"/>
      <c r="H27" s="934"/>
      <c r="I27" s="934"/>
      <c r="J27" s="934"/>
      <c r="K27" s="934"/>
      <c r="L27" s="302"/>
      <c r="M27" s="371"/>
    </row>
    <row r="28" spans="2:13" ht="39.6" customHeight="1" x14ac:dyDescent="0.25">
      <c r="B28" s="304"/>
      <c r="D28" s="934" t="str">
        <f>Translations!$B$1435</f>
        <v>If for CORSIA purposes you are attributed to another state, you have to report the data relevant for CORSIA to that state. Therefore please get in touch with the relevant competent authority of that state for further instructions on the need to deliver an annual emissions report.</v>
      </c>
      <c r="E28" s="934"/>
      <c r="F28" s="934"/>
      <c r="G28" s="934"/>
      <c r="H28" s="934"/>
      <c r="I28" s="934"/>
      <c r="J28" s="934"/>
      <c r="K28" s="934"/>
      <c r="L28" s="302"/>
      <c r="M28" s="371" t="s">
        <v>33</v>
      </c>
    </row>
    <row r="29" spans="2:13" ht="5.0999999999999996" customHeight="1" x14ac:dyDescent="0.25">
      <c r="B29" s="304"/>
      <c r="D29" s="1"/>
      <c r="E29" s="1"/>
      <c r="F29" s="1"/>
      <c r="G29" s="1"/>
      <c r="H29" s="1"/>
      <c r="I29" s="1"/>
      <c r="J29" s="1"/>
      <c r="K29" s="1"/>
      <c r="L29" s="302"/>
      <c r="M29" s="371"/>
    </row>
    <row r="30" spans="2:13" ht="13.5" customHeight="1" x14ac:dyDescent="0.25">
      <c r="B30" s="304"/>
      <c r="C30" s="119" t="s">
        <v>29</v>
      </c>
      <c r="D30" s="926" t="str">
        <f>Translations!$B$1102</f>
        <v>Please confirm if you want to use this emission report for CORSIA:</v>
      </c>
      <c r="E30" s="926"/>
      <c r="F30" s="926"/>
      <c r="G30" s="926"/>
      <c r="H30" s="926"/>
      <c r="I30" s="926"/>
      <c r="J30" s="927"/>
      <c r="K30" s="310"/>
      <c r="L30" s="302"/>
      <c r="M30" s="372" t="b">
        <f>IF(ISBLANK(K30),TRUE,K30)</f>
        <v>1</v>
      </c>
    </row>
    <row r="31" spans="2:13" ht="5.0999999999999996" customHeight="1" x14ac:dyDescent="0.25">
      <c r="B31" s="304"/>
      <c r="D31" s="1"/>
      <c r="E31" s="1"/>
      <c r="F31" s="1"/>
      <c r="G31" s="1"/>
      <c r="H31" s="1"/>
      <c r="I31" s="1"/>
      <c r="J31" s="1"/>
      <c r="K31" s="1"/>
      <c r="L31" s="302"/>
      <c r="M31" s="371"/>
    </row>
    <row r="32" spans="2:13" ht="13.5" customHeight="1" x14ac:dyDescent="0.25">
      <c r="B32" s="304"/>
      <c r="C32" s="119" t="s">
        <v>34</v>
      </c>
      <c r="D32" s="962" t="str">
        <f>Translations!$B$1103</f>
        <v>Are you required to comply with CORSIA in another state?</v>
      </c>
      <c r="E32" s="963"/>
      <c r="F32" s="963"/>
      <c r="G32" s="963"/>
      <c r="H32" s="963"/>
      <c r="I32" s="963"/>
      <c r="J32" s="963"/>
      <c r="K32" s="310"/>
      <c r="L32" s="302"/>
      <c r="M32" s="372" t="b">
        <f>(K30=TRUE)</f>
        <v>0</v>
      </c>
    </row>
    <row r="33" spans="2:13" ht="5.0999999999999996" customHeight="1" x14ac:dyDescent="0.25">
      <c r="B33" s="304"/>
      <c r="D33" s="1"/>
      <c r="E33" s="1"/>
      <c r="F33" s="1"/>
      <c r="G33" s="1"/>
      <c r="H33" s="1"/>
      <c r="I33" s="1"/>
      <c r="J33" s="1"/>
      <c r="K33" s="1"/>
      <c r="L33" s="302"/>
      <c r="M33" s="371"/>
    </row>
    <row r="34" spans="2:13" ht="12.75" customHeight="1" x14ac:dyDescent="0.25">
      <c r="B34" s="304"/>
      <c r="C34" s="119" t="s">
        <v>35</v>
      </c>
      <c r="D34" s="1015" t="str">
        <f>Translations!$B$1104</f>
        <v>Please confirm to which other state you will report under CORSIA:</v>
      </c>
      <c r="E34" s="1016"/>
      <c r="F34" s="1016"/>
      <c r="G34" s="1016"/>
      <c r="H34" s="1017"/>
      <c r="I34" s="1005"/>
      <c r="J34" s="1006"/>
      <c r="K34" s="1007"/>
      <c r="L34" s="302"/>
      <c r="M34" s="372" t="b">
        <f>OR(K30=TRUE,AND(NOT(ISBLANK(K32)),K32=FALSE))</f>
        <v>0</v>
      </c>
    </row>
    <row r="35" spans="2:13" ht="5.0999999999999996" customHeight="1" x14ac:dyDescent="0.25">
      <c r="B35" s="304"/>
      <c r="D35" s="1"/>
      <c r="E35" s="1"/>
      <c r="F35" s="1"/>
      <c r="G35" s="1"/>
      <c r="H35" s="1"/>
      <c r="I35" s="1"/>
      <c r="J35" s="1"/>
      <c r="K35" s="1"/>
      <c r="L35" s="302"/>
      <c r="M35" s="371"/>
    </row>
    <row r="36" spans="2:13" ht="25.5" customHeight="1" x14ac:dyDescent="0.25">
      <c r="B36" s="304"/>
      <c r="D36" s="934" t="str">
        <f>Translations!$B$1105</f>
        <v>Some aircraft operators have an obligation under CORSIA only, i.e. no obligation under the EU ETS. If you are filling this emissions report for CORSIA purposes only, please confirm below that this is the case.</v>
      </c>
      <c r="E36" s="934"/>
      <c r="F36" s="934"/>
      <c r="G36" s="934"/>
      <c r="H36" s="934"/>
      <c r="I36" s="934"/>
      <c r="J36" s="934"/>
      <c r="K36" s="934"/>
      <c r="L36" s="302"/>
      <c r="M36" s="373" t="s">
        <v>36</v>
      </c>
    </row>
    <row r="37" spans="2:13" ht="5.0999999999999996" customHeight="1" x14ac:dyDescent="0.25">
      <c r="B37" s="304"/>
      <c r="D37" s="1"/>
      <c r="E37" s="1"/>
      <c r="F37" s="1"/>
      <c r="G37" s="1"/>
      <c r="H37" s="1"/>
      <c r="I37" s="1"/>
      <c r="J37" s="1"/>
      <c r="K37" s="1"/>
      <c r="L37" s="302"/>
      <c r="M37" s="371"/>
    </row>
    <row r="38" spans="2:13" ht="13.5" customHeight="1" x14ac:dyDescent="0.25">
      <c r="B38" s="304"/>
      <c r="C38" s="119" t="s">
        <v>37</v>
      </c>
      <c r="D38" s="926" t="str">
        <f>Translations!$B$1106</f>
        <v>Please confirm if you have an obligation under the EU ETS:</v>
      </c>
      <c r="E38" s="926"/>
      <c r="F38" s="926"/>
      <c r="G38" s="926"/>
      <c r="H38" s="926"/>
      <c r="I38" s="926"/>
      <c r="J38" s="13"/>
      <c r="K38" s="310"/>
      <c r="L38" s="302"/>
      <c r="M38" s="372" t="b">
        <f>IF(ISBLANK(K38),FALSE,NOT(K38))</f>
        <v>0</v>
      </c>
    </row>
    <row r="39" spans="2:13" ht="5.0999999999999996" customHeight="1" x14ac:dyDescent="0.25">
      <c r="B39" s="304"/>
      <c r="L39" s="304"/>
    </row>
    <row r="40" spans="2:13" x14ac:dyDescent="0.25">
      <c r="B40" s="304"/>
      <c r="C40" s="304"/>
      <c r="D40" s="304"/>
      <c r="E40" s="304"/>
      <c r="F40" s="304"/>
      <c r="G40" s="304"/>
      <c r="H40" s="304"/>
      <c r="I40" s="304"/>
      <c r="J40" s="304"/>
      <c r="K40" s="304"/>
      <c r="L40" s="304"/>
    </row>
    <row r="42" spans="2:13" ht="15.6" x14ac:dyDescent="0.3">
      <c r="C42" s="85">
        <v>2</v>
      </c>
      <c r="D42" s="58" t="str">
        <f>Translations!$B$879</f>
        <v>Identification of the Aircraft Operator</v>
      </c>
      <c r="E42" s="58"/>
      <c r="F42" s="58"/>
      <c r="G42" s="58"/>
      <c r="H42" s="58"/>
      <c r="I42" s="58"/>
      <c r="J42" s="58"/>
      <c r="K42" s="58"/>
    </row>
    <row r="44" spans="2:13" x14ac:dyDescent="0.25">
      <c r="C44" s="61" t="s">
        <v>25</v>
      </c>
      <c r="D44" s="1021" t="str">
        <f>Translations!$B$101</f>
        <v>Please enter the name of the aircraft operator:</v>
      </c>
      <c r="E44" s="1021"/>
      <c r="F44" s="1021"/>
      <c r="G44" s="1021"/>
      <c r="H44" s="942"/>
      <c r="I44" s="1010"/>
      <c r="J44" s="1011"/>
      <c r="K44" s="1012"/>
    </row>
    <row r="45" spans="2:13" x14ac:dyDescent="0.25">
      <c r="B45" s="70"/>
      <c r="C45" s="59"/>
      <c r="D45" s="1003" t="str">
        <f>Translations!$B$880</f>
        <v>This name should be the legal entity carrying out the aviation activities defined in Annex I of the EU ETS Directive.</v>
      </c>
      <c r="E45" s="1003"/>
      <c r="F45" s="1003"/>
      <c r="G45" s="1003"/>
      <c r="H45" s="1003"/>
      <c r="I45" s="1004"/>
      <c r="J45" s="1004"/>
      <c r="K45" s="1004"/>
    </row>
    <row r="46" spans="2:13" ht="12.75" customHeight="1" x14ac:dyDescent="0.25">
      <c r="B46" s="70"/>
      <c r="C46" s="60" t="s">
        <v>26</v>
      </c>
      <c r="D46" s="1021" t="str">
        <f>Translations!$B$104</f>
        <v>Unique Identifier as stated in the Commission's list of aircraft operators:</v>
      </c>
      <c r="E46" s="1021"/>
      <c r="F46" s="1021"/>
      <c r="G46" s="1021"/>
      <c r="H46" s="1021"/>
      <c r="I46" s="1021"/>
      <c r="J46" s="1021"/>
      <c r="K46" s="1021"/>
    </row>
    <row r="47" spans="2:13" ht="38.25" customHeight="1" x14ac:dyDescent="0.25">
      <c r="B47" s="70"/>
      <c r="C47" s="59"/>
      <c r="D47" s="1003" t="str">
        <f>Translations!$B$1107</f>
        <v>This identifier can be found on the list published by the Commission pursuant to Article 18a(3) of the EU ETS Directive. If the aircraft operator is not yet listed, please state "NA" (not applicable).</v>
      </c>
      <c r="E47" s="1003"/>
      <c r="F47" s="1003"/>
      <c r="G47" s="1003"/>
      <c r="H47" s="1003"/>
      <c r="I47" s="1026"/>
      <c r="J47" s="1027"/>
      <c r="K47" s="1028"/>
    </row>
    <row r="49" spans="2:13" ht="27" customHeight="1" x14ac:dyDescent="0.25">
      <c r="B49" s="70"/>
      <c r="C49" s="61" t="s">
        <v>38</v>
      </c>
      <c r="D49" s="1021" t="str">
        <f>Translations!$B$113</f>
        <v>If different to the name given in 2(a), please also enter the name of the aircraft operator as it appears on the Commission's list of operators:</v>
      </c>
      <c r="E49" s="1021"/>
      <c r="F49" s="1021"/>
      <c r="G49" s="1021"/>
      <c r="H49" s="1021"/>
      <c r="I49" s="1021"/>
      <c r="J49" s="1021"/>
      <c r="K49" s="1021"/>
    </row>
    <row r="50" spans="2:13" ht="33.75" customHeight="1" x14ac:dyDescent="0.25">
      <c r="B50" s="70"/>
      <c r="C50" s="59"/>
      <c r="D50" s="1003" t="str">
        <f>Translations!$B$1108</f>
        <v>The name of the aircraft operator on the list pursuant to Article 18a(3) of the EU ETS Directive may be different to the actual aircraft operator's name entered in 2(a) above. Keep empty, if not applicable.</v>
      </c>
      <c r="E50" s="1003"/>
      <c r="F50" s="1003"/>
      <c r="G50" s="1003"/>
      <c r="H50" s="1003"/>
      <c r="I50" s="1026"/>
      <c r="J50" s="1027"/>
      <c r="K50" s="1028"/>
    </row>
    <row r="52" spans="2:13" ht="29.25" customHeight="1" x14ac:dyDescent="0.25">
      <c r="B52" s="70"/>
      <c r="C52" s="61" t="s">
        <v>39</v>
      </c>
      <c r="D52" s="1021" t="str">
        <f>Translations!$B$115</f>
        <v>Please enter the unique ICAO designator used in the call sign for Air Traffic Control (ATC) purposes, where available:</v>
      </c>
      <c r="E52" s="1021"/>
      <c r="F52" s="1021"/>
      <c r="G52" s="1021"/>
      <c r="H52" s="1021"/>
      <c r="I52" s="1021"/>
      <c r="J52" s="1021"/>
      <c r="K52" s="1021"/>
    </row>
    <row r="53" spans="2:13" ht="20.25" customHeight="1" x14ac:dyDescent="0.25">
      <c r="C53" s="59"/>
      <c r="D53" s="1003" t="str">
        <f>Translations!$B$881</f>
        <v>The ICAO designator should be that specified in box 7 of the ICAO flight plan (excluding the flight identification) as specified in ICAO document 8585.  If you do not specify an ICAO designator in flight plans, please select "n.a." from the drop-down list and proceed to 2(e).</v>
      </c>
      <c r="E53" s="1003"/>
      <c r="F53" s="1003"/>
      <c r="G53" s="1003"/>
      <c r="H53" s="1003"/>
      <c r="I53" s="1010"/>
      <c r="J53" s="1011"/>
      <c r="K53" s="1012"/>
    </row>
    <row r="54" spans="2:13" ht="31.5" customHeight="1" x14ac:dyDescent="0.25">
      <c r="C54" s="59"/>
      <c r="D54" s="1003"/>
      <c r="E54" s="1003"/>
      <c r="F54" s="1003"/>
      <c r="G54" s="1003"/>
      <c r="H54" s="1003"/>
    </row>
    <row r="55" spans="2:13" ht="27.75" customHeight="1" x14ac:dyDescent="0.25">
      <c r="B55" s="70"/>
      <c r="C55" s="61" t="s">
        <v>40</v>
      </c>
      <c r="D55" s="1021" t="str">
        <f>Translations!$B$117</f>
        <v>Where a unique ICAO designator for ATC purposes is not available, please provide the aircraft registration markings used in the call sign for ATC purposes for the aircraft you operate.</v>
      </c>
      <c r="E55" s="1021"/>
      <c r="F55" s="1021"/>
      <c r="G55" s="1021"/>
      <c r="H55" s="1021"/>
      <c r="I55" s="1021"/>
      <c r="J55" s="1021"/>
      <c r="K55" s="1021"/>
      <c r="M55" s="124" t="s">
        <v>41</v>
      </c>
    </row>
    <row r="56" spans="2:13" ht="51.75" customHeight="1" x14ac:dyDescent="0.25">
      <c r="B56" s="70"/>
      <c r="C56" s="59"/>
      <c r="D56" s="1003" t="str">
        <f>Translations!$B$882</f>
        <v>If a unique ICAO designator is not available, enter the identification for ATC purposes (tail numbers) of all the aircraft you operate as used in box 7 of the flight plan.  Please separate each registration with a semicolon (";"). Otherwise enter "n.a." and proceed.</v>
      </c>
      <c r="E56" s="1023"/>
      <c r="F56" s="1023"/>
      <c r="G56" s="1023"/>
      <c r="H56" s="1024"/>
      <c r="I56" s="1010"/>
      <c r="J56" s="1033"/>
      <c r="K56" s="1034"/>
      <c r="M56" s="122" t="b">
        <f>IF($I$53="",FALSE,IF($I$53=Euconst_NA,FALSE,TRUE))</f>
        <v>0</v>
      </c>
    </row>
    <row r="58" spans="2:13" x14ac:dyDescent="0.25">
      <c r="C58" s="61" t="s">
        <v>34</v>
      </c>
      <c r="D58" s="1022" t="str">
        <f>Translations!$B$120</f>
        <v>Please enter the administering Member State of the aircraft operator</v>
      </c>
      <c r="E58" s="1022"/>
      <c r="F58" s="1022"/>
      <c r="G58" s="1022"/>
      <c r="H58" s="1022"/>
      <c r="I58" s="1022"/>
      <c r="J58" s="1022"/>
      <c r="K58" s="1022"/>
    </row>
    <row r="59" spans="2:13" x14ac:dyDescent="0.25">
      <c r="C59" s="62"/>
      <c r="D59" s="1003" t="str">
        <f>Translations!$B$121</f>
        <v>pursuant to Art. 18a of the Directive.</v>
      </c>
      <c r="E59" s="1003"/>
      <c r="F59" s="1003"/>
      <c r="G59" s="1003"/>
      <c r="H59" s="1003"/>
      <c r="I59" s="1010"/>
      <c r="J59" s="1011"/>
      <c r="K59" s="1012"/>
    </row>
    <row r="60" spans="2:13" x14ac:dyDescent="0.25">
      <c r="C60" s="62"/>
      <c r="D60" s="63"/>
      <c r="E60" s="63"/>
      <c r="F60" s="63"/>
      <c r="G60" s="63"/>
      <c r="H60" s="63"/>
      <c r="I60" s="64"/>
      <c r="J60" s="64"/>
      <c r="K60" s="64"/>
    </row>
    <row r="61" spans="2:13" x14ac:dyDescent="0.25">
      <c r="C61" s="61" t="s">
        <v>35</v>
      </c>
      <c r="D61" s="1037" t="str">
        <f>Translations!$B$122</f>
        <v>Competent authority in this Member State:</v>
      </c>
      <c r="E61" s="1037"/>
      <c r="F61" s="1037"/>
      <c r="G61" s="1037"/>
      <c r="H61" s="1037"/>
      <c r="I61" s="1010" t="s">
        <v>42</v>
      </c>
      <c r="J61" s="1011"/>
      <c r="K61" s="1012"/>
    </row>
    <row r="62" spans="2:13" ht="30.75" customHeight="1" x14ac:dyDescent="0.25">
      <c r="C62" s="62"/>
      <c r="D62" s="1003" t="str">
        <f>Translations!$B$123</f>
        <v>In some Member States there is more than one Competent Authority dealing with the EU ETS for aircraft operators. Please enter the name of the appropriate authority, if applicable. Otherwise choose "n.a.".</v>
      </c>
      <c r="E62" s="1003"/>
      <c r="F62" s="1003"/>
      <c r="G62" s="1003"/>
      <c r="H62" s="1003"/>
      <c r="I62" s="1004"/>
      <c r="J62" s="1004"/>
      <c r="K62" s="1004"/>
    </row>
    <row r="63" spans="2:13" ht="25.5" customHeight="1" x14ac:dyDescent="0.25">
      <c r="C63" s="61" t="s">
        <v>37</v>
      </c>
      <c r="D63" s="1022" t="str">
        <f>Translations!$B$124</f>
        <v>Please enter the number and issuing authority of the Air Operator Certificate (AOC) and Operating Licence granted by a Member State if available:</v>
      </c>
      <c r="E63" s="1022"/>
      <c r="F63" s="1022"/>
      <c r="G63" s="1022"/>
      <c r="H63" s="1022"/>
      <c r="I63" s="1022"/>
      <c r="J63" s="1022"/>
      <c r="K63" s="1022"/>
    </row>
    <row r="64" spans="2:13" ht="13.35" customHeight="1" x14ac:dyDescent="0.25">
      <c r="C64" s="59"/>
      <c r="D64" s="1018" t="str">
        <f>Translations!$B$1109</f>
        <v>If you don't find the appropriate name of the issueing authority in the drop-down list, you can enter ist name like in a normal text field.</v>
      </c>
      <c r="E64" s="1018"/>
      <c r="F64" s="1018"/>
      <c r="G64" s="1018"/>
      <c r="H64" s="1018"/>
      <c r="I64" s="1018"/>
      <c r="J64" s="1018"/>
      <c r="K64" s="1018"/>
    </row>
    <row r="65" spans="3:11" x14ac:dyDescent="0.25">
      <c r="C65" s="65"/>
      <c r="F65" s="60" t="str">
        <f>Translations!$B$125</f>
        <v>Air Operator Certificate:</v>
      </c>
      <c r="H65" s="112"/>
      <c r="I65" s="1010"/>
      <c r="J65" s="1011"/>
      <c r="K65" s="1012"/>
    </row>
    <row r="66" spans="3:11" x14ac:dyDescent="0.25">
      <c r="F66" s="60" t="str">
        <f>Translations!$B$126</f>
        <v>AOC Issuing authority:</v>
      </c>
      <c r="H66" s="112"/>
      <c r="I66" s="1010"/>
      <c r="J66" s="1011"/>
      <c r="K66" s="1012"/>
    </row>
    <row r="67" spans="3:11" x14ac:dyDescent="0.25">
      <c r="C67" s="65"/>
      <c r="F67" s="60" t="str">
        <f>Translations!$B$127</f>
        <v>Operating Licence:</v>
      </c>
      <c r="H67" s="112"/>
      <c r="I67" s="1010"/>
      <c r="J67" s="1011"/>
      <c r="K67" s="1012"/>
    </row>
    <row r="68" spans="3:11" x14ac:dyDescent="0.25">
      <c r="F68" s="60" t="str">
        <f>Translations!$B$128</f>
        <v>Issuing authority:</v>
      </c>
      <c r="H68" s="112"/>
      <c r="I68" s="1010"/>
      <c r="J68" s="1011"/>
      <c r="K68" s="1012"/>
    </row>
    <row r="69" spans="3:11" x14ac:dyDescent="0.25">
      <c r="C69" s="65"/>
      <c r="G69" s="66"/>
      <c r="H69" s="112"/>
      <c r="I69" s="64"/>
      <c r="J69" s="64"/>
      <c r="K69" s="64"/>
    </row>
    <row r="70" spans="3:11" ht="15.75" customHeight="1" x14ac:dyDescent="0.25">
      <c r="C70" s="64" t="s">
        <v>43</v>
      </c>
      <c r="D70" s="1022" t="str">
        <f>Translations!$B$129</f>
        <v>Please enter the address of the aircraft operator, including postcode and country:</v>
      </c>
      <c r="E70" s="1022"/>
      <c r="F70" s="1022"/>
      <c r="G70" s="1022"/>
      <c r="H70" s="1022"/>
      <c r="I70" s="1022"/>
      <c r="J70" s="1022"/>
      <c r="K70" s="1022"/>
    </row>
    <row r="71" spans="3:11" x14ac:dyDescent="0.25">
      <c r="C71" s="65"/>
      <c r="D71" s="63"/>
      <c r="E71" s="63"/>
      <c r="F71" s="60" t="str">
        <f>Translations!$B$130</f>
        <v>Address Line 1</v>
      </c>
      <c r="H71" s="112"/>
      <c r="I71" s="1010"/>
      <c r="J71" s="1011"/>
      <c r="K71" s="1012"/>
    </row>
    <row r="72" spans="3:11" x14ac:dyDescent="0.25">
      <c r="C72" s="65"/>
      <c r="D72" s="63"/>
      <c r="E72" s="63"/>
      <c r="F72" s="60" t="str">
        <f>Translations!$B$131</f>
        <v>Address Line 2</v>
      </c>
      <c r="H72" s="112"/>
      <c r="I72" s="1010"/>
      <c r="J72" s="1011"/>
      <c r="K72" s="1012"/>
    </row>
    <row r="73" spans="3:11" x14ac:dyDescent="0.25">
      <c r="C73" s="65"/>
      <c r="D73" s="63"/>
      <c r="E73" s="63"/>
      <c r="F73" s="60" t="str">
        <f>Translations!$B$132</f>
        <v>City</v>
      </c>
      <c r="H73" s="112"/>
      <c r="I73" s="1010"/>
      <c r="J73" s="1011"/>
      <c r="K73" s="1012"/>
    </row>
    <row r="74" spans="3:11" x14ac:dyDescent="0.25">
      <c r="C74" s="65"/>
      <c r="D74" s="63"/>
      <c r="E74" s="63"/>
      <c r="F74" s="60" t="str">
        <f>Translations!$B$133</f>
        <v>State/Province/Region</v>
      </c>
      <c r="H74" s="112"/>
      <c r="I74" s="1010"/>
      <c r="J74" s="1011"/>
      <c r="K74" s="1012"/>
    </row>
    <row r="75" spans="3:11" x14ac:dyDescent="0.25">
      <c r="C75" s="65"/>
      <c r="D75" s="59"/>
      <c r="E75" s="59"/>
      <c r="F75" s="60" t="str">
        <f>Translations!$B$134</f>
        <v>Postcode/ZIP</v>
      </c>
      <c r="H75" s="112"/>
      <c r="I75" s="1010"/>
      <c r="J75" s="1011"/>
      <c r="K75" s="1012"/>
    </row>
    <row r="76" spans="3:11" x14ac:dyDescent="0.25">
      <c r="C76" s="65"/>
      <c r="D76" s="59"/>
      <c r="E76" s="59"/>
      <c r="F76" s="60" t="str">
        <f>Translations!$B$135</f>
        <v>Country</v>
      </c>
      <c r="H76" s="112"/>
      <c r="I76" s="1010"/>
      <c r="J76" s="1011"/>
      <c r="K76" s="1012"/>
    </row>
    <row r="77" spans="3:11" x14ac:dyDescent="0.25">
      <c r="C77" s="65"/>
      <c r="D77" s="59"/>
      <c r="E77" s="59"/>
      <c r="F77" s="60" t="str">
        <f>Translations!$B$883</f>
        <v>Telephone Number:</v>
      </c>
      <c r="H77" s="112"/>
      <c r="I77" s="1010"/>
      <c r="J77" s="1011"/>
      <c r="K77" s="1012"/>
    </row>
    <row r="78" spans="3:11" x14ac:dyDescent="0.25">
      <c r="C78" s="65"/>
      <c r="D78" s="59"/>
      <c r="E78" s="59"/>
      <c r="F78" s="60" t="str">
        <f>Translations!$B$136</f>
        <v>Email address</v>
      </c>
      <c r="H78" s="112"/>
      <c r="I78" s="1010"/>
      <c r="J78" s="1011"/>
      <c r="K78" s="1012"/>
    </row>
    <row r="79" spans="3:11" x14ac:dyDescent="0.25">
      <c r="C79" s="65"/>
      <c r="G79" s="66"/>
      <c r="H79" s="112"/>
      <c r="I79" s="64"/>
      <c r="J79" s="64"/>
      <c r="K79" s="64"/>
    </row>
    <row r="80" spans="3:11" x14ac:dyDescent="0.25">
      <c r="C80" s="61" t="s">
        <v>44</v>
      </c>
      <c r="D80" s="1002" t="str">
        <f>Translations!$B$884</f>
        <v>Who can we contact about your annual emission report?</v>
      </c>
      <c r="E80" s="1002"/>
      <c r="F80" s="1002"/>
      <c r="G80" s="1002"/>
      <c r="H80" s="1002"/>
      <c r="I80" s="1002"/>
      <c r="J80" s="1002"/>
      <c r="K80" s="1002"/>
    </row>
    <row r="81" spans="2:11" ht="26.25" customHeight="1" x14ac:dyDescent="0.25">
      <c r="C81" s="59"/>
      <c r="D81" s="1018" t="str">
        <f>Translations!$B$885</f>
        <v>It will help the competent authority to have someone who they can contact directly with any questions about your report. The person you name should have the authority to act on your behalf. This may be an agent acting on behalf of the aircraft operator.</v>
      </c>
      <c r="E81" s="1018"/>
      <c r="F81" s="1018"/>
      <c r="G81" s="1018"/>
      <c r="H81" s="1018"/>
      <c r="I81" s="1018"/>
      <c r="J81" s="1018"/>
      <c r="K81" s="1018"/>
    </row>
    <row r="82" spans="2:11" x14ac:dyDescent="0.25">
      <c r="C82" s="59"/>
      <c r="E82" s="59"/>
      <c r="F82" s="61" t="str">
        <f>Translations!$B$151</f>
        <v>Title:</v>
      </c>
      <c r="I82" s="1010"/>
      <c r="J82" s="1011"/>
      <c r="K82" s="1012"/>
    </row>
    <row r="83" spans="2:11" x14ac:dyDescent="0.25">
      <c r="C83" s="59"/>
      <c r="E83" s="59"/>
      <c r="F83" s="61" t="str">
        <f>Translations!$B$152</f>
        <v>First Name:</v>
      </c>
      <c r="I83" s="1010"/>
      <c r="J83" s="1011"/>
      <c r="K83" s="1012"/>
    </row>
    <row r="84" spans="2:11" x14ac:dyDescent="0.25">
      <c r="C84" s="59"/>
      <c r="E84" s="59"/>
      <c r="F84" s="61" t="str">
        <f>Translations!$B$153</f>
        <v>Surname:</v>
      </c>
      <c r="I84" s="1010"/>
      <c r="J84" s="1011"/>
      <c r="K84" s="1012"/>
    </row>
    <row r="85" spans="2:11" x14ac:dyDescent="0.25">
      <c r="C85" s="59"/>
      <c r="E85" s="59"/>
      <c r="F85" s="61" t="str">
        <f>Translations!$B$154</f>
        <v>Job title:</v>
      </c>
      <c r="I85" s="1010"/>
      <c r="J85" s="1011"/>
      <c r="K85" s="1012"/>
    </row>
    <row r="86" spans="2:11" x14ac:dyDescent="0.25">
      <c r="C86" s="59"/>
      <c r="E86" s="59"/>
      <c r="F86" s="61" t="str">
        <f>Translations!$B$155</f>
        <v>Organisation name (if acting on behalf of the aircraft operator):</v>
      </c>
      <c r="H86" s="59"/>
    </row>
    <row r="87" spans="2:11" x14ac:dyDescent="0.25">
      <c r="C87" s="67"/>
      <c r="E87" s="68"/>
      <c r="F87" s="60"/>
      <c r="I87" s="1010"/>
      <c r="J87" s="1011"/>
      <c r="K87" s="1012"/>
    </row>
    <row r="88" spans="2:11" x14ac:dyDescent="0.25">
      <c r="C88" s="59"/>
      <c r="E88" s="59"/>
      <c r="F88" s="61" t="str">
        <f>Translations!$B$156</f>
        <v>Telephone number:</v>
      </c>
      <c r="I88" s="1010"/>
      <c r="J88" s="1011"/>
      <c r="K88" s="1012"/>
    </row>
    <row r="89" spans="2:11" x14ac:dyDescent="0.25">
      <c r="C89" s="67"/>
      <c r="E89" s="59"/>
      <c r="F89" s="61" t="str">
        <f>Translations!$B$157</f>
        <v>Email address:</v>
      </c>
      <c r="I89" s="1010"/>
      <c r="J89" s="1011"/>
      <c r="K89" s="1012"/>
    </row>
    <row r="90" spans="2:11" x14ac:dyDescent="0.25">
      <c r="C90" s="65"/>
      <c r="G90" s="66"/>
      <c r="H90" s="112"/>
      <c r="I90" s="64"/>
      <c r="J90" s="64"/>
      <c r="K90" s="64"/>
    </row>
    <row r="91" spans="2:11" x14ac:dyDescent="0.25">
      <c r="C91" s="61" t="s">
        <v>45</v>
      </c>
      <c r="D91" s="61" t="str">
        <f>Translations!$B$159</f>
        <v>Please provide an address for receipt of correspondence</v>
      </c>
    </row>
    <row r="92" spans="2:11" ht="27" customHeight="1" x14ac:dyDescent="0.25">
      <c r="B92" s="70"/>
      <c r="C92" s="71"/>
      <c r="D92" s="1001" t="str">
        <f>Translations!$B$886</f>
        <v>You must provide an address for receipt of notices or other documents under or in connection with the EU Greenhouse Gas Emissions Trading Scheme. Please provide an electronic address and a postal address within the administering Member State.</v>
      </c>
      <c r="E92" s="1001"/>
      <c r="F92" s="1001"/>
      <c r="G92" s="1001"/>
      <c r="H92" s="1001"/>
      <c r="I92" s="1001"/>
      <c r="J92" s="1001"/>
      <c r="K92" s="1001"/>
    </row>
    <row r="93" spans="2:11" x14ac:dyDescent="0.25">
      <c r="C93" s="72"/>
      <c r="F93" s="61" t="str">
        <f>Translations!$B$151</f>
        <v>Title:</v>
      </c>
      <c r="I93" s="1010"/>
      <c r="J93" s="1011"/>
      <c r="K93" s="1012"/>
    </row>
    <row r="94" spans="2:11" x14ac:dyDescent="0.25">
      <c r="C94" s="72"/>
      <c r="D94" s="61"/>
      <c r="E94" s="59"/>
      <c r="F94" s="61" t="str">
        <f>Translations!$B$152</f>
        <v>First Name:</v>
      </c>
      <c r="I94" s="1010"/>
      <c r="J94" s="1011"/>
      <c r="K94" s="1012"/>
    </row>
    <row r="95" spans="2:11" x14ac:dyDescent="0.25">
      <c r="C95" s="72"/>
      <c r="D95" s="61"/>
      <c r="E95" s="59"/>
      <c r="F95" s="61" t="str">
        <f>Translations!$B$153</f>
        <v>Surname:</v>
      </c>
      <c r="I95" s="1010"/>
      <c r="J95" s="1011"/>
      <c r="K95" s="1012"/>
    </row>
    <row r="96" spans="2:11" x14ac:dyDescent="0.25">
      <c r="C96" s="73"/>
      <c r="E96" s="59"/>
      <c r="F96" s="61" t="str">
        <f>Translations!$B$157</f>
        <v>Email address:</v>
      </c>
      <c r="I96" s="1010"/>
      <c r="J96" s="1011"/>
      <c r="K96" s="1012"/>
    </row>
    <row r="97" spans="2:12" x14ac:dyDescent="0.25">
      <c r="C97" s="59"/>
      <c r="E97" s="59"/>
      <c r="F97" s="61" t="str">
        <f>Translations!$B$156</f>
        <v>Telephone number:</v>
      </c>
      <c r="I97" s="1010"/>
      <c r="J97" s="1011"/>
      <c r="K97" s="1012"/>
    </row>
    <row r="98" spans="2:12" x14ac:dyDescent="0.25">
      <c r="C98" s="72"/>
      <c r="F98" s="74" t="str">
        <f>Translations!$B$162</f>
        <v>Address Line 1:</v>
      </c>
      <c r="H98" s="74"/>
      <c r="I98" s="1010"/>
      <c r="J98" s="1011"/>
      <c r="K98" s="1012"/>
    </row>
    <row r="99" spans="2:12" x14ac:dyDescent="0.25">
      <c r="C99" s="75"/>
      <c r="F99" s="74" t="str">
        <f>Translations!$B$163</f>
        <v>Address Line 2:</v>
      </c>
      <c r="H99" s="74"/>
      <c r="I99" s="1010"/>
      <c r="J99" s="1011"/>
      <c r="K99" s="1012"/>
    </row>
    <row r="100" spans="2:12" x14ac:dyDescent="0.25">
      <c r="C100" s="75"/>
      <c r="F100" s="74" t="str">
        <f>Translations!$B$164</f>
        <v>City:</v>
      </c>
      <c r="H100" s="74"/>
      <c r="I100" s="1010"/>
      <c r="J100" s="1011"/>
      <c r="K100" s="1012"/>
    </row>
    <row r="101" spans="2:12" x14ac:dyDescent="0.25">
      <c r="C101" s="75"/>
      <c r="F101" s="74" t="str">
        <f>Translations!$B$165</f>
        <v>State/Province/Region:</v>
      </c>
      <c r="H101" s="74"/>
      <c r="I101" s="1010"/>
      <c r="J101" s="1011"/>
      <c r="K101" s="1012"/>
    </row>
    <row r="102" spans="2:12" x14ac:dyDescent="0.25">
      <c r="C102" s="75"/>
      <c r="F102" s="74" t="str">
        <f>Translations!$B$166</f>
        <v>Postcode/ZIP:</v>
      </c>
      <c r="H102" s="74"/>
      <c r="I102" s="1010"/>
      <c r="J102" s="1011"/>
      <c r="K102" s="1012"/>
    </row>
    <row r="103" spans="2:12" x14ac:dyDescent="0.25">
      <c r="C103" s="75"/>
      <c r="F103" s="74" t="str">
        <f>Translations!$B$167</f>
        <v>Country:</v>
      </c>
      <c r="H103" s="74"/>
      <c r="I103" s="1010"/>
      <c r="J103" s="1011"/>
      <c r="K103" s="1012"/>
    </row>
    <row r="104" spans="2:12" x14ac:dyDescent="0.25">
      <c r="C104" s="75"/>
      <c r="G104" s="74"/>
      <c r="H104" s="74"/>
      <c r="I104" s="120"/>
      <c r="J104" s="120"/>
      <c r="K104" s="120"/>
    </row>
    <row r="105" spans="2:12" ht="5.0999999999999996" customHeight="1" x14ac:dyDescent="0.25">
      <c r="B105" s="304"/>
      <c r="C105" s="305"/>
      <c r="D105" s="304"/>
      <c r="E105" s="304"/>
      <c r="F105" s="304"/>
      <c r="G105" s="306"/>
      <c r="H105" s="306"/>
      <c r="I105" s="307"/>
      <c r="J105" s="307"/>
      <c r="K105" s="307"/>
      <c r="L105" s="304"/>
    </row>
    <row r="106" spans="2:12" x14ac:dyDescent="0.25">
      <c r="B106" s="304"/>
      <c r="C106" s="61" t="s">
        <v>46</v>
      </c>
      <c r="D106" s="180" t="str">
        <f>Translations!$B$1110</f>
        <v>Legal representative of the aircraft operator</v>
      </c>
      <c r="E106"/>
      <c r="F106"/>
      <c r="G106"/>
      <c r="H106"/>
      <c r="I106"/>
      <c r="J106"/>
      <c r="K106"/>
      <c r="L106" s="304"/>
    </row>
    <row r="107" spans="2:12" ht="25.5" customHeight="1" x14ac:dyDescent="0.25">
      <c r="B107" s="304"/>
      <c r="C107" s="922"/>
      <c r="D107" s="1009" t="str">
        <f>Translations!$B$1111</f>
        <v>Please provide contact information of a representative who is legally responsible for the aircraft operator, for the purpose of compliance with the EU ETS, or CORSIA rules, as applicable.</v>
      </c>
      <c r="E107" s="1009"/>
      <c r="F107" s="1009"/>
      <c r="G107" s="1009"/>
      <c r="H107" s="1009"/>
      <c r="I107" s="1009"/>
      <c r="J107" s="1009"/>
      <c r="K107" s="1009"/>
      <c r="L107" s="304"/>
    </row>
    <row r="108" spans="2:12" x14ac:dyDescent="0.25">
      <c r="B108" s="304"/>
      <c r="C108" s="922"/>
      <c r="D108"/>
      <c r="E108"/>
      <c r="F108"/>
      <c r="G108" s="180" t="str">
        <f>Translations!$B$151</f>
        <v>Title:</v>
      </c>
      <c r="H108" s="10"/>
      <c r="I108" s="1005"/>
      <c r="J108" s="1006"/>
      <c r="K108" s="1007"/>
      <c r="L108" s="304"/>
    </row>
    <row r="109" spans="2:12" x14ac:dyDescent="0.25">
      <c r="B109" s="304"/>
      <c r="C109" s="922"/>
      <c r="D109" s="180"/>
      <c r="E109" s="7"/>
      <c r="F109"/>
      <c r="G109" s="180" t="str">
        <f>Translations!$B$152</f>
        <v>First Name:</v>
      </c>
      <c r="H109" s="10"/>
      <c r="I109" s="1005"/>
      <c r="J109" s="1006"/>
      <c r="K109" s="1007"/>
      <c r="L109" s="304"/>
    </row>
    <row r="110" spans="2:12" x14ac:dyDescent="0.25">
      <c r="B110" s="304"/>
      <c r="C110" s="922"/>
      <c r="D110" s="180"/>
      <c r="E110" s="7"/>
      <c r="F110"/>
      <c r="G110" s="180" t="str">
        <f>Translations!$B$153</f>
        <v>Surname:</v>
      </c>
      <c r="H110" s="10"/>
      <c r="I110" s="1005"/>
      <c r="J110" s="1006"/>
      <c r="K110" s="1007"/>
      <c r="L110" s="304"/>
    </row>
    <row r="111" spans="2:12" x14ac:dyDescent="0.25">
      <c r="B111" s="304"/>
      <c r="C111" s="922"/>
      <c r="D111"/>
      <c r="E111" s="7"/>
      <c r="F111"/>
      <c r="G111" s="180" t="str">
        <f>Translations!$B$157</f>
        <v>Email address:</v>
      </c>
      <c r="H111" s="10"/>
      <c r="I111" s="1005"/>
      <c r="J111" s="1006"/>
      <c r="K111" s="1007"/>
      <c r="L111" s="304"/>
    </row>
    <row r="112" spans="2:12" x14ac:dyDescent="0.25">
      <c r="B112" s="304"/>
      <c r="C112" s="922"/>
      <c r="D112"/>
      <c r="E112" s="7"/>
      <c r="F112" s="7"/>
      <c r="G112" s="180" t="str">
        <f>Translations!$B$156</f>
        <v>Telephone number:</v>
      </c>
      <c r="H112"/>
      <c r="I112" s="1005"/>
      <c r="J112" s="1006"/>
      <c r="K112" s="1007"/>
      <c r="L112" s="304"/>
    </row>
    <row r="113" spans="2:12" x14ac:dyDescent="0.25">
      <c r="B113" s="304"/>
      <c r="C113" s="922"/>
      <c r="D113"/>
      <c r="E113"/>
      <c r="F113"/>
      <c r="G113" s="19" t="str">
        <f>Translations!$B$162</f>
        <v>Address Line 1:</v>
      </c>
      <c r="H113" s="19"/>
      <c r="I113" s="1005"/>
      <c r="J113" s="1006"/>
      <c r="K113" s="1007"/>
      <c r="L113" s="304"/>
    </row>
    <row r="114" spans="2:12" x14ac:dyDescent="0.25">
      <c r="B114" s="304"/>
      <c r="C114" s="922"/>
      <c r="D114"/>
      <c r="E114"/>
      <c r="F114"/>
      <c r="G114" s="19" t="str">
        <f>Translations!$B$163</f>
        <v>Address Line 2:</v>
      </c>
      <c r="H114" s="19"/>
      <c r="I114" s="1005"/>
      <c r="J114" s="1006"/>
      <c r="K114" s="1007"/>
      <c r="L114" s="304"/>
    </row>
    <row r="115" spans="2:12" x14ac:dyDescent="0.25">
      <c r="B115" s="304"/>
      <c r="C115" s="922"/>
      <c r="D115"/>
      <c r="E115"/>
      <c r="F115"/>
      <c r="G115" s="19" t="str">
        <f>Translations!$B$164</f>
        <v>City:</v>
      </c>
      <c r="H115" s="19"/>
      <c r="I115" s="1005"/>
      <c r="J115" s="1006"/>
      <c r="K115" s="1007"/>
      <c r="L115" s="304"/>
    </row>
    <row r="116" spans="2:12" x14ac:dyDescent="0.25">
      <c r="B116" s="304"/>
      <c r="C116" s="922"/>
      <c r="D116"/>
      <c r="E116"/>
      <c r="F116"/>
      <c r="G116" s="19" t="str">
        <f>Translations!$B$165</f>
        <v>State/Province/Region:</v>
      </c>
      <c r="H116" s="19"/>
      <c r="I116" s="1005"/>
      <c r="J116" s="1006"/>
      <c r="K116" s="1007"/>
      <c r="L116" s="304"/>
    </row>
    <row r="117" spans="2:12" x14ac:dyDescent="0.25">
      <c r="B117" s="304"/>
      <c r="C117" s="922"/>
      <c r="D117"/>
      <c r="E117"/>
      <c r="F117"/>
      <c r="G117" s="19" t="str">
        <f>Translations!$B$166</f>
        <v>Postcode/ZIP:</v>
      </c>
      <c r="H117" s="19"/>
      <c r="I117" s="1005"/>
      <c r="J117" s="1006"/>
      <c r="K117" s="1007"/>
      <c r="L117" s="304"/>
    </row>
    <row r="118" spans="2:12" x14ac:dyDescent="0.25">
      <c r="B118" s="304"/>
      <c r="C118" s="922"/>
      <c r="D118"/>
      <c r="E118"/>
      <c r="F118"/>
      <c r="G118" s="19" t="str">
        <f>Translations!$B$167</f>
        <v>Country:</v>
      </c>
      <c r="H118" s="19"/>
      <c r="I118" s="1005"/>
      <c r="J118" s="1006"/>
      <c r="K118" s="1007"/>
      <c r="L118" s="304"/>
    </row>
    <row r="119" spans="2:12" ht="5.0999999999999996" customHeight="1" x14ac:dyDescent="0.25">
      <c r="B119" s="304"/>
      <c r="C119" s="305"/>
      <c r="D119" s="304"/>
      <c r="E119" s="304"/>
      <c r="F119" s="304"/>
      <c r="G119" s="306"/>
      <c r="H119" s="306"/>
      <c r="I119" s="307"/>
      <c r="J119" s="307"/>
      <c r="K119" s="307"/>
      <c r="L119" s="304"/>
    </row>
    <row r="120" spans="2:12" x14ac:dyDescent="0.25">
      <c r="C120" s="75"/>
      <c r="G120" s="74"/>
      <c r="H120" s="74"/>
      <c r="I120" s="120"/>
      <c r="J120" s="120"/>
      <c r="K120" s="120"/>
    </row>
    <row r="121" spans="2:12" ht="15.6" x14ac:dyDescent="0.3">
      <c r="C121" s="85">
        <v>3</v>
      </c>
      <c r="D121" s="58" t="str">
        <f>Translations!$B$842</f>
        <v>Identification of the verifier</v>
      </c>
      <c r="E121" s="58"/>
      <c r="F121" s="58"/>
      <c r="G121" s="58"/>
      <c r="H121" s="58"/>
      <c r="I121" s="58"/>
      <c r="J121" s="58"/>
      <c r="K121" s="58"/>
    </row>
    <row r="122" spans="2:12" ht="38.25" customHeight="1" x14ac:dyDescent="0.25">
      <c r="C122" s="1001" t="str">
        <f>Translations!$B$1350</f>
        <v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D122" s="1001"/>
      <c r="E122" s="1001"/>
      <c r="F122" s="1001"/>
      <c r="G122" s="1001"/>
      <c r="H122" s="1001"/>
      <c r="I122" s="1001"/>
      <c r="J122" s="1001"/>
      <c r="K122" s="1001"/>
    </row>
    <row r="123" spans="2:12" ht="38.25" customHeight="1" x14ac:dyDescent="0.25">
      <c r="C123" s="1001"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D123" s="1001"/>
      <c r="E123" s="1001"/>
      <c r="F123" s="1001"/>
      <c r="G123" s="1001"/>
      <c r="H123" s="1001"/>
      <c r="I123" s="1001"/>
      <c r="J123" s="1001"/>
      <c r="K123" s="1001"/>
    </row>
    <row r="124" spans="2:12" ht="12.75" customHeight="1" x14ac:dyDescent="0.25">
      <c r="C124" s="1001" t="str">
        <f>Translations!$B$1112</f>
        <v>Where small emitters make use of this simplification, this section can be left empty.</v>
      </c>
      <c r="D124" s="1001"/>
      <c r="E124" s="1001"/>
      <c r="F124" s="1001"/>
      <c r="G124" s="1001"/>
      <c r="H124" s="1001"/>
      <c r="I124" s="1001"/>
      <c r="J124" s="1001"/>
      <c r="K124" s="1001"/>
    </row>
    <row r="125" spans="2:12" x14ac:dyDescent="0.25">
      <c r="C125" s="78" t="s">
        <v>25</v>
      </c>
      <c r="D125" s="121" t="str">
        <f>Translations!$B$1113</f>
        <v>Name and address of the verifier of your annual emission report</v>
      </c>
      <c r="E125" s="78"/>
      <c r="F125" s="78"/>
      <c r="G125" s="66"/>
      <c r="H125" s="112"/>
      <c r="I125" s="64"/>
      <c r="J125" s="64"/>
      <c r="K125" s="64"/>
    </row>
    <row r="126" spans="2:12" x14ac:dyDescent="0.25">
      <c r="C126" s="72"/>
      <c r="D126" s="61"/>
      <c r="E126" s="59"/>
      <c r="F126" s="61" t="str">
        <f>Translations!$B$888</f>
        <v>Company Name:</v>
      </c>
      <c r="I126" s="1010"/>
      <c r="J126" s="1011"/>
      <c r="K126" s="1012"/>
    </row>
    <row r="127" spans="2:12" x14ac:dyDescent="0.25">
      <c r="C127" s="72"/>
      <c r="F127" s="74" t="str">
        <f>Translations!$B$162</f>
        <v>Address Line 1:</v>
      </c>
      <c r="H127" s="74"/>
      <c r="I127" s="1010"/>
      <c r="J127" s="1011"/>
      <c r="K127" s="1012"/>
    </row>
    <row r="128" spans="2:12" x14ac:dyDescent="0.25">
      <c r="C128" s="75"/>
      <c r="F128" s="74" t="str">
        <f>Translations!$B$163</f>
        <v>Address Line 2:</v>
      </c>
      <c r="H128" s="74"/>
      <c r="I128" s="1010"/>
      <c r="J128" s="1011"/>
      <c r="K128" s="1012"/>
    </row>
    <row r="129" spans="3:11" x14ac:dyDescent="0.25">
      <c r="C129" s="75"/>
      <c r="F129" s="74" t="str">
        <f>Translations!$B$164</f>
        <v>City:</v>
      </c>
      <c r="H129" s="74"/>
      <c r="I129" s="1010"/>
      <c r="J129" s="1011"/>
      <c r="K129" s="1012"/>
    </row>
    <row r="130" spans="3:11" x14ac:dyDescent="0.25">
      <c r="C130" s="75"/>
      <c r="F130" s="74" t="str">
        <f>Translations!$B$165</f>
        <v>State/Province/Region:</v>
      </c>
      <c r="H130" s="74"/>
      <c r="I130" s="1010"/>
      <c r="J130" s="1011"/>
      <c r="K130" s="1012"/>
    </row>
    <row r="131" spans="3:11" x14ac:dyDescent="0.25">
      <c r="C131" s="75"/>
      <c r="F131" s="74" t="str">
        <f>Translations!$B$166</f>
        <v>Postcode/ZIP:</v>
      </c>
      <c r="H131" s="74"/>
      <c r="I131" s="1010"/>
      <c r="J131" s="1011"/>
      <c r="K131" s="1012"/>
    </row>
    <row r="132" spans="3:11" x14ac:dyDescent="0.25">
      <c r="C132" s="75"/>
      <c r="F132" s="74" t="str">
        <f>Translations!$B$167</f>
        <v>Country:</v>
      </c>
      <c r="H132" s="74"/>
      <c r="I132" s="1010"/>
      <c r="J132" s="1011"/>
      <c r="K132" s="1012"/>
    </row>
    <row r="133" spans="3:11" x14ac:dyDescent="0.25">
      <c r="C133" s="121"/>
      <c r="D133" s="78"/>
      <c r="E133" s="78"/>
      <c r="F133" s="78"/>
      <c r="G133" s="66"/>
      <c r="H133" s="112"/>
      <c r="I133" s="69"/>
      <c r="J133" s="69"/>
      <c r="K133" s="69"/>
    </row>
    <row r="134" spans="3:11" x14ac:dyDescent="0.25">
      <c r="C134" s="78" t="s">
        <v>26</v>
      </c>
      <c r="D134" s="78" t="str">
        <f>Translations!$B$1114</f>
        <v>Contact person for the accredited verifier:</v>
      </c>
      <c r="E134" s="78"/>
      <c r="F134" s="78"/>
      <c r="G134" s="66"/>
      <c r="H134" s="112"/>
      <c r="I134" s="69"/>
      <c r="J134" s="69"/>
      <c r="K134" s="69"/>
    </row>
    <row r="135" spans="3:11" ht="24" customHeight="1" x14ac:dyDescent="0.25">
      <c r="C135" s="75"/>
      <c r="D135" s="1001" t="str">
        <f>Translations!$B$890</f>
        <v>It will help the competent authority to have someone who they can contact directly with any questions about verification of your report. The person you name should be familiar with this report.</v>
      </c>
      <c r="E135" s="1001"/>
      <c r="F135" s="1001"/>
      <c r="G135" s="1001"/>
      <c r="H135" s="1001"/>
      <c r="I135" s="1001"/>
      <c r="J135" s="1001"/>
      <c r="K135" s="1001"/>
    </row>
    <row r="136" spans="3:11" x14ac:dyDescent="0.25">
      <c r="F136" s="61" t="str">
        <f>Translations!$B$151</f>
        <v>Title:</v>
      </c>
      <c r="I136" s="1010"/>
      <c r="J136" s="1011"/>
      <c r="K136" s="1012"/>
    </row>
    <row r="137" spans="3:11" x14ac:dyDescent="0.25">
      <c r="F137" s="61" t="str">
        <f>Translations!$B$152</f>
        <v>First Name:</v>
      </c>
      <c r="I137" s="1010"/>
      <c r="J137" s="1011"/>
      <c r="K137" s="1012"/>
    </row>
    <row r="138" spans="3:11" x14ac:dyDescent="0.25">
      <c r="C138" s="75"/>
      <c r="F138" s="61" t="str">
        <f>Translations!$B$153</f>
        <v>Surname:</v>
      </c>
      <c r="I138" s="1010"/>
      <c r="J138" s="1011"/>
      <c r="K138" s="1012"/>
    </row>
    <row r="139" spans="3:11" x14ac:dyDescent="0.25">
      <c r="C139" s="73"/>
      <c r="E139" s="59"/>
      <c r="F139" s="61" t="str">
        <f>Translations!$B$157</f>
        <v>Email address:</v>
      </c>
      <c r="I139" s="1010"/>
      <c r="J139" s="1011"/>
      <c r="K139" s="1012"/>
    </row>
    <row r="140" spans="3:11" x14ac:dyDescent="0.25">
      <c r="C140" s="73"/>
      <c r="E140" s="59"/>
      <c r="F140" s="61" t="str">
        <f>Translations!$B$156</f>
        <v>Telephone number:</v>
      </c>
      <c r="I140" s="1010"/>
      <c r="J140" s="1011"/>
      <c r="K140" s="1012"/>
    </row>
    <row r="141" spans="3:11" x14ac:dyDescent="0.25">
      <c r="C141" s="121"/>
      <c r="D141" s="78"/>
      <c r="E141" s="78"/>
      <c r="F141" s="78"/>
      <c r="G141" s="66"/>
      <c r="H141" s="112"/>
      <c r="I141" s="69"/>
      <c r="J141" s="69"/>
      <c r="K141" s="69"/>
    </row>
    <row r="142" spans="3:11" x14ac:dyDescent="0.25">
      <c r="C142" s="78" t="s">
        <v>27</v>
      </c>
      <c r="D142" s="78" t="str">
        <f>Translations!$B$1115</f>
        <v>Information about the verifier's accreditation:</v>
      </c>
      <c r="E142" s="78"/>
      <c r="F142" s="78"/>
      <c r="G142" s="66"/>
      <c r="H142" s="112"/>
      <c r="I142" s="69"/>
      <c r="J142" s="69"/>
      <c r="K142" s="69"/>
    </row>
    <row r="143" spans="3:11" ht="24" customHeight="1" x14ac:dyDescent="0.25">
      <c r="C143" s="75"/>
      <c r="D143" s="1001" t="str">
        <f>Translations!$B$1352</f>
        <v>Note that pursuant to Article 55(2) of the "AVR" (Accreditation and Verification Regulation; Commission Implementing Regulation (EU) 2018/2067), a Member State may choose to entrust certification of natural persons as verifiers to a national authority other than the national accreditation body.</v>
      </c>
      <c r="E143" s="1001"/>
      <c r="F143" s="1001"/>
      <c r="G143" s="1001"/>
      <c r="H143" s="1001"/>
      <c r="I143" s="1001"/>
      <c r="J143" s="1001"/>
      <c r="K143" s="1001"/>
    </row>
    <row r="144" spans="3:11" ht="12.75" customHeight="1" x14ac:dyDescent="0.25">
      <c r="C144" s="75"/>
      <c r="D144" s="1001" t="str">
        <f>Translations!$B$893</f>
        <v>In such cases, "accreditation" should be read as "certification", and "accreditation body" as "national authority".</v>
      </c>
      <c r="E144" s="1001"/>
      <c r="F144" s="1001"/>
      <c r="G144" s="1001"/>
      <c r="H144" s="1001"/>
      <c r="I144" s="1001"/>
      <c r="J144" s="1001"/>
      <c r="K144" s="1001"/>
    </row>
    <row r="145" spans="2:11" x14ac:dyDescent="0.25">
      <c r="C145" s="73"/>
      <c r="D145" s="60" t="str">
        <f>Translations!$B$894</f>
        <v>Member State where accreditation has been granted:</v>
      </c>
      <c r="E145" s="13"/>
      <c r="F145" s="13"/>
      <c r="G145" s="13"/>
      <c r="H145" s="13"/>
      <c r="I145" s="1010"/>
      <c r="J145" s="1011"/>
      <c r="K145" s="1012"/>
    </row>
    <row r="146" spans="2:11" x14ac:dyDescent="0.25">
      <c r="C146" s="73"/>
      <c r="D146" s="78" t="str">
        <f>Translations!$B$895</f>
        <v>Registration number issued by the accreditation body:</v>
      </c>
      <c r="E146" s="59"/>
      <c r="G146" s="61"/>
      <c r="I146" s="1010"/>
      <c r="J146" s="1011"/>
      <c r="K146" s="1012"/>
    </row>
    <row r="147" spans="2:11" ht="12.75" customHeight="1" x14ac:dyDescent="0.25">
      <c r="C147" s="78"/>
      <c r="D147" s="1001" t="str">
        <f>Translations!$B$896</f>
        <v>The availability of such registration information may depend on the accrediting Member State's practice of accreditation of verifiers.</v>
      </c>
      <c r="E147" s="1001"/>
      <c r="F147" s="1001"/>
      <c r="G147" s="1001"/>
      <c r="H147" s="1001"/>
      <c r="I147" s="1001"/>
      <c r="J147" s="1001"/>
      <c r="K147" s="1001"/>
    </row>
    <row r="148" spans="2:11" x14ac:dyDescent="0.25">
      <c r="C148" s="78"/>
      <c r="D148" s="61"/>
      <c r="E148" s="59"/>
      <c r="F148" s="59"/>
      <c r="I148" s="69"/>
      <c r="J148" s="69"/>
      <c r="K148" s="69"/>
    </row>
    <row r="149" spans="2:11" x14ac:dyDescent="0.25">
      <c r="C149" s="78"/>
      <c r="D149" s="1019" t="str">
        <f>Translations!$B$897</f>
        <v>&lt;&lt;&lt; Click here to proceed to section 4 "Information about the monitoring plan" &gt;&gt;&gt;</v>
      </c>
      <c r="E149" s="1019"/>
      <c r="F149" s="1019"/>
      <c r="G149" s="1019"/>
      <c r="H149" s="1019"/>
      <c r="I149" s="1020"/>
      <c r="J149" s="1020"/>
    </row>
    <row r="157" spans="2:11" ht="15.6" x14ac:dyDescent="0.3">
      <c r="B157" s="76"/>
    </row>
  </sheetData>
  <sheetProtection sheet="1" objects="1" scenarios="1" formatCells="0" formatColumns="0" formatRows="0" insertColumns="0" insertRows="0"/>
  <mergeCells count="113">
    <mergeCell ref="C3:K3"/>
    <mergeCell ref="I50:K50"/>
    <mergeCell ref="D50:H50"/>
    <mergeCell ref="D49:K49"/>
    <mergeCell ref="I44:K44"/>
    <mergeCell ref="D7:H7"/>
    <mergeCell ref="I7:K7"/>
    <mergeCell ref="D8:K8"/>
    <mergeCell ref="I77:K77"/>
    <mergeCell ref="D45:K45"/>
    <mergeCell ref="D46:K46"/>
    <mergeCell ref="I47:K47"/>
    <mergeCell ref="I56:K56"/>
    <mergeCell ref="I61:K61"/>
    <mergeCell ref="D59:H59"/>
    <mergeCell ref="D14:K14"/>
    <mergeCell ref="D61:H61"/>
    <mergeCell ref="D63:K63"/>
    <mergeCell ref="I74:K74"/>
    <mergeCell ref="D62:K62"/>
    <mergeCell ref="I68:K68"/>
    <mergeCell ref="I71:K71"/>
    <mergeCell ref="I75:K75"/>
    <mergeCell ref="I76:K76"/>
    <mergeCell ref="I131:K131"/>
    <mergeCell ref="I130:K130"/>
    <mergeCell ref="I101:K101"/>
    <mergeCell ref="C122:K122"/>
    <mergeCell ref="D147:K147"/>
    <mergeCell ref="I78:K78"/>
    <mergeCell ref="D58:K58"/>
    <mergeCell ref="I59:K59"/>
    <mergeCell ref="D44:H44"/>
    <mergeCell ref="I72:K72"/>
    <mergeCell ref="I73:K73"/>
    <mergeCell ref="I117:K117"/>
    <mergeCell ref="I118:K118"/>
    <mergeCell ref="I99:K99"/>
    <mergeCell ref="C123:K123"/>
    <mergeCell ref="C124:K124"/>
    <mergeCell ref="D144:K144"/>
    <mergeCell ref="D81:K81"/>
    <mergeCell ref="I83:K83"/>
    <mergeCell ref="I84:K84"/>
    <mergeCell ref="I96:K96"/>
    <mergeCell ref="I115:K115"/>
    <mergeCell ref="I116:K116"/>
    <mergeCell ref="I113:K113"/>
    <mergeCell ref="D149:J149"/>
    <mergeCell ref="D52:K52"/>
    <mergeCell ref="D53:H54"/>
    <mergeCell ref="D55:K55"/>
    <mergeCell ref="D70:K70"/>
    <mergeCell ref="I67:K67"/>
    <mergeCell ref="D56:H56"/>
    <mergeCell ref="I132:K132"/>
    <mergeCell ref="I126:K126"/>
    <mergeCell ref="I65:K65"/>
    <mergeCell ref="I145:K145"/>
    <mergeCell ref="I128:K128"/>
    <mergeCell ref="I129:K129"/>
    <mergeCell ref="I103:K103"/>
    <mergeCell ref="I102:K102"/>
    <mergeCell ref="I137:K137"/>
    <mergeCell ref="I138:K138"/>
    <mergeCell ref="I146:K146"/>
    <mergeCell ref="D135:K135"/>
    <mergeCell ref="I127:K127"/>
    <mergeCell ref="I139:K139"/>
    <mergeCell ref="I140:K140"/>
    <mergeCell ref="I136:K136"/>
    <mergeCell ref="D143:K143"/>
    <mergeCell ref="I114:K114"/>
    <mergeCell ref="D32:J32"/>
    <mergeCell ref="D34:H34"/>
    <mergeCell ref="I34:K34"/>
    <mergeCell ref="D36:K36"/>
    <mergeCell ref="D38:I38"/>
    <mergeCell ref="I93:K93"/>
    <mergeCell ref="I88:K88"/>
    <mergeCell ref="I100:K100"/>
    <mergeCell ref="I85:K85"/>
    <mergeCell ref="I89:K89"/>
    <mergeCell ref="I82:K82"/>
    <mergeCell ref="I97:K97"/>
    <mergeCell ref="I94:K94"/>
    <mergeCell ref="I95:K95"/>
    <mergeCell ref="I98:K98"/>
    <mergeCell ref="D64:K64"/>
    <mergeCell ref="I53:K53"/>
    <mergeCell ref="D17:L17"/>
    <mergeCell ref="D19:L19"/>
    <mergeCell ref="D80:K80"/>
    <mergeCell ref="D10:J10"/>
    <mergeCell ref="D11:K11"/>
    <mergeCell ref="I109:K109"/>
    <mergeCell ref="I110:K110"/>
    <mergeCell ref="I111:K111"/>
    <mergeCell ref="I112:K112"/>
    <mergeCell ref="D23:K23"/>
    <mergeCell ref="D30:J30"/>
    <mergeCell ref="D25:K25"/>
    <mergeCell ref="D27:K27"/>
    <mergeCell ref="D28:K28"/>
    <mergeCell ref="D107:K107"/>
    <mergeCell ref="D47:H47"/>
    <mergeCell ref="I66:K66"/>
    <mergeCell ref="I87:K87"/>
    <mergeCell ref="I108:K108"/>
    <mergeCell ref="D92:K92"/>
    <mergeCell ref="J13:K13"/>
    <mergeCell ref="D18:K18"/>
    <mergeCell ref="D26:K26"/>
  </mergeCells>
  <conditionalFormatting sqref="B105:L119">
    <cfRule type="expression" dxfId="37" priority="5" stopIfTrue="1">
      <formula>CONTR_CORSIAapplied=FALSE</formula>
    </cfRule>
  </conditionalFormatting>
  <conditionalFormatting sqref="D55:D56">
    <cfRule type="expression" dxfId="36" priority="14" stopIfTrue="1">
      <formula>$M$56</formula>
    </cfRule>
  </conditionalFormatting>
  <conditionalFormatting sqref="I34:K34">
    <cfRule type="expression" dxfId="35" priority="6" stopIfTrue="1">
      <formula>$M$34=TRUE</formula>
    </cfRule>
  </conditionalFormatting>
  <conditionalFormatting sqref="I56:K56">
    <cfRule type="expression" dxfId="34" priority="16" stopIfTrue="1">
      <formula>$M$56</formula>
    </cfRule>
  </conditionalFormatting>
  <conditionalFormatting sqref="K32">
    <cfRule type="expression" dxfId="33" priority="7" stopIfTrue="1">
      <formula>$M$32=TRUE</formula>
    </cfRule>
  </conditionalFormatting>
  <dataValidations count="11">
    <dataValidation type="list" allowBlank="1" showInputMessage="1" showErrorMessage="1" sqref="I7:K7" xr:uid="{00000000-0002-0000-0200-000000000000}">
      <formula1>ReportingYears</formula1>
    </dataValidation>
    <dataValidation type="list" allowBlank="1" showInputMessage="1" showErrorMessage="1" sqref="I53:K53 I56" xr:uid="{00000000-0002-0000-0200-000001000000}">
      <formula1>notapplicable</formula1>
    </dataValidation>
    <dataValidation type="list" allowBlank="1" showInputMessage="1" showErrorMessage="1" sqref="I61:K61" xr:uid="{00000000-0002-0000-0200-000002000000}">
      <formula1>CompetentAuthorities</formula1>
    </dataValidation>
    <dataValidation type="list" allowBlank="1" showInputMessage="1" showErrorMessage="1" sqref="I66:K66 I68:K68" xr:uid="{00000000-0002-0000-0200-000003000000}">
      <formula1>aviationauthorities</formula1>
    </dataValidation>
    <dataValidation type="list" allowBlank="1" showInputMessage="1" showErrorMessage="1" sqref="I136:K136 I93:K93 I82 I108:K108" xr:uid="{00000000-0002-0000-0200-000004000000}">
      <formula1>Title</formula1>
    </dataValidation>
    <dataValidation type="list" allowBlank="1" showInputMessage="1" showErrorMessage="1" sqref="I145:K145" xr:uid="{00000000-0002-0000-0200-000005000000}">
      <formula1>MemberStatesWithSwiss</formula1>
    </dataValidation>
    <dataValidation type="list" allowBlank="1" showInputMessage="1" showErrorMessage="1" sqref="I118:K118 I132:K132 I76:K76 I103:K103" xr:uid="{00000000-0002-0000-0200-000006000000}">
      <formula1>worldcountries</formula1>
    </dataValidation>
    <dataValidation type="list" allowBlank="1" showInputMessage="1" showErrorMessage="1" sqref="K38 K30 K32 K16" xr:uid="{00000000-0002-0000-0200-000007000000}">
      <formula1>TrueFalse</formula1>
    </dataValidation>
    <dataValidation type="list" allowBlank="1" showInputMessage="1" showErrorMessage="1" sqref="J13:K13" xr:uid="{00000000-0002-0000-0200-000008000000}">
      <formula1>MSLanguages</formula1>
    </dataValidation>
    <dataValidation type="list" allowBlank="1" showInputMessage="1" showErrorMessage="1" sqref="I59:K59" xr:uid="{00000000-0002-0000-0200-000009000000}">
      <formula1>memberstates</formula1>
    </dataValidation>
    <dataValidation type="list" allowBlank="1" showInputMessage="1" showErrorMessage="1" sqref="I34:K34" xr:uid="{00000000-0002-0000-0200-00000A000000}">
      <formula1>ICAO_MSList</formula1>
    </dataValidation>
  </dataValidations>
  <hyperlinks>
    <hyperlink ref="D149:H149" location="'Emissions overview'!A1" display="&lt;&lt;&lt; Click here to proceed to section 4 &quot;Information about the monitoring plan&quot; &gt;&gt;&gt;" xr:uid="{00000000-0004-0000-0200-000000000000}"/>
  </hyperlinks>
  <pageMargins left="0.78740157480314965" right="0.78740157480314965" top="0.78740157480314965" bottom="0.78740157480314965" header="0.39370078740157483" footer="0.39370078740157483"/>
  <pageSetup paperSize="9" scale="72" fitToHeight="2" orientation="portrait" r:id="rId1"/>
  <headerFooter alignWithMargins="0">
    <oddFooter>&amp;L&amp;F&amp;C&amp;A&amp;R&amp;P / &amp;N</oddFooter>
  </headerFooter>
  <rowBreaks count="1" manualBreakCount="1">
    <brk id="7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AD268"/>
  <sheetViews>
    <sheetView showGridLines="0" topLeftCell="B2" zoomScale="115" zoomScaleNormal="115" zoomScaleSheetLayoutView="140" workbookViewId="0">
      <selection activeCell="B2" sqref="B2"/>
    </sheetView>
  </sheetViews>
  <sheetFormatPr defaultColWidth="11.44140625" defaultRowHeight="13.2" x14ac:dyDescent="0.25"/>
  <cols>
    <col min="1" max="1" width="3.6640625" style="124" hidden="1" customWidth="1"/>
    <col min="2" max="2" width="3.6640625" style="68" customWidth="1"/>
    <col min="3" max="3" width="4.6640625" style="68" customWidth="1"/>
    <col min="4" max="18" width="12.5546875" style="68" customWidth="1"/>
    <col min="19" max="20" width="3.6640625" style="68" customWidth="1"/>
    <col min="21" max="22" width="12.5546875" style="124" hidden="1" customWidth="1"/>
    <col min="23" max="29" width="11.44140625" style="124" hidden="1" customWidth="1"/>
    <col min="30" max="30" width="3.6640625" style="124" hidden="1" customWidth="1"/>
    <col min="31" max="16384" width="11.44140625" style="68"/>
  </cols>
  <sheetData>
    <row r="1" spans="1:30" s="124" customFormat="1" hidden="1" x14ac:dyDescent="0.25">
      <c r="A1" s="124" t="s">
        <v>30</v>
      </c>
      <c r="U1" s="124" t="s">
        <v>30</v>
      </c>
      <c r="V1" s="124" t="s">
        <v>30</v>
      </c>
      <c r="W1" s="124" t="s">
        <v>30</v>
      </c>
      <c r="X1" s="124" t="s">
        <v>30</v>
      </c>
      <c r="Y1" s="124" t="s">
        <v>30</v>
      </c>
      <c r="Z1" s="124" t="s">
        <v>30</v>
      </c>
      <c r="AA1" s="124" t="s">
        <v>30</v>
      </c>
      <c r="AB1" s="124" t="s">
        <v>30</v>
      </c>
      <c r="AC1" s="124" t="s">
        <v>30</v>
      </c>
      <c r="AD1" s="124" t="s">
        <v>30</v>
      </c>
    </row>
    <row r="2" spans="1:30" x14ac:dyDescent="0.25">
      <c r="C2" s="111"/>
      <c r="F2" s="125"/>
      <c r="G2" s="125"/>
    </row>
    <row r="3" spans="1:30" ht="23.25" customHeight="1" x14ac:dyDescent="0.25">
      <c r="C3" s="1025" t="str">
        <f>Translations!$B$898</f>
        <v>EMISSION DATA OVERVIEW</v>
      </c>
      <c r="D3" s="1025"/>
      <c r="E3" s="1025"/>
      <c r="F3" s="1025"/>
      <c r="G3" s="1025"/>
      <c r="H3" s="1025"/>
      <c r="I3" s="1025"/>
      <c r="J3" s="1025"/>
      <c r="K3" s="1025"/>
      <c r="L3" s="566"/>
      <c r="M3" s="566"/>
      <c r="U3" s="126" t="s">
        <v>47</v>
      </c>
    </row>
    <row r="4" spans="1:30" x14ac:dyDescent="0.25">
      <c r="U4" s="127" t="s">
        <v>48</v>
      </c>
    </row>
    <row r="5" spans="1:30" ht="15.6" x14ac:dyDescent="0.25">
      <c r="C5" s="103">
        <v>4</v>
      </c>
      <c r="D5" s="1040" t="str">
        <f>Translations!$B$843</f>
        <v>Information about the monitoring plan</v>
      </c>
      <c r="E5" s="1040"/>
      <c r="F5" s="1040"/>
      <c r="G5" s="1040"/>
      <c r="H5" s="1040"/>
      <c r="I5" s="1040"/>
      <c r="J5" s="1040"/>
      <c r="K5" s="1040"/>
      <c r="L5" s="924"/>
      <c r="M5" s="924"/>
      <c r="N5" s="924"/>
      <c r="O5" s="924"/>
      <c r="P5" s="924"/>
      <c r="Q5" s="924"/>
      <c r="R5" s="924"/>
    </row>
    <row r="6" spans="1:30" ht="25.5" customHeight="1" x14ac:dyDescent="0.25">
      <c r="C6" s="113"/>
      <c r="D6" s="1041" t="str">
        <f>Translations!$B$1262</f>
        <v>Note: it is assumed, that one joint monitoring plan for the EU ETS, the CH ETS and CORSIA is used.</v>
      </c>
      <c r="E6" s="1041"/>
      <c r="F6" s="1041"/>
      <c r="G6" s="1041"/>
      <c r="H6" s="1041"/>
      <c r="I6" s="1041"/>
      <c r="J6" s="1041"/>
      <c r="K6" s="1041"/>
      <c r="L6" s="924"/>
      <c r="M6" s="924"/>
      <c r="N6" s="924"/>
      <c r="O6" s="924"/>
      <c r="P6" s="924"/>
      <c r="Q6" s="924"/>
      <c r="R6" s="313"/>
    </row>
    <row r="7" spans="1:30" ht="12.75" customHeight="1" x14ac:dyDescent="0.25">
      <c r="C7" s="61" t="s">
        <v>25</v>
      </c>
      <c r="D7" s="1022" t="str">
        <f>Translations!$B$899</f>
        <v>Version number of the latest approved monitoring plan:</v>
      </c>
      <c r="E7" s="1083"/>
      <c r="F7" s="1083"/>
      <c r="G7" s="1083"/>
      <c r="H7" s="1102"/>
      <c r="I7" s="1026"/>
      <c r="J7" s="1027"/>
      <c r="K7" s="1027"/>
      <c r="L7" s="1107"/>
      <c r="M7" s="1039"/>
    </row>
    <row r="8" spans="1:30" ht="5.0999999999999996" customHeight="1" x14ac:dyDescent="0.25">
      <c r="C8" s="67"/>
      <c r="D8" s="61"/>
      <c r="E8" s="59"/>
      <c r="F8" s="59"/>
    </row>
    <row r="9" spans="1:30" ht="12.75" customHeight="1" x14ac:dyDescent="0.25">
      <c r="C9" s="61" t="s">
        <v>26</v>
      </c>
      <c r="D9" s="1022" t="str">
        <f>Translations!$B$900</f>
        <v>Date of approval of the used monitoring plan:</v>
      </c>
      <c r="E9" s="1083"/>
      <c r="F9" s="1083"/>
      <c r="G9" s="1083"/>
      <c r="H9" s="1102"/>
      <c r="I9" s="1026"/>
      <c r="J9" s="1027"/>
      <c r="K9" s="1027"/>
      <c r="L9" s="1107"/>
      <c r="M9" s="1039"/>
    </row>
    <row r="10" spans="1:30" x14ac:dyDescent="0.25">
      <c r="C10" s="113"/>
      <c r="G10" s="112"/>
      <c r="H10" s="112"/>
      <c r="J10" s="128"/>
    </row>
    <row r="11" spans="1:30" ht="17.25" customHeight="1" x14ac:dyDescent="0.25">
      <c r="C11" s="61" t="s">
        <v>27</v>
      </c>
      <c r="D11" s="1022" t="str">
        <f>Translations!$B$901</f>
        <v>Have there been any deviations from your approved monitoring plan during the reporting year?</v>
      </c>
      <c r="E11" s="1083"/>
      <c r="F11" s="1083"/>
      <c r="G11" s="1083"/>
      <c r="H11" s="1083"/>
      <c r="I11" s="1083"/>
      <c r="J11" s="1083"/>
      <c r="K11" s="1083"/>
      <c r="L11" s="53"/>
      <c r="M11" s="53"/>
      <c r="U11" s="124" t="s">
        <v>49</v>
      </c>
    </row>
    <row r="12" spans="1:30" x14ac:dyDescent="0.25">
      <c r="C12" s="61"/>
      <c r="H12" s="114"/>
      <c r="I12" s="1026"/>
      <c r="J12" s="1027"/>
      <c r="K12" s="1027"/>
      <c r="L12" s="1107"/>
      <c r="M12" s="1039"/>
      <c r="U12" s="122" t="str">
        <f>IF(ISBLANK(I12),"",I12=FALSE)</f>
        <v/>
      </c>
    </row>
    <row r="13" spans="1:30" ht="5.0999999999999996" customHeight="1" x14ac:dyDescent="0.25">
      <c r="C13" s="113"/>
      <c r="G13" s="112"/>
      <c r="H13" s="112"/>
      <c r="J13" s="128"/>
    </row>
    <row r="14" spans="1:30" ht="39.6" customHeight="1" x14ac:dyDescent="0.25">
      <c r="C14" s="61" t="s">
        <v>28</v>
      </c>
      <c r="D14" s="1121" t="str">
        <f>Translations!$B$902</f>
        <v>If you have answered "True", please describe all relevant changes in the operations and all deviations from your approved monitoring plan, providing information about each deviation and the consequence for the calculation of annual emissions.</v>
      </c>
      <c r="E14" s="1121"/>
      <c r="F14" s="1121"/>
      <c r="G14" s="1121"/>
      <c r="H14" s="1121"/>
      <c r="I14" s="1121"/>
      <c r="J14" s="1121"/>
      <c r="K14" s="1121"/>
      <c r="L14" s="1116"/>
      <c r="M14" s="1116"/>
    </row>
    <row r="15" spans="1:30" ht="25.5" customHeight="1" x14ac:dyDescent="0.25">
      <c r="C15" s="61"/>
      <c r="D15" s="1108"/>
      <c r="E15" s="1109"/>
      <c r="F15" s="1109"/>
      <c r="G15" s="1109"/>
      <c r="H15" s="1109"/>
      <c r="I15" s="1109"/>
      <c r="J15" s="1109"/>
      <c r="K15" s="1109"/>
      <c r="L15" s="1110"/>
      <c r="M15" s="1111"/>
    </row>
    <row r="16" spans="1:30" ht="25.5" customHeight="1" x14ac:dyDescent="0.25">
      <c r="C16" s="61"/>
      <c r="D16" s="1112"/>
      <c r="E16" s="1113"/>
      <c r="F16" s="1113"/>
      <c r="G16" s="1113"/>
      <c r="H16" s="1113"/>
      <c r="I16" s="1113"/>
      <c r="J16" s="1113"/>
      <c r="K16" s="1113"/>
      <c r="L16" s="924"/>
      <c r="M16" s="1071"/>
    </row>
    <row r="17" spans="1:30" ht="25.5" customHeight="1" x14ac:dyDescent="0.25">
      <c r="C17" s="61"/>
      <c r="D17" s="1114"/>
      <c r="E17" s="1115"/>
      <c r="F17" s="1115"/>
      <c r="G17" s="1115"/>
      <c r="H17" s="1115"/>
      <c r="I17" s="1115"/>
      <c r="J17" s="1115"/>
      <c r="K17" s="1115"/>
      <c r="L17" s="1116"/>
      <c r="M17" s="1117"/>
    </row>
    <row r="18" spans="1:30" ht="15" customHeight="1" x14ac:dyDescent="0.25"/>
    <row r="19" spans="1:30" ht="15.6" x14ac:dyDescent="0.25">
      <c r="C19" s="103">
        <v>5</v>
      </c>
      <c r="D19" s="1040" t="str">
        <f>Translations!$B$1263</f>
        <v>Total emissions in EU ETS and CH ETS</v>
      </c>
      <c r="E19" s="924"/>
      <c r="F19" s="924"/>
      <c r="G19" s="924"/>
      <c r="H19" s="924"/>
      <c r="I19" s="924"/>
      <c r="J19" s="924"/>
      <c r="K19" s="924"/>
      <c r="L19" s="924"/>
      <c r="M19" s="924"/>
      <c r="N19" s="924"/>
      <c r="O19" s="924"/>
      <c r="P19" s="924"/>
      <c r="Q19" s="924"/>
      <c r="R19" s="924"/>
    </row>
    <row r="20" spans="1:30" ht="25.5" customHeight="1" x14ac:dyDescent="0.25">
      <c r="C20" s="60"/>
      <c r="D20" s="1103" t="str">
        <f>Translations!$B$1264</f>
        <v>For limiting administrative burden, this sections (a) and (b) should cover emissions of both systems, EU ETS and CH ETS.</v>
      </c>
      <c r="E20" s="1103"/>
      <c r="F20" s="1103"/>
      <c r="G20" s="1103"/>
      <c r="H20" s="1103"/>
      <c r="I20" s="1103"/>
      <c r="J20" s="1103"/>
      <c r="K20" s="1103"/>
      <c r="L20" s="1104"/>
      <c r="M20" s="1104"/>
      <c r="N20" s="1104"/>
      <c r="O20" s="1104"/>
      <c r="P20" s="1104"/>
      <c r="Q20" s="1104"/>
      <c r="R20" s="807"/>
    </row>
    <row r="21" spans="1:30" x14ac:dyDescent="0.25">
      <c r="C21" s="60" t="s">
        <v>25</v>
      </c>
      <c r="D21" s="1084" t="str">
        <f>Translations!$B$1265</f>
        <v>Total number of flights in the reporting year:</v>
      </c>
      <c r="E21" s="1083"/>
      <c r="F21" s="1083"/>
      <c r="G21" s="1083"/>
      <c r="H21" s="1083"/>
      <c r="I21" s="1083"/>
      <c r="J21" s="1083"/>
    </row>
    <row r="22" spans="1:30" x14ac:dyDescent="0.25">
      <c r="C22" s="68" t="s">
        <v>50</v>
      </c>
      <c r="D22" s="1083" t="str">
        <f>Translations!$B$903</f>
        <v>Total number of flights in the reporting year covered by the EU ETS:</v>
      </c>
      <c r="E22" s="1083"/>
      <c r="F22" s="1083"/>
      <c r="G22" s="1083"/>
      <c r="H22" s="1083"/>
      <c r="I22" s="1083"/>
      <c r="J22" s="1083"/>
      <c r="K22" s="59"/>
      <c r="L22" s="1118"/>
      <c r="M22" s="1111"/>
    </row>
    <row r="23" spans="1:30" ht="4.95" customHeight="1" x14ac:dyDescent="0.25">
      <c r="B23" s="483"/>
      <c r="C23" s="483"/>
      <c r="D23" s="485"/>
      <c r="E23" s="485"/>
      <c r="F23" s="485"/>
      <c r="G23" s="485"/>
      <c r="H23" s="485"/>
      <c r="I23" s="485"/>
      <c r="J23" s="485"/>
      <c r="K23" s="483"/>
      <c r="L23" s="804"/>
      <c r="M23" s="745"/>
      <c r="N23" s="483"/>
      <c r="O23" s="483"/>
      <c r="P23" s="483"/>
      <c r="Q23" s="483"/>
      <c r="R23" s="483"/>
      <c r="S23" s="483"/>
    </row>
    <row r="24" spans="1:30" x14ac:dyDescent="0.25">
      <c r="B24" s="483"/>
      <c r="C24" s="68" t="s">
        <v>51</v>
      </c>
      <c r="D24" s="1083" t="str">
        <f>Translations!$B$1266</f>
        <v>Total number of flights in the reporting year covered by the CH ETS:</v>
      </c>
      <c r="E24" s="1083"/>
      <c r="F24" s="1083"/>
      <c r="G24" s="1083"/>
      <c r="H24" s="1083"/>
      <c r="I24" s="1083"/>
      <c r="J24" s="1083"/>
      <c r="K24" s="59"/>
      <c r="L24" s="1119"/>
      <c r="M24" s="1039"/>
      <c r="S24" s="483"/>
      <c r="T24" s="312"/>
    </row>
    <row r="25" spans="1:30" ht="4.95" customHeight="1" x14ac:dyDescent="0.25">
      <c r="B25" s="483"/>
      <c r="C25" s="483"/>
      <c r="D25" s="485"/>
      <c r="E25" s="485"/>
      <c r="F25" s="485"/>
      <c r="G25" s="485"/>
      <c r="H25" s="485"/>
      <c r="I25" s="485"/>
      <c r="J25" s="485"/>
      <c r="K25" s="483"/>
      <c r="L25" s="805"/>
      <c r="M25" s="746"/>
      <c r="N25" s="483"/>
      <c r="O25" s="483"/>
      <c r="P25" s="483"/>
      <c r="Q25" s="483"/>
      <c r="R25" s="483"/>
      <c r="S25" s="483"/>
    </row>
    <row r="26" spans="1:30" x14ac:dyDescent="0.25">
      <c r="C26" s="68" t="s">
        <v>52</v>
      </c>
      <c r="D26" s="1084" t="str">
        <f>Translations!$B$1267</f>
        <v>Total number of flights in the reporting year covered by an ETS:</v>
      </c>
      <c r="E26" s="1083"/>
      <c r="F26" s="1083"/>
      <c r="G26" s="1083"/>
      <c r="H26" s="1083"/>
      <c r="I26" s="1083"/>
      <c r="J26" s="1083"/>
      <c r="K26" s="59"/>
      <c r="L26" s="1120">
        <f>SUM(L22:L24)</f>
        <v>0</v>
      </c>
      <c r="M26" s="1117"/>
    </row>
    <row r="27" spans="1:30" x14ac:dyDescent="0.25">
      <c r="D27" s="522"/>
      <c r="E27" s="53"/>
      <c r="F27" s="53"/>
      <c r="G27" s="53"/>
      <c r="H27" s="53"/>
      <c r="I27" s="53"/>
      <c r="J27" s="53"/>
      <c r="K27" s="59"/>
      <c r="L27" s="59"/>
      <c r="M27" s="313"/>
    </row>
    <row r="28" spans="1:30" ht="12.75" customHeight="1" x14ac:dyDescent="0.25">
      <c r="B28" s="721"/>
      <c r="C28" s="60" t="s">
        <v>26</v>
      </c>
      <c r="D28" s="1059" t="str">
        <f>Translations!$B$1436</f>
        <v>Properties of the fuels used</v>
      </c>
      <c r="E28" s="924"/>
      <c r="F28" s="924"/>
      <c r="G28" s="924"/>
      <c r="H28" s="924"/>
      <c r="I28" s="924"/>
      <c r="J28" s="924"/>
      <c r="K28" s="924"/>
      <c r="L28" s="924"/>
      <c r="M28" s="924"/>
      <c r="N28" s="924"/>
      <c r="O28" s="924"/>
      <c r="P28" s="924"/>
      <c r="Q28" s="924"/>
      <c r="R28" s="313"/>
      <c r="S28" s="721"/>
    </row>
    <row r="29" spans="1:30" s="53" customFormat="1" ht="13.2" customHeight="1" x14ac:dyDescent="0.25">
      <c r="A29" s="129"/>
      <c r="B29" s="721"/>
      <c r="D29" s="1140" t="str">
        <f>Translations!$B$1437</f>
        <v>Please provide here the calculation factors needed for describing each fuel's properties for calculating the emissions. Input is required only if you are using other fuels than the standard fuels already defined.</v>
      </c>
      <c r="E29" s="1140"/>
      <c r="F29" s="1140"/>
      <c r="G29" s="1140"/>
      <c r="H29" s="1140"/>
      <c r="I29" s="1140"/>
      <c r="J29" s="1140"/>
      <c r="K29" s="1140"/>
      <c r="L29" s="963"/>
      <c r="M29" s="963"/>
      <c r="N29" s="963"/>
      <c r="O29" s="963"/>
      <c r="P29" s="963"/>
      <c r="Q29" s="963"/>
      <c r="R29" s="206"/>
      <c r="S29" s="721"/>
      <c r="T29" s="722"/>
      <c r="U29" s="130"/>
      <c r="V29" s="129"/>
      <c r="W29" s="129"/>
      <c r="X29" s="129"/>
      <c r="Y29" s="129"/>
      <c r="Z29" s="129"/>
      <c r="AA29" s="129"/>
      <c r="AB29" s="129"/>
      <c r="AC29" s="129"/>
      <c r="AD29" s="129"/>
    </row>
    <row r="30" spans="1:30" s="53" customFormat="1" ht="13.2" customHeight="1" x14ac:dyDescent="0.25">
      <c r="A30" s="129"/>
      <c r="B30" s="721"/>
      <c r="D30" s="1041" t="str">
        <f>Translations!$B$1438</f>
        <v>Please note:</v>
      </c>
      <c r="E30" s="1041"/>
      <c r="F30" s="1041"/>
      <c r="G30" s="1041"/>
      <c r="H30" s="1041"/>
      <c r="I30" s="1041"/>
      <c r="J30" s="1041"/>
      <c r="K30" s="1041"/>
      <c r="L30" s="924"/>
      <c r="M30" s="924"/>
      <c r="N30" s="924"/>
      <c r="O30" s="924"/>
      <c r="P30" s="924"/>
      <c r="Q30" s="924"/>
      <c r="R30" s="313"/>
      <c r="S30" s="721"/>
      <c r="T30" s="722"/>
      <c r="U30" s="130"/>
      <c r="V30" s="129"/>
      <c r="W30" s="129"/>
      <c r="X30" s="129"/>
      <c r="Y30" s="129"/>
      <c r="Z30" s="129"/>
      <c r="AA30" s="129"/>
      <c r="AB30" s="129"/>
      <c r="AC30" s="129"/>
      <c r="AD30" s="129"/>
    </row>
    <row r="31" spans="1:30" s="53" customFormat="1" ht="26.4" customHeight="1" x14ac:dyDescent="0.25">
      <c r="A31" s="129"/>
      <c r="B31" s="721"/>
      <c r="D31" s="1141" t="str">
        <f>Translations!$B$906</f>
        <v xml:space="preserve">preliminary EF </v>
      </c>
      <c r="E31" s="1090"/>
      <c r="F31" s="1089" t="str">
        <f>Translations!$B$1439</f>
        <v>The „preliminary emission factor" is the assumed total emission factor of a mixed fuel or material based on the total carbon content before multiplying it with the fossil fraction to result in the emission factor. For Aviation, the EF is usually reported as t CO2/t.</v>
      </c>
      <c r="G31" s="1089"/>
      <c r="H31" s="1089"/>
      <c r="I31" s="1089"/>
      <c r="J31" s="1089"/>
      <c r="K31" s="1089"/>
      <c r="L31" s="1089"/>
      <c r="M31" s="1090"/>
      <c r="N31" s="1090"/>
      <c r="O31" s="1090"/>
      <c r="P31" s="1090"/>
      <c r="Q31" s="1091"/>
      <c r="R31" s="313"/>
      <c r="S31" s="721"/>
      <c r="T31" s="722"/>
      <c r="U31" s="130"/>
      <c r="V31" s="129"/>
      <c r="W31" s="129"/>
      <c r="X31" s="129"/>
      <c r="Y31" s="129"/>
      <c r="Z31" s="129"/>
      <c r="AA31" s="129"/>
      <c r="AB31" s="129"/>
      <c r="AC31" s="129"/>
      <c r="AD31" s="129"/>
    </row>
    <row r="32" spans="1:30" s="53" customFormat="1" ht="13.2" customHeight="1" x14ac:dyDescent="0.25">
      <c r="A32" s="129"/>
      <c r="B32" s="721"/>
      <c r="D32" s="1141" t="str">
        <f>Translations!$B$651</f>
        <v>NCV</v>
      </c>
      <c r="E32" s="1090"/>
      <c r="F32" s="1089" t="str">
        <f>Translations!$B$908</f>
        <v>Net calorific value. Proxy data is to be reported for completeness purposes. In this template it is not used for emission calculation.</v>
      </c>
      <c r="G32" s="1089"/>
      <c r="H32" s="1089"/>
      <c r="I32" s="1089"/>
      <c r="J32" s="1089"/>
      <c r="K32" s="1089"/>
      <c r="L32" s="1089"/>
      <c r="M32" s="1090"/>
      <c r="N32" s="1090"/>
      <c r="O32" s="1090"/>
      <c r="P32" s="1090"/>
      <c r="Q32" s="1091"/>
      <c r="R32" s="313"/>
      <c r="S32" s="721"/>
      <c r="T32" s="722"/>
      <c r="U32" s="130"/>
      <c r="V32" s="129"/>
      <c r="W32" s="129"/>
      <c r="X32" s="129"/>
      <c r="Y32" s="129"/>
      <c r="Z32" s="129"/>
      <c r="AA32" s="129"/>
      <c r="AB32" s="129"/>
      <c r="AC32" s="129"/>
      <c r="AD32" s="129"/>
    </row>
    <row r="33" spans="1:30" s="53" customFormat="1" ht="4.95" customHeight="1" x14ac:dyDescent="0.25">
      <c r="A33" s="129"/>
      <c r="B33" s="721"/>
      <c r="D33" s="563"/>
      <c r="E33" s="565"/>
      <c r="F33" s="565"/>
      <c r="G33" s="565"/>
      <c r="H33" s="565"/>
      <c r="I33" s="565"/>
      <c r="J33" s="565"/>
      <c r="K33" s="565"/>
      <c r="L33" s="565"/>
      <c r="M33" s="565"/>
      <c r="N33" s="80"/>
      <c r="S33" s="721"/>
      <c r="T33" s="722"/>
      <c r="U33" s="130"/>
      <c r="V33" s="129"/>
      <c r="W33" s="129"/>
      <c r="X33" s="129"/>
      <c r="Y33" s="129"/>
      <c r="Z33" s="129"/>
      <c r="AA33" s="129"/>
      <c r="AB33" s="129"/>
      <c r="AC33" s="129"/>
      <c r="AD33" s="129"/>
    </row>
    <row r="34" spans="1:30" ht="26.4" customHeight="1" x14ac:dyDescent="0.25">
      <c r="B34" s="721"/>
      <c r="D34" s="1041" t="str">
        <f>Translations!$B$1440</f>
        <v>Please also provide information about the fuel type of each alternative fuel used. A list of each fuel type, its corresponding short name and a description of the fuel type is provided below. By checking the automatically filled (green) cells, please ensure if you have selected the correct fuel type (e.g.: not all fuel types correspond to zero-rated fuels).</v>
      </c>
      <c r="E34" s="1041"/>
      <c r="F34" s="1041"/>
      <c r="G34" s="1041"/>
      <c r="H34" s="1041"/>
      <c r="I34" s="1041"/>
      <c r="J34" s="1041"/>
      <c r="K34" s="1041"/>
      <c r="L34" s="924"/>
      <c r="M34" s="924"/>
      <c r="N34" s="924"/>
      <c r="O34" s="924"/>
      <c r="P34" s="924"/>
      <c r="Q34" s="924"/>
      <c r="R34" s="313"/>
      <c r="S34" s="721"/>
      <c r="T34" s="722"/>
    </row>
    <row r="35" spans="1:30" ht="4.95" customHeight="1" x14ac:dyDescent="0.25">
      <c r="B35" s="721"/>
      <c r="S35" s="721"/>
      <c r="T35" s="722"/>
    </row>
    <row r="36" spans="1:30" ht="13.2" customHeight="1" x14ac:dyDescent="0.25">
      <c r="B36" s="721"/>
      <c r="D36" s="1105" t="str">
        <f>Translations!$B$1441</f>
        <v>Alternative fuel types</v>
      </c>
      <c r="E36" s="1106"/>
      <c r="F36" s="571" t="str">
        <f>Translations!$B$1442</f>
        <v>Short name</v>
      </c>
      <c r="G36" s="572" t="str">
        <f>Translations!$B$1443</f>
        <v>Description of the fuel type</v>
      </c>
      <c r="H36" s="731"/>
      <c r="I36" s="731"/>
      <c r="J36" s="731"/>
      <c r="K36" s="731"/>
      <c r="L36" s="731"/>
      <c r="M36" s="731"/>
      <c r="N36" s="731"/>
      <c r="O36" s="731"/>
      <c r="P36" s="572" t="str">
        <f>Translations!$B$1444</f>
        <v>MRR category</v>
      </c>
      <c r="Q36" s="572" t="str">
        <f>Translations!$B$1445</f>
        <v>Support level</v>
      </c>
      <c r="R36" s="224"/>
      <c r="S36" s="721"/>
      <c r="T36" s="722"/>
    </row>
    <row r="37" spans="1:30" ht="13.2" customHeight="1" x14ac:dyDescent="0.25">
      <c r="B37" s="721"/>
      <c r="D37" s="1085" t="str">
        <f>Translations!$B$1446</f>
        <v>Advanced aviation biofuel</v>
      </c>
      <c r="E37" s="1086"/>
      <c r="F37" s="570" t="str">
        <f>Translations!$B$1447</f>
        <v>Adv. Biofuel</v>
      </c>
      <c r="G37" s="1087" t="str">
        <f>Translations!$B$1448</f>
        <v>Biofuels produced from the feedstock listed in Part A Annex IX to Directive 2018/2001 and that are certified in compliance with Article 30 of that Directive</v>
      </c>
      <c r="H37" s="1088"/>
      <c r="I37" s="1088"/>
      <c r="J37" s="1088"/>
      <c r="K37" s="1088"/>
      <c r="L37" s="1088"/>
      <c r="M37" s="1088"/>
      <c r="N37" s="1088"/>
      <c r="O37" s="1088"/>
      <c r="P37" s="568" t="str">
        <f>Translations!$B$184</f>
        <v>Biofuel</v>
      </c>
      <c r="Q37" s="582">
        <v>0.7</v>
      </c>
      <c r="R37" s="809"/>
      <c r="S37" s="721"/>
      <c r="T37" s="722"/>
    </row>
    <row r="38" spans="1:30" ht="13.2" customHeight="1" x14ac:dyDescent="0.25">
      <c r="B38" s="721"/>
      <c r="D38" s="1046" t="str">
        <f>Translations!$B$1449</f>
        <v>Aviation Biofuel</v>
      </c>
      <c r="E38" s="1047"/>
      <c r="F38" s="568" t="str">
        <f>Translations!$B$184</f>
        <v>Biofuel</v>
      </c>
      <c r="G38" s="1044" t="str">
        <f>Translations!$B$1450</f>
        <v>Biofuels produced from feedstock listed in Part B Annex IX to Directive 2018/2001 and that are certified in compliance with Article 30 of that Directive</v>
      </c>
      <c r="H38" s="1045"/>
      <c r="I38" s="1045"/>
      <c r="J38" s="1045"/>
      <c r="K38" s="1045"/>
      <c r="L38" s="1045"/>
      <c r="M38" s="1045"/>
      <c r="N38" s="1045"/>
      <c r="O38" s="1045"/>
      <c r="P38" s="568" t="str">
        <f>Translations!$B$184</f>
        <v>Biofuel</v>
      </c>
      <c r="Q38" s="583">
        <v>0.5</v>
      </c>
      <c r="R38" s="809"/>
      <c r="S38" s="721"/>
      <c r="T38" s="722"/>
    </row>
    <row r="39" spans="1:30" ht="26.4" customHeight="1" x14ac:dyDescent="0.25">
      <c r="B39" s="721"/>
      <c r="D39" s="1046" t="str">
        <f>Translations!$B$1451</f>
        <v>Other aviation biofuel</v>
      </c>
      <c r="E39" s="1047"/>
      <c r="F39" s="568" t="str">
        <f>Translations!$B$1452</f>
        <v>Other Biofuel</v>
      </c>
      <c r="G39" s="1044" t="str">
        <f>Translations!$B$1453</f>
        <v>Biofuels produced from the feedstock not listed in Annex IX to Directive 2018/2001 except for those produced from food and feed crops and that are certified in compliance with Article 30 of that Directive</v>
      </c>
      <c r="H39" s="1045"/>
      <c r="I39" s="1045"/>
      <c r="J39" s="1045"/>
      <c r="K39" s="1045"/>
      <c r="L39" s="1045"/>
      <c r="M39" s="1045"/>
      <c r="N39" s="1045"/>
      <c r="O39" s="1045"/>
      <c r="P39" s="568" t="str">
        <f>Translations!$B$184</f>
        <v>Biofuel</v>
      </c>
      <c r="Q39" s="583">
        <v>0.5</v>
      </c>
      <c r="R39" s="809"/>
      <c r="S39" s="721"/>
      <c r="T39" s="722"/>
    </row>
    <row r="40" spans="1:30" ht="26.4" customHeight="1" x14ac:dyDescent="0.25">
      <c r="B40" s="721"/>
      <c r="D40" s="1046" t="str">
        <f>Translations!$B$1454</f>
        <v>Co-processed advanced biofuel</v>
      </c>
      <c r="E40" s="1047"/>
      <c r="F40" s="568" t="str">
        <f>Translations!$B$1455</f>
        <v>Co-prod. Adv. Biofuel</v>
      </c>
      <c r="G40" s="1044" t="str">
        <f>Translations!$B$1456</f>
        <v>Co-products in a conventional refinery produced from the feedstock listed in Part A Annex IX of Directive 2018/2001 and that are certified in compliance with Article 30 of that Directive</v>
      </c>
      <c r="H40" s="1045"/>
      <c r="I40" s="1045"/>
      <c r="J40" s="1045"/>
      <c r="K40" s="1045"/>
      <c r="L40" s="1045"/>
      <c r="M40" s="1045"/>
      <c r="N40" s="1045"/>
      <c r="O40" s="1045"/>
      <c r="P40" s="568" t="str">
        <f>Translations!$B$184</f>
        <v>Biofuel</v>
      </c>
      <c r="Q40" s="583">
        <v>0.7</v>
      </c>
      <c r="R40" s="809"/>
      <c r="S40" s="721"/>
      <c r="T40" s="722"/>
    </row>
    <row r="41" spans="1:30" ht="13.2" customHeight="1" x14ac:dyDescent="0.25">
      <c r="B41" s="721"/>
      <c r="D41" s="1046" t="str">
        <f>Translations!$B$1457</f>
        <v>Co-processed biofuel</v>
      </c>
      <c r="E41" s="1047"/>
      <c r="F41" s="568" t="str">
        <f>Translations!$B$1458</f>
        <v>Co-prod. Biofuel</v>
      </c>
      <c r="G41" s="1044" t="str">
        <f>Translations!$B$1459</f>
        <v>Co-products in a conventional refinery other than advanced co-processed fuels and that are certified in compliance with Article 30 of that Directive</v>
      </c>
      <c r="H41" s="1045"/>
      <c r="I41" s="1045"/>
      <c r="J41" s="1045"/>
      <c r="K41" s="1045"/>
      <c r="L41" s="1045"/>
      <c r="M41" s="1045"/>
      <c r="N41" s="1045"/>
      <c r="O41" s="1045"/>
      <c r="P41" s="568" t="str">
        <f>Translations!$B$184</f>
        <v>Biofuel</v>
      </c>
      <c r="Q41" s="583">
        <v>0.5</v>
      </c>
      <c r="R41" s="809"/>
      <c r="S41" s="721"/>
      <c r="T41" s="722"/>
    </row>
    <row r="42" spans="1:30" ht="13.2" customHeight="1" x14ac:dyDescent="0.25">
      <c r="B42" s="721"/>
      <c r="D42" s="1046" t="str">
        <f>Translations!$B$1460</f>
        <v>Non-Eligible biofuels</v>
      </c>
      <c r="E42" s="1047"/>
      <c r="F42" s="568" t="str">
        <f>Translations!$B$1461</f>
        <v>Non-El. Biofuel</v>
      </c>
      <c r="G42" s="1044" t="str">
        <f>Translations!$B$1462</f>
        <v>Biofuels that are certified in compliance with Article 30 of Directive 2018/2001 and produced from food and feed crops</v>
      </c>
      <c r="H42" s="1045"/>
      <c r="I42" s="1045"/>
      <c r="J42" s="1045"/>
      <c r="K42" s="1045"/>
      <c r="L42" s="1045"/>
      <c r="M42" s="1045"/>
      <c r="N42" s="1045"/>
      <c r="O42" s="1045"/>
      <c r="P42" s="568" t="str">
        <f>Translations!$B$1462</f>
        <v>Biofuels that are certified in compliance with Article 30 of Directive 2018/2001 and produced from food and feed crops</v>
      </c>
      <c r="Q42" s="583" t="str">
        <f>Euconst_NA</f>
        <v>n.a.</v>
      </c>
      <c r="R42" s="809"/>
      <c r="S42" s="721"/>
      <c r="T42" s="722"/>
    </row>
    <row r="43" spans="1:30" ht="13.2" customHeight="1" x14ac:dyDescent="0.25">
      <c r="B43" s="721"/>
      <c r="D43" s="1046" t="str">
        <f>Translations!$B$1463</f>
        <v>Non-zero-rated biofuels</v>
      </c>
      <c r="E43" s="1047"/>
      <c r="F43" s="568" t="str">
        <f>Translations!$B$1464</f>
        <v>Non-zero Biofuel</v>
      </c>
      <c r="G43" s="1044" t="str">
        <f>Translations!$B$1465</f>
        <v>Biofuels that are not certified in compliance with Article 30 of Directive 2018/2001</v>
      </c>
      <c r="H43" s="1045"/>
      <c r="I43" s="1045"/>
      <c r="J43" s="1045"/>
      <c r="K43" s="1045"/>
      <c r="L43" s="1045"/>
      <c r="M43" s="1045"/>
      <c r="N43" s="1045"/>
      <c r="O43" s="1045"/>
      <c r="P43" s="568" t="str">
        <f>Translations!$B$184</f>
        <v>Biofuel</v>
      </c>
      <c r="Q43" s="583" t="str">
        <f>Euconst_NA</f>
        <v>n.a.</v>
      </c>
      <c r="R43" s="809"/>
      <c r="S43" s="721"/>
      <c r="T43" s="722"/>
    </row>
    <row r="44" spans="1:30" ht="13.2" customHeight="1" x14ac:dyDescent="0.25">
      <c r="B44" s="721"/>
      <c r="D44" s="1046" t="str">
        <f>Translations!$B$1466</f>
        <v>RFNBO</v>
      </c>
      <c r="E44" s="1047"/>
      <c r="F44" s="568" t="str">
        <f>Translations!$B$1466</f>
        <v>RFNBO</v>
      </c>
      <c r="G44" s="1044" t="str">
        <f>Translations!$B$1467</f>
        <v>Drop-in renewable fuels of non-biological origin as defined in Article 2, point (36) of Directive 2018/2001 and that are certified in compliance with Article 30 of that Directive</v>
      </c>
      <c r="H44" s="1045"/>
      <c r="I44" s="1045"/>
      <c r="J44" s="1045"/>
      <c r="K44" s="1045"/>
      <c r="L44" s="1045"/>
      <c r="M44" s="1045"/>
      <c r="N44" s="1045"/>
      <c r="O44" s="1045"/>
      <c r="P44" s="568" t="str">
        <f>Translations!$B$1468</f>
        <v>RFNBO/RCF</v>
      </c>
      <c r="Q44" s="583">
        <v>0.95</v>
      </c>
      <c r="R44" s="809"/>
      <c r="S44" s="721"/>
      <c r="T44" s="722"/>
    </row>
    <row r="45" spans="1:30" ht="13.2" customHeight="1" x14ac:dyDescent="0.25">
      <c r="B45" s="721"/>
      <c r="D45" s="1046" t="str">
        <f>Translations!$B$1469</f>
        <v>RCF</v>
      </c>
      <c r="E45" s="1047"/>
      <c r="F45" s="568" t="str">
        <f>Translations!$B$1469</f>
        <v>RCF</v>
      </c>
      <c r="G45" s="1044" t="str">
        <f>Translations!$B$1470</f>
        <v>Recycled carbon fuels as defined in Article 2, point (35) of Directive (EU) 2018/2001 and that are certified in compliance with Article 30 of that Directive</v>
      </c>
      <c r="H45" s="1045"/>
      <c r="I45" s="1045"/>
      <c r="J45" s="1045"/>
      <c r="K45" s="1045"/>
      <c r="L45" s="1045"/>
      <c r="M45" s="1045"/>
      <c r="N45" s="1045"/>
      <c r="O45" s="1045"/>
      <c r="P45" s="568" t="str">
        <f>Translations!$B$1468</f>
        <v>RFNBO/RCF</v>
      </c>
      <c r="Q45" s="583" t="str">
        <f>Euconst_NA</f>
        <v>n.a.</v>
      </c>
      <c r="R45" s="809"/>
      <c r="S45" s="721"/>
      <c r="T45" s="722"/>
    </row>
    <row r="46" spans="1:30" ht="13.2" customHeight="1" x14ac:dyDescent="0.25">
      <c r="B46" s="721"/>
      <c r="D46" s="1046" t="str">
        <f>Translations!$B$1471</f>
        <v>Non-zero-rated RFNBO</v>
      </c>
      <c r="E46" s="1047"/>
      <c r="F46" s="568" t="str">
        <f>Translations!$B$1472</f>
        <v>Non-zero RFNBO</v>
      </c>
      <c r="G46" s="1044" t="str">
        <f>Translations!$B$1473</f>
        <v>Drop-in renewable fuels of non-biological origin as defined in Article 2, point (36) of Directive 2018/2001 and that are NOT certified in compliance with Article 30 of that Directive</v>
      </c>
      <c r="H46" s="1045"/>
      <c r="I46" s="1045"/>
      <c r="J46" s="1045"/>
      <c r="K46" s="1045"/>
      <c r="L46" s="1045"/>
      <c r="M46" s="1045"/>
      <c r="N46" s="1045"/>
      <c r="O46" s="1045"/>
      <c r="P46" s="568" t="str">
        <f>Translations!$B$1468</f>
        <v>RFNBO/RCF</v>
      </c>
      <c r="Q46" s="583" t="str">
        <f>Euconst_NA</f>
        <v>n.a.</v>
      </c>
      <c r="R46" s="809"/>
      <c r="S46" s="721"/>
      <c r="T46" s="722"/>
    </row>
    <row r="47" spans="1:30" ht="13.2" customHeight="1" x14ac:dyDescent="0.25">
      <c r="B47" s="721"/>
      <c r="D47" s="1046" t="str">
        <f>Translations!$B$1474</f>
        <v>Non-zero-rated RCF</v>
      </c>
      <c r="E47" s="1047"/>
      <c r="F47" s="568" t="str">
        <f>Translations!$B$1475</f>
        <v>Non-zero RCF</v>
      </c>
      <c r="G47" s="1044" t="str">
        <f>Translations!$B$1476</f>
        <v>Recycled carbon fuels as defined in Article 2, point (35) of Directive (EU) 2018/2001 and that are NOT certified in compliance with Article 30 of that Directive</v>
      </c>
      <c r="H47" s="1045"/>
      <c r="I47" s="1045"/>
      <c r="J47" s="1045"/>
      <c r="K47" s="1045"/>
      <c r="L47" s="1045"/>
      <c r="M47" s="1045"/>
      <c r="N47" s="1045"/>
      <c r="O47" s="1045"/>
      <c r="P47" s="568" t="str">
        <f>Translations!$B$1468</f>
        <v>RFNBO/RCF</v>
      </c>
      <c r="Q47" s="583" t="str">
        <f>Euconst_NA</f>
        <v>n.a.</v>
      </c>
      <c r="R47" s="809"/>
      <c r="S47" s="721"/>
      <c r="T47" s="722"/>
    </row>
    <row r="48" spans="1:30" ht="26.4" customHeight="1" x14ac:dyDescent="0.25">
      <c r="B48" s="721"/>
      <c r="D48" s="1046" t="str">
        <f>Translations!$B$1477</f>
        <v>non-fossil SLCF</v>
      </c>
      <c r="E48" s="1047"/>
      <c r="F48" s="568" t="str">
        <f>Translations!$B$1478</f>
        <v>non-foss SLCF</v>
      </c>
      <c r="G48" s="1044" t="str">
        <f>Translations!$B$1479</f>
        <v>Synthetic low-carbon aviation fuels as defined in Article 3, point (13) of Regulation (EU) 2023/2405 that is not derived from fossil fuels and is complying with the required greenhouse gas reduction criterion</v>
      </c>
      <c r="H48" s="1045"/>
      <c r="I48" s="1045"/>
      <c r="J48" s="1045"/>
      <c r="K48" s="1045"/>
      <c r="L48" s="1045"/>
      <c r="M48" s="1045"/>
      <c r="N48" s="1045"/>
      <c r="O48" s="1045"/>
      <c r="P48" s="568" t="str">
        <f>Translations!$B$1480</f>
        <v>SLCF</v>
      </c>
      <c r="Q48" s="583">
        <v>0.5</v>
      </c>
      <c r="R48" s="809"/>
      <c r="S48" s="721"/>
      <c r="T48" s="722"/>
    </row>
    <row r="49" spans="2:30" ht="26.4" customHeight="1" x14ac:dyDescent="0.25">
      <c r="B49" s="721"/>
      <c r="D49" s="1046" t="str">
        <f>Translations!$B$1481</f>
        <v>SLCF (fossil)</v>
      </c>
      <c r="E49" s="1047"/>
      <c r="F49" s="568" t="str">
        <f>Translations!$B$1480</f>
        <v>SLCF</v>
      </c>
      <c r="G49" s="1044" t="str">
        <f>Translations!$B$1482</f>
        <v>Synthetic low-carbon aviation fuels as defined in Article 3, point (13) of Regulation (EU) 2023/2405 that is not derived from fossil fuels</v>
      </c>
      <c r="H49" s="1045"/>
      <c r="I49" s="1045"/>
      <c r="J49" s="1045"/>
      <c r="K49" s="1045"/>
      <c r="L49" s="1045"/>
      <c r="M49" s="1045"/>
      <c r="N49" s="1045"/>
      <c r="O49" s="1045"/>
      <c r="P49" s="568" t="str">
        <f>Translations!$B$1480</f>
        <v>SLCF</v>
      </c>
      <c r="Q49" s="583" t="str">
        <f>Euconst_NA</f>
        <v>n.a.</v>
      </c>
      <c r="R49" s="809"/>
      <c r="S49" s="721"/>
      <c r="T49" s="722"/>
    </row>
    <row r="50" spans="2:30" ht="26.4" customHeight="1" x14ac:dyDescent="0.25">
      <c r="B50" s="721"/>
      <c r="D50" s="1046" t="str">
        <f>Translations!$B$1483</f>
        <v>non-zero-rated SLCF</v>
      </c>
      <c r="E50" s="1047"/>
      <c r="F50" s="568" t="str">
        <f>Translations!$B$1484</f>
        <v>Non-zero SLCF</v>
      </c>
      <c r="G50" s="1044" t="str">
        <f>Translations!$B$1485</f>
        <v>Synthetic low-carbon aviation fuels as defined in Article 3, point (13) of Regulation (EU) 2023/2405 that is derived from fossil fuels and/or is NOT complying with the required greenhouse gas reduction criterion</v>
      </c>
      <c r="H50" s="1045"/>
      <c r="I50" s="1045"/>
      <c r="J50" s="1045"/>
      <c r="K50" s="1045"/>
      <c r="L50" s="1045"/>
      <c r="M50" s="1045"/>
      <c r="N50" s="1045"/>
      <c r="O50" s="1045"/>
      <c r="P50" s="568" t="str">
        <f>Translations!$B$1480</f>
        <v>SLCF</v>
      </c>
      <c r="Q50" s="583" t="str">
        <f>Euconst_NA</f>
        <v>n.a.</v>
      </c>
      <c r="R50" s="809"/>
      <c r="S50" s="721"/>
      <c r="T50" s="722"/>
    </row>
    <row r="51" spans="2:30" ht="13.2" customHeight="1" thickBot="1" x14ac:dyDescent="0.3">
      <c r="B51" s="721"/>
      <c r="D51" s="1046" t="str">
        <f>Translations!$B$1197</f>
        <v>Other</v>
      </c>
      <c r="E51" s="1047"/>
      <c r="F51" s="568" t="str">
        <f>Translations!$B$1197</f>
        <v>Other</v>
      </c>
      <c r="G51" s="1044" t="str">
        <f>Translations!$B$1486</f>
        <v>Any other drop-in aviation fuel not listed above</v>
      </c>
      <c r="H51" s="1045"/>
      <c r="I51" s="1045"/>
      <c r="J51" s="1045"/>
      <c r="K51" s="1045"/>
      <c r="L51" s="1045"/>
      <c r="M51" s="1045"/>
      <c r="N51" s="1045"/>
      <c r="O51" s="1045"/>
      <c r="P51" s="568" t="str">
        <f>Translations!$B$1197</f>
        <v>Other</v>
      </c>
      <c r="Q51" s="583" t="str">
        <f>Euconst_NA</f>
        <v>n.a.</v>
      </c>
      <c r="R51" s="809"/>
      <c r="S51" s="721"/>
      <c r="T51" s="722"/>
    </row>
    <row r="52" spans="2:30" ht="26.4" customHeight="1" x14ac:dyDescent="0.25">
      <c r="B52" s="721"/>
      <c r="D52" s="1046" t="str">
        <f>Translations!$B$1487</f>
        <v>Other Aviation fuel (Manual input)</v>
      </c>
      <c r="E52" s="1047"/>
      <c r="F52" s="568" t="str">
        <f>Translations!$B$1488</f>
        <v>Other (manual)</v>
      </c>
      <c r="G52" s="1044" t="str">
        <f>Translations!$B$1489</f>
        <v>Any other drop-in aviation fuel not listed above, open to complete manual input, i.e. there is the possibility to enter an emission factor or NCV different from standard aviation fuels, dtermined in accordance with Articles 32 to 35 of the MRR.</v>
      </c>
      <c r="H52" s="1045"/>
      <c r="I52" s="1045"/>
      <c r="J52" s="1045"/>
      <c r="K52" s="1045"/>
      <c r="L52" s="1045"/>
      <c r="M52" s="1045"/>
      <c r="N52" s="1045"/>
      <c r="O52" s="1045"/>
      <c r="P52" s="568" t="str">
        <f>Translations!$B$1488</f>
        <v>Other (manual)</v>
      </c>
      <c r="Q52" s="583" t="str">
        <f>Translations!$B$1490</f>
        <v>Manual input</v>
      </c>
      <c r="R52" s="809"/>
      <c r="S52" s="721"/>
      <c r="T52" s="722"/>
      <c r="U52" s="711" t="s">
        <v>129</v>
      </c>
      <c r="V52" s="712"/>
      <c r="W52" s="712"/>
      <c r="X52" s="712"/>
      <c r="Y52" s="712"/>
      <c r="Z52" s="713"/>
    </row>
    <row r="53" spans="2:30" ht="13.8" thickBot="1" x14ac:dyDescent="0.3">
      <c r="B53" s="721"/>
      <c r="D53" s="563"/>
      <c r="E53" s="2"/>
      <c r="F53" s="2"/>
      <c r="G53" s="2"/>
      <c r="H53" s="2"/>
      <c r="I53" s="2"/>
      <c r="J53" s="2"/>
      <c r="K53" s="2"/>
      <c r="L53" s="2"/>
      <c r="M53" s="2"/>
      <c r="S53" s="721"/>
      <c r="T53" s="722"/>
      <c r="U53" s="596"/>
      <c r="Z53" s="709"/>
    </row>
    <row r="54" spans="2:30" x14ac:dyDescent="0.25">
      <c r="B54" s="721"/>
      <c r="D54" s="1143" t="str">
        <f>Translations!$B$1491</f>
        <v>In the (unlikely) case that you are using fuel types which deviate from the predefined types, you can provide the parameters of such fuels manually in the last two rows of the table below (fuels No. 17 and 18).</v>
      </c>
      <c r="E54" s="1144"/>
      <c r="F54" s="1144"/>
      <c r="G54" s="1144"/>
      <c r="H54" s="1144"/>
      <c r="I54" s="1144"/>
      <c r="J54" s="1144"/>
      <c r="K54" s="1144"/>
      <c r="L54" s="1144"/>
      <c r="M54" s="1144"/>
      <c r="N54" s="1144"/>
      <c r="O54" s="1144"/>
      <c r="P54" s="1144"/>
      <c r="Q54" s="1144"/>
      <c r="R54" s="808"/>
      <c r="S54" s="721"/>
      <c r="T54" s="722"/>
      <c r="U54" s="597" t="s">
        <v>132</v>
      </c>
      <c r="V54" s="124" t="s">
        <v>133</v>
      </c>
      <c r="W54" s="124" t="s">
        <v>134</v>
      </c>
      <c r="X54" s="124" t="s">
        <v>135</v>
      </c>
      <c r="Y54" s="124" t="s">
        <v>136</v>
      </c>
      <c r="Z54" s="709" t="s">
        <v>1971</v>
      </c>
      <c r="AA54" s="715"/>
      <c r="AB54" s="573" t="s">
        <v>131</v>
      </c>
      <c r="AC54" s="779" t="str">
        <f ca="1">IF(ISERROR(CELL("filename",AB54)),"Emissions overview",MID(CELL("filename",AB54),FIND("]",CELL("filename",AB54))+1,1024))</f>
        <v>Emissions overview</v>
      </c>
    </row>
    <row r="55" spans="2:30" ht="13.8" thickBot="1" x14ac:dyDescent="0.3">
      <c r="B55" s="721"/>
      <c r="S55" s="721"/>
      <c r="T55" s="722"/>
      <c r="U55" s="716" t="s">
        <v>138</v>
      </c>
      <c r="V55" s="714" t="s">
        <v>139</v>
      </c>
      <c r="W55" s="714" t="s">
        <v>140</v>
      </c>
      <c r="X55" s="714" t="s">
        <v>141</v>
      </c>
      <c r="Y55" s="714" t="s">
        <v>142</v>
      </c>
      <c r="Z55" s="717" t="s">
        <v>1970</v>
      </c>
      <c r="AA55" s="718" t="s">
        <v>143</v>
      </c>
      <c r="AB55" s="719"/>
      <c r="AC55" s="710" t="s">
        <v>144</v>
      </c>
    </row>
    <row r="56" spans="2:30" ht="26.4" customHeight="1" thickBot="1" x14ac:dyDescent="0.3">
      <c r="B56" s="721"/>
      <c r="D56" s="52" t="str">
        <f>Translations!$B$914</f>
        <v>Fuel No.</v>
      </c>
      <c r="E56" s="1124" t="str">
        <f>Translations!$B$915</f>
        <v>Name of fuel</v>
      </c>
      <c r="F56" s="1039"/>
      <c r="G56" s="504" t="str">
        <f>Translations!$B$1121</f>
        <v>Fuel type</v>
      </c>
      <c r="H56" s="1139" t="str">
        <f>Translations!$B$1492</f>
        <v>MRR Category</v>
      </c>
      <c r="I56" s="945"/>
      <c r="J56" s="1139" t="str">
        <f>Translations!$B$1493</f>
        <v>Alternative fuel sub-category</v>
      </c>
      <c r="K56" s="945"/>
      <c r="L56" s="52" t="str">
        <f>Translations!$B$916</f>
        <v>preliminary EF 
[t CO2 / t fuel]</v>
      </c>
      <c r="M56" s="52" t="str">
        <f>Translations!$B$917</f>
        <v>NCV [GJ/t]</v>
      </c>
      <c r="N56" s="52" t="str">
        <f>Translations!$B$1494</f>
        <v>Zero rated fuel</v>
      </c>
      <c r="O56" s="52" t="str">
        <f>Translations!$B$1495</f>
        <v>Eligibility for ETS support</v>
      </c>
      <c r="S56" s="721"/>
      <c r="T56" s="722"/>
      <c r="AA56" s="714"/>
      <c r="AB56" s="124" t="s">
        <v>137</v>
      </c>
      <c r="AC56" s="780" t="str">
        <f>IF(MAX(AA60:AA74)=0,"",ADDRESS(ROW(AC60),COLUMN(AC60),,, AC54) &amp; ":" &amp; ADDRESS(ROW(AC60)+MAX(AA60:AA74)-1,COLUMN(AC60)))</f>
        <v/>
      </c>
    </row>
    <row r="57" spans="2:30" ht="13.2" customHeight="1" x14ac:dyDescent="0.25">
      <c r="B57" s="721"/>
      <c r="D57" s="123">
        <v>1</v>
      </c>
      <c r="E57" s="1131" t="str">
        <f>Translations!$B$273</f>
        <v>Jet kerosene (Jet A1 or Jet A)</v>
      </c>
      <c r="F57" s="1039"/>
      <c r="G57" s="567"/>
      <c r="H57" s="945" t="str">
        <f>Translations!$B$1496</f>
        <v>Standard aviation fuel</v>
      </c>
      <c r="I57" s="945"/>
      <c r="J57" s="945"/>
      <c r="K57" s="945"/>
      <c r="L57" s="562">
        <v>3.16</v>
      </c>
      <c r="M57" s="133">
        <v>44.1</v>
      </c>
      <c r="N57" s="567"/>
      <c r="O57" s="567"/>
      <c r="S57" s="721"/>
      <c r="T57" s="722"/>
      <c r="V57" s="781" t="s">
        <v>70</v>
      </c>
      <c r="AC57" s="781" t="s">
        <v>70</v>
      </c>
      <c r="AD57" s="776"/>
    </row>
    <row r="58" spans="2:30" ht="13.2" customHeight="1" x14ac:dyDescent="0.25">
      <c r="B58" s="721"/>
      <c r="D58" s="123">
        <f>D57+1</f>
        <v>2</v>
      </c>
      <c r="E58" s="1131" t="str">
        <f>Translations!$B$274</f>
        <v>Jet gasoline (Jet B)</v>
      </c>
      <c r="F58" s="1107"/>
      <c r="G58" s="567"/>
      <c r="H58" s="945" t="str">
        <f>Translations!$B$1496</f>
        <v>Standard aviation fuel</v>
      </c>
      <c r="I58" s="945"/>
      <c r="J58" s="945"/>
      <c r="K58" s="945"/>
      <c r="L58" s="132">
        <v>3.1</v>
      </c>
      <c r="M58" s="133">
        <v>44.3</v>
      </c>
      <c r="N58" s="567"/>
      <c r="O58" s="567"/>
      <c r="S58" s="721"/>
      <c r="T58" s="722"/>
      <c r="V58" s="782" t="s">
        <v>71</v>
      </c>
      <c r="AC58" s="782" t="s">
        <v>71</v>
      </c>
      <c r="AD58" s="776"/>
    </row>
    <row r="59" spans="2:30" ht="13.2" customHeight="1" thickBot="1" x14ac:dyDescent="0.3">
      <c r="B59" s="721"/>
      <c r="D59" s="123">
        <f>D58+1</f>
        <v>3</v>
      </c>
      <c r="E59" s="1131" t="str">
        <f>Translations!$B$275</f>
        <v>Aviation gasoline (AvGas)</v>
      </c>
      <c r="F59" s="1039"/>
      <c r="G59" s="567"/>
      <c r="H59" s="945" t="str">
        <f>Translations!$B$1496</f>
        <v>Standard aviation fuel</v>
      </c>
      <c r="I59" s="945"/>
      <c r="J59" s="945"/>
      <c r="K59" s="945"/>
      <c r="L59" s="132">
        <v>3.1</v>
      </c>
      <c r="M59" s="133">
        <v>44.3</v>
      </c>
      <c r="N59" s="567"/>
      <c r="O59" s="567"/>
      <c r="S59" s="721"/>
      <c r="T59" s="722"/>
      <c r="V59" s="790" t="s">
        <v>72</v>
      </c>
      <c r="AC59" s="783" t="s">
        <v>72</v>
      </c>
      <c r="AD59" s="776"/>
    </row>
    <row r="60" spans="2:30" ht="13.2" customHeight="1" x14ac:dyDescent="0.25">
      <c r="B60" s="721"/>
      <c r="D60" s="123">
        <f>D59+1</f>
        <v>4</v>
      </c>
      <c r="E60" s="1129"/>
      <c r="F60" s="1130"/>
      <c r="G60" s="819"/>
      <c r="H60" s="1081"/>
      <c r="I60" s="1082"/>
      <c r="J60" s="1081"/>
      <c r="K60" s="1082"/>
      <c r="L60" s="820" t="str">
        <f t="shared" ref="L60:L72" si="0">IF($E60="","",IF($G60="",ERRmsg_SelectMainFuel,INDEX(CNST_MainFuelEFref,MATCH($G60,CNST_MainFuelTypes,0))))</f>
        <v/>
      </c>
      <c r="M60" s="820" t="str">
        <f t="shared" ref="M60:M72" si="1">IF($E60="","",IF($G60="",ERRmsg_SelectMainFuel,INDEX(CNST_MainFuelNCVref,MATCH($G60,CNST_MainFuelTypes,0))))</f>
        <v/>
      </c>
      <c r="N60" s="584" t="str">
        <f t="shared" ref="N60:N72" si="2">IF($E60="","",IF($J60="",ERRmsg_Incomplete,INDEX(CNST_AltFuelsZero,MATCH($J60,CNST_AltFuelTypesShort,0))))</f>
        <v/>
      </c>
      <c r="O60" s="585" t="str">
        <f t="shared" ref="O60:O72" si="3">IF($E60="","",IF($J60="",ERRmsg_Incomplete,IF(INDEX(CNST_AltFuelsSupportRate,MATCH($J60,CNST_AltFuelTypesShort,0))="","",INDEX(CNST_AltFuelsSupportRate,MATCH($J60,CNST_AltFuelTypesShort,0)))))</f>
        <v/>
      </c>
      <c r="S60" s="721"/>
      <c r="T60" s="722"/>
      <c r="U60" s="791" t="b">
        <f t="shared" ref="U60:U72" si="4">AND(E60&lt;&gt;"",G60&lt;&gt;"",J60&lt;&gt;"")</f>
        <v>0</v>
      </c>
      <c r="V60" s="792" t="str">
        <f>IF(E60="","",CONCATENATE(D60, ". ",E60))</f>
        <v/>
      </c>
      <c r="W60" s="777" t="b">
        <f t="shared" ref="W60:W74" si="5">$H60=INDEX(CNST_AltMainFuels,1)</f>
        <v>0</v>
      </c>
      <c r="X60" s="778" t="b">
        <f t="shared" ref="X60:X74" si="6">$H60=INDEX(CNST_AltMainFuels,2)</f>
        <v>0</v>
      </c>
      <c r="Y60" s="778" t="b">
        <f t="shared" ref="Y60:Y74" si="7">$H60=INDEX(CNST_AltMainFuels,3)</f>
        <v>0</v>
      </c>
      <c r="Z60" s="796" t="b">
        <f t="shared" ref="Z60:Z74" si="8">$H60=INDEX(CNST_AltMainFuels,4)</f>
        <v>0</v>
      </c>
      <c r="AA60" s="777" t="str">
        <f>IF(U60=FALSE,"",COUNTIF(U$60:U60,TRUE))</f>
        <v/>
      </c>
      <c r="AB60" s="778">
        <v>1</v>
      </c>
      <c r="AC60" s="603" t="str">
        <f t="shared" ref="AC60:AC74" si="9">IFERROR(INDEX( $V$60:$V$74,MATCH(AB60,$AA$60:$AA$74,0)),"")</f>
        <v/>
      </c>
    </row>
    <row r="61" spans="2:30" ht="13.2" customHeight="1" x14ac:dyDescent="0.25">
      <c r="B61" s="721"/>
      <c r="D61" s="123">
        <f t="shared" ref="D61:D66" si="10">D60+1</f>
        <v>5</v>
      </c>
      <c r="E61" s="1129"/>
      <c r="F61" s="1130"/>
      <c r="G61" s="819"/>
      <c r="H61" s="1081"/>
      <c r="I61" s="1082"/>
      <c r="J61" s="1081"/>
      <c r="K61" s="1082"/>
      <c r="L61" s="820" t="str">
        <f t="shared" si="0"/>
        <v/>
      </c>
      <c r="M61" s="820" t="str">
        <f t="shared" si="1"/>
        <v/>
      </c>
      <c r="N61" s="584" t="str">
        <f t="shared" si="2"/>
        <v/>
      </c>
      <c r="O61" s="585" t="str">
        <f t="shared" si="3"/>
        <v/>
      </c>
      <c r="S61" s="721"/>
      <c r="T61" s="722"/>
      <c r="U61" s="786" t="b">
        <f t="shared" si="4"/>
        <v>0</v>
      </c>
      <c r="V61" s="788" t="str">
        <f t="shared" ref="V61:V74" si="11">IF(E61="","",CONCATENATE(D61, ". ",E61))</f>
        <v/>
      </c>
      <c r="W61" s="598" t="b">
        <f t="shared" si="5"/>
        <v>0</v>
      </c>
      <c r="X61" s="122" t="b">
        <f t="shared" si="6"/>
        <v>0</v>
      </c>
      <c r="Y61" s="122" t="b">
        <f t="shared" si="7"/>
        <v>0</v>
      </c>
      <c r="Z61" s="797" t="b">
        <f t="shared" si="8"/>
        <v>0</v>
      </c>
      <c r="AA61" s="598" t="str">
        <f>IF(U61=FALSE,"",COUNTIF(U$60:U61,TRUE))</f>
        <v/>
      </c>
      <c r="AB61" s="122">
        <f>AB60+1</f>
        <v>2</v>
      </c>
      <c r="AC61" s="599" t="str">
        <f t="shared" si="9"/>
        <v/>
      </c>
    </row>
    <row r="62" spans="2:30" ht="13.2" customHeight="1" x14ac:dyDescent="0.25">
      <c r="B62" s="721"/>
      <c r="D62" s="123">
        <f t="shared" si="10"/>
        <v>6</v>
      </c>
      <c r="E62" s="1129"/>
      <c r="F62" s="1130"/>
      <c r="G62" s="819"/>
      <c r="H62" s="1081"/>
      <c r="I62" s="1082"/>
      <c r="J62" s="1081"/>
      <c r="K62" s="1082"/>
      <c r="L62" s="820" t="str">
        <f t="shared" si="0"/>
        <v/>
      </c>
      <c r="M62" s="820" t="str">
        <f t="shared" si="1"/>
        <v/>
      </c>
      <c r="N62" s="584" t="str">
        <f t="shared" si="2"/>
        <v/>
      </c>
      <c r="O62" s="585" t="str">
        <f t="shared" si="3"/>
        <v/>
      </c>
      <c r="S62" s="721"/>
      <c r="T62" s="722"/>
      <c r="U62" s="786" t="b">
        <f t="shared" si="4"/>
        <v>0</v>
      </c>
      <c r="V62" s="788" t="str">
        <f t="shared" si="11"/>
        <v/>
      </c>
      <c r="W62" s="598" t="b">
        <f t="shared" si="5"/>
        <v>0</v>
      </c>
      <c r="X62" s="122" t="b">
        <f t="shared" si="6"/>
        <v>0</v>
      </c>
      <c r="Y62" s="122" t="b">
        <f t="shared" si="7"/>
        <v>0</v>
      </c>
      <c r="Z62" s="797" t="b">
        <f t="shared" si="8"/>
        <v>0</v>
      </c>
      <c r="AA62" s="598" t="str">
        <f>IF(U62=FALSE,"",COUNTIF(U$60:U62,TRUE))</f>
        <v/>
      </c>
      <c r="AB62" s="122">
        <f t="shared" ref="AB62:AB74" si="12">AB61+1</f>
        <v>3</v>
      </c>
      <c r="AC62" s="599" t="str">
        <f t="shared" si="9"/>
        <v/>
      </c>
    </row>
    <row r="63" spans="2:30" ht="13.2" customHeight="1" x14ac:dyDescent="0.25">
      <c r="B63" s="721"/>
      <c r="D63" s="123">
        <f t="shared" si="10"/>
        <v>7</v>
      </c>
      <c r="E63" s="1129"/>
      <c r="F63" s="1130"/>
      <c r="G63" s="819"/>
      <c r="H63" s="1081"/>
      <c r="I63" s="1082"/>
      <c r="J63" s="1081"/>
      <c r="K63" s="1082"/>
      <c r="L63" s="820" t="str">
        <f t="shared" si="0"/>
        <v/>
      </c>
      <c r="M63" s="820" t="str">
        <f t="shared" si="1"/>
        <v/>
      </c>
      <c r="N63" s="584" t="str">
        <f t="shared" si="2"/>
        <v/>
      </c>
      <c r="O63" s="585" t="str">
        <f t="shared" si="3"/>
        <v/>
      </c>
      <c r="S63" s="721"/>
      <c r="T63" s="722"/>
      <c r="U63" s="786" t="b">
        <f t="shared" si="4"/>
        <v>0</v>
      </c>
      <c r="V63" s="788" t="str">
        <f t="shared" si="11"/>
        <v/>
      </c>
      <c r="W63" s="598" t="b">
        <f t="shared" si="5"/>
        <v>0</v>
      </c>
      <c r="X63" s="122" t="b">
        <f t="shared" si="6"/>
        <v>0</v>
      </c>
      <c r="Y63" s="122" t="b">
        <f t="shared" si="7"/>
        <v>0</v>
      </c>
      <c r="Z63" s="797" t="b">
        <f t="shared" si="8"/>
        <v>0</v>
      </c>
      <c r="AA63" s="598" t="str">
        <f>IF(U63=FALSE,"",COUNTIF(U$60:U63,TRUE))</f>
        <v/>
      </c>
      <c r="AB63" s="122">
        <f t="shared" si="12"/>
        <v>4</v>
      </c>
      <c r="AC63" s="599" t="str">
        <f t="shared" si="9"/>
        <v/>
      </c>
    </row>
    <row r="64" spans="2:30" ht="13.2" customHeight="1" x14ac:dyDescent="0.25">
      <c r="B64" s="721"/>
      <c r="D64" s="123">
        <f t="shared" si="10"/>
        <v>8</v>
      </c>
      <c r="E64" s="1129"/>
      <c r="F64" s="1130"/>
      <c r="G64" s="819"/>
      <c r="H64" s="1081"/>
      <c r="I64" s="1082"/>
      <c r="J64" s="1081"/>
      <c r="K64" s="1082"/>
      <c r="L64" s="820" t="str">
        <f t="shared" si="0"/>
        <v/>
      </c>
      <c r="M64" s="820" t="str">
        <f t="shared" si="1"/>
        <v/>
      </c>
      <c r="N64" s="584" t="str">
        <f t="shared" si="2"/>
        <v/>
      </c>
      <c r="O64" s="585" t="str">
        <f t="shared" si="3"/>
        <v/>
      </c>
      <c r="S64" s="721"/>
      <c r="T64" s="722"/>
      <c r="U64" s="786" t="b">
        <f t="shared" si="4"/>
        <v>0</v>
      </c>
      <c r="V64" s="788" t="str">
        <f t="shared" si="11"/>
        <v/>
      </c>
      <c r="W64" s="598" t="b">
        <f t="shared" si="5"/>
        <v>0</v>
      </c>
      <c r="X64" s="122" t="b">
        <f t="shared" si="6"/>
        <v>0</v>
      </c>
      <c r="Y64" s="122" t="b">
        <f t="shared" si="7"/>
        <v>0</v>
      </c>
      <c r="Z64" s="797" t="b">
        <f t="shared" si="8"/>
        <v>0</v>
      </c>
      <c r="AA64" s="598" t="str">
        <f>IF(U64=FALSE,"",COUNTIF(U$60:U64,TRUE))</f>
        <v/>
      </c>
      <c r="AB64" s="122">
        <f t="shared" si="12"/>
        <v>5</v>
      </c>
      <c r="AC64" s="599" t="str">
        <f t="shared" si="9"/>
        <v/>
      </c>
    </row>
    <row r="65" spans="1:29" ht="13.2" customHeight="1" x14ac:dyDescent="0.25">
      <c r="B65" s="721"/>
      <c r="D65" s="123">
        <f t="shared" si="10"/>
        <v>9</v>
      </c>
      <c r="E65" s="1129"/>
      <c r="F65" s="1130"/>
      <c r="G65" s="819"/>
      <c r="H65" s="1081"/>
      <c r="I65" s="1082"/>
      <c r="J65" s="1081"/>
      <c r="K65" s="1082"/>
      <c r="L65" s="820" t="str">
        <f t="shared" si="0"/>
        <v/>
      </c>
      <c r="M65" s="820" t="str">
        <f t="shared" si="1"/>
        <v/>
      </c>
      <c r="N65" s="584" t="str">
        <f t="shared" si="2"/>
        <v/>
      </c>
      <c r="O65" s="585" t="str">
        <f t="shared" si="3"/>
        <v/>
      </c>
      <c r="S65" s="721"/>
      <c r="T65" s="722"/>
      <c r="U65" s="786" t="b">
        <f t="shared" si="4"/>
        <v>0</v>
      </c>
      <c r="V65" s="788" t="str">
        <f t="shared" si="11"/>
        <v/>
      </c>
      <c r="W65" s="598" t="b">
        <f t="shared" si="5"/>
        <v>0</v>
      </c>
      <c r="X65" s="122" t="b">
        <f t="shared" si="6"/>
        <v>0</v>
      </c>
      <c r="Y65" s="122" t="b">
        <f t="shared" si="7"/>
        <v>0</v>
      </c>
      <c r="Z65" s="797" t="b">
        <f t="shared" si="8"/>
        <v>0</v>
      </c>
      <c r="AA65" s="598" t="str">
        <f>IF(U65=FALSE,"",COUNTIF(U$60:U65,TRUE))</f>
        <v/>
      </c>
      <c r="AB65" s="122">
        <f t="shared" si="12"/>
        <v>6</v>
      </c>
      <c r="AC65" s="599" t="str">
        <f t="shared" si="9"/>
        <v/>
      </c>
    </row>
    <row r="66" spans="1:29" ht="13.2" customHeight="1" x14ac:dyDescent="0.25">
      <c r="B66" s="721"/>
      <c r="D66" s="123">
        <f t="shared" si="10"/>
        <v>10</v>
      </c>
      <c r="E66" s="1053"/>
      <c r="F66" s="1053"/>
      <c r="G66" s="819"/>
      <c r="H66" s="1081"/>
      <c r="I66" s="1082"/>
      <c r="J66" s="1081"/>
      <c r="K66" s="1082"/>
      <c r="L66" s="820" t="str">
        <f t="shared" si="0"/>
        <v/>
      </c>
      <c r="M66" s="820" t="str">
        <f t="shared" si="1"/>
        <v/>
      </c>
      <c r="N66" s="584" t="str">
        <f t="shared" si="2"/>
        <v/>
      </c>
      <c r="O66" s="585" t="str">
        <f t="shared" si="3"/>
        <v/>
      </c>
      <c r="S66" s="721"/>
      <c r="T66" s="722"/>
      <c r="U66" s="786" t="b">
        <f t="shared" si="4"/>
        <v>0</v>
      </c>
      <c r="V66" s="788" t="str">
        <f t="shared" si="11"/>
        <v/>
      </c>
      <c r="W66" s="598" t="b">
        <f t="shared" si="5"/>
        <v>0</v>
      </c>
      <c r="X66" s="122" t="b">
        <f t="shared" si="6"/>
        <v>0</v>
      </c>
      <c r="Y66" s="122" t="b">
        <f t="shared" si="7"/>
        <v>0</v>
      </c>
      <c r="Z66" s="797" t="b">
        <f t="shared" si="8"/>
        <v>0</v>
      </c>
      <c r="AA66" s="598" t="str">
        <f>IF(U66=FALSE,"",COUNTIF(U$60:U66,TRUE))</f>
        <v/>
      </c>
      <c r="AB66" s="122">
        <f t="shared" si="12"/>
        <v>7</v>
      </c>
      <c r="AC66" s="599" t="str">
        <f t="shared" si="9"/>
        <v/>
      </c>
    </row>
    <row r="67" spans="1:29" ht="13.2" customHeight="1" x14ac:dyDescent="0.25">
      <c r="B67" s="721"/>
      <c r="D67" s="123">
        <f t="shared" ref="D67:D74" si="13">D66+1</f>
        <v>11</v>
      </c>
      <c r="E67" s="1053"/>
      <c r="F67" s="1053"/>
      <c r="G67" s="819"/>
      <c r="H67" s="1081"/>
      <c r="I67" s="1082"/>
      <c r="J67" s="1081"/>
      <c r="K67" s="1082"/>
      <c r="L67" s="820" t="str">
        <f t="shared" si="0"/>
        <v/>
      </c>
      <c r="M67" s="820" t="str">
        <f t="shared" si="1"/>
        <v/>
      </c>
      <c r="N67" s="584" t="str">
        <f t="shared" si="2"/>
        <v/>
      </c>
      <c r="O67" s="585" t="str">
        <f t="shared" si="3"/>
        <v/>
      </c>
      <c r="S67" s="721"/>
      <c r="T67" s="722"/>
      <c r="U67" s="786" t="b">
        <f t="shared" si="4"/>
        <v>0</v>
      </c>
      <c r="V67" s="788" t="str">
        <f t="shared" si="11"/>
        <v/>
      </c>
      <c r="W67" s="598" t="b">
        <f t="shared" si="5"/>
        <v>0</v>
      </c>
      <c r="X67" s="122" t="b">
        <f t="shared" si="6"/>
        <v>0</v>
      </c>
      <c r="Y67" s="122" t="b">
        <f t="shared" si="7"/>
        <v>0</v>
      </c>
      <c r="Z67" s="797" t="b">
        <f t="shared" si="8"/>
        <v>0</v>
      </c>
      <c r="AA67" s="598" t="str">
        <f>IF(U67=FALSE,"",COUNTIF(U$60:U67,TRUE))</f>
        <v/>
      </c>
      <c r="AB67" s="122">
        <f t="shared" si="12"/>
        <v>8</v>
      </c>
      <c r="AC67" s="599" t="str">
        <f t="shared" si="9"/>
        <v/>
      </c>
    </row>
    <row r="68" spans="1:29" ht="13.2" customHeight="1" x14ac:dyDescent="0.25">
      <c r="B68" s="721"/>
      <c r="D68" s="123">
        <f t="shared" si="13"/>
        <v>12</v>
      </c>
      <c r="E68" s="1053"/>
      <c r="F68" s="1053"/>
      <c r="G68" s="819"/>
      <c r="H68" s="1081"/>
      <c r="I68" s="1082"/>
      <c r="J68" s="1081"/>
      <c r="K68" s="1082"/>
      <c r="L68" s="820" t="str">
        <f t="shared" si="0"/>
        <v/>
      </c>
      <c r="M68" s="820" t="str">
        <f t="shared" si="1"/>
        <v/>
      </c>
      <c r="N68" s="584" t="str">
        <f t="shared" si="2"/>
        <v/>
      </c>
      <c r="O68" s="585" t="str">
        <f t="shared" si="3"/>
        <v/>
      </c>
      <c r="S68" s="721"/>
      <c r="T68" s="722"/>
      <c r="U68" s="786" t="b">
        <f t="shared" si="4"/>
        <v>0</v>
      </c>
      <c r="V68" s="788" t="str">
        <f t="shared" si="11"/>
        <v/>
      </c>
      <c r="W68" s="598" t="b">
        <f t="shared" si="5"/>
        <v>0</v>
      </c>
      <c r="X68" s="122" t="b">
        <f t="shared" si="6"/>
        <v>0</v>
      </c>
      <c r="Y68" s="122" t="b">
        <f t="shared" si="7"/>
        <v>0</v>
      </c>
      <c r="Z68" s="797" t="b">
        <f t="shared" si="8"/>
        <v>0</v>
      </c>
      <c r="AA68" s="598" t="str">
        <f>IF(U68=FALSE,"",COUNTIF(U$60:U68,TRUE))</f>
        <v/>
      </c>
      <c r="AB68" s="122">
        <f t="shared" si="12"/>
        <v>9</v>
      </c>
      <c r="AC68" s="599" t="str">
        <f t="shared" si="9"/>
        <v/>
      </c>
    </row>
    <row r="69" spans="1:29" ht="13.2" customHeight="1" x14ac:dyDescent="0.25">
      <c r="B69" s="721"/>
      <c r="D69" s="123">
        <f t="shared" si="13"/>
        <v>13</v>
      </c>
      <c r="E69" s="1053"/>
      <c r="F69" s="1053"/>
      <c r="G69" s="819"/>
      <c r="H69" s="1081"/>
      <c r="I69" s="1082"/>
      <c r="J69" s="1081"/>
      <c r="K69" s="1082"/>
      <c r="L69" s="820" t="str">
        <f t="shared" si="0"/>
        <v/>
      </c>
      <c r="M69" s="820" t="str">
        <f t="shared" si="1"/>
        <v/>
      </c>
      <c r="N69" s="584" t="str">
        <f t="shared" si="2"/>
        <v/>
      </c>
      <c r="O69" s="585" t="str">
        <f t="shared" si="3"/>
        <v/>
      </c>
      <c r="S69" s="721"/>
      <c r="T69" s="722"/>
      <c r="U69" s="786" t="b">
        <f t="shared" si="4"/>
        <v>0</v>
      </c>
      <c r="V69" s="788" t="str">
        <f t="shared" si="11"/>
        <v/>
      </c>
      <c r="W69" s="598" t="b">
        <f t="shared" si="5"/>
        <v>0</v>
      </c>
      <c r="X69" s="122" t="b">
        <f t="shared" si="6"/>
        <v>0</v>
      </c>
      <c r="Y69" s="122" t="b">
        <f t="shared" si="7"/>
        <v>0</v>
      </c>
      <c r="Z69" s="797" t="b">
        <f t="shared" si="8"/>
        <v>0</v>
      </c>
      <c r="AA69" s="598" t="str">
        <f>IF(U69=FALSE,"",COUNTIF(U$60:U69,TRUE))</f>
        <v/>
      </c>
      <c r="AB69" s="122">
        <f t="shared" si="12"/>
        <v>10</v>
      </c>
      <c r="AC69" s="599" t="str">
        <f t="shared" si="9"/>
        <v/>
      </c>
    </row>
    <row r="70" spans="1:29" ht="13.2" customHeight="1" x14ac:dyDescent="0.25">
      <c r="B70" s="721"/>
      <c r="D70" s="123">
        <f t="shared" si="13"/>
        <v>14</v>
      </c>
      <c r="E70" s="1053"/>
      <c r="F70" s="1053"/>
      <c r="G70" s="819"/>
      <c r="H70" s="1081"/>
      <c r="I70" s="1082"/>
      <c r="J70" s="1081"/>
      <c r="K70" s="1082"/>
      <c r="L70" s="820" t="str">
        <f t="shared" si="0"/>
        <v/>
      </c>
      <c r="M70" s="820" t="str">
        <f t="shared" si="1"/>
        <v/>
      </c>
      <c r="N70" s="584" t="str">
        <f t="shared" si="2"/>
        <v/>
      </c>
      <c r="O70" s="585" t="str">
        <f t="shared" si="3"/>
        <v/>
      </c>
      <c r="S70" s="721"/>
      <c r="T70" s="722"/>
      <c r="U70" s="786" t="b">
        <f t="shared" si="4"/>
        <v>0</v>
      </c>
      <c r="V70" s="788" t="str">
        <f t="shared" si="11"/>
        <v/>
      </c>
      <c r="W70" s="598" t="b">
        <f t="shared" si="5"/>
        <v>0</v>
      </c>
      <c r="X70" s="122" t="b">
        <f t="shared" si="6"/>
        <v>0</v>
      </c>
      <c r="Y70" s="122" t="b">
        <f t="shared" si="7"/>
        <v>0</v>
      </c>
      <c r="Z70" s="797" t="b">
        <f t="shared" si="8"/>
        <v>0</v>
      </c>
      <c r="AA70" s="598" t="str">
        <f>IF(U70=FALSE,"",COUNTIF(U$60:U70,TRUE))</f>
        <v/>
      </c>
      <c r="AB70" s="122">
        <f t="shared" si="12"/>
        <v>11</v>
      </c>
      <c r="AC70" s="599" t="str">
        <f t="shared" si="9"/>
        <v/>
      </c>
    </row>
    <row r="71" spans="1:29" ht="13.2" customHeight="1" x14ac:dyDescent="0.25">
      <c r="B71" s="721"/>
      <c r="D71" s="123">
        <f t="shared" si="13"/>
        <v>15</v>
      </c>
      <c r="E71" s="1053"/>
      <c r="F71" s="1053"/>
      <c r="G71" s="819"/>
      <c r="H71" s="1081"/>
      <c r="I71" s="1082"/>
      <c r="J71" s="1081"/>
      <c r="K71" s="1082"/>
      <c r="L71" s="820" t="str">
        <f t="shared" si="0"/>
        <v/>
      </c>
      <c r="M71" s="820" t="str">
        <f t="shared" si="1"/>
        <v/>
      </c>
      <c r="N71" s="584" t="str">
        <f t="shared" si="2"/>
        <v/>
      </c>
      <c r="O71" s="585" t="str">
        <f t="shared" si="3"/>
        <v/>
      </c>
      <c r="S71" s="721"/>
      <c r="T71" s="722"/>
      <c r="U71" s="786" t="b">
        <f t="shared" si="4"/>
        <v>0</v>
      </c>
      <c r="V71" s="788" t="str">
        <f t="shared" si="11"/>
        <v/>
      </c>
      <c r="W71" s="598" t="b">
        <f t="shared" si="5"/>
        <v>0</v>
      </c>
      <c r="X71" s="122" t="b">
        <f t="shared" si="6"/>
        <v>0</v>
      </c>
      <c r="Y71" s="122" t="b">
        <f t="shared" si="7"/>
        <v>0</v>
      </c>
      <c r="Z71" s="797" t="b">
        <f t="shared" si="8"/>
        <v>0</v>
      </c>
      <c r="AA71" s="598" t="str">
        <f>IF(U71=FALSE,"",COUNTIF(U$60:U71,TRUE))</f>
        <v/>
      </c>
      <c r="AB71" s="122">
        <f t="shared" si="12"/>
        <v>12</v>
      </c>
      <c r="AC71" s="599" t="str">
        <f t="shared" si="9"/>
        <v/>
      </c>
    </row>
    <row r="72" spans="1:29" ht="13.2" customHeight="1" thickBot="1" x14ac:dyDescent="0.3">
      <c r="B72" s="721"/>
      <c r="D72" s="592">
        <f t="shared" si="13"/>
        <v>16</v>
      </c>
      <c r="E72" s="1122"/>
      <c r="F72" s="1122"/>
      <c r="G72" s="821"/>
      <c r="H72" s="1077"/>
      <c r="I72" s="1078"/>
      <c r="J72" s="1077"/>
      <c r="K72" s="1078"/>
      <c r="L72" s="822" t="str">
        <f t="shared" si="0"/>
        <v/>
      </c>
      <c r="M72" s="822" t="str">
        <f t="shared" si="1"/>
        <v/>
      </c>
      <c r="N72" s="593" t="str">
        <f t="shared" si="2"/>
        <v/>
      </c>
      <c r="O72" s="594" t="str">
        <f t="shared" si="3"/>
        <v/>
      </c>
      <c r="S72" s="721"/>
      <c r="T72" s="722"/>
      <c r="U72" s="786" t="b">
        <f t="shared" si="4"/>
        <v>0</v>
      </c>
      <c r="V72" s="788" t="str">
        <f t="shared" si="11"/>
        <v/>
      </c>
      <c r="W72" s="598" t="b">
        <f t="shared" si="5"/>
        <v>0</v>
      </c>
      <c r="X72" s="122" t="b">
        <f t="shared" si="6"/>
        <v>0</v>
      </c>
      <c r="Y72" s="122" t="b">
        <f t="shared" si="7"/>
        <v>0</v>
      </c>
      <c r="Z72" s="797" t="b">
        <f t="shared" si="8"/>
        <v>0</v>
      </c>
      <c r="AA72" s="598" t="str">
        <f>IF(U72=FALSE,"",COUNTIF(U$60:U72,TRUE))</f>
        <v/>
      </c>
      <c r="AB72" s="122">
        <f t="shared" si="12"/>
        <v>13</v>
      </c>
      <c r="AC72" s="599" t="str">
        <f t="shared" si="9"/>
        <v/>
      </c>
    </row>
    <row r="73" spans="1:29" ht="13.2" customHeight="1" x14ac:dyDescent="0.25">
      <c r="B73" s="721"/>
      <c r="D73" s="591">
        <f>D72+1</f>
        <v>17</v>
      </c>
      <c r="E73" s="1123"/>
      <c r="F73" s="1123"/>
      <c r="G73" s="819"/>
      <c r="H73" s="1079"/>
      <c r="I73" s="1080"/>
      <c r="J73" s="1125" t="str">
        <f>Translations!$B$1488</f>
        <v>Other (manual)</v>
      </c>
      <c r="K73" s="1126"/>
      <c r="L73" s="823"/>
      <c r="M73" s="823"/>
      <c r="N73" s="752"/>
      <c r="O73" s="753"/>
      <c r="S73" s="721"/>
      <c r="T73" s="722"/>
      <c r="U73" s="786" t="b">
        <f>AND(E73&lt;&gt;"",G73&lt;&gt;"",ISNUMBER(L73),ISNUMBER(M73),N73&lt;&gt;"",O73&lt;&gt;"")</f>
        <v>0</v>
      </c>
      <c r="V73" s="788" t="str">
        <f t="shared" si="11"/>
        <v/>
      </c>
      <c r="W73" s="598" t="b">
        <f t="shared" si="5"/>
        <v>0</v>
      </c>
      <c r="X73" s="122" t="b">
        <f t="shared" si="6"/>
        <v>0</v>
      </c>
      <c r="Y73" s="122" t="b">
        <f t="shared" si="7"/>
        <v>0</v>
      </c>
      <c r="Z73" s="797" t="b">
        <f t="shared" si="8"/>
        <v>0</v>
      </c>
      <c r="AA73" s="598" t="str">
        <f>IF(U73=FALSE,"",COUNTIF(U$60:U73,TRUE))</f>
        <v/>
      </c>
      <c r="AB73" s="122">
        <f t="shared" si="12"/>
        <v>14</v>
      </c>
      <c r="AC73" s="599" t="str">
        <f t="shared" si="9"/>
        <v/>
      </c>
    </row>
    <row r="74" spans="1:29" ht="13.2" customHeight="1" thickBot="1" x14ac:dyDescent="0.3">
      <c r="B74" s="721"/>
      <c r="D74" s="123">
        <f t="shared" si="13"/>
        <v>18</v>
      </c>
      <c r="E74" s="1053"/>
      <c r="F74" s="1053"/>
      <c r="G74" s="819"/>
      <c r="H74" s="1081"/>
      <c r="I74" s="1082"/>
      <c r="J74" s="1137" t="str">
        <f>Translations!$B$1488</f>
        <v>Other (manual)</v>
      </c>
      <c r="K74" s="1138"/>
      <c r="L74" s="824"/>
      <c r="M74" s="824"/>
      <c r="N74" s="754"/>
      <c r="O74" s="755"/>
      <c r="S74" s="721"/>
      <c r="T74" s="722"/>
      <c r="U74" s="787" t="b">
        <f>AND(E74&lt;&gt;"",G74&lt;&gt;"",ISNUMBER(L74),ISNUMBER(M74),N74&lt;&gt;"",O74&lt;&gt;"")</f>
        <v>0</v>
      </c>
      <c r="V74" s="789" t="str">
        <f t="shared" si="11"/>
        <v/>
      </c>
      <c r="W74" s="600" t="b">
        <f t="shared" si="5"/>
        <v>0</v>
      </c>
      <c r="X74" s="601" t="b">
        <f t="shared" si="6"/>
        <v>0</v>
      </c>
      <c r="Y74" s="601" t="b">
        <f t="shared" si="7"/>
        <v>0</v>
      </c>
      <c r="Z74" s="798" t="b">
        <f t="shared" si="8"/>
        <v>0</v>
      </c>
      <c r="AA74" s="600" t="str">
        <f>IF(U74=FALSE,"",COUNTIF(U$60:U74,TRUE))</f>
        <v/>
      </c>
      <c r="AB74" s="601">
        <f t="shared" si="12"/>
        <v>15</v>
      </c>
      <c r="AC74" s="602" t="str">
        <f t="shared" si="9"/>
        <v/>
      </c>
    </row>
    <row r="75" spans="1:29" ht="13.2" hidden="1" customHeight="1" x14ac:dyDescent="0.25">
      <c r="A75" s="124" t="s">
        <v>30</v>
      </c>
      <c r="B75" s="721"/>
      <c r="D75" s="123" t="s">
        <v>73</v>
      </c>
      <c r="E75" s="123" t="s">
        <v>73</v>
      </c>
      <c r="F75" s="123" t="s">
        <v>73</v>
      </c>
      <c r="G75" s="123" t="s">
        <v>73</v>
      </c>
      <c r="H75" s="123" t="s">
        <v>73</v>
      </c>
      <c r="I75" s="123" t="s">
        <v>73</v>
      </c>
      <c r="J75" s="123" t="s">
        <v>73</v>
      </c>
      <c r="K75" s="123" t="s">
        <v>73</v>
      </c>
      <c r="L75" s="123" t="s">
        <v>73</v>
      </c>
      <c r="M75" s="123" t="s">
        <v>73</v>
      </c>
      <c r="N75" s="123" t="s">
        <v>73</v>
      </c>
      <c r="O75" s="123" t="s">
        <v>73</v>
      </c>
      <c r="S75" s="721"/>
      <c r="T75" s="722"/>
    </row>
    <row r="76" spans="1:29" x14ac:dyDescent="0.25">
      <c r="B76" s="721"/>
      <c r="D76" s="1132" t="str">
        <f>Translations!$B$1497</f>
        <v>Note: Due to the complexity of the formulae connected to the fuel types, it is not possible to add further rows for additional fuels!</v>
      </c>
      <c r="E76" s="1132"/>
      <c r="F76" s="1132"/>
      <c r="G76" s="1132"/>
      <c r="H76" s="1132"/>
      <c r="I76" s="1132"/>
      <c r="J76" s="1132"/>
      <c r="K76" s="1132"/>
      <c r="L76" s="80"/>
      <c r="M76" s="80"/>
      <c r="S76" s="721"/>
      <c r="T76" s="722"/>
    </row>
    <row r="77" spans="1:29" x14ac:dyDescent="0.25">
      <c r="B77" s="721"/>
      <c r="S77" s="721"/>
      <c r="T77" s="722"/>
      <c r="V77" s="124" t="s">
        <v>1930</v>
      </c>
      <c r="AB77" s="124" t="s">
        <v>1927</v>
      </c>
      <c r="AC77" s="780" t="str">
        <f ca="1">ADDRESS(ROW(AC57),COLUMN(AC57),,, AC54) &amp; ":" &amp; ADDRESS(ROW(AC59)+MAX(AA60:AA74),COLUMN(AC59))</f>
        <v>'Emissions overview'!$AC$57:$AC$59</v>
      </c>
    </row>
    <row r="78" spans="1:29" x14ac:dyDescent="0.25">
      <c r="B78" s="721"/>
      <c r="S78" s="721"/>
    </row>
    <row r="79" spans="1:29" x14ac:dyDescent="0.25">
      <c r="B79" s="721"/>
      <c r="C79" s="60" t="s">
        <v>150</v>
      </c>
      <c r="D79" s="1059" t="str">
        <f>Translations!$B$1118</f>
        <v>Further information on alternative fuels:</v>
      </c>
      <c r="E79" s="924"/>
      <c r="F79" s="924"/>
      <c r="G79" s="924"/>
      <c r="H79" s="924"/>
      <c r="I79" s="924"/>
      <c r="J79" s="924"/>
      <c r="K79" s="924"/>
      <c r="L79" s="924"/>
      <c r="M79" s="924"/>
      <c r="N79" s="924"/>
      <c r="O79" s="924"/>
      <c r="P79" s="924"/>
      <c r="Q79" s="924"/>
      <c r="R79" s="313"/>
      <c r="S79" s="721"/>
    </row>
    <row r="80" spans="1:29" ht="26.4" customHeight="1" x14ac:dyDescent="0.25">
      <c r="B80" s="721"/>
      <c r="C80" s="53"/>
      <c r="D80" s="1041" t="str">
        <f>Translations!$B$1498</f>
        <v>Please provide here important information related to the criteria to be met for zero-rating biofuels, RFNBO/RCF and SLCFs. Life cycle emissions should be given as t CO2 / t fuel, and calculated according to the methods provided by the Renewable Energy Directive (RED). Such information may be retrieved from the "proof of sustainability" (PoS) issued under a certification scheme recognised by the Commission under the RED or other equivalent document.</v>
      </c>
      <c r="E80" s="1041"/>
      <c r="F80" s="1041"/>
      <c r="G80" s="1041"/>
      <c r="H80" s="1041"/>
      <c r="I80" s="1041"/>
      <c r="J80" s="1041"/>
      <c r="K80" s="1041"/>
      <c r="L80" s="924"/>
      <c r="M80" s="924"/>
      <c r="N80" s="924"/>
      <c r="O80" s="924"/>
      <c r="P80" s="924"/>
      <c r="Q80" s="924"/>
      <c r="R80" s="313"/>
      <c r="S80" s="721"/>
      <c r="V80" s="611"/>
    </row>
    <row r="81" spans="2:22" ht="13.2" customHeight="1" x14ac:dyDescent="0.25">
      <c r="B81" s="721"/>
      <c r="C81" s="53"/>
      <c r="D81" s="1142" t="str">
        <f>Translations!$B$1499</f>
        <v>Note that only alternative fuels used for EU ETS purposes are to be listed here. "CORSIA eligible fuels", if applicable, are to be reported in section (12)(b1) of this template.</v>
      </c>
      <c r="E81" s="1142"/>
      <c r="F81" s="1142"/>
      <c r="G81" s="1142"/>
      <c r="H81" s="1142"/>
      <c r="I81" s="1142"/>
      <c r="J81" s="1142"/>
      <c r="K81" s="1142"/>
      <c r="L81" s="1116"/>
      <c r="M81" s="1116"/>
      <c r="N81" s="1116"/>
      <c r="O81" s="1116"/>
      <c r="P81" s="1116"/>
      <c r="Q81" s="1116"/>
      <c r="R81" s="313"/>
      <c r="S81" s="721"/>
    </row>
    <row r="82" spans="2:22" ht="4.95" customHeight="1" x14ac:dyDescent="0.25">
      <c r="B82" s="721"/>
      <c r="C82" s="53"/>
      <c r="D82" s="751"/>
      <c r="E82" s="751"/>
      <c r="F82" s="751"/>
      <c r="G82" s="751"/>
      <c r="H82" s="751"/>
      <c r="I82" s="751"/>
      <c r="J82" s="751"/>
      <c r="K82" s="751"/>
      <c r="L82" s="731"/>
      <c r="M82" s="731"/>
      <c r="N82" s="731"/>
      <c r="O82" s="731"/>
      <c r="P82" s="731"/>
      <c r="Q82" s="731"/>
      <c r="R82" s="313"/>
      <c r="S82" s="721"/>
    </row>
    <row r="83" spans="2:22" ht="38.700000000000003" customHeight="1" x14ac:dyDescent="0.25">
      <c r="B83" s="721"/>
      <c r="D83" s="52" t="str">
        <f>Translations!$B$914</f>
        <v>Fuel No.</v>
      </c>
      <c r="E83" s="1124" t="str">
        <f>Translations!$B$915</f>
        <v>Name of fuel</v>
      </c>
      <c r="F83" s="1039"/>
      <c r="G83" s="1139" t="str">
        <f>Translations!$B$1122</f>
        <v>Feedstock</v>
      </c>
      <c r="H83" s="945"/>
      <c r="I83" s="945"/>
      <c r="J83" s="1139" t="str">
        <f>Translations!$B$1123</f>
        <v>Conversion process</v>
      </c>
      <c r="K83" s="945"/>
      <c r="L83" s="945"/>
      <c r="M83" s="945"/>
      <c r="N83" s="945"/>
      <c r="O83" s="945"/>
      <c r="P83" s="52" t="str">
        <f>Translations!$B$1500</f>
        <v>Life cycle emissions [t CO2 / t fuel]</v>
      </c>
      <c r="Q83" s="52" t="str">
        <f>Translations!$B$1501</f>
        <v>GHG savings (RED) [%]</v>
      </c>
      <c r="R83" s="141"/>
      <c r="S83" s="721"/>
      <c r="T83" s="312"/>
      <c r="V83" s="611"/>
    </row>
    <row r="84" spans="2:22" ht="13.35" customHeight="1" x14ac:dyDescent="0.25">
      <c r="B84" s="484"/>
      <c r="D84" s="123">
        <f t="shared" ref="D84:D98" si="14">D60</f>
        <v>4</v>
      </c>
      <c r="E84" s="1092" t="str">
        <f t="shared" ref="E84:E98" si="15">INDEX(CNTR_FuelListNames,D84-3)</f>
        <v/>
      </c>
      <c r="F84" s="1093"/>
      <c r="G84" s="1081"/>
      <c r="H84" s="1095"/>
      <c r="I84" s="1095"/>
      <c r="J84" s="1081"/>
      <c r="K84" s="1095"/>
      <c r="L84" s="1095"/>
      <c r="M84" s="1095"/>
      <c r="N84" s="1095"/>
      <c r="O84" s="1095"/>
      <c r="P84" s="748"/>
      <c r="Q84" s="742"/>
      <c r="R84" s="141"/>
      <c r="S84" s="484"/>
      <c r="T84" s="312"/>
      <c r="V84" s="611"/>
    </row>
    <row r="85" spans="2:22" ht="12.75" customHeight="1" x14ac:dyDescent="0.25">
      <c r="B85" s="484"/>
      <c r="D85" s="123">
        <f t="shared" si="14"/>
        <v>5</v>
      </c>
      <c r="E85" s="1092" t="str">
        <f t="shared" si="15"/>
        <v/>
      </c>
      <c r="F85" s="1093"/>
      <c r="G85" s="1081"/>
      <c r="H85" s="1095"/>
      <c r="I85" s="1095"/>
      <c r="J85" s="1081"/>
      <c r="K85" s="1095"/>
      <c r="L85" s="1095"/>
      <c r="M85" s="1095"/>
      <c r="N85" s="1095"/>
      <c r="O85" s="1095"/>
      <c r="P85" s="748"/>
      <c r="Q85" s="742"/>
      <c r="R85" s="141"/>
      <c r="S85" s="484"/>
      <c r="T85" s="312"/>
      <c r="V85" s="611"/>
    </row>
    <row r="86" spans="2:22" ht="12.75" customHeight="1" x14ac:dyDescent="0.25">
      <c r="B86" s="484"/>
      <c r="D86" s="123">
        <f t="shared" si="14"/>
        <v>6</v>
      </c>
      <c r="E86" s="1092" t="str">
        <f t="shared" si="15"/>
        <v/>
      </c>
      <c r="F86" s="1093"/>
      <c r="G86" s="1081"/>
      <c r="H86" s="1095"/>
      <c r="I86" s="1095"/>
      <c r="J86" s="1081"/>
      <c r="K86" s="1095"/>
      <c r="L86" s="1095"/>
      <c r="M86" s="1095"/>
      <c r="N86" s="1095"/>
      <c r="O86" s="1095"/>
      <c r="P86" s="748"/>
      <c r="Q86" s="742"/>
      <c r="R86" s="141"/>
      <c r="S86" s="484"/>
      <c r="T86" s="312"/>
    </row>
    <row r="87" spans="2:22" x14ac:dyDescent="0.25">
      <c r="B87" s="484"/>
      <c r="D87" s="123">
        <f t="shared" si="14"/>
        <v>7</v>
      </c>
      <c r="E87" s="1092" t="str">
        <f t="shared" si="15"/>
        <v/>
      </c>
      <c r="F87" s="1093"/>
      <c r="G87" s="1094"/>
      <c r="H87" s="1095"/>
      <c r="I87" s="1095"/>
      <c r="J87" s="1094"/>
      <c r="K87" s="1095"/>
      <c r="L87" s="1095"/>
      <c r="M87" s="1095"/>
      <c r="N87" s="1095"/>
      <c r="O87" s="1095"/>
      <c r="P87" s="748"/>
      <c r="Q87" s="742"/>
      <c r="R87" s="141"/>
      <c r="S87" s="484"/>
      <c r="T87" s="312"/>
    </row>
    <row r="88" spans="2:22" x14ac:dyDescent="0.25">
      <c r="B88" s="484"/>
      <c r="D88" s="123">
        <f t="shared" si="14"/>
        <v>8</v>
      </c>
      <c r="E88" s="1092" t="str">
        <f t="shared" si="15"/>
        <v/>
      </c>
      <c r="F88" s="1093"/>
      <c r="G88" s="1094"/>
      <c r="H88" s="1095"/>
      <c r="I88" s="1095"/>
      <c r="J88" s="1094"/>
      <c r="K88" s="1095"/>
      <c r="L88" s="1095"/>
      <c r="M88" s="1095"/>
      <c r="N88" s="1095"/>
      <c r="O88" s="1095"/>
      <c r="P88" s="748"/>
      <c r="Q88" s="742"/>
      <c r="R88" s="141"/>
      <c r="S88" s="484"/>
      <c r="T88" s="312"/>
    </row>
    <row r="89" spans="2:22" x14ac:dyDescent="0.25">
      <c r="B89" s="484"/>
      <c r="D89" s="123">
        <f t="shared" si="14"/>
        <v>9</v>
      </c>
      <c r="E89" s="1092" t="str">
        <f t="shared" si="15"/>
        <v/>
      </c>
      <c r="F89" s="1093"/>
      <c r="G89" s="1094"/>
      <c r="H89" s="1095"/>
      <c r="I89" s="1095"/>
      <c r="J89" s="1094"/>
      <c r="K89" s="1095"/>
      <c r="L89" s="1095"/>
      <c r="M89" s="1095"/>
      <c r="N89" s="1095"/>
      <c r="O89" s="1095"/>
      <c r="P89" s="748"/>
      <c r="Q89" s="742"/>
      <c r="R89" s="141"/>
      <c r="S89" s="484"/>
      <c r="T89" s="312"/>
    </row>
    <row r="90" spans="2:22" x14ac:dyDescent="0.25">
      <c r="B90" s="484"/>
      <c r="D90" s="123">
        <f t="shared" si="14"/>
        <v>10</v>
      </c>
      <c r="E90" s="1092" t="str">
        <f t="shared" si="15"/>
        <v/>
      </c>
      <c r="F90" s="1093"/>
      <c r="G90" s="1094"/>
      <c r="H90" s="1095"/>
      <c r="I90" s="1095"/>
      <c r="J90" s="1094"/>
      <c r="K90" s="1095"/>
      <c r="L90" s="1095"/>
      <c r="M90" s="1095"/>
      <c r="N90" s="1095"/>
      <c r="O90" s="1095"/>
      <c r="P90" s="748"/>
      <c r="Q90" s="742"/>
      <c r="R90" s="141"/>
      <c r="S90" s="484"/>
      <c r="T90" s="312"/>
    </row>
    <row r="91" spans="2:22" x14ac:dyDescent="0.25">
      <c r="B91" s="484"/>
      <c r="D91" s="123">
        <f t="shared" si="14"/>
        <v>11</v>
      </c>
      <c r="E91" s="1092" t="str">
        <f t="shared" si="15"/>
        <v/>
      </c>
      <c r="F91" s="1093"/>
      <c r="G91" s="1094"/>
      <c r="H91" s="1095"/>
      <c r="I91" s="1095"/>
      <c r="J91" s="1094"/>
      <c r="K91" s="1095"/>
      <c r="L91" s="1095"/>
      <c r="M91" s="1095"/>
      <c r="N91" s="1095"/>
      <c r="O91" s="1095"/>
      <c r="P91" s="748"/>
      <c r="Q91" s="742"/>
      <c r="R91" s="141"/>
      <c r="S91" s="484"/>
      <c r="T91" s="312"/>
    </row>
    <row r="92" spans="2:22" x14ac:dyDescent="0.25">
      <c r="B92" s="484"/>
      <c r="D92" s="123">
        <f t="shared" si="14"/>
        <v>12</v>
      </c>
      <c r="E92" s="1092" t="str">
        <f t="shared" si="15"/>
        <v/>
      </c>
      <c r="F92" s="1093"/>
      <c r="G92" s="1094"/>
      <c r="H92" s="1095"/>
      <c r="I92" s="1095"/>
      <c r="J92" s="1094"/>
      <c r="K92" s="1095"/>
      <c r="L92" s="1095"/>
      <c r="M92" s="1095"/>
      <c r="N92" s="1095"/>
      <c r="O92" s="1095"/>
      <c r="P92" s="748"/>
      <c r="Q92" s="742"/>
      <c r="R92" s="141"/>
      <c r="S92" s="484"/>
      <c r="T92" s="312"/>
    </row>
    <row r="93" spans="2:22" x14ac:dyDescent="0.25">
      <c r="B93" s="484"/>
      <c r="D93" s="123">
        <f t="shared" si="14"/>
        <v>13</v>
      </c>
      <c r="E93" s="1092" t="str">
        <f t="shared" si="15"/>
        <v/>
      </c>
      <c r="F93" s="1093"/>
      <c r="G93" s="1094"/>
      <c r="H93" s="1095"/>
      <c r="I93" s="1095"/>
      <c r="J93" s="1094"/>
      <c r="K93" s="1095"/>
      <c r="L93" s="1095"/>
      <c r="M93" s="1095"/>
      <c r="N93" s="1095"/>
      <c r="O93" s="1095"/>
      <c r="P93" s="748"/>
      <c r="Q93" s="742"/>
      <c r="R93" s="141"/>
      <c r="S93" s="484"/>
      <c r="T93" s="312"/>
    </row>
    <row r="94" spans="2:22" x14ac:dyDescent="0.25">
      <c r="B94" s="484"/>
      <c r="D94" s="123">
        <f t="shared" si="14"/>
        <v>14</v>
      </c>
      <c r="E94" s="1092" t="str">
        <f t="shared" si="15"/>
        <v/>
      </c>
      <c r="F94" s="1093"/>
      <c r="G94" s="1094"/>
      <c r="H94" s="1095"/>
      <c r="I94" s="1095"/>
      <c r="J94" s="1094"/>
      <c r="K94" s="1095"/>
      <c r="L94" s="1095"/>
      <c r="M94" s="1095"/>
      <c r="N94" s="1095"/>
      <c r="O94" s="1095"/>
      <c r="P94" s="748"/>
      <c r="Q94" s="742"/>
      <c r="R94" s="141"/>
      <c r="S94" s="484"/>
      <c r="T94" s="312"/>
    </row>
    <row r="95" spans="2:22" x14ac:dyDescent="0.25">
      <c r="B95" s="484"/>
      <c r="D95" s="123">
        <f t="shared" si="14"/>
        <v>15</v>
      </c>
      <c r="E95" s="1092" t="str">
        <f t="shared" si="15"/>
        <v/>
      </c>
      <c r="F95" s="1093"/>
      <c r="G95" s="1094"/>
      <c r="H95" s="1095"/>
      <c r="I95" s="1095"/>
      <c r="J95" s="1094"/>
      <c r="K95" s="1095"/>
      <c r="L95" s="1095"/>
      <c r="M95" s="1095"/>
      <c r="N95" s="1095"/>
      <c r="O95" s="1095"/>
      <c r="P95" s="748"/>
      <c r="Q95" s="742"/>
      <c r="R95" s="141"/>
      <c r="S95" s="484"/>
      <c r="T95" s="312"/>
    </row>
    <row r="96" spans="2:22" x14ac:dyDescent="0.25">
      <c r="B96" s="484"/>
      <c r="D96" s="123">
        <f t="shared" si="14"/>
        <v>16</v>
      </c>
      <c r="E96" s="1092" t="str">
        <f t="shared" si="15"/>
        <v/>
      </c>
      <c r="F96" s="1093"/>
      <c r="G96" s="1094"/>
      <c r="H96" s="1095"/>
      <c r="I96" s="1095"/>
      <c r="J96" s="1094"/>
      <c r="K96" s="1095"/>
      <c r="L96" s="1095"/>
      <c r="M96" s="1095"/>
      <c r="N96" s="1095"/>
      <c r="O96" s="1095"/>
      <c r="P96" s="748"/>
      <c r="Q96" s="742"/>
      <c r="R96" s="141"/>
      <c r="S96" s="484"/>
      <c r="T96" s="312"/>
    </row>
    <row r="97" spans="1:30" x14ac:dyDescent="0.25">
      <c r="B97" s="484"/>
      <c r="D97" s="123">
        <f t="shared" si="14"/>
        <v>17</v>
      </c>
      <c r="E97" s="1092" t="str">
        <f t="shared" si="15"/>
        <v/>
      </c>
      <c r="F97" s="1093"/>
      <c r="G97" s="1094"/>
      <c r="H97" s="1095"/>
      <c r="I97" s="1095"/>
      <c r="J97" s="1094"/>
      <c r="K97" s="1095"/>
      <c r="L97" s="1095"/>
      <c r="M97" s="1095"/>
      <c r="N97" s="1095"/>
      <c r="O97" s="1095"/>
      <c r="P97" s="748"/>
      <c r="Q97" s="742"/>
      <c r="R97" s="141"/>
      <c r="S97" s="484"/>
      <c r="T97" s="312"/>
    </row>
    <row r="98" spans="1:30" x14ac:dyDescent="0.25">
      <c r="B98" s="484"/>
      <c r="D98" s="123">
        <f t="shared" si="14"/>
        <v>18</v>
      </c>
      <c r="E98" s="1092" t="str">
        <f t="shared" si="15"/>
        <v/>
      </c>
      <c r="F98" s="1093"/>
      <c r="G98" s="1094"/>
      <c r="H98" s="1095"/>
      <c r="I98" s="1095"/>
      <c r="J98" s="1094"/>
      <c r="K98" s="1095"/>
      <c r="L98" s="1095"/>
      <c r="M98" s="1095"/>
      <c r="N98" s="1095"/>
      <c r="O98" s="1095"/>
      <c r="P98" s="748"/>
      <c r="Q98" s="742"/>
      <c r="R98" s="141"/>
      <c r="S98" s="484"/>
      <c r="T98" s="312"/>
    </row>
    <row r="99" spans="1:30" hidden="1" x14ac:dyDescent="0.25">
      <c r="A99" s="124" t="s">
        <v>30</v>
      </c>
      <c r="B99" s="484"/>
      <c r="D99" s="123" t="s">
        <v>73</v>
      </c>
      <c r="E99" s="1054" t="s">
        <v>73</v>
      </c>
      <c r="F99" s="1039"/>
      <c r="G99" s="1135" t="s">
        <v>73</v>
      </c>
      <c r="H99" s="945"/>
      <c r="I99" s="945"/>
      <c r="J99" s="1135" t="s">
        <v>73</v>
      </c>
      <c r="K99" s="945"/>
      <c r="L99" s="945"/>
      <c r="M99" s="945"/>
      <c r="N99" s="945"/>
      <c r="O99" s="945"/>
      <c r="P99" s="392" t="s">
        <v>73</v>
      </c>
      <c r="Q99" s="392" t="s">
        <v>73</v>
      </c>
      <c r="R99" s="141"/>
      <c r="S99" s="484"/>
      <c r="T99" s="312"/>
    </row>
    <row r="100" spans="1:30" s="53" customFormat="1" ht="12.75" customHeight="1" x14ac:dyDescent="0.25">
      <c r="A100" s="129"/>
      <c r="D100" s="1133" t="str">
        <f>Translations!$B$1497</f>
        <v>Note: Due to the complexity of the formulae connected to the fuel types, it is not possible to add further rows for additional fuels!</v>
      </c>
      <c r="E100" s="1133"/>
      <c r="F100" s="1133"/>
      <c r="G100" s="1134"/>
      <c r="H100" s="1134"/>
      <c r="I100" s="1134"/>
      <c r="J100" s="1134"/>
      <c r="K100" s="1134"/>
      <c r="L100" s="954"/>
      <c r="M100" s="954"/>
      <c r="N100" s="68"/>
      <c r="T100" s="722"/>
      <c r="U100" s="130"/>
      <c r="V100" s="129"/>
      <c r="W100" s="129"/>
      <c r="X100" s="129"/>
      <c r="Y100" s="129"/>
      <c r="Z100" s="129"/>
      <c r="AA100" s="129"/>
      <c r="AB100" s="129"/>
      <c r="AC100" s="129"/>
      <c r="AD100" s="129"/>
    </row>
    <row r="101" spans="1:30" s="53" customFormat="1" ht="12.75" customHeight="1" x14ac:dyDescent="0.25">
      <c r="A101" s="129"/>
      <c r="D101" s="80"/>
      <c r="E101" s="80"/>
      <c r="F101" s="80"/>
      <c r="G101" s="80"/>
      <c r="H101" s="80"/>
      <c r="I101" s="80"/>
      <c r="J101" s="80"/>
      <c r="K101" s="80"/>
      <c r="L101" s="80"/>
      <c r="M101" s="80"/>
      <c r="N101" s="80"/>
      <c r="U101" s="130"/>
      <c r="V101" s="129"/>
      <c r="W101" s="129"/>
      <c r="X101" s="129"/>
      <c r="Y101" s="129"/>
      <c r="Z101" s="129"/>
      <c r="AA101" s="129"/>
      <c r="AB101" s="129"/>
      <c r="AC101" s="129"/>
      <c r="AD101" s="129"/>
    </row>
    <row r="102" spans="1:30" x14ac:dyDescent="0.25">
      <c r="C102" s="60" t="s">
        <v>38</v>
      </c>
      <c r="D102" s="1059" t="str">
        <f>Translations!$B$1268</f>
        <v>Fuel consumption and emissions in the EU ETS</v>
      </c>
      <c r="E102" s="924"/>
      <c r="F102" s="924"/>
      <c r="G102" s="924"/>
      <c r="H102" s="924"/>
      <c r="I102" s="924"/>
      <c r="J102" s="924"/>
      <c r="K102" s="924"/>
      <c r="L102" s="924"/>
      <c r="M102" s="924"/>
    </row>
    <row r="103" spans="1:30" s="53" customFormat="1" ht="13.2" customHeight="1" x14ac:dyDescent="0.25">
      <c r="A103" s="129"/>
      <c r="D103" s="1041" t="str">
        <f>Translations!$B$1502</f>
        <v>Here you have to enter the quantity of each fuel used in the reporting year (also referred to as "activity data"). The emissions and the memo-items are calculated automatically using the calculation factors defined under point (b).</v>
      </c>
      <c r="E103" s="1041"/>
      <c r="F103" s="1041"/>
      <c r="G103" s="1041"/>
      <c r="H103" s="1041"/>
      <c r="I103" s="1041"/>
      <c r="J103" s="1041"/>
      <c r="K103" s="1041"/>
      <c r="L103" s="924"/>
      <c r="M103" s="924"/>
      <c r="N103" s="924"/>
      <c r="O103" s="924"/>
      <c r="P103" s="924"/>
      <c r="Q103" s="924"/>
      <c r="R103" s="313"/>
      <c r="U103" s="130"/>
      <c r="V103" s="129"/>
      <c r="W103" s="129"/>
      <c r="X103" s="129"/>
      <c r="Y103" s="129"/>
      <c r="Z103" s="129"/>
      <c r="AA103" s="129"/>
      <c r="AB103" s="129"/>
      <c r="AC103" s="129"/>
      <c r="AD103" s="129"/>
    </row>
    <row r="104" spans="1:30" s="53" customFormat="1" ht="13.2" customHeight="1" x14ac:dyDescent="0.25">
      <c r="A104" s="129"/>
      <c r="D104" s="1055" t="str">
        <f>Translations!$B$1503</f>
        <v>In case of alternative aviation fuels, you have to report the fuel quantities which are the result of the proportional attribution (see section 10a in sheet "Annex Aerodromes", Column I).</v>
      </c>
      <c r="E104" s="1055"/>
      <c r="F104" s="1055"/>
      <c r="G104" s="1055"/>
      <c r="H104" s="1055"/>
      <c r="I104" s="1055"/>
      <c r="J104" s="1055"/>
      <c r="K104" s="1055"/>
      <c r="L104" s="1056"/>
      <c r="M104" s="1056"/>
      <c r="N104" s="1056"/>
      <c r="O104" s="1056"/>
      <c r="P104" s="1056"/>
      <c r="Q104" s="1056"/>
      <c r="R104" s="810"/>
      <c r="U104" s="130"/>
      <c r="V104" s="129"/>
      <c r="W104" s="129"/>
      <c r="X104" s="129"/>
      <c r="Y104" s="129"/>
      <c r="Z104" s="129"/>
      <c r="AA104" s="129"/>
      <c r="AB104" s="129"/>
      <c r="AC104" s="129"/>
      <c r="AD104" s="129"/>
    </row>
    <row r="105" spans="1:30" s="53" customFormat="1" ht="13.2" customHeight="1" x14ac:dyDescent="0.25">
      <c r="A105" s="129"/>
      <c r="D105" s="1136" t="str">
        <f>Translations!$B$1504</f>
        <v>In order to first fill section 10a, please click here for going to sheet "Annex Aerodromes".</v>
      </c>
      <c r="E105" s="1136"/>
      <c r="F105" s="1136"/>
      <c r="G105" s="1136"/>
      <c r="H105" s="1136"/>
      <c r="I105" s="1136"/>
      <c r="J105" s="1136"/>
      <c r="K105" s="1136"/>
      <c r="L105" s="1136"/>
      <c r="M105" s="1136"/>
      <c r="N105" s="1136"/>
      <c r="O105" s="1136"/>
      <c r="P105" s="1136"/>
      <c r="Q105" s="1136"/>
      <c r="R105" s="811"/>
      <c r="U105" s="130"/>
      <c r="V105" s="129"/>
      <c r="W105" s="129"/>
      <c r="X105" s="129"/>
      <c r="Y105" s="129"/>
      <c r="Z105" s="129"/>
      <c r="AA105" s="129"/>
      <c r="AB105" s="129"/>
      <c r="AC105" s="129"/>
      <c r="AD105" s="129"/>
    </row>
    <row r="106" spans="1:30" s="53" customFormat="1" ht="12.75" customHeight="1" x14ac:dyDescent="0.25">
      <c r="A106" s="129"/>
      <c r="D106" s="1046" t="str">
        <f>Translations!$B$924</f>
        <v xml:space="preserve">(final) EF </v>
      </c>
      <c r="E106" s="1045"/>
      <c r="F106" s="1044" t="str">
        <f>Translations!$B$1505</f>
        <v>This is calculated from the preliminary emission factor and the non-zero-rated fraction of the fuel.</v>
      </c>
      <c r="G106" s="1045"/>
      <c r="H106" s="1045"/>
      <c r="I106" s="1045"/>
      <c r="J106" s="1045"/>
      <c r="K106" s="1045"/>
      <c r="L106" s="1045"/>
      <c r="M106" s="1045"/>
      <c r="N106" s="1045"/>
      <c r="O106" s="1045"/>
      <c r="P106" s="1045"/>
      <c r="Q106" s="1045"/>
      <c r="R106" s="313"/>
      <c r="U106" s="130"/>
      <c r="V106" s="129"/>
      <c r="W106" s="129"/>
      <c r="X106" s="129"/>
      <c r="Y106" s="129"/>
      <c r="Z106" s="129"/>
      <c r="AA106" s="129"/>
      <c r="AB106" s="129"/>
      <c r="AC106" s="129"/>
      <c r="AD106" s="129"/>
    </row>
    <row r="107" spans="1:30" s="53" customFormat="1" ht="13.2" customHeight="1" x14ac:dyDescent="0.25">
      <c r="A107" s="129"/>
      <c r="D107" s="1046" t="str">
        <f>Translations!$B$926</f>
        <v xml:space="preserve">fuel consumption </v>
      </c>
      <c r="E107" s="1045"/>
      <c r="F107" s="1044" t="str">
        <f>Translations!$B$927</f>
        <v xml:space="preserve">Please enter here the total fuel consumption of each fuel in tonnes in the reporting year. Please note that this figure should only include fuel consumption to be reported under the EU ETS, i.e. relate to the reduced scope. </v>
      </c>
      <c r="G107" s="1045"/>
      <c r="H107" s="1045"/>
      <c r="I107" s="1045"/>
      <c r="J107" s="1045"/>
      <c r="K107" s="1045"/>
      <c r="L107" s="1045"/>
      <c r="M107" s="1045"/>
      <c r="N107" s="1045"/>
      <c r="O107" s="1045"/>
      <c r="P107" s="1045"/>
      <c r="Q107" s="1045"/>
      <c r="R107" s="313"/>
      <c r="U107" s="130"/>
      <c r="V107" s="129"/>
      <c r="W107" s="129"/>
      <c r="X107" s="129"/>
      <c r="Y107" s="129"/>
      <c r="Z107" s="129"/>
      <c r="AA107" s="129"/>
      <c r="AB107" s="129"/>
      <c r="AC107" s="129"/>
      <c r="AD107" s="129"/>
    </row>
    <row r="108" spans="1:30" s="53" customFormat="1" ht="26.4" customHeight="1" x14ac:dyDescent="0.25">
      <c r="A108" s="129"/>
      <c r="D108" s="1046" t="str">
        <f>Translations!$B$1506</f>
        <v>CO2 emissions [t CO2]</v>
      </c>
      <c r="E108" s="1045"/>
      <c r="F108" s="1044" t="str">
        <f>Translations!$B$1507</f>
        <v>This is the amount of "fossil" (i.e. non-zero-rated) emissions (including emissions from biofuels, RFNBO/RCF or SLCF for which no evidence for compliance with the sustainability or GHG savings criteria of the RED has been provided). It is identical to the emissions for which allowances are to be surrendered.</v>
      </c>
      <c r="G108" s="1045"/>
      <c r="H108" s="1045"/>
      <c r="I108" s="1045"/>
      <c r="J108" s="1045"/>
      <c r="K108" s="1045"/>
      <c r="L108" s="1045"/>
      <c r="M108" s="1045"/>
      <c r="N108" s="1045"/>
      <c r="O108" s="1045"/>
      <c r="P108" s="1045"/>
      <c r="Q108" s="1045"/>
      <c r="R108" s="313"/>
      <c r="U108" s="130"/>
      <c r="V108" s="129"/>
      <c r="W108" s="129"/>
      <c r="X108" s="129"/>
      <c r="Y108" s="129"/>
      <c r="Z108" s="129"/>
      <c r="AA108" s="129"/>
      <c r="AB108" s="129"/>
      <c r="AC108" s="129"/>
      <c r="AD108" s="129"/>
    </row>
    <row r="109" spans="1:30" s="53" customFormat="1" ht="12.75" customHeight="1" x14ac:dyDescent="0.25">
      <c r="A109" s="129"/>
      <c r="D109" s="1046" t="str">
        <f>Translations!$B$1508</f>
        <v>CO2 from zero-rated biomass</v>
      </c>
      <c r="E109" s="1045"/>
      <c r="F109" s="1044" t="str">
        <f>Translations!$B$1509</f>
        <v xml:space="preserve">This figure shows as a memo-item the emissions from zero-rated biomass (i.e. biofuels which comply with the sustainability and GHG savingscriteria of the RED). </v>
      </c>
      <c r="G109" s="1045"/>
      <c r="H109" s="1045"/>
      <c r="I109" s="1045"/>
      <c r="J109" s="1045"/>
      <c r="K109" s="1045"/>
      <c r="L109" s="1045"/>
      <c r="M109" s="1045"/>
      <c r="N109" s="1045"/>
      <c r="O109" s="1045"/>
      <c r="P109" s="1045"/>
      <c r="Q109" s="1045"/>
      <c r="R109" s="313"/>
      <c r="U109" s="130"/>
      <c r="V109" s="129"/>
      <c r="W109" s="129"/>
      <c r="X109" s="129"/>
      <c r="Y109" s="129"/>
      <c r="Z109" s="129"/>
      <c r="AA109" s="129"/>
      <c r="AB109" s="129"/>
      <c r="AC109" s="129"/>
      <c r="AD109" s="129"/>
    </row>
    <row r="110" spans="1:30" s="53" customFormat="1" ht="13.2" customHeight="1" x14ac:dyDescent="0.25">
      <c r="A110" s="129"/>
      <c r="D110" s="1046" t="str">
        <f>Translations!$B$1510</f>
        <v>CO2 from non-zero-rated biomass</v>
      </c>
      <c r="E110" s="1045"/>
      <c r="F110" s="1044" t="str">
        <f>Translations!$B$1511</f>
        <v>This figure shows as a memo-item the emissions from non-zero-rated biomass.</v>
      </c>
      <c r="G110" s="1045"/>
      <c r="H110" s="1045"/>
      <c r="I110" s="1045"/>
      <c r="J110" s="1045"/>
      <c r="K110" s="1045"/>
      <c r="L110" s="1045"/>
      <c r="M110" s="1045"/>
      <c r="N110" s="1045"/>
      <c r="O110" s="1045"/>
      <c r="P110" s="1045"/>
      <c r="Q110" s="1045"/>
      <c r="R110" s="313"/>
      <c r="U110" s="130"/>
      <c r="V110" s="129"/>
      <c r="W110" s="129"/>
      <c r="X110" s="129"/>
      <c r="Y110" s="129"/>
      <c r="Z110" s="129"/>
      <c r="AA110" s="129"/>
      <c r="AB110" s="129"/>
      <c r="AC110" s="129"/>
      <c r="AD110" s="129"/>
    </row>
    <row r="111" spans="1:30" s="53" customFormat="1" ht="13.2" customHeight="1" x14ac:dyDescent="0.25">
      <c r="A111" s="129"/>
      <c r="D111" s="1046" t="str">
        <f>Translations!$B$1512</f>
        <v>etc.</v>
      </c>
      <c r="E111" s="1045"/>
      <c r="F111" s="1044" t="str">
        <f>Translations!$B$1513</f>
        <v>Further memo-items per fuel relating to RFNBO/RCF and SLCF fractions</v>
      </c>
      <c r="G111" s="1045"/>
      <c r="H111" s="1045"/>
      <c r="I111" s="1045"/>
      <c r="J111" s="1045"/>
      <c r="K111" s="1045"/>
      <c r="L111" s="1045"/>
      <c r="M111" s="1045"/>
      <c r="N111" s="1045"/>
      <c r="O111" s="1045"/>
      <c r="P111" s="1045"/>
      <c r="Q111" s="1045"/>
      <c r="R111" s="313"/>
      <c r="U111" s="130"/>
      <c r="V111" s="129"/>
      <c r="W111" s="129"/>
      <c r="X111" s="129"/>
      <c r="Y111" s="129"/>
      <c r="Z111" s="129"/>
      <c r="AA111" s="129"/>
      <c r="AB111" s="129"/>
      <c r="AC111" s="129"/>
      <c r="AD111" s="129"/>
    </row>
    <row r="112" spans="1:30" s="53" customFormat="1" ht="5.0999999999999996" customHeight="1" x14ac:dyDescent="0.25">
      <c r="A112" s="129"/>
      <c r="D112" s="131"/>
      <c r="E112" s="131"/>
      <c r="F112" s="131"/>
      <c r="G112" s="131"/>
      <c r="H112" s="131"/>
      <c r="I112" s="131"/>
      <c r="J112" s="131"/>
      <c r="K112" s="131"/>
      <c r="L112" s="131"/>
      <c r="M112" s="131"/>
      <c r="N112" s="80"/>
      <c r="U112" s="130"/>
      <c r="V112" s="129"/>
      <c r="W112" s="129"/>
      <c r="X112" s="129"/>
      <c r="Y112" s="129"/>
      <c r="Z112" s="129"/>
      <c r="AA112" s="129"/>
      <c r="AB112" s="129"/>
      <c r="AC112" s="129"/>
      <c r="AD112" s="129"/>
    </row>
    <row r="113" spans="1:30" s="53" customFormat="1" ht="13.2" customHeight="1" x14ac:dyDescent="0.25">
      <c r="A113" s="129"/>
      <c r="D113" s="1041" t="str">
        <f>Translations!$B$1514</f>
        <v>For checking if the amounts of alternative fuels are consistent with quantities attributed at aerodromes in accordance with section 10a, the amounts calculated there are displayed in the rightmost column of this table.</v>
      </c>
      <c r="E113" s="1041"/>
      <c r="F113" s="1041"/>
      <c r="G113" s="1041"/>
      <c r="H113" s="1041"/>
      <c r="I113" s="1041"/>
      <c r="J113" s="1041"/>
      <c r="K113" s="1041"/>
      <c r="L113" s="924"/>
      <c r="M113" s="924"/>
      <c r="N113" s="924"/>
      <c r="O113" s="924"/>
      <c r="P113" s="924"/>
      <c r="Q113" s="924"/>
      <c r="R113" s="313"/>
      <c r="U113" s="130"/>
      <c r="V113" s="129"/>
      <c r="W113" s="129"/>
      <c r="X113" s="129"/>
      <c r="Y113" s="129"/>
      <c r="Z113" s="129"/>
      <c r="AA113" s="129"/>
      <c r="AB113" s="129"/>
      <c r="AC113" s="129"/>
      <c r="AD113" s="129"/>
    </row>
    <row r="114" spans="1:30" s="53" customFormat="1" ht="13.2" customHeight="1" x14ac:dyDescent="0.25">
      <c r="A114" s="129"/>
      <c r="D114" s="1042" t="str">
        <f>Translations!$B$1515</f>
        <v>In case of a deviation of more than 0.1 tonnes fuel, the cell turns red.</v>
      </c>
      <c r="E114" s="1042"/>
      <c r="F114" s="1042"/>
      <c r="G114" s="1042"/>
      <c r="H114" s="1042"/>
      <c r="I114" s="1042"/>
      <c r="J114" s="1042"/>
      <c r="K114" s="1042"/>
      <c r="L114" s="1043"/>
      <c r="M114" s="1043"/>
      <c r="N114" s="1043"/>
      <c r="O114" s="1043"/>
      <c r="P114" s="1043"/>
      <c r="Q114" s="1043"/>
      <c r="R114" s="810"/>
      <c r="U114" s="130"/>
      <c r="V114" s="129"/>
      <c r="W114" s="129"/>
      <c r="X114" s="129"/>
      <c r="Y114" s="129"/>
      <c r="Z114" s="129"/>
      <c r="AA114" s="129"/>
      <c r="AB114" s="129"/>
      <c r="AC114" s="129"/>
      <c r="AD114" s="129"/>
    </row>
    <row r="115" spans="1:30" s="53" customFormat="1" ht="5.0999999999999996" customHeight="1" x14ac:dyDescent="0.25">
      <c r="A115" s="129"/>
      <c r="D115" s="131"/>
      <c r="E115" s="131"/>
      <c r="F115" s="131"/>
      <c r="G115" s="131"/>
      <c r="H115" s="131"/>
      <c r="I115" s="131"/>
      <c r="J115" s="131"/>
      <c r="K115" s="131"/>
      <c r="L115" s="131"/>
      <c r="M115" s="131"/>
      <c r="N115" s="80"/>
      <c r="U115" s="130"/>
      <c r="V115" s="129"/>
      <c r="W115" s="129"/>
      <c r="X115" s="129"/>
      <c r="Y115" s="129"/>
      <c r="Z115" s="129"/>
      <c r="AA115" s="129"/>
      <c r="AB115" s="129"/>
      <c r="AC115" s="129"/>
      <c r="AD115" s="129"/>
    </row>
    <row r="116" spans="1:30" ht="39.75" customHeight="1" x14ac:dyDescent="0.25">
      <c r="C116" s="60"/>
      <c r="D116" s="52" t="str">
        <f>Translations!$B$914</f>
        <v>Fuel No.</v>
      </c>
      <c r="E116" s="1050" t="str">
        <f>Translations!$B$915</f>
        <v>Name of fuel</v>
      </c>
      <c r="F116" s="1051"/>
      <c r="G116" s="52" t="str">
        <f>Translations!$B$916</f>
        <v>preliminary EF 
[t CO2 / t fuel]</v>
      </c>
      <c r="H116" s="52" t="str">
        <f>Translations!$B$934</f>
        <v>(final) EF 
[t CO2 / t fuel]</v>
      </c>
      <c r="I116" s="52" t="str">
        <f>Translations!$B$935</f>
        <v>fuel consumption [tonnes]</v>
      </c>
      <c r="J116" s="52" t="str">
        <f>Translations!$B$1516</f>
        <v>CO2 emissions
[t CO2]</v>
      </c>
      <c r="K116" s="134" t="str">
        <f>Translations!$B$1517</f>
        <v>Total zero-rated emissions [t CO2]</v>
      </c>
      <c r="L116" s="134" t="str">
        <f>Translations!$B$1518</f>
        <v>Zero-rated biomass</v>
      </c>
      <c r="M116" s="134" t="str">
        <f>Translations!$B$1519</f>
        <v>Zero-rated RFNBO / RCF</v>
      </c>
      <c r="N116" s="134" t="str">
        <f>Translations!$B$1520</f>
        <v>Zero-rated SLCF</v>
      </c>
      <c r="O116" s="134" t="str">
        <f>Translations!$B$1521</f>
        <v>Non-zero-rated biomass</v>
      </c>
      <c r="P116" s="134" t="str">
        <f>Translations!$B$1522</f>
        <v>Non-zero-rated RFNBO / RCF</v>
      </c>
      <c r="Q116" s="134" t="str">
        <f>Translations!$B$1523</f>
        <v>Non-zero-rated SLCF</v>
      </c>
      <c r="R116" s="817" t="str">
        <f>Translations!$B$1524</f>
        <v>Attributed quantity in section 10a</v>
      </c>
      <c r="S116" s="53"/>
      <c r="T116" s="312"/>
    </row>
    <row r="117" spans="1:30" x14ac:dyDescent="0.25">
      <c r="C117" s="60"/>
      <c r="D117" s="123">
        <v>1</v>
      </c>
      <c r="E117" s="1052" t="str">
        <f>Translations!$B$273</f>
        <v>Jet kerosene (Jet A1 or Jet A)</v>
      </c>
      <c r="F117" s="1052"/>
      <c r="G117" s="160">
        <f>IF(ISNUMBER(L57),L57,"")</f>
        <v>3.16</v>
      </c>
      <c r="H117" s="160">
        <f>IF(ISNUMBER(G117),G117*IF(N57=TRUE,0,1),"")</f>
        <v>3.16</v>
      </c>
      <c r="I117" s="488"/>
      <c r="J117" s="667" t="str">
        <f>IF(I117="","",H117*I117)</f>
        <v/>
      </c>
      <c r="K117" s="668" t="str">
        <f>IF(I117="","",IF(H117="","",IF(H117=0,G117*I117,"")))</f>
        <v/>
      </c>
      <c r="L117" s="669"/>
      <c r="M117" s="669"/>
      <c r="N117" s="670"/>
      <c r="O117" s="670"/>
      <c r="P117" s="670"/>
      <c r="Q117" s="670"/>
      <c r="R117" s="670"/>
      <c r="S117" s="53"/>
      <c r="T117" s="312"/>
    </row>
    <row r="118" spans="1:30" ht="13.35" customHeight="1" x14ac:dyDescent="0.25">
      <c r="C118" s="60"/>
      <c r="D118" s="123">
        <f>D117+1</f>
        <v>2</v>
      </c>
      <c r="E118" s="1052" t="str">
        <f>Translations!$B$274</f>
        <v>Jet gasoline (Jet B)</v>
      </c>
      <c r="F118" s="1052"/>
      <c r="G118" s="160">
        <f>IF(ISNUMBER(L58),L58,"")</f>
        <v>3.1</v>
      </c>
      <c r="H118" s="160">
        <f>IF(ISNUMBER(G118),G118*IF(N58=TRUE,0,1),"")</f>
        <v>3.1</v>
      </c>
      <c r="I118" s="488"/>
      <c r="J118" s="667" t="str">
        <f t="shared" ref="J118:J134" si="16">IF(I118="","",H118*I118)</f>
        <v/>
      </c>
      <c r="K118" s="668" t="str">
        <f t="shared" ref="K118:K134" si="17">IF(I118="","",IF(H118="","",IF(H118=0,G118*I118,"")))</f>
        <v/>
      </c>
      <c r="L118" s="669"/>
      <c r="M118" s="669"/>
      <c r="N118" s="670"/>
      <c r="O118" s="670"/>
      <c r="P118" s="670"/>
      <c r="Q118" s="670"/>
      <c r="R118" s="670"/>
      <c r="S118" s="53"/>
      <c r="T118" s="312"/>
    </row>
    <row r="119" spans="1:30" ht="12.75" customHeight="1" x14ac:dyDescent="0.25">
      <c r="C119" s="60"/>
      <c r="D119" s="123">
        <f t="shared" ref="D119" si="18">D118+1</f>
        <v>3</v>
      </c>
      <c r="E119" s="1048" t="str">
        <f>Translations!$B$275</f>
        <v>Aviation gasoline (AvGas)</v>
      </c>
      <c r="F119" s="1049"/>
      <c r="G119" s="160">
        <f>IF(ISNUMBER(L59),L59,"")</f>
        <v>3.1</v>
      </c>
      <c r="H119" s="160">
        <f>IF(ISNUMBER(G119),G119*IF(N59=TRUE,0,1),"")</f>
        <v>3.1</v>
      </c>
      <c r="I119" s="488"/>
      <c r="J119" s="667" t="str">
        <f t="shared" si="16"/>
        <v/>
      </c>
      <c r="K119" s="668" t="str">
        <f t="shared" si="17"/>
        <v/>
      </c>
      <c r="L119" s="669"/>
      <c r="M119" s="669"/>
      <c r="N119" s="670"/>
      <c r="O119" s="670"/>
      <c r="P119" s="670"/>
      <c r="Q119" s="670"/>
      <c r="R119" s="670"/>
      <c r="S119" s="53"/>
      <c r="T119" s="312"/>
    </row>
    <row r="120" spans="1:30" ht="13.35" customHeight="1" x14ac:dyDescent="0.25">
      <c r="C120" s="60"/>
      <c r="D120" s="123">
        <f t="shared" ref="D120:D134" si="19">D60</f>
        <v>4</v>
      </c>
      <c r="E120" s="1038" t="str">
        <f t="shared" ref="E120:E134" si="20">INDEX(CNTR_FuelListNames,D120-3)</f>
        <v/>
      </c>
      <c r="F120" s="1039"/>
      <c r="G120" s="160" t="str">
        <f t="shared" ref="G120:G134" si="21">IF(E120="","",INDEX(CNTR_FuelListEFprelim,MATCH($E120,CNTR_FuelListNames,0)))</f>
        <v/>
      </c>
      <c r="H120" s="160" t="str">
        <f t="shared" ref="H120:H134" si="22">IF(ISNUMBER(G120),G120*IF(INDEX(CNTR_FuelListIsZero,MATCH($E120,CNTR_FuelListNames,0))=TRUE,0,1),"")</f>
        <v/>
      </c>
      <c r="I120" s="488"/>
      <c r="J120" s="667" t="str">
        <f t="shared" si="16"/>
        <v/>
      </c>
      <c r="K120" s="668" t="str">
        <f t="shared" si="17"/>
        <v/>
      </c>
      <c r="L120" s="668" t="str">
        <f>IF(AND($E120&lt;&gt;"",ISNUMBER($I120),INDEX(CNTR_FuelListIsBioFuel,MATCH($E120,CNTR_FuelListNames,0))=TRUE,$H120=0),$K120,"")</f>
        <v/>
      </c>
      <c r="M120" s="668" t="str">
        <f t="shared" ref="M120:M134" si="23">IF(AND($E120&lt;&gt;"",ISNUMBER($I120),INDEX(CNTR_FuelListIsRF,MATCH($E120,CNTR_FuelListNames,0))=TRUE,$H120=0),$K120,"")</f>
        <v/>
      </c>
      <c r="N120" s="668" t="str">
        <f t="shared" ref="N120:N134" si="24">IF(AND($E120&lt;&gt;"",ISNUMBER($I120),INDEX(CNTR_FuelListIsSLCF,MATCH($E120,CNTR_FuelListNames,0))=TRUE,$H120=0),$K120,"")</f>
        <v/>
      </c>
      <c r="O120" s="668" t="str">
        <f t="shared" ref="O120:O134" si="25">IF(AND($E120&lt;&gt;"",ISNUMBER($I120),INDEX(CNTR_FuelListIsBioFuel,MATCH($E120,CNTR_FuelListNames,0))=TRUE,$H120&lt;&gt;0),$J120,"")</f>
        <v/>
      </c>
      <c r="P120" s="668" t="str">
        <f t="shared" ref="P120:P134" si="26">IF(AND($E120&lt;&gt;"",ISNUMBER($I120),INDEX(CNTR_FuelListIsRF,MATCH($E120,CNTR_FuelListNames,0))=TRUE,$H120&lt;&gt;0),$J120,"")</f>
        <v/>
      </c>
      <c r="Q120" s="668" t="str">
        <f t="shared" ref="Q120:Q134" si="27">IF(AND($E120&lt;&gt;"",ISNUMBER($I120),INDEX(CNTR_FuelListIsSLCF,MATCH($E120,CNTR_FuelListNames,0))=TRUE,$H120&lt;&gt;0),$J120,"")</f>
        <v/>
      </c>
      <c r="R120" s="818" t="str">
        <f>IF(I120="","",SUMIF('Annex Aerodromes'!$E$59:$E$258, E120, 'Annex Aerodromes'!$I$59:$I$258))</f>
        <v/>
      </c>
      <c r="S120" s="53"/>
      <c r="T120" s="312"/>
    </row>
    <row r="121" spans="1:30" ht="13.35" customHeight="1" x14ac:dyDescent="0.25">
      <c r="C121" s="60"/>
      <c r="D121" s="123">
        <f t="shared" si="19"/>
        <v>5</v>
      </c>
      <c r="E121" s="1038" t="str">
        <f t="shared" si="20"/>
        <v/>
      </c>
      <c r="F121" s="1039"/>
      <c r="G121" s="160" t="str">
        <f t="shared" si="21"/>
        <v/>
      </c>
      <c r="H121" s="160" t="str">
        <f t="shared" si="22"/>
        <v/>
      </c>
      <c r="I121" s="488"/>
      <c r="J121" s="667" t="str">
        <f t="shared" si="16"/>
        <v/>
      </c>
      <c r="K121" s="668" t="str">
        <f t="shared" si="17"/>
        <v/>
      </c>
      <c r="L121" s="668" t="str">
        <f t="shared" ref="L121:L134" si="28">IF(AND($E121&lt;&gt;"",ISNUMBER($I121),INDEX(CNTR_FuelListIsBioFuel,MATCH($E121,CNTR_FuelListNames,0))=TRUE,$H121=0),$K121,"")</f>
        <v/>
      </c>
      <c r="M121" s="668" t="str">
        <f t="shared" si="23"/>
        <v/>
      </c>
      <c r="N121" s="668" t="str">
        <f t="shared" si="24"/>
        <v/>
      </c>
      <c r="O121" s="668" t="str">
        <f t="shared" si="25"/>
        <v/>
      </c>
      <c r="P121" s="668" t="str">
        <f t="shared" si="26"/>
        <v/>
      </c>
      <c r="Q121" s="668" t="str">
        <f t="shared" si="27"/>
        <v/>
      </c>
      <c r="R121" s="818" t="str">
        <f>IF(I121="","",SUMIF('Annex Aerodromes'!$E$59:$E$258, E121, 'Annex Aerodromes'!$I$59:$I$258))</f>
        <v/>
      </c>
      <c r="S121" s="53"/>
      <c r="T121" s="312"/>
    </row>
    <row r="122" spans="1:30" ht="12.75" customHeight="1" x14ac:dyDescent="0.25">
      <c r="C122" s="60"/>
      <c r="D122" s="123">
        <f t="shared" si="19"/>
        <v>6</v>
      </c>
      <c r="E122" s="1038" t="str">
        <f t="shared" si="20"/>
        <v/>
      </c>
      <c r="F122" s="1039"/>
      <c r="G122" s="160" t="str">
        <f t="shared" si="21"/>
        <v/>
      </c>
      <c r="H122" s="160" t="str">
        <f t="shared" si="22"/>
        <v/>
      </c>
      <c r="I122" s="488"/>
      <c r="J122" s="667" t="str">
        <f t="shared" si="16"/>
        <v/>
      </c>
      <c r="K122" s="668" t="str">
        <f>IF(I122="","",IF(H122="","",IF(H122=0,G122*I122,"")))</f>
        <v/>
      </c>
      <c r="L122" s="668" t="str">
        <f t="shared" si="28"/>
        <v/>
      </c>
      <c r="M122" s="668" t="str">
        <f t="shared" si="23"/>
        <v/>
      </c>
      <c r="N122" s="668" t="str">
        <f t="shared" si="24"/>
        <v/>
      </c>
      <c r="O122" s="668" t="str">
        <f t="shared" si="25"/>
        <v/>
      </c>
      <c r="P122" s="668" t="str">
        <f t="shared" si="26"/>
        <v/>
      </c>
      <c r="Q122" s="668" t="str">
        <f t="shared" si="27"/>
        <v/>
      </c>
      <c r="R122" s="818" t="str">
        <f>IF(I122="","",SUMIF('Annex Aerodromes'!$E$59:$E$258, E122, 'Annex Aerodromes'!$I$59:$I$258))</f>
        <v/>
      </c>
      <c r="S122" s="53"/>
      <c r="T122" s="312"/>
    </row>
    <row r="123" spans="1:30" ht="13.35" customHeight="1" x14ac:dyDescent="0.25">
      <c r="C123" s="60"/>
      <c r="D123" s="123">
        <f t="shared" si="19"/>
        <v>7</v>
      </c>
      <c r="E123" s="1038" t="str">
        <f t="shared" si="20"/>
        <v/>
      </c>
      <c r="F123" s="1039"/>
      <c r="G123" s="160" t="str">
        <f t="shared" si="21"/>
        <v/>
      </c>
      <c r="H123" s="160" t="str">
        <f t="shared" si="22"/>
        <v/>
      </c>
      <c r="I123" s="488"/>
      <c r="J123" s="667" t="str">
        <f t="shared" si="16"/>
        <v/>
      </c>
      <c r="K123" s="668" t="str">
        <f t="shared" si="17"/>
        <v/>
      </c>
      <c r="L123" s="668" t="str">
        <f t="shared" si="28"/>
        <v/>
      </c>
      <c r="M123" s="668" t="str">
        <f t="shared" si="23"/>
        <v/>
      </c>
      <c r="N123" s="668" t="str">
        <f t="shared" si="24"/>
        <v/>
      </c>
      <c r="O123" s="668" t="str">
        <f t="shared" si="25"/>
        <v/>
      </c>
      <c r="P123" s="668" t="str">
        <f t="shared" si="26"/>
        <v/>
      </c>
      <c r="Q123" s="668" t="str">
        <f t="shared" si="27"/>
        <v/>
      </c>
      <c r="R123" s="818" t="str">
        <f>IF(I123="","",SUMIF('Annex Aerodromes'!$E$59:$E$258, E123, 'Annex Aerodromes'!$I$59:$I$258))</f>
        <v/>
      </c>
      <c r="S123" s="53"/>
      <c r="T123" s="312"/>
    </row>
    <row r="124" spans="1:30" ht="13.35" customHeight="1" x14ac:dyDescent="0.25">
      <c r="C124" s="60"/>
      <c r="D124" s="123">
        <f t="shared" si="19"/>
        <v>8</v>
      </c>
      <c r="E124" s="1038" t="str">
        <f t="shared" si="20"/>
        <v/>
      </c>
      <c r="F124" s="1039"/>
      <c r="G124" s="160" t="str">
        <f t="shared" si="21"/>
        <v/>
      </c>
      <c r="H124" s="160" t="str">
        <f t="shared" si="22"/>
        <v/>
      </c>
      <c r="I124" s="488"/>
      <c r="J124" s="667" t="str">
        <f t="shared" si="16"/>
        <v/>
      </c>
      <c r="K124" s="668" t="str">
        <f>IF(I124="","",IF(H124="","",IF(H124=0,G124*I124,"")))</f>
        <v/>
      </c>
      <c r="L124" s="668" t="str">
        <f t="shared" si="28"/>
        <v/>
      </c>
      <c r="M124" s="668" t="str">
        <f t="shared" si="23"/>
        <v/>
      </c>
      <c r="N124" s="668" t="str">
        <f t="shared" si="24"/>
        <v/>
      </c>
      <c r="O124" s="668" t="str">
        <f t="shared" si="25"/>
        <v/>
      </c>
      <c r="P124" s="668" t="str">
        <f t="shared" si="26"/>
        <v/>
      </c>
      <c r="Q124" s="668" t="str">
        <f t="shared" si="27"/>
        <v/>
      </c>
      <c r="R124" s="818" t="str">
        <f>IF(I124="","",SUMIF('Annex Aerodromes'!$E$59:$E$258, E124, 'Annex Aerodromes'!$I$59:$I$258))</f>
        <v/>
      </c>
      <c r="S124" s="53"/>
      <c r="T124" s="312"/>
    </row>
    <row r="125" spans="1:30" ht="13.35" customHeight="1" x14ac:dyDescent="0.25">
      <c r="C125" s="60"/>
      <c r="D125" s="123">
        <f t="shared" si="19"/>
        <v>9</v>
      </c>
      <c r="E125" s="1038" t="str">
        <f t="shared" si="20"/>
        <v/>
      </c>
      <c r="F125" s="1039"/>
      <c r="G125" s="160" t="str">
        <f t="shared" si="21"/>
        <v/>
      </c>
      <c r="H125" s="160" t="str">
        <f t="shared" si="22"/>
        <v/>
      </c>
      <c r="I125" s="488"/>
      <c r="J125" s="667" t="str">
        <f t="shared" si="16"/>
        <v/>
      </c>
      <c r="K125" s="668" t="str">
        <f t="shared" si="17"/>
        <v/>
      </c>
      <c r="L125" s="668" t="str">
        <f t="shared" si="28"/>
        <v/>
      </c>
      <c r="M125" s="668" t="str">
        <f t="shared" si="23"/>
        <v/>
      </c>
      <c r="N125" s="668" t="str">
        <f t="shared" si="24"/>
        <v/>
      </c>
      <c r="O125" s="668" t="str">
        <f t="shared" si="25"/>
        <v/>
      </c>
      <c r="P125" s="668" t="str">
        <f t="shared" si="26"/>
        <v/>
      </c>
      <c r="Q125" s="668" t="str">
        <f t="shared" si="27"/>
        <v/>
      </c>
      <c r="R125" s="818" t="str">
        <f>IF(I125="","",SUMIF('Annex Aerodromes'!$E$59:$E$258, E125, 'Annex Aerodromes'!$I$59:$I$258))</f>
        <v/>
      </c>
      <c r="S125" s="53"/>
      <c r="T125" s="312"/>
    </row>
    <row r="126" spans="1:30" ht="13.35" customHeight="1" x14ac:dyDescent="0.25">
      <c r="C126" s="60"/>
      <c r="D126" s="123">
        <f t="shared" si="19"/>
        <v>10</v>
      </c>
      <c r="E126" s="1038" t="str">
        <f t="shared" si="20"/>
        <v/>
      </c>
      <c r="F126" s="1039"/>
      <c r="G126" s="160" t="str">
        <f t="shared" si="21"/>
        <v/>
      </c>
      <c r="H126" s="160" t="str">
        <f t="shared" si="22"/>
        <v/>
      </c>
      <c r="I126" s="488"/>
      <c r="J126" s="667" t="str">
        <f t="shared" si="16"/>
        <v/>
      </c>
      <c r="K126" s="668" t="str">
        <f t="shared" si="17"/>
        <v/>
      </c>
      <c r="L126" s="668" t="str">
        <f t="shared" si="28"/>
        <v/>
      </c>
      <c r="M126" s="668" t="str">
        <f t="shared" si="23"/>
        <v/>
      </c>
      <c r="N126" s="668" t="str">
        <f t="shared" si="24"/>
        <v/>
      </c>
      <c r="O126" s="668" t="str">
        <f t="shared" si="25"/>
        <v/>
      </c>
      <c r="P126" s="668" t="str">
        <f t="shared" si="26"/>
        <v/>
      </c>
      <c r="Q126" s="668" t="str">
        <f t="shared" si="27"/>
        <v/>
      </c>
      <c r="R126" s="818" t="str">
        <f>IF(I126="","",SUMIF('Annex Aerodromes'!$E$59:$E$258, E126, 'Annex Aerodromes'!$I$59:$I$258))</f>
        <v/>
      </c>
      <c r="S126" s="53"/>
      <c r="T126" s="312"/>
    </row>
    <row r="127" spans="1:30" ht="13.35" customHeight="1" x14ac:dyDescent="0.25">
      <c r="C127" s="60"/>
      <c r="D127" s="123">
        <f t="shared" si="19"/>
        <v>11</v>
      </c>
      <c r="E127" s="1038" t="str">
        <f t="shared" si="20"/>
        <v/>
      </c>
      <c r="F127" s="1039"/>
      <c r="G127" s="160" t="str">
        <f t="shared" si="21"/>
        <v/>
      </c>
      <c r="H127" s="160" t="str">
        <f t="shared" si="22"/>
        <v/>
      </c>
      <c r="I127" s="488"/>
      <c r="J127" s="667" t="str">
        <f t="shared" si="16"/>
        <v/>
      </c>
      <c r="K127" s="668" t="str">
        <f t="shared" si="17"/>
        <v/>
      </c>
      <c r="L127" s="668" t="str">
        <f t="shared" si="28"/>
        <v/>
      </c>
      <c r="M127" s="668" t="str">
        <f t="shared" si="23"/>
        <v/>
      </c>
      <c r="N127" s="668" t="str">
        <f t="shared" si="24"/>
        <v/>
      </c>
      <c r="O127" s="668" t="str">
        <f t="shared" si="25"/>
        <v/>
      </c>
      <c r="P127" s="668" t="str">
        <f t="shared" si="26"/>
        <v/>
      </c>
      <c r="Q127" s="668" t="str">
        <f t="shared" si="27"/>
        <v/>
      </c>
      <c r="R127" s="818" t="str">
        <f>IF(I127="","",SUMIF('Annex Aerodromes'!$E$59:$E$258, E127, 'Annex Aerodromes'!$I$59:$I$258))</f>
        <v/>
      </c>
      <c r="S127" s="53"/>
      <c r="T127" s="312"/>
    </row>
    <row r="128" spans="1:30" ht="13.35" customHeight="1" x14ac:dyDescent="0.25">
      <c r="C128" s="60"/>
      <c r="D128" s="123">
        <f t="shared" si="19"/>
        <v>12</v>
      </c>
      <c r="E128" s="1038" t="str">
        <f t="shared" si="20"/>
        <v/>
      </c>
      <c r="F128" s="1039"/>
      <c r="G128" s="160" t="str">
        <f t="shared" si="21"/>
        <v/>
      </c>
      <c r="H128" s="160" t="str">
        <f t="shared" si="22"/>
        <v/>
      </c>
      <c r="I128" s="488"/>
      <c r="J128" s="667" t="str">
        <f t="shared" si="16"/>
        <v/>
      </c>
      <c r="K128" s="668" t="str">
        <f t="shared" si="17"/>
        <v/>
      </c>
      <c r="L128" s="668" t="str">
        <f t="shared" si="28"/>
        <v/>
      </c>
      <c r="M128" s="668" t="str">
        <f t="shared" si="23"/>
        <v/>
      </c>
      <c r="N128" s="668" t="str">
        <f t="shared" si="24"/>
        <v/>
      </c>
      <c r="O128" s="668" t="str">
        <f t="shared" si="25"/>
        <v/>
      </c>
      <c r="P128" s="668" t="str">
        <f t="shared" si="26"/>
        <v/>
      </c>
      <c r="Q128" s="668" t="str">
        <f t="shared" si="27"/>
        <v/>
      </c>
      <c r="R128" s="818" t="str">
        <f>IF(I128="","",SUMIF('Annex Aerodromes'!$E$59:$E$258, E128, 'Annex Aerodromes'!$I$59:$I$258))</f>
        <v/>
      </c>
      <c r="S128" s="53"/>
      <c r="T128" s="312"/>
    </row>
    <row r="129" spans="1:30" ht="13.35" customHeight="1" x14ac:dyDescent="0.25">
      <c r="C129" s="60"/>
      <c r="D129" s="123">
        <f t="shared" si="19"/>
        <v>13</v>
      </c>
      <c r="E129" s="1038" t="str">
        <f t="shared" si="20"/>
        <v/>
      </c>
      <c r="F129" s="1039"/>
      <c r="G129" s="160" t="str">
        <f t="shared" si="21"/>
        <v/>
      </c>
      <c r="H129" s="160" t="str">
        <f t="shared" si="22"/>
        <v/>
      </c>
      <c r="I129" s="488"/>
      <c r="J129" s="667" t="str">
        <f t="shared" si="16"/>
        <v/>
      </c>
      <c r="K129" s="668" t="str">
        <f t="shared" si="17"/>
        <v/>
      </c>
      <c r="L129" s="668" t="str">
        <f t="shared" si="28"/>
        <v/>
      </c>
      <c r="M129" s="668" t="str">
        <f t="shared" si="23"/>
        <v/>
      </c>
      <c r="N129" s="668" t="str">
        <f t="shared" si="24"/>
        <v/>
      </c>
      <c r="O129" s="668" t="str">
        <f t="shared" si="25"/>
        <v/>
      </c>
      <c r="P129" s="668" t="str">
        <f t="shared" si="26"/>
        <v/>
      </c>
      <c r="Q129" s="668" t="str">
        <f t="shared" si="27"/>
        <v/>
      </c>
      <c r="R129" s="818" t="str">
        <f>IF(I129="","",SUMIF('Annex Aerodromes'!$E$59:$E$258, E129, 'Annex Aerodromes'!$I$59:$I$258))</f>
        <v/>
      </c>
      <c r="S129" s="53"/>
      <c r="T129" s="312"/>
    </row>
    <row r="130" spans="1:30" ht="13.35" customHeight="1" x14ac:dyDescent="0.25">
      <c r="C130" s="60"/>
      <c r="D130" s="123">
        <f t="shared" si="19"/>
        <v>14</v>
      </c>
      <c r="E130" s="1038" t="str">
        <f t="shared" si="20"/>
        <v/>
      </c>
      <c r="F130" s="1039"/>
      <c r="G130" s="160" t="str">
        <f t="shared" si="21"/>
        <v/>
      </c>
      <c r="H130" s="160" t="str">
        <f t="shared" si="22"/>
        <v/>
      </c>
      <c r="I130" s="488"/>
      <c r="J130" s="667" t="str">
        <f t="shared" si="16"/>
        <v/>
      </c>
      <c r="K130" s="668" t="str">
        <f t="shared" si="17"/>
        <v/>
      </c>
      <c r="L130" s="668" t="str">
        <f t="shared" si="28"/>
        <v/>
      </c>
      <c r="M130" s="668" t="str">
        <f t="shared" si="23"/>
        <v/>
      </c>
      <c r="N130" s="668" t="str">
        <f t="shared" si="24"/>
        <v/>
      </c>
      <c r="O130" s="668" t="str">
        <f t="shared" si="25"/>
        <v/>
      </c>
      <c r="P130" s="668" t="str">
        <f t="shared" si="26"/>
        <v/>
      </c>
      <c r="Q130" s="668" t="str">
        <f t="shared" si="27"/>
        <v/>
      </c>
      <c r="R130" s="818" t="str">
        <f>IF(I130="","",SUMIF('Annex Aerodromes'!$E$59:$E$258, E130, 'Annex Aerodromes'!$I$59:$I$258))</f>
        <v/>
      </c>
      <c r="S130" s="53"/>
      <c r="T130" s="312"/>
    </row>
    <row r="131" spans="1:30" ht="13.35" customHeight="1" x14ac:dyDescent="0.25">
      <c r="C131" s="60"/>
      <c r="D131" s="123">
        <f t="shared" si="19"/>
        <v>15</v>
      </c>
      <c r="E131" s="1038" t="str">
        <f t="shared" si="20"/>
        <v/>
      </c>
      <c r="F131" s="1039"/>
      <c r="G131" s="160" t="str">
        <f t="shared" si="21"/>
        <v/>
      </c>
      <c r="H131" s="160" t="str">
        <f t="shared" si="22"/>
        <v/>
      </c>
      <c r="I131" s="488"/>
      <c r="J131" s="667" t="str">
        <f t="shared" si="16"/>
        <v/>
      </c>
      <c r="K131" s="668" t="str">
        <f t="shared" si="17"/>
        <v/>
      </c>
      <c r="L131" s="668" t="str">
        <f t="shared" si="28"/>
        <v/>
      </c>
      <c r="M131" s="668" t="str">
        <f t="shared" si="23"/>
        <v/>
      </c>
      <c r="N131" s="668" t="str">
        <f t="shared" si="24"/>
        <v/>
      </c>
      <c r="O131" s="668" t="str">
        <f t="shared" si="25"/>
        <v/>
      </c>
      <c r="P131" s="668" t="str">
        <f t="shared" si="26"/>
        <v/>
      </c>
      <c r="Q131" s="668" t="str">
        <f t="shared" si="27"/>
        <v/>
      </c>
      <c r="R131" s="818" t="str">
        <f>IF(I131="","",SUMIF('Annex Aerodromes'!$E$59:$E$258, E131, 'Annex Aerodromes'!$I$59:$I$258))</f>
        <v/>
      </c>
      <c r="S131" s="53"/>
      <c r="T131" s="312"/>
    </row>
    <row r="132" spans="1:30" ht="13.35" customHeight="1" x14ac:dyDescent="0.25">
      <c r="C132" s="60"/>
      <c r="D132" s="123">
        <f t="shared" si="19"/>
        <v>16</v>
      </c>
      <c r="E132" s="1038" t="str">
        <f t="shared" si="20"/>
        <v/>
      </c>
      <c r="F132" s="1039"/>
      <c r="G132" s="160" t="str">
        <f t="shared" si="21"/>
        <v/>
      </c>
      <c r="H132" s="160" t="str">
        <f t="shared" si="22"/>
        <v/>
      </c>
      <c r="I132" s="488"/>
      <c r="J132" s="667" t="str">
        <f t="shared" si="16"/>
        <v/>
      </c>
      <c r="K132" s="668" t="str">
        <f t="shared" si="17"/>
        <v/>
      </c>
      <c r="L132" s="668" t="str">
        <f t="shared" si="28"/>
        <v/>
      </c>
      <c r="M132" s="668" t="str">
        <f t="shared" si="23"/>
        <v/>
      </c>
      <c r="N132" s="668" t="str">
        <f t="shared" si="24"/>
        <v/>
      </c>
      <c r="O132" s="668" t="str">
        <f t="shared" si="25"/>
        <v/>
      </c>
      <c r="P132" s="668" t="str">
        <f t="shared" si="26"/>
        <v/>
      </c>
      <c r="Q132" s="668" t="str">
        <f t="shared" si="27"/>
        <v/>
      </c>
      <c r="R132" s="818" t="str">
        <f>IF(I132="","",SUMIF('Annex Aerodromes'!$E$59:$E$258, E132, 'Annex Aerodromes'!$I$59:$I$258))</f>
        <v/>
      </c>
      <c r="S132" s="53"/>
      <c r="T132" s="312"/>
    </row>
    <row r="133" spans="1:30" ht="13.35" customHeight="1" x14ac:dyDescent="0.25">
      <c r="C133" s="60"/>
      <c r="D133" s="123">
        <f t="shared" si="19"/>
        <v>17</v>
      </c>
      <c r="E133" s="1038" t="str">
        <f t="shared" si="20"/>
        <v/>
      </c>
      <c r="F133" s="1039"/>
      <c r="G133" s="160" t="str">
        <f t="shared" si="21"/>
        <v/>
      </c>
      <c r="H133" s="160" t="str">
        <f t="shared" si="22"/>
        <v/>
      </c>
      <c r="I133" s="488"/>
      <c r="J133" s="667" t="str">
        <f t="shared" si="16"/>
        <v/>
      </c>
      <c r="K133" s="668" t="str">
        <f t="shared" si="17"/>
        <v/>
      </c>
      <c r="L133" s="668" t="str">
        <f t="shared" si="28"/>
        <v/>
      </c>
      <c r="M133" s="668" t="str">
        <f t="shared" si="23"/>
        <v/>
      </c>
      <c r="N133" s="668" t="str">
        <f t="shared" si="24"/>
        <v/>
      </c>
      <c r="O133" s="668" t="str">
        <f t="shared" si="25"/>
        <v/>
      </c>
      <c r="P133" s="668" t="str">
        <f t="shared" si="26"/>
        <v/>
      </c>
      <c r="Q133" s="668" t="str">
        <f t="shared" si="27"/>
        <v/>
      </c>
      <c r="R133" s="818" t="str">
        <f>IF(I133="","",SUMIF('Annex Aerodromes'!$E$59:$E$258, E133, 'Annex Aerodromes'!$I$59:$I$258))</f>
        <v/>
      </c>
      <c r="S133" s="53"/>
      <c r="T133" s="312"/>
    </row>
    <row r="134" spans="1:30" ht="13.35" customHeight="1" x14ac:dyDescent="0.25">
      <c r="C134" s="60"/>
      <c r="D134" s="123">
        <f t="shared" si="19"/>
        <v>18</v>
      </c>
      <c r="E134" s="1038" t="str">
        <f t="shared" si="20"/>
        <v/>
      </c>
      <c r="F134" s="1039"/>
      <c r="G134" s="160" t="str">
        <f t="shared" si="21"/>
        <v/>
      </c>
      <c r="H134" s="160" t="str">
        <f t="shared" si="22"/>
        <v/>
      </c>
      <c r="I134" s="488"/>
      <c r="J134" s="667" t="str">
        <f t="shared" si="16"/>
        <v/>
      </c>
      <c r="K134" s="668" t="str">
        <f t="shared" si="17"/>
        <v/>
      </c>
      <c r="L134" s="668" t="str">
        <f t="shared" si="28"/>
        <v/>
      </c>
      <c r="M134" s="668" t="str">
        <f t="shared" si="23"/>
        <v/>
      </c>
      <c r="N134" s="668" t="str">
        <f t="shared" si="24"/>
        <v/>
      </c>
      <c r="O134" s="668" t="str">
        <f t="shared" si="25"/>
        <v/>
      </c>
      <c r="P134" s="668" t="str">
        <f t="shared" si="26"/>
        <v/>
      </c>
      <c r="Q134" s="668" t="str">
        <f t="shared" si="27"/>
        <v/>
      </c>
      <c r="R134" s="818" t="str">
        <f>IF(I134="","",SUMIF('Annex Aerodromes'!$E$59:$E$258, E134, 'Annex Aerodromes'!$I$59:$I$258))</f>
        <v/>
      </c>
      <c r="S134" s="53"/>
      <c r="T134" s="312"/>
    </row>
    <row r="135" spans="1:30" hidden="1" x14ac:dyDescent="0.25">
      <c r="A135" s="124" t="s">
        <v>30</v>
      </c>
      <c r="C135" s="60"/>
      <c r="D135" s="123" t="s">
        <v>73</v>
      </c>
      <c r="E135" s="1061" t="s">
        <v>73</v>
      </c>
      <c r="F135" s="1061"/>
      <c r="G135" s="393" t="s">
        <v>73</v>
      </c>
      <c r="H135" s="393" t="s">
        <v>73</v>
      </c>
      <c r="I135" s="393" t="s">
        <v>73</v>
      </c>
      <c r="J135" s="393" t="s">
        <v>73</v>
      </c>
      <c r="K135" s="393" t="s">
        <v>73</v>
      </c>
      <c r="L135" s="393" t="s">
        <v>73</v>
      </c>
      <c r="M135" s="393" t="s">
        <v>73</v>
      </c>
      <c r="N135" s="393" t="s">
        <v>73</v>
      </c>
      <c r="O135" s="393" t="s">
        <v>73</v>
      </c>
      <c r="P135" s="393" t="s">
        <v>73</v>
      </c>
      <c r="Q135" s="393" t="s">
        <v>73</v>
      </c>
      <c r="R135" s="393" t="s">
        <v>73</v>
      </c>
      <c r="S135" s="53"/>
      <c r="T135" s="312"/>
    </row>
    <row r="136" spans="1:30" s="53" customFormat="1" ht="13.2" customHeight="1" x14ac:dyDescent="0.25">
      <c r="A136" s="129"/>
      <c r="D136" s="1134" t="str">
        <f>Translations!$B$1497</f>
        <v>Note: Due to the complexity of the formulae connected to the fuel types, it is not possible to add further rows for additional fuels!</v>
      </c>
      <c r="E136" s="1134"/>
      <c r="F136" s="1134"/>
      <c r="G136" s="1134"/>
      <c r="H136" s="1134"/>
      <c r="I136" s="1134"/>
      <c r="J136" s="1134"/>
      <c r="K136" s="1134"/>
      <c r="L136" s="80"/>
      <c r="M136" s="80"/>
      <c r="N136" s="80"/>
      <c r="U136" s="130"/>
      <c r="V136" s="129"/>
      <c r="W136" s="129"/>
      <c r="X136" s="129"/>
      <c r="Y136" s="129"/>
      <c r="Z136" s="129"/>
      <c r="AA136" s="129"/>
      <c r="AB136" s="129"/>
      <c r="AC136" s="129"/>
      <c r="AD136" s="129"/>
    </row>
    <row r="137" spans="1:30" s="53" customFormat="1" ht="13.2" customHeight="1" thickBot="1" x14ac:dyDescent="0.3">
      <c r="A137" s="129"/>
      <c r="D137" s="131"/>
      <c r="E137" s="131"/>
      <c r="F137" s="131"/>
      <c r="G137" s="131"/>
      <c r="H137" s="131"/>
      <c r="I137" s="131"/>
      <c r="J137" s="131"/>
      <c r="K137" s="131"/>
      <c r="L137" s="131"/>
      <c r="M137" s="131"/>
      <c r="N137" s="80"/>
      <c r="U137" s="130"/>
      <c r="V137" s="129"/>
      <c r="W137" s="129"/>
      <c r="X137" s="129"/>
      <c r="Y137" s="129"/>
      <c r="Z137" s="129"/>
      <c r="AA137" s="129"/>
      <c r="AB137" s="129"/>
      <c r="AC137" s="129"/>
      <c r="AD137" s="129"/>
    </row>
    <row r="138" spans="1:30" s="118" customFormat="1" ht="12.75" customHeight="1" thickBot="1" x14ac:dyDescent="0.3">
      <c r="A138" s="135"/>
      <c r="D138" s="1099" t="str">
        <f>Translations!$B$1269</f>
        <v>Total CO2 emissions (EU ETS) in the reporting year:</v>
      </c>
      <c r="E138" s="1100"/>
      <c r="F138" s="1100"/>
      <c r="G138" s="1100"/>
      <c r="H138" s="1100"/>
      <c r="I138" s="1101"/>
      <c r="J138" s="136">
        <f>ROUND(SUM(J117:J135),0)</f>
        <v>0</v>
      </c>
      <c r="K138" s="586"/>
      <c r="S138" s="53"/>
      <c r="T138" s="53"/>
      <c r="U138" s="135"/>
      <c r="V138" s="135"/>
      <c r="W138" s="720"/>
      <c r="X138" s="135"/>
      <c r="Y138" s="135"/>
      <c r="Z138" s="135"/>
      <c r="AA138" s="135"/>
      <c r="AB138" s="135"/>
      <c r="AC138" s="135"/>
      <c r="AD138" s="135"/>
    </row>
    <row r="139" spans="1:30" s="53" customFormat="1" ht="63.75" customHeight="1" thickBot="1" x14ac:dyDescent="0.3">
      <c r="A139" s="129"/>
      <c r="D139" s="1096" t="str">
        <f>Translations!$B$938</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v>
      </c>
      <c r="E139" s="1097"/>
      <c r="F139" s="1097"/>
      <c r="G139" s="1097"/>
      <c r="H139" s="1097"/>
      <c r="I139" s="1097"/>
      <c r="J139" s="1097"/>
      <c r="K139" s="1098"/>
      <c r="L139" s="569"/>
      <c r="M139" s="569"/>
      <c r="N139" s="80"/>
      <c r="U139" s="130"/>
      <c r="V139" s="720"/>
      <c r="W139" s="129"/>
      <c r="X139" s="129"/>
      <c r="Y139" s="129"/>
      <c r="Z139" s="129"/>
      <c r="AA139" s="129"/>
      <c r="AB139" s="129"/>
      <c r="AC139" s="129"/>
      <c r="AD139" s="129"/>
    </row>
    <row r="140" spans="1:30" s="53" customFormat="1" ht="5.0999999999999996" customHeight="1" x14ac:dyDescent="0.25">
      <c r="A140" s="129"/>
      <c r="D140" s="131"/>
      <c r="E140" s="131"/>
      <c r="F140" s="131"/>
      <c r="G140" s="131"/>
      <c r="H140" s="131"/>
      <c r="I140" s="131"/>
      <c r="J140" s="131"/>
      <c r="K140" s="131"/>
      <c r="L140" s="131"/>
      <c r="M140" s="131"/>
      <c r="N140" s="80"/>
      <c r="U140" s="130"/>
      <c r="V140" s="129"/>
      <c r="W140" s="129"/>
      <c r="X140" s="129"/>
      <c r="Y140" s="129"/>
      <c r="Z140" s="129"/>
      <c r="AA140" s="129"/>
      <c r="AB140" s="129"/>
      <c r="AC140" s="129"/>
      <c r="AD140" s="129"/>
    </row>
    <row r="141" spans="1:30" s="118" customFormat="1" ht="12.75" customHeight="1" x14ac:dyDescent="0.25">
      <c r="A141" s="135"/>
      <c r="D141" s="1068" t="str">
        <f>Translations!$B$1525</f>
        <v>Memo Item: total zero-rated emissions</v>
      </c>
      <c r="E141" s="1069"/>
      <c r="F141" s="1069"/>
      <c r="G141" s="1069"/>
      <c r="H141" s="1069"/>
      <c r="I141" s="1069"/>
      <c r="J141" s="1070"/>
      <c r="K141" s="137">
        <f>ROUND(SUM(K117:K135),0)</f>
        <v>0</v>
      </c>
      <c r="L141" s="729"/>
      <c r="M141" s="729"/>
      <c r="N141" s="729"/>
      <c r="O141" s="729"/>
      <c r="P141" s="729"/>
      <c r="Q141" s="159"/>
      <c r="T141" s="490"/>
      <c r="U141" s="135" t="s">
        <v>160</v>
      </c>
      <c r="V141" s="135"/>
      <c r="W141" s="720"/>
      <c r="X141" s="135"/>
      <c r="Y141" s="135"/>
      <c r="Z141" s="135"/>
      <c r="AA141" s="135"/>
      <c r="AB141" s="135"/>
      <c r="AC141" s="135"/>
      <c r="AD141" s="135"/>
    </row>
    <row r="142" spans="1:30" s="118" customFormat="1" ht="12.75" customHeight="1" x14ac:dyDescent="0.25">
      <c r="A142" s="135"/>
      <c r="D142" s="1127" t="str">
        <f>Translations!$B$1526</f>
        <v>Memo Item: Total emissions using the preliminary emissions factor</v>
      </c>
      <c r="E142" s="1128"/>
      <c r="F142" s="1128"/>
      <c r="G142" s="1128"/>
      <c r="H142" s="1128"/>
      <c r="I142" s="117"/>
      <c r="J142" s="116"/>
      <c r="K142" s="137">
        <f>ROUND(SUM(J117:K135),0)</f>
        <v>0</v>
      </c>
      <c r="L142" s="729"/>
      <c r="M142" s="729"/>
      <c r="N142" s="729"/>
      <c r="O142" s="729"/>
      <c r="P142" s="729"/>
      <c r="Q142" s="159"/>
      <c r="T142" s="490"/>
      <c r="U142" s="135" t="s">
        <v>162</v>
      </c>
      <c r="V142" s="135"/>
      <c r="W142" s="720"/>
      <c r="X142" s="135"/>
      <c r="Y142" s="135"/>
      <c r="Z142" s="135"/>
      <c r="AA142" s="135"/>
      <c r="AB142" s="135"/>
      <c r="AC142" s="135"/>
      <c r="AD142" s="135"/>
    </row>
    <row r="143" spans="1:30" x14ac:dyDescent="0.25">
      <c r="C143" s="312"/>
      <c r="D143" s="723" t="str">
        <f>Translations!$B$1527</f>
        <v>Memo-item: Total emissions from zero-rated biofuels</v>
      </c>
      <c r="E143" s="724"/>
      <c r="F143" s="725"/>
      <c r="G143" s="725"/>
      <c r="H143" s="725"/>
      <c r="I143" s="725"/>
      <c r="J143" s="725"/>
      <c r="K143" s="725"/>
      <c r="L143" s="137" t="str">
        <f>IF(SUM(L$117:L$135)=0,"",SUM(L$117:L$135))</f>
        <v/>
      </c>
      <c r="M143" s="728"/>
      <c r="N143" s="728"/>
      <c r="O143" s="728"/>
      <c r="P143" s="728"/>
      <c r="Q143" s="153"/>
      <c r="T143" s="490"/>
      <c r="U143" s="135" t="s">
        <v>164</v>
      </c>
    </row>
    <row r="144" spans="1:30" x14ac:dyDescent="0.25">
      <c r="C144" s="312"/>
      <c r="D144" s="726" t="str">
        <f>Translations!$B$1528</f>
        <v>Memo-item: Total emissions from zero-rated RFNBO / RCF</v>
      </c>
      <c r="E144" s="727"/>
      <c r="F144" s="728"/>
      <c r="G144" s="728"/>
      <c r="H144" s="728"/>
      <c r="I144" s="728"/>
      <c r="J144" s="728"/>
      <c r="K144" s="728"/>
      <c r="L144" s="728"/>
      <c r="M144" s="137" t="str">
        <f t="shared" ref="M144:O146" si="29">IF(SUM(M$117:M$135)=0,"",SUM(M$117:M$135))</f>
        <v/>
      </c>
      <c r="N144" s="728"/>
      <c r="O144" s="728"/>
      <c r="P144" s="728"/>
      <c r="Q144" s="153"/>
      <c r="T144" s="490"/>
      <c r="U144" s="135" t="s">
        <v>166</v>
      </c>
    </row>
    <row r="145" spans="1:30" x14ac:dyDescent="0.25">
      <c r="C145" s="312"/>
      <c r="D145" s="726" t="str">
        <f>Translations!$B$1529</f>
        <v>Memo-item: Total emissions from zero-rated SLCF</v>
      </c>
      <c r="E145" s="727"/>
      <c r="F145" s="728"/>
      <c r="G145" s="728"/>
      <c r="H145" s="728"/>
      <c r="I145" s="728"/>
      <c r="J145" s="728"/>
      <c r="K145" s="728"/>
      <c r="L145" s="728"/>
      <c r="M145" s="728"/>
      <c r="N145" s="137" t="str">
        <f t="shared" si="29"/>
        <v/>
      </c>
      <c r="O145" s="728"/>
      <c r="P145" s="728"/>
      <c r="Q145" s="153"/>
      <c r="T145" s="490"/>
      <c r="U145" s="135" t="s">
        <v>168</v>
      </c>
    </row>
    <row r="146" spans="1:30" x14ac:dyDescent="0.25">
      <c r="C146" s="312"/>
      <c r="D146" s="726" t="str">
        <f>Translations!$B$1530</f>
        <v>Memo-item: Total emissions from non-zero-rated biofuels</v>
      </c>
      <c r="E146" s="727"/>
      <c r="F146" s="728"/>
      <c r="G146" s="728"/>
      <c r="H146" s="728"/>
      <c r="I146" s="728"/>
      <c r="J146" s="728"/>
      <c r="K146" s="728"/>
      <c r="L146" s="728"/>
      <c r="M146" s="728"/>
      <c r="N146" s="728"/>
      <c r="O146" s="137" t="str">
        <f t="shared" si="29"/>
        <v/>
      </c>
      <c r="P146" s="728"/>
      <c r="Q146" s="153"/>
      <c r="T146" s="490"/>
      <c r="U146" s="135" t="s">
        <v>170</v>
      </c>
    </row>
    <row r="147" spans="1:30" x14ac:dyDescent="0.25">
      <c r="C147" s="312"/>
      <c r="D147" s="726" t="str">
        <f>Translations!$B$1531</f>
        <v>Memo-item: Total emissions from non-zero-rated RFNBO / RCF</v>
      </c>
      <c r="E147" s="727"/>
      <c r="F147" s="728"/>
      <c r="G147" s="728"/>
      <c r="H147" s="728"/>
      <c r="I147" s="728"/>
      <c r="J147" s="728"/>
      <c r="K147" s="728"/>
      <c r="L147" s="728"/>
      <c r="M147" s="728"/>
      <c r="N147" s="728"/>
      <c r="O147" s="728"/>
      <c r="P147" s="137" t="str">
        <f>IF(SUM(P$117:P$135)=0,"",SUM(P$117:P$135))</f>
        <v/>
      </c>
      <c r="Q147" s="153"/>
      <c r="T147" s="490"/>
      <c r="U147" s="135" t="s">
        <v>172</v>
      </c>
    </row>
    <row r="148" spans="1:30" x14ac:dyDescent="0.25">
      <c r="C148" s="312"/>
      <c r="D148" s="726" t="str">
        <f>Translations!$B$1532</f>
        <v>Memo-item: Total emissions from non-zero-rated SLCF</v>
      </c>
      <c r="E148" s="727"/>
      <c r="F148" s="728"/>
      <c r="G148" s="728"/>
      <c r="H148" s="728"/>
      <c r="I148" s="728"/>
      <c r="J148" s="728"/>
      <c r="K148" s="728"/>
      <c r="L148" s="728"/>
      <c r="M148" s="728"/>
      <c r="N148" s="728"/>
      <c r="O148" s="728"/>
      <c r="P148" s="728"/>
      <c r="Q148" s="137" t="str">
        <f>IF(SUM(Q$117:Q$135)=0,"",SUM(Q$117:Q$135))</f>
        <v/>
      </c>
      <c r="R148" s="815"/>
      <c r="T148" s="490"/>
      <c r="U148" s="135" t="s">
        <v>174</v>
      </c>
    </row>
    <row r="150" spans="1:30" x14ac:dyDescent="0.25">
      <c r="B150" s="483"/>
      <c r="C150" s="483"/>
      <c r="D150" s="483"/>
      <c r="E150" s="483"/>
      <c r="F150" s="483"/>
      <c r="G150" s="483"/>
      <c r="H150" s="483"/>
      <c r="I150" s="483"/>
      <c r="J150" s="483"/>
      <c r="K150" s="483"/>
      <c r="L150" s="483"/>
      <c r="M150" s="483"/>
      <c r="N150" s="483"/>
      <c r="O150" s="483"/>
      <c r="P150" s="483"/>
      <c r="Q150" s="483"/>
      <c r="R150" s="483"/>
      <c r="S150" s="483"/>
    </row>
    <row r="151" spans="1:30" x14ac:dyDescent="0.25">
      <c r="B151" s="483"/>
      <c r="C151" s="60" t="s">
        <v>39</v>
      </c>
      <c r="D151" s="60" t="str">
        <f>Translations!$B$1270</f>
        <v>Fuel consumption and emissions in the CH ETS</v>
      </c>
      <c r="S151" s="483"/>
    </row>
    <row r="152" spans="1:30" s="53" customFormat="1" ht="12.75" customHeight="1" x14ac:dyDescent="0.25">
      <c r="A152" s="129"/>
      <c r="B152" s="485"/>
      <c r="D152" s="1041" t="str">
        <f>Translations!$B$1271</f>
        <v xml:space="preserve">For instructions on filling this section see above under section (c). </v>
      </c>
      <c r="E152" s="1041"/>
      <c r="F152" s="1041"/>
      <c r="G152" s="1041"/>
      <c r="H152" s="1041"/>
      <c r="I152" s="1041"/>
      <c r="J152" s="1041"/>
      <c r="K152" s="1041"/>
      <c r="L152" s="80"/>
      <c r="M152" s="80"/>
      <c r="S152" s="487"/>
      <c r="U152" s="130"/>
      <c r="V152" s="129"/>
      <c r="W152" s="129"/>
      <c r="X152" s="129"/>
      <c r="Y152" s="129"/>
      <c r="Z152" s="129"/>
      <c r="AA152" s="129"/>
      <c r="AB152" s="129"/>
      <c r="AC152" s="129"/>
      <c r="AD152" s="129"/>
    </row>
    <row r="153" spans="1:30" s="53" customFormat="1" ht="13.2" customHeight="1" x14ac:dyDescent="0.25">
      <c r="A153" s="129"/>
      <c r="B153" s="485"/>
      <c r="D153" s="1055" t="str">
        <f>Translations!$B$1533</f>
        <v>Use of alternative aviation fuels can be reported without proportional attribution (i.e. see section 10a in sheet "Annex Aerodromes" IS NOT APPLICABLE to flights falling under the CH ETS).</v>
      </c>
      <c r="E153" s="1055"/>
      <c r="F153" s="1055"/>
      <c r="G153" s="1055"/>
      <c r="H153" s="1055"/>
      <c r="I153" s="1055"/>
      <c r="J153" s="1055"/>
      <c r="K153" s="1055"/>
      <c r="L153" s="1056"/>
      <c r="M153" s="1056"/>
      <c r="N153" s="1056"/>
      <c r="O153" s="1056"/>
      <c r="P153" s="1056"/>
      <c r="Q153" s="1056"/>
      <c r="R153" s="810"/>
      <c r="S153" s="487"/>
      <c r="U153" s="130"/>
      <c r="V153" s="129"/>
      <c r="W153" s="129"/>
      <c r="X153" s="129"/>
      <c r="Y153" s="129"/>
      <c r="Z153" s="129"/>
      <c r="AA153" s="129"/>
      <c r="AB153" s="129"/>
      <c r="AC153" s="129"/>
      <c r="AD153" s="129"/>
    </row>
    <row r="154" spans="1:30" s="53" customFormat="1" ht="5.0999999999999996" customHeight="1" x14ac:dyDescent="0.25">
      <c r="A154" s="129"/>
      <c r="B154" s="485"/>
      <c r="D154" s="131"/>
      <c r="E154" s="131"/>
      <c r="F154" s="131"/>
      <c r="G154" s="131"/>
      <c r="H154" s="131"/>
      <c r="I154" s="131"/>
      <c r="J154" s="131"/>
      <c r="K154" s="131"/>
      <c r="L154" s="131"/>
      <c r="M154" s="131"/>
      <c r="S154" s="487"/>
      <c r="U154" s="130"/>
      <c r="V154" s="129"/>
      <c r="W154" s="129"/>
      <c r="X154" s="129"/>
      <c r="Y154" s="129"/>
      <c r="Z154" s="129"/>
      <c r="AA154" s="129"/>
      <c r="AB154" s="129"/>
      <c r="AC154" s="129"/>
      <c r="AD154" s="129"/>
    </row>
    <row r="155" spans="1:30" ht="38.25" customHeight="1" x14ac:dyDescent="0.25">
      <c r="B155" s="485"/>
      <c r="C155" s="60"/>
      <c r="D155" s="52" t="str">
        <f>Translations!$B$914</f>
        <v>Fuel No.</v>
      </c>
      <c r="E155" s="1050" t="str">
        <f>Translations!$B$915</f>
        <v>Name of fuel</v>
      </c>
      <c r="F155" s="1051"/>
      <c r="G155" s="52" t="str">
        <f>Translations!$B$916</f>
        <v>preliminary EF 
[t CO2 / t fuel]</v>
      </c>
      <c r="H155" s="52" t="str">
        <f>Translations!$B$934</f>
        <v>(final) EF 
[t CO2 / t fuel]</v>
      </c>
      <c r="I155" s="52" t="str">
        <f>Translations!$B$935</f>
        <v>fuel consumption [tonnes]</v>
      </c>
      <c r="J155" s="52" t="str">
        <f>Translations!$B$1506</f>
        <v>CO2 emissions [t CO2]</v>
      </c>
      <c r="K155" s="134" t="str">
        <f>Translations!$B$1517</f>
        <v>Total zero-rated emissions [t CO2]</v>
      </c>
      <c r="L155" s="134" t="str">
        <f>Translations!$B$1518</f>
        <v>Zero-rated biomass</v>
      </c>
      <c r="M155" s="134" t="str">
        <f>Translations!$B$1519</f>
        <v>Zero-rated RFNBO / RCF</v>
      </c>
      <c r="N155" s="134" t="str">
        <f>Translations!$B$1520</f>
        <v>Zero-rated SLCF</v>
      </c>
      <c r="O155" s="134" t="str">
        <f>Translations!$B$1521</f>
        <v>Non-zero-rated biomass</v>
      </c>
      <c r="P155" s="134" t="str">
        <f>Translations!$B$1522</f>
        <v>Non-zero-rated RFNBO / RCF</v>
      </c>
      <c r="Q155" s="134" t="str">
        <f>Translations!$B$1523</f>
        <v>Non-zero-rated SLCF</v>
      </c>
      <c r="R155" s="101"/>
      <c r="S155" s="487"/>
      <c r="T155" s="312"/>
    </row>
    <row r="156" spans="1:30" x14ac:dyDescent="0.25">
      <c r="B156" s="485"/>
      <c r="C156" s="60"/>
      <c r="D156" s="123">
        <v>1</v>
      </c>
      <c r="E156" s="1052" t="str">
        <f>Translations!$B$273</f>
        <v>Jet kerosene (Jet A1 or Jet A)</v>
      </c>
      <c r="F156" s="1052"/>
      <c r="G156" s="160">
        <f t="shared" ref="G156:G173" si="30">IF(ISNUMBER(L57),L57,"")</f>
        <v>3.16</v>
      </c>
      <c r="H156" s="160">
        <f t="shared" ref="H156:H173" si="31">IF(ISNUMBER(G156),G156*IF(N57=TRUE,0,1),"")</f>
        <v>3.16</v>
      </c>
      <c r="I156" s="488"/>
      <c r="J156" s="667" t="str">
        <f>IF(I156="","",H156*I156)</f>
        <v/>
      </c>
      <c r="K156" s="668" t="str">
        <f>IF(I156="","",IF(H156="","",IF(H156=0,G156*I156,"")))</f>
        <v/>
      </c>
      <c r="L156" s="669"/>
      <c r="M156" s="669"/>
      <c r="N156" s="670"/>
      <c r="O156" s="670"/>
      <c r="P156" s="670"/>
      <c r="Q156" s="670"/>
      <c r="R156" s="812"/>
      <c r="S156" s="487"/>
      <c r="T156" s="312"/>
    </row>
    <row r="157" spans="1:30" ht="13.35" customHeight="1" x14ac:dyDescent="0.25">
      <c r="B157" s="485"/>
      <c r="C157" s="60"/>
      <c r="D157" s="123">
        <f>D156+1</f>
        <v>2</v>
      </c>
      <c r="E157" s="1052" t="str">
        <f>Translations!$B$274</f>
        <v>Jet gasoline (Jet B)</v>
      </c>
      <c r="F157" s="1052"/>
      <c r="G157" s="160">
        <f t="shared" si="30"/>
        <v>3.1</v>
      </c>
      <c r="H157" s="160">
        <f t="shared" si="31"/>
        <v>3.1</v>
      </c>
      <c r="I157" s="488"/>
      <c r="J157" s="667" t="str">
        <f t="shared" ref="J157:J173" si="32">IF(I157="","",H157*I157)</f>
        <v/>
      </c>
      <c r="K157" s="668" t="str">
        <f t="shared" ref="K157:K160" si="33">IF(I157="","",IF(H157="","",IF(H157=0,G157*I157,"")))</f>
        <v/>
      </c>
      <c r="L157" s="669"/>
      <c r="M157" s="669"/>
      <c r="N157" s="670"/>
      <c r="O157" s="670"/>
      <c r="P157" s="670"/>
      <c r="Q157" s="670"/>
      <c r="R157" s="812"/>
      <c r="S157" s="487"/>
      <c r="T157" s="312"/>
    </row>
    <row r="158" spans="1:30" ht="12.75" customHeight="1" x14ac:dyDescent="0.25">
      <c r="B158" s="485"/>
      <c r="C158" s="60"/>
      <c r="D158" s="123">
        <f t="shared" ref="D158:D173" si="34">D157+1</f>
        <v>3</v>
      </c>
      <c r="E158" s="1048" t="str">
        <f>Translations!$B$275</f>
        <v>Aviation gasoline (AvGas)</v>
      </c>
      <c r="F158" s="1049"/>
      <c r="G158" s="160">
        <f t="shared" si="30"/>
        <v>3.1</v>
      </c>
      <c r="H158" s="160">
        <f t="shared" si="31"/>
        <v>3.1</v>
      </c>
      <c r="I158" s="488"/>
      <c r="J158" s="667" t="str">
        <f t="shared" si="32"/>
        <v/>
      </c>
      <c r="K158" s="668" t="str">
        <f t="shared" si="33"/>
        <v/>
      </c>
      <c r="L158" s="669"/>
      <c r="M158" s="669"/>
      <c r="N158" s="670"/>
      <c r="O158" s="670"/>
      <c r="P158" s="670"/>
      <c r="Q158" s="670"/>
      <c r="R158" s="812"/>
      <c r="S158" s="487"/>
      <c r="T158" s="312"/>
    </row>
    <row r="159" spans="1:30" ht="13.35" customHeight="1" x14ac:dyDescent="0.25">
      <c r="B159" s="485"/>
      <c r="C159" s="60"/>
      <c r="D159" s="123">
        <f t="shared" si="34"/>
        <v>4</v>
      </c>
      <c r="E159" s="1038" t="str">
        <f t="shared" ref="E159:E173" si="35">INDEX(CNTR_FuelListNames,D159-3)</f>
        <v/>
      </c>
      <c r="F159" s="1039"/>
      <c r="G159" s="160" t="str">
        <f t="shared" si="30"/>
        <v/>
      </c>
      <c r="H159" s="160" t="str">
        <f t="shared" si="31"/>
        <v/>
      </c>
      <c r="I159" s="488"/>
      <c r="J159" s="667" t="str">
        <f t="shared" si="32"/>
        <v/>
      </c>
      <c r="K159" s="668" t="str">
        <f t="shared" si="33"/>
        <v/>
      </c>
      <c r="L159" s="668" t="str">
        <f t="shared" ref="L159:L173" si="36">IF(AND($E159&lt;&gt;"",ISNUMBER($I159),INDEX(CNTR_FuelListIsBioFuel,MATCH($E159,CNTR_FuelListNames,0))=TRUE,$H159=0),$K159,"")</f>
        <v/>
      </c>
      <c r="M159" s="668" t="str">
        <f t="shared" ref="M159:M173" si="37">IF(AND($E159&lt;&gt;"",ISNUMBER($I159),INDEX(CNTR_FuelListIsRF,MATCH($E159,CNTR_FuelListNames,0))=TRUE,$H159=0),$K159,"")</f>
        <v/>
      </c>
      <c r="N159" s="668" t="str">
        <f t="shared" ref="N159:N173" si="38">IF(AND($E159&lt;&gt;"",ISNUMBER($I159),INDEX(CNTR_FuelListIsSLCF,MATCH($E159,CNTR_FuelListNames,0))=TRUE,$H159=0),$K159,"")</f>
        <v/>
      </c>
      <c r="O159" s="668" t="str">
        <f t="shared" ref="O159:O173" si="39">IF(AND($E159&lt;&gt;"",ISNUMBER($I159),INDEX(CNTR_FuelListIsBioFuel,MATCH($E159,CNTR_FuelListNames,0))=TRUE,$H159&lt;&gt;0),$J159,"")</f>
        <v/>
      </c>
      <c r="P159" s="668" t="str">
        <f t="shared" ref="P159:P173" si="40">IF(AND($E159&lt;&gt;"",ISNUMBER($I159),INDEX(CNTR_FuelListIsRF,MATCH($E159,CNTR_FuelListNames,0))=TRUE,$H159&lt;&gt;0),$J159,"")</f>
        <v/>
      </c>
      <c r="Q159" s="668" t="str">
        <f t="shared" ref="Q159:Q173" si="41">IF(AND($E159&lt;&gt;"",ISNUMBER($I159),INDEX(CNTR_FuelListIsSLCF,MATCH($E159,CNTR_FuelListNames,0))=TRUE,$H159&lt;&gt;0),$J159,"")</f>
        <v/>
      </c>
      <c r="R159" s="813"/>
      <c r="S159" s="487"/>
      <c r="T159" s="312"/>
    </row>
    <row r="160" spans="1:30" ht="13.35" customHeight="1" x14ac:dyDescent="0.25">
      <c r="B160" s="485"/>
      <c r="C160" s="60"/>
      <c r="D160" s="123">
        <f t="shared" si="34"/>
        <v>5</v>
      </c>
      <c r="E160" s="1038" t="str">
        <f t="shared" si="35"/>
        <v/>
      </c>
      <c r="F160" s="1039"/>
      <c r="G160" s="160" t="str">
        <f t="shared" si="30"/>
        <v/>
      </c>
      <c r="H160" s="160" t="str">
        <f t="shared" si="31"/>
        <v/>
      </c>
      <c r="I160" s="488"/>
      <c r="J160" s="667" t="str">
        <f t="shared" si="32"/>
        <v/>
      </c>
      <c r="K160" s="668" t="str">
        <f t="shared" si="33"/>
        <v/>
      </c>
      <c r="L160" s="668" t="str">
        <f t="shared" si="36"/>
        <v/>
      </c>
      <c r="M160" s="668" t="str">
        <f t="shared" si="37"/>
        <v/>
      </c>
      <c r="N160" s="668" t="str">
        <f t="shared" si="38"/>
        <v/>
      </c>
      <c r="O160" s="668" t="str">
        <f t="shared" si="39"/>
        <v/>
      </c>
      <c r="P160" s="668" t="str">
        <f t="shared" si="40"/>
        <v/>
      </c>
      <c r="Q160" s="668" t="str">
        <f t="shared" si="41"/>
        <v/>
      </c>
      <c r="R160" s="813"/>
      <c r="S160" s="487"/>
      <c r="T160" s="312"/>
    </row>
    <row r="161" spans="1:30" ht="12.75" customHeight="1" x14ac:dyDescent="0.25">
      <c r="B161" s="485"/>
      <c r="C161" s="60"/>
      <c r="D161" s="123">
        <f t="shared" si="34"/>
        <v>6</v>
      </c>
      <c r="E161" s="1038" t="str">
        <f t="shared" si="35"/>
        <v/>
      </c>
      <c r="F161" s="1039"/>
      <c r="G161" s="160" t="str">
        <f t="shared" si="30"/>
        <v/>
      </c>
      <c r="H161" s="160" t="str">
        <f t="shared" si="31"/>
        <v/>
      </c>
      <c r="I161" s="488"/>
      <c r="J161" s="667" t="str">
        <f t="shared" si="32"/>
        <v/>
      </c>
      <c r="K161" s="668" t="str">
        <f>IF(I161="","",IF(H161="","",IF(H161=0,G161*I161,"")))</f>
        <v/>
      </c>
      <c r="L161" s="668" t="str">
        <f t="shared" si="36"/>
        <v/>
      </c>
      <c r="M161" s="668" t="str">
        <f t="shared" si="37"/>
        <v/>
      </c>
      <c r="N161" s="668" t="str">
        <f t="shared" si="38"/>
        <v/>
      </c>
      <c r="O161" s="668" t="str">
        <f t="shared" si="39"/>
        <v/>
      </c>
      <c r="P161" s="668" t="str">
        <f t="shared" si="40"/>
        <v/>
      </c>
      <c r="Q161" s="668" t="str">
        <f t="shared" si="41"/>
        <v/>
      </c>
      <c r="R161" s="813"/>
      <c r="S161" s="487"/>
      <c r="T161" s="312"/>
    </row>
    <row r="162" spans="1:30" ht="13.35" customHeight="1" x14ac:dyDescent="0.25">
      <c r="B162" s="485"/>
      <c r="C162" s="60"/>
      <c r="D162" s="123">
        <f t="shared" si="34"/>
        <v>7</v>
      </c>
      <c r="E162" s="1038" t="str">
        <f t="shared" si="35"/>
        <v/>
      </c>
      <c r="F162" s="1039"/>
      <c r="G162" s="160" t="str">
        <f t="shared" si="30"/>
        <v/>
      </c>
      <c r="H162" s="160" t="str">
        <f t="shared" si="31"/>
        <v/>
      </c>
      <c r="I162" s="488"/>
      <c r="J162" s="667" t="str">
        <f t="shared" si="32"/>
        <v/>
      </c>
      <c r="K162" s="668" t="str">
        <f t="shared" ref="K162:K173" si="42">IF(I162="","",IF(H162="","",IF(H162=0,G162*I162,"")))</f>
        <v/>
      </c>
      <c r="L162" s="668" t="str">
        <f t="shared" si="36"/>
        <v/>
      </c>
      <c r="M162" s="668" t="str">
        <f t="shared" si="37"/>
        <v/>
      </c>
      <c r="N162" s="668" t="str">
        <f t="shared" si="38"/>
        <v/>
      </c>
      <c r="O162" s="668" t="str">
        <f t="shared" si="39"/>
        <v/>
      </c>
      <c r="P162" s="668" t="str">
        <f t="shared" si="40"/>
        <v/>
      </c>
      <c r="Q162" s="668" t="str">
        <f t="shared" si="41"/>
        <v/>
      </c>
      <c r="R162" s="813"/>
      <c r="S162" s="487"/>
      <c r="T162" s="312"/>
    </row>
    <row r="163" spans="1:30" ht="13.35" customHeight="1" x14ac:dyDescent="0.25">
      <c r="B163" s="485"/>
      <c r="C163" s="60"/>
      <c r="D163" s="123">
        <f t="shared" si="34"/>
        <v>8</v>
      </c>
      <c r="E163" s="1038" t="str">
        <f t="shared" si="35"/>
        <v/>
      </c>
      <c r="F163" s="1039"/>
      <c r="G163" s="160" t="str">
        <f t="shared" si="30"/>
        <v/>
      </c>
      <c r="H163" s="160" t="str">
        <f t="shared" si="31"/>
        <v/>
      </c>
      <c r="I163" s="488"/>
      <c r="J163" s="667" t="str">
        <f t="shared" si="32"/>
        <v/>
      </c>
      <c r="K163" s="668" t="str">
        <f t="shared" si="42"/>
        <v/>
      </c>
      <c r="L163" s="668" t="str">
        <f t="shared" si="36"/>
        <v/>
      </c>
      <c r="M163" s="668" t="str">
        <f t="shared" si="37"/>
        <v/>
      </c>
      <c r="N163" s="668" t="str">
        <f t="shared" si="38"/>
        <v/>
      </c>
      <c r="O163" s="668" t="str">
        <f t="shared" si="39"/>
        <v/>
      </c>
      <c r="P163" s="668" t="str">
        <f t="shared" si="40"/>
        <v/>
      </c>
      <c r="Q163" s="668" t="str">
        <f t="shared" si="41"/>
        <v/>
      </c>
      <c r="R163" s="813"/>
      <c r="S163" s="487"/>
      <c r="T163" s="312"/>
    </row>
    <row r="164" spans="1:30" ht="13.35" customHeight="1" x14ac:dyDescent="0.25">
      <c r="B164" s="485"/>
      <c r="C164" s="60"/>
      <c r="D164" s="123">
        <f t="shared" si="34"/>
        <v>9</v>
      </c>
      <c r="E164" s="1038" t="str">
        <f t="shared" si="35"/>
        <v/>
      </c>
      <c r="F164" s="1039"/>
      <c r="G164" s="160" t="str">
        <f t="shared" si="30"/>
        <v/>
      </c>
      <c r="H164" s="160" t="str">
        <f t="shared" si="31"/>
        <v/>
      </c>
      <c r="I164" s="488"/>
      <c r="J164" s="667" t="str">
        <f t="shared" si="32"/>
        <v/>
      </c>
      <c r="K164" s="668" t="str">
        <f t="shared" si="42"/>
        <v/>
      </c>
      <c r="L164" s="668" t="str">
        <f t="shared" si="36"/>
        <v/>
      </c>
      <c r="M164" s="668" t="str">
        <f t="shared" si="37"/>
        <v/>
      </c>
      <c r="N164" s="668" t="str">
        <f t="shared" si="38"/>
        <v/>
      </c>
      <c r="O164" s="668" t="str">
        <f t="shared" si="39"/>
        <v/>
      </c>
      <c r="P164" s="668" t="str">
        <f t="shared" si="40"/>
        <v/>
      </c>
      <c r="Q164" s="668" t="str">
        <f t="shared" si="41"/>
        <v/>
      </c>
      <c r="R164" s="813"/>
      <c r="S164" s="487"/>
      <c r="T164" s="312"/>
    </row>
    <row r="165" spans="1:30" ht="13.35" customHeight="1" x14ac:dyDescent="0.25">
      <c r="B165" s="485"/>
      <c r="C165" s="60"/>
      <c r="D165" s="123">
        <f t="shared" si="34"/>
        <v>10</v>
      </c>
      <c r="E165" s="1038" t="str">
        <f t="shared" si="35"/>
        <v/>
      </c>
      <c r="F165" s="1039"/>
      <c r="G165" s="160" t="str">
        <f t="shared" si="30"/>
        <v/>
      </c>
      <c r="H165" s="160" t="str">
        <f t="shared" si="31"/>
        <v/>
      </c>
      <c r="I165" s="488"/>
      <c r="J165" s="667" t="str">
        <f t="shared" si="32"/>
        <v/>
      </c>
      <c r="K165" s="668" t="str">
        <f t="shared" si="42"/>
        <v/>
      </c>
      <c r="L165" s="668" t="str">
        <f t="shared" si="36"/>
        <v/>
      </c>
      <c r="M165" s="668" t="str">
        <f t="shared" si="37"/>
        <v/>
      </c>
      <c r="N165" s="668" t="str">
        <f t="shared" si="38"/>
        <v/>
      </c>
      <c r="O165" s="668" t="str">
        <f t="shared" si="39"/>
        <v/>
      </c>
      <c r="P165" s="668" t="str">
        <f t="shared" si="40"/>
        <v/>
      </c>
      <c r="Q165" s="668" t="str">
        <f t="shared" si="41"/>
        <v/>
      </c>
      <c r="R165" s="813"/>
      <c r="S165" s="487"/>
      <c r="T165" s="312"/>
    </row>
    <row r="166" spans="1:30" ht="13.35" customHeight="1" x14ac:dyDescent="0.25">
      <c r="B166" s="485"/>
      <c r="C166" s="60"/>
      <c r="D166" s="123">
        <f t="shared" si="34"/>
        <v>11</v>
      </c>
      <c r="E166" s="1038" t="str">
        <f t="shared" si="35"/>
        <v/>
      </c>
      <c r="F166" s="1039"/>
      <c r="G166" s="160" t="str">
        <f t="shared" si="30"/>
        <v/>
      </c>
      <c r="H166" s="160" t="str">
        <f t="shared" si="31"/>
        <v/>
      </c>
      <c r="I166" s="488"/>
      <c r="J166" s="667" t="str">
        <f t="shared" si="32"/>
        <v/>
      </c>
      <c r="K166" s="668" t="str">
        <f t="shared" si="42"/>
        <v/>
      </c>
      <c r="L166" s="668" t="str">
        <f t="shared" si="36"/>
        <v/>
      </c>
      <c r="M166" s="668" t="str">
        <f t="shared" si="37"/>
        <v/>
      </c>
      <c r="N166" s="668" t="str">
        <f t="shared" si="38"/>
        <v/>
      </c>
      <c r="O166" s="668" t="str">
        <f t="shared" si="39"/>
        <v/>
      </c>
      <c r="P166" s="668" t="str">
        <f t="shared" si="40"/>
        <v/>
      </c>
      <c r="Q166" s="668" t="str">
        <f t="shared" si="41"/>
        <v/>
      </c>
      <c r="R166" s="813"/>
      <c r="S166" s="487"/>
      <c r="T166" s="312"/>
    </row>
    <row r="167" spans="1:30" ht="13.35" customHeight="1" x14ac:dyDescent="0.25">
      <c r="B167" s="485"/>
      <c r="C167" s="60"/>
      <c r="D167" s="123">
        <f t="shared" si="34"/>
        <v>12</v>
      </c>
      <c r="E167" s="1038" t="str">
        <f t="shared" si="35"/>
        <v/>
      </c>
      <c r="F167" s="1039"/>
      <c r="G167" s="160" t="str">
        <f t="shared" si="30"/>
        <v/>
      </c>
      <c r="H167" s="160" t="str">
        <f t="shared" si="31"/>
        <v/>
      </c>
      <c r="I167" s="488"/>
      <c r="J167" s="667" t="str">
        <f t="shared" si="32"/>
        <v/>
      </c>
      <c r="K167" s="668" t="str">
        <f t="shared" si="42"/>
        <v/>
      </c>
      <c r="L167" s="668" t="str">
        <f t="shared" si="36"/>
        <v/>
      </c>
      <c r="M167" s="668" t="str">
        <f t="shared" si="37"/>
        <v/>
      </c>
      <c r="N167" s="668" t="str">
        <f t="shared" si="38"/>
        <v/>
      </c>
      <c r="O167" s="668" t="str">
        <f t="shared" si="39"/>
        <v/>
      </c>
      <c r="P167" s="668" t="str">
        <f t="shared" si="40"/>
        <v/>
      </c>
      <c r="Q167" s="668" t="str">
        <f t="shared" si="41"/>
        <v/>
      </c>
      <c r="R167" s="813"/>
      <c r="S167" s="487"/>
      <c r="T167" s="312"/>
    </row>
    <row r="168" spans="1:30" ht="13.35" customHeight="1" x14ac:dyDescent="0.25">
      <c r="B168" s="485"/>
      <c r="C168" s="60"/>
      <c r="D168" s="123">
        <f t="shared" si="34"/>
        <v>13</v>
      </c>
      <c r="E168" s="1038" t="str">
        <f t="shared" si="35"/>
        <v/>
      </c>
      <c r="F168" s="1039"/>
      <c r="G168" s="160" t="str">
        <f t="shared" si="30"/>
        <v/>
      </c>
      <c r="H168" s="160" t="str">
        <f t="shared" si="31"/>
        <v/>
      </c>
      <c r="I168" s="488"/>
      <c r="J168" s="667" t="str">
        <f t="shared" si="32"/>
        <v/>
      </c>
      <c r="K168" s="668" t="str">
        <f t="shared" si="42"/>
        <v/>
      </c>
      <c r="L168" s="668" t="str">
        <f t="shared" si="36"/>
        <v/>
      </c>
      <c r="M168" s="668" t="str">
        <f t="shared" si="37"/>
        <v/>
      </c>
      <c r="N168" s="668" t="str">
        <f t="shared" si="38"/>
        <v/>
      </c>
      <c r="O168" s="668" t="str">
        <f t="shared" si="39"/>
        <v/>
      </c>
      <c r="P168" s="668" t="str">
        <f t="shared" si="40"/>
        <v/>
      </c>
      <c r="Q168" s="668" t="str">
        <f t="shared" si="41"/>
        <v/>
      </c>
      <c r="R168" s="813"/>
      <c r="S168" s="487"/>
      <c r="T168" s="312"/>
    </row>
    <row r="169" spans="1:30" ht="13.35" customHeight="1" x14ac:dyDescent="0.25">
      <c r="B169" s="485"/>
      <c r="C169" s="60"/>
      <c r="D169" s="123">
        <f t="shared" si="34"/>
        <v>14</v>
      </c>
      <c r="E169" s="1038" t="str">
        <f t="shared" si="35"/>
        <v/>
      </c>
      <c r="F169" s="1039"/>
      <c r="G169" s="160" t="str">
        <f t="shared" si="30"/>
        <v/>
      </c>
      <c r="H169" s="160" t="str">
        <f t="shared" si="31"/>
        <v/>
      </c>
      <c r="I169" s="488"/>
      <c r="J169" s="667" t="str">
        <f t="shared" si="32"/>
        <v/>
      </c>
      <c r="K169" s="668" t="str">
        <f t="shared" si="42"/>
        <v/>
      </c>
      <c r="L169" s="668" t="str">
        <f t="shared" si="36"/>
        <v/>
      </c>
      <c r="M169" s="668" t="str">
        <f t="shared" si="37"/>
        <v/>
      </c>
      <c r="N169" s="668" t="str">
        <f t="shared" si="38"/>
        <v/>
      </c>
      <c r="O169" s="668" t="str">
        <f t="shared" si="39"/>
        <v/>
      </c>
      <c r="P169" s="668" t="str">
        <f t="shared" si="40"/>
        <v/>
      </c>
      <c r="Q169" s="668" t="str">
        <f t="shared" si="41"/>
        <v/>
      </c>
      <c r="R169" s="813"/>
      <c r="S169" s="487"/>
      <c r="T169" s="312"/>
    </row>
    <row r="170" spans="1:30" ht="13.35" customHeight="1" x14ac:dyDescent="0.25">
      <c r="B170" s="485"/>
      <c r="C170" s="60"/>
      <c r="D170" s="123">
        <f t="shared" si="34"/>
        <v>15</v>
      </c>
      <c r="E170" s="1038" t="str">
        <f t="shared" si="35"/>
        <v/>
      </c>
      <c r="F170" s="1039"/>
      <c r="G170" s="160" t="str">
        <f t="shared" si="30"/>
        <v/>
      </c>
      <c r="H170" s="160" t="str">
        <f t="shared" si="31"/>
        <v/>
      </c>
      <c r="I170" s="488"/>
      <c r="J170" s="667" t="str">
        <f t="shared" si="32"/>
        <v/>
      </c>
      <c r="K170" s="668" t="str">
        <f t="shared" si="42"/>
        <v/>
      </c>
      <c r="L170" s="668" t="str">
        <f t="shared" si="36"/>
        <v/>
      </c>
      <c r="M170" s="668" t="str">
        <f t="shared" si="37"/>
        <v/>
      </c>
      <c r="N170" s="668" t="str">
        <f t="shared" si="38"/>
        <v/>
      </c>
      <c r="O170" s="668" t="str">
        <f t="shared" si="39"/>
        <v/>
      </c>
      <c r="P170" s="668" t="str">
        <f t="shared" si="40"/>
        <v/>
      </c>
      <c r="Q170" s="668" t="str">
        <f t="shared" si="41"/>
        <v/>
      </c>
      <c r="R170" s="813"/>
      <c r="S170" s="487"/>
      <c r="T170" s="312"/>
    </row>
    <row r="171" spans="1:30" ht="13.35" customHeight="1" x14ac:dyDescent="0.25">
      <c r="B171" s="485"/>
      <c r="C171" s="60"/>
      <c r="D171" s="123">
        <f t="shared" si="34"/>
        <v>16</v>
      </c>
      <c r="E171" s="1038" t="str">
        <f t="shared" si="35"/>
        <v/>
      </c>
      <c r="F171" s="1039"/>
      <c r="G171" s="160" t="str">
        <f t="shared" si="30"/>
        <v/>
      </c>
      <c r="H171" s="160" t="str">
        <f t="shared" si="31"/>
        <v/>
      </c>
      <c r="I171" s="488"/>
      <c r="J171" s="667" t="str">
        <f t="shared" si="32"/>
        <v/>
      </c>
      <c r="K171" s="668" t="str">
        <f t="shared" si="42"/>
        <v/>
      </c>
      <c r="L171" s="668" t="str">
        <f t="shared" si="36"/>
        <v/>
      </c>
      <c r="M171" s="668" t="str">
        <f t="shared" si="37"/>
        <v/>
      </c>
      <c r="N171" s="668" t="str">
        <f t="shared" si="38"/>
        <v/>
      </c>
      <c r="O171" s="668" t="str">
        <f t="shared" si="39"/>
        <v/>
      </c>
      <c r="P171" s="668" t="str">
        <f t="shared" si="40"/>
        <v/>
      </c>
      <c r="Q171" s="668" t="str">
        <f t="shared" si="41"/>
        <v/>
      </c>
      <c r="R171" s="813"/>
      <c r="S171" s="487"/>
      <c r="T171" s="312"/>
    </row>
    <row r="172" spans="1:30" ht="13.35" customHeight="1" x14ac:dyDescent="0.25">
      <c r="B172" s="485"/>
      <c r="C172" s="60"/>
      <c r="D172" s="123">
        <f t="shared" si="34"/>
        <v>17</v>
      </c>
      <c r="E172" s="1038" t="str">
        <f t="shared" si="35"/>
        <v/>
      </c>
      <c r="F172" s="1039"/>
      <c r="G172" s="160" t="str">
        <f t="shared" si="30"/>
        <v/>
      </c>
      <c r="H172" s="160" t="str">
        <f t="shared" si="31"/>
        <v/>
      </c>
      <c r="I172" s="488"/>
      <c r="J172" s="667" t="str">
        <f t="shared" si="32"/>
        <v/>
      </c>
      <c r="K172" s="668" t="str">
        <f t="shared" si="42"/>
        <v/>
      </c>
      <c r="L172" s="668" t="str">
        <f t="shared" si="36"/>
        <v/>
      </c>
      <c r="M172" s="668" t="str">
        <f t="shared" si="37"/>
        <v/>
      </c>
      <c r="N172" s="668" t="str">
        <f t="shared" si="38"/>
        <v/>
      </c>
      <c r="O172" s="668" t="str">
        <f t="shared" si="39"/>
        <v/>
      </c>
      <c r="P172" s="668" t="str">
        <f t="shared" si="40"/>
        <v/>
      </c>
      <c r="Q172" s="668" t="str">
        <f t="shared" si="41"/>
        <v/>
      </c>
      <c r="R172" s="813"/>
      <c r="S172" s="487"/>
      <c r="T172" s="312"/>
    </row>
    <row r="173" spans="1:30" ht="13.35" customHeight="1" x14ac:dyDescent="0.25">
      <c r="B173" s="485"/>
      <c r="C173" s="60"/>
      <c r="D173" s="123">
        <f t="shared" si="34"/>
        <v>18</v>
      </c>
      <c r="E173" s="1038" t="str">
        <f t="shared" si="35"/>
        <v/>
      </c>
      <c r="F173" s="1039"/>
      <c r="G173" s="160" t="str">
        <f t="shared" si="30"/>
        <v/>
      </c>
      <c r="H173" s="160" t="str">
        <f t="shared" si="31"/>
        <v/>
      </c>
      <c r="I173" s="488"/>
      <c r="J173" s="667" t="str">
        <f t="shared" si="32"/>
        <v/>
      </c>
      <c r="K173" s="668" t="str">
        <f t="shared" si="42"/>
        <v/>
      </c>
      <c r="L173" s="668" t="str">
        <f t="shared" si="36"/>
        <v/>
      </c>
      <c r="M173" s="668" t="str">
        <f t="shared" si="37"/>
        <v/>
      </c>
      <c r="N173" s="668" t="str">
        <f t="shared" si="38"/>
        <v/>
      </c>
      <c r="O173" s="668" t="str">
        <f t="shared" si="39"/>
        <v/>
      </c>
      <c r="P173" s="668" t="str">
        <f t="shared" si="40"/>
        <v/>
      </c>
      <c r="Q173" s="668" t="str">
        <f t="shared" si="41"/>
        <v/>
      </c>
      <c r="R173" s="813"/>
      <c r="S173" s="487"/>
      <c r="T173" s="312"/>
    </row>
    <row r="174" spans="1:30" hidden="1" x14ac:dyDescent="0.25">
      <c r="A174" s="124" t="s">
        <v>30</v>
      </c>
      <c r="B174" s="485"/>
      <c r="C174" s="60"/>
      <c r="D174" s="123" t="s">
        <v>73</v>
      </c>
      <c r="E174" s="1061" t="s">
        <v>73</v>
      </c>
      <c r="F174" s="1061"/>
      <c r="G174" s="393" t="s">
        <v>73</v>
      </c>
      <c r="H174" s="393" t="s">
        <v>73</v>
      </c>
      <c r="I174" s="393" t="s">
        <v>73</v>
      </c>
      <c r="J174" s="393" t="s">
        <v>73</v>
      </c>
      <c r="K174" s="393" t="s">
        <v>73</v>
      </c>
      <c r="L174" s="393" t="s">
        <v>73</v>
      </c>
      <c r="M174" s="393" t="s">
        <v>73</v>
      </c>
      <c r="N174" s="393" t="s">
        <v>73</v>
      </c>
      <c r="O174" s="393" t="s">
        <v>73</v>
      </c>
      <c r="P174" s="393" t="s">
        <v>73</v>
      </c>
      <c r="Q174" s="393" t="s">
        <v>73</v>
      </c>
      <c r="R174" s="814"/>
      <c r="S174" s="487"/>
      <c r="T174" s="312"/>
    </row>
    <row r="175" spans="1:30" ht="13.35" customHeight="1" x14ac:dyDescent="0.25">
      <c r="B175" s="485"/>
      <c r="C175" s="60"/>
      <c r="D175" s="60"/>
      <c r="E175" s="60"/>
      <c r="F175" s="60"/>
      <c r="G175" s="60"/>
      <c r="H175" s="60"/>
      <c r="I175" s="60"/>
      <c r="J175" s="60"/>
      <c r="K175" s="60"/>
      <c r="L175" s="60"/>
      <c r="M175" s="60"/>
      <c r="N175" s="60"/>
      <c r="O175" s="60"/>
      <c r="P175" s="60"/>
      <c r="Q175" s="60"/>
      <c r="R175" s="60"/>
      <c r="S175" s="487"/>
      <c r="T175" s="312"/>
    </row>
    <row r="176" spans="1:30" s="53" customFormat="1" ht="5.0999999999999996" customHeight="1" thickBot="1" x14ac:dyDescent="0.3">
      <c r="A176" s="129"/>
      <c r="B176" s="485"/>
      <c r="D176" s="131"/>
      <c r="E176" s="131"/>
      <c r="F176" s="131"/>
      <c r="G176" s="131"/>
      <c r="H176" s="131"/>
      <c r="I176" s="131"/>
      <c r="J176" s="131"/>
      <c r="K176" s="131"/>
      <c r="L176" s="131"/>
      <c r="M176" s="131"/>
      <c r="S176" s="487"/>
      <c r="U176" s="130"/>
      <c r="V176" s="129"/>
      <c r="W176" s="129"/>
      <c r="X176" s="129"/>
      <c r="Y176" s="129"/>
      <c r="Z176" s="129"/>
      <c r="AA176" s="129"/>
      <c r="AB176" s="129"/>
      <c r="AC176" s="129"/>
      <c r="AD176" s="129"/>
    </row>
    <row r="177" spans="1:30" s="118" customFormat="1" ht="12.75" customHeight="1" thickBot="1" x14ac:dyDescent="0.3">
      <c r="A177" s="135"/>
      <c r="B177" s="486"/>
      <c r="D177" s="1065" t="str">
        <f>Translations!$B$1272</f>
        <v>Total CO2 emissions (CH ETS) in the reporting year:</v>
      </c>
      <c r="E177" s="1066"/>
      <c r="F177" s="1066"/>
      <c r="G177" s="1066"/>
      <c r="H177" s="1066"/>
      <c r="I177" s="1067"/>
      <c r="J177" s="136">
        <f>ROUND(SUM(J156:J173),0)</f>
        <v>0</v>
      </c>
      <c r="K177" s="844"/>
      <c r="S177" s="486"/>
      <c r="U177" s="135"/>
      <c r="V177" s="135"/>
      <c r="W177" s="135"/>
      <c r="X177" s="135"/>
      <c r="Y177" s="135"/>
      <c r="Z177" s="135"/>
      <c r="AA177" s="135"/>
      <c r="AB177" s="135"/>
      <c r="AC177" s="135"/>
      <c r="AD177" s="135"/>
    </row>
    <row r="178" spans="1:30" s="53" customFormat="1" ht="63.75" customHeight="1" x14ac:dyDescent="0.25">
      <c r="A178" s="129"/>
      <c r="B178" s="485"/>
      <c r="D178" s="1062" t="str">
        <f>Translations!$B$1273</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v>
      </c>
      <c r="E178" s="1063"/>
      <c r="F178" s="1063"/>
      <c r="G178" s="1063"/>
      <c r="H178" s="1063"/>
      <c r="I178" s="1063"/>
      <c r="J178" s="1063"/>
      <c r="K178" s="1064"/>
      <c r="L178" s="569"/>
      <c r="M178" s="569"/>
      <c r="S178" s="487"/>
      <c r="U178" s="130"/>
      <c r="V178" s="129"/>
      <c r="W178" s="129"/>
      <c r="X178" s="129"/>
      <c r="Y178" s="129"/>
      <c r="Z178" s="129"/>
      <c r="AA178" s="129"/>
      <c r="AB178" s="129"/>
      <c r="AC178" s="129"/>
      <c r="AD178" s="129"/>
    </row>
    <row r="179" spans="1:30" s="53" customFormat="1" ht="5.0999999999999996" customHeight="1" x14ac:dyDescent="0.25">
      <c r="A179" s="129"/>
      <c r="B179" s="485"/>
      <c r="D179" s="131"/>
      <c r="E179" s="131"/>
      <c r="F179" s="131"/>
      <c r="G179" s="131"/>
      <c r="H179" s="131"/>
      <c r="I179" s="131"/>
      <c r="J179" s="131"/>
      <c r="K179" s="131"/>
      <c r="L179" s="131"/>
      <c r="M179" s="131"/>
      <c r="S179" s="487"/>
      <c r="U179" s="130"/>
      <c r="V179" s="129"/>
      <c r="W179" s="129"/>
      <c r="X179" s="129"/>
      <c r="Y179" s="129"/>
      <c r="Z179" s="129"/>
      <c r="AA179" s="129"/>
      <c r="AB179" s="129"/>
      <c r="AC179" s="129"/>
      <c r="AD179" s="129"/>
    </row>
    <row r="180" spans="1:30" s="118" customFormat="1" ht="12.75" customHeight="1" x14ac:dyDescent="0.25">
      <c r="A180" s="135"/>
      <c r="B180" s="486"/>
      <c r="D180" s="1068" t="str">
        <f>Translations!$B$1525</f>
        <v>Memo Item: total zero-rated emissions</v>
      </c>
      <c r="E180" s="1069"/>
      <c r="F180" s="1069"/>
      <c r="G180" s="1069"/>
      <c r="H180" s="1069"/>
      <c r="I180" s="1069"/>
      <c r="J180" s="1070"/>
      <c r="K180" s="137">
        <f>ROUND(SUM(K156:K173),0)</f>
        <v>0</v>
      </c>
      <c r="L180" s="729"/>
      <c r="M180" s="729"/>
      <c r="N180" s="729"/>
      <c r="O180" s="729"/>
      <c r="P180" s="729"/>
      <c r="Q180" s="159"/>
      <c r="S180" s="486"/>
      <c r="T180" s="490"/>
      <c r="U180" s="135" t="s">
        <v>175</v>
      </c>
      <c r="V180" s="135"/>
      <c r="W180" s="135"/>
      <c r="X180" s="135"/>
      <c r="Y180" s="135"/>
      <c r="Z180" s="135"/>
      <c r="AA180" s="135"/>
      <c r="AB180" s="135"/>
      <c r="AC180" s="135"/>
      <c r="AD180" s="135"/>
    </row>
    <row r="181" spans="1:30" s="118" customFormat="1" ht="12.75" customHeight="1" x14ac:dyDescent="0.25">
      <c r="A181" s="135"/>
      <c r="B181" s="486"/>
      <c r="D181" s="1127" t="str">
        <f>Translations!$B$1526</f>
        <v>Memo Item: Total emissions using the preliminary emissions factor</v>
      </c>
      <c r="E181" s="1128"/>
      <c r="F181" s="1128"/>
      <c r="G181" s="1128"/>
      <c r="H181" s="1128"/>
      <c r="I181" s="117"/>
      <c r="J181" s="116"/>
      <c r="K181" s="137">
        <f>ROUND(SUM(J156:K173),0)</f>
        <v>0</v>
      </c>
      <c r="L181" s="729"/>
      <c r="M181" s="729"/>
      <c r="N181" s="729"/>
      <c r="O181" s="729"/>
      <c r="P181" s="729"/>
      <c r="Q181" s="159"/>
      <c r="S181" s="486"/>
      <c r="T181" s="490"/>
      <c r="U181" s="135" t="s">
        <v>176</v>
      </c>
      <c r="V181" s="135"/>
      <c r="W181" s="135"/>
      <c r="X181" s="135"/>
      <c r="Y181" s="135"/>
      <c r="Z181" s="135"/>
      <c r="AA181" s="135"/>
      <c r="AB181" s="135"/>
      <c r="AC181" s="135"/>
      <c r="AD181" s="135"/>
    </row>
    <row r="182" spans="1:30" s="118" customFormat="1" ht="12.75" customHeight="1" x14ac:dyDescent="0.25">
      <c r="A182" s="135"/>
      <c r="B182" s="486"/>
      <c r="D182" s="723" t="str">
        <f>Translations!$B$1527</f>
        <v>Memo-item: Total emissions from zero-rated biofuels</v>
      </c>
      <c r="E182" s="724"/>
      <c r="F182" s="725"/>
      <c r="G182" s="725"/>
      <c r="H182" s="725"/>
      <c r="I182" s="725"/>
      <c r="J182" s="725"/>
      <c r="K182" s="725"/>
      <c r="L182" s="137" t="str">
        <f>IF(SUM(L$156:L$173)=0,"",SUM(L$156:L$173))</f>
        <v/>
      </c>
      <c r="M182" s="729"/>
      <c r="N182" s="729"/>
      <c r="O182" s="729"/>
      <c r="P182" s="729"/>
      <c r="Q182" s="159"/>
      <c r="S182" s="486"/>
      <c r="T182" s="490"/>
      <c r="U182" s="135" t="s">
        <v>177</v>
      </c>
      <c r="V182" s="135"/>
      <c r="W182" s="135"/>
      <c r="X182" s="135"/>
      <c r="Y182" s="135"/>
      <c r="Z182" s="135"/>
      <c r="AA182" s="135"/>
      <c r="AB182" s="135"/>
      <c r="AC182" s="135"/>
      <c r="AD182" s="135"/>
    </row>
    <row r="183" spans="1:30" s="118" customFormat="1" ht="12.75" customHeight="1" x14ac:dyDescent="0.25">
      <c r="A183" s="135"/>
      <c r="B183" s="486"/>
      <c r="D183" s="726" t="str">
        <f>Translations!$B$1528</f>
        <v>Memo-item: Total emissions from zero-rated RFNBO / RCF</v>
      </c>
      <c r="E183" s="727"/>
      <c r="F183" s="728"/>
      <c r="G183" s="728"/>
      <c r="H183" s="728"/>
      <c r="I183" s="728"/>
      <c r="J183" s="728"/>
      <c r="K183" s="728"/>
      <c r="L183" s="728"/>
      <c r="M183" s="137" t="str">
        <f t="shared" ref="M183:Q187" si="43">IF(SUM(M$156:M$173)=0,"",SUM(M$156:M$173))</f>
        <v/>
      </c>
      <c r="N183" s="728"/>
      <c r="O183" s="728"/>
      <c r="P183" s="728"/>
      <c r="Q183" s="153"/>
      <c r="R183" s="68"/>
      <c r="S183" s="486"/>
      <c r="T183" s="490"/>
      <c r="U183" s="135" t="s">
        <v>178</v>
      </c>
      <c r="V183" s="135"/>
      <c r="W183" s="135"/>
      <c r="X183" s="135"/>
      <c r="Y183" s="135"/>
      <c r="Z183" s="135"/>
      <c r="AA183" s="135"/>
      <c r="AB183" s="135"/>
      <c r="AC183" s="135"/>
      <c r="AD183" s="135"/>
    </row>
    <row r="184" spans="1:30" s="118" customFormat="1" ht="12.75" customHeight="1" x14ac:dyDescent="0.25">
      <c r="A184" s="135"/>
      <c r="B184" s="486"/>
      <c r="D184" s="726" t="str">
        <f>Translations!$B$1529</f>
        <v>Memo-item: Total emissions from zero-rated SLCF</v>
      </c>
      <c r="E184" s="727"/>
      <c r="F184" s="728"/>
      <c r="G184" s="728"/>
      <c r="H184" s="728"/>
      <c r="I184" s="728"/>
      <c r="J184" s="728"/>
      <c r="K184" s="728"/>
      <c r="L184" s="728"/>
      <c r="M184" s="728"/>
      <c r="N184" s="137" t="str">
        <f t="shared" si="43"/>
        <v/>
      </c>
      <c r="O184" s="728"/>
      <c r="P184" s="728"/>
      <c r="Q184" s="153"/>
      <c r="R184" s="68"/>
      <c r="S184" s="486"/>
      <c r="T184" s="490"/>
      <c r="U184" s="135" t="s">
        <v>179</v>
      </c>
      <c r="V184" s="135"/>
      <c r="W184" s="135"/>
      <c r="X184" s="135"/>
      <c r="Y184" s="135"/>
      <c r="Z184" s="135"/>
      <c r="AA184" s="135"/>
      <c r="AB184" s="135"/>
      <c r="AC184" s="135"/>
      <c r="AD184" s="135"/>
    </row>
    <row r="185" spans="1:30" s="118" customFormat="1" ht="12.75" customHeight="1" x14ac:dyDescent="0.25">
      <c r="A185" s="135"/>
      <c r="B185" s="486"/>
      <c r="D185" s="726" t="str">
        <f>Translations!$B$1530</f>
        <v>Memo-item: Total emissions from non-zero-rated biofuels</v>
      </c>
      <c r="E185" s="727"/>
      <c r="F185" s="728"/>
      <c r="G185" s="728"/>
      <c r="H185" s="728"/>
      <c r="I185" s="728"/>
      <c r="J185" s="728"/>
      <c r="K185" s="728"/>
      <c r="L185" s="728"/>
      <c r="M185" s="728"/>
      <c r="N185" s="728"/>
      <c r="O185" s="137" t="str">
        <f t="shared" si="43"/>
        <v/>
      </c>
      <c r="P185" s="728"/>
      <c r="Q185" s="153"/>
      <c r="R185" s="68"/>
      <c r="S185" s="486"/>
      <c r="T185" s="490"/>
      <c r="U185" s="135" t="s">
        <v>180</v>
      </c>
      <c r="V185" s="135"/>
      <c r="W185" s="135"/>
      <c r="X185" s="135"/>
      <c r="Y185" s="135"/>
      <c r="Z185" s="135"/>
      <c r="AA185" s="135"/>
      <c r="AB185" s="135"/>
      <c r="AC185" s="135"/>
      <c r="AD185" s="135"/>
    </row>
    <row r="186" spans="1:30" s="118" customFormat="1" ht="12.75" customHeight="1" x14ac:dyDescent="0.25">
      <c r="A186" s="135"/>
      <c r="B186" s="486"/>
      <c r="D186" s="726" t="str">
        <f>Translations!$B$1531</f>
        <v>Memo-item: Total emissions from non-zero-rated RFNBO / RCF</v>
      </c>
      <c r="E186" s="727"/>
      <c r="F186" s="728"/>
      <c r="G186" s="728"/>
      <c r="H186" s="728"/>
      <c r="I186" s="728"/>
      <c r="J186" s="728"/>
      <c r="K186" s="728"/>
      <c r="L186" s="728"/>
      <c r="M186" s="728"/>
      <c r="N186" s="728"/>
      <c r="O186" s="728"/>
      <c r="P186" s="137" t="str">
        <f t="shared" si="43"/>
        <v/>
      </c>
      <c r="Q186" s="153"/>
      <c r="R186" s="68"/>
      <c r="S186" s="486"/>
      <c r="T186" s="490"/>
      <c r="U186" s="135" t="s">
        <v>181</v>
      </c>
      <c r="V186" s="135"/>
      <c r="W186" s="135"/>
      <c r="X186" s="135"/>
      <c r="Y186" s="135"/>
      <c r="Z186" s="135"/>
      <c r="AA186" s="135"/>
      <c r="AB186" s="135"/>
      <c r="AC186" s="135"/>
      <c r="AD186" s="135"/>
    </row>
    <row r="187" spans="1:30" s="118" customFormat="1" ht="12.75" customHeight="1" x14ac:dyDescent="0.25">
      <c r="A187" s="135"/>
      <c r="B187" s="486"/>
      <c r="D187" s="726" t="str">
        <f>Translations!$B$1532</f>
        <v>Memo-item: Total emissions from non-zero-rated SLCF</v>
      </c>
      <c r="E187" s="727"/>
      <c r="F187" s="728"/>
      <c r="G187" s="728"/>
      <c r="H187" s="728"/>
      <c r="I187" s="728"/>
      <c r="J187" s="728"/>
      <c r="K187" s="728"/>
      <c r="L187" s="728"/>
      <c r="M187" s="728"/>
      <c r="N187" s="728"/>
      <c r="O187" s="728"/>
      <c r="P187" s="728"/>
      <c r="Q187" s="137" t="str">
        <f t="shared" si="43"/>
        <v/>
      </c>
      <c r="R187" s="815"/>
      <c r="S187" s="486"/>
      <c r="T187" s="490"/>
      <c r="U187" s="135" t="s">
        <v>182</v>
      </c>
      <c r="V187" s="135"/>
      <c r="W187" s="135"/>
      <c r="X187" s="135"/>
      <c r="Y187" s="135"/>
      <c r="Z187" s="135"/>
      <c r="AA187" s="135"/>
      <c r="AB187" s="135"/>
      <c r="AC187" s="135"/>
      <c r="AD187" s="135"/>
    </row>
    <row r="188" spans="1:30" s="118" customFormat="1" ht="4.95" customHeight="1" x14ac:dyDescent="0.25">
      <c r="A188" s="135"/>
      <c r="B188" s="486"/>
      <c r="D188" s="730"/>
      <c r="E188" s="1"/>
      <c r="F188" s="1"/>
      <c r="G188" s="1"/>
      <c r="H188" s="1"/>
      <c r="I188" s="59"/>
      <c r="J188" s="59"/>
      <c r="K188" s="59"/>
      <c r="L188" s="59"/>
      <c r="M188" s="59"/>
      <c r="N188" s="59"/>
      <c r="O188" s="59"/>
      <c r="S188" s="486"/>
      <c r="U188" s="135"/>
      <c r="V188" s="135"/>
      <c r="W188" s="135"/>
      <c r="X188" s="135"/>
      <c r="Y188" s="135"/>
      <c r="Z188" s="135"/>
      <c r="AA188" s="135"/>
      <c r="AB188" s="135"/>
      <c r="AC188" s="135"/>
      <c r="AD188" s="135"/>
    </row>
    <row r="189" spans="1:30" x14ac:dyDescent="0.25">
      <c r="B189" s="483"/>
      <c r="C189" s="483"/>
      <c r="D189" s="483"/>
      <c r="E189" s="483"/>
      <c r="F189" s="483"/>
      <c r="G189" s="483"/>
      <c r="H189" s="483"/>
      <c r="I189" s="483"/>
      <c r="J189" s="483"/>
      <c r="K189" s="483"/>
      <c r="L189" s="483"/>
      <c r="M189" s="483"/>
      <c r="N189" s="483"/>
      <c r="O189" s="483"/>
      <c r="P189" s="483"/>
      <c r="Q189" s="483"/>
      <c r="R189" s="483"/>
      <c r="S189" s="483"/>
    </row>
    <row r="191" spans="1:30" ht="15" customHeight="1" x14ac:dyDescent="0.25">
      <c r="C191" s="103">
        <v>6</v>
      </c>
      <c r="D191" s="1040" t="str">
        <f>Translations!$B$845</f>
        <v>Use of simplified procedures</v>
      </c>
      <c r="E191" s="924"/>
      <c r="F191" s="924"/>
      <c r="G191" s="924"/>
      <c r="H191" s="924"/>
      <c r="I191" s="924"/>
      <c r="J191" s="924"/>
      <c r="K191" s="924"/>
      <c r="L191" s="924"/>
      <c r="M191" s="924"/>
      <c r="N191" s="924"/>
      <c r="O191" s="924"/>
      <c r="P191" s="924"/>
      <c r="Q191" s="924"/>
      <c r="R191" s="924"/>
    </row>
    <row r="192" spans="1:30" ht="25.5" customHeight="1" x14ac:dyDescent="0.25">
      <c r="C192" s="67"/>
      <c r="D192" s="1103" t="str">
        <f>Translations!$B$1534</f>
        <v>For limiting administrative burden, sections (a) to (f) apply to both systems, EU ETS and CH ETS.</v>
      </c>
      <c r="E192" s="1103"/>
      <c r="F192" s="1103"/>
      <c r="G192" s="1103"/>
      <c r="H192" s="1103"/>
      <c r="I192" s="1103"/>
      <c r="J192" s="1103"/>
      <c r="K192" s="1103"/>
      <c r="L192" s="1104"/>
      <c r="M192" s="1104"/>
      <c r="N192" s="1104"/>
      <c r="O192" s="1104"/>
      <c r="P192" s="1104"/>
      <c r="Q192" s="1104"/>
      <c r="R192" s="807"/>
    </row>
    <row r="193" spans="2:30" ht="12.75" customHeight="1" x14ac:dyDescent="0.25">
      <c r="B193" s="484"/>
      <c r="C193" s="55" t="s">
        <v>25</v>
      </c>
      <c r="D193" s="1059" t="str">
        <f>Translations!$B$1353</f>
        <v>Have you been using the simplified approach allowed for small emitters pursuant to Article 55(2) of the MRR?</v>
      </c>
      <c r="E193" s="1059"/>
      <c r="F193" s="1059"/>
      <c r="G193" s="1059"/>
      <c r="H193" s="1059"/>
      <c r="I193" s="1059"/>
      <c r="J193" s="1059"/>
      <c r="K193" s="1059"/>
      <c r="L193" s="924"/>
      <c r="M193" s="924"/>
      <c r="N193" s="924"/>
      <c r="O193" s="924"/>
      <c r="P193" s="924"/>
      <c r="Q193" s="924"/>
      <c r="R193" s="313"/>
      <c r="S193" s="484"/>
      <c r="U193" s="124" t="s">
        <v>41</v>
      </c>
      <c r="W193" s="611"/>
      <c r="X193" s="611"/>
      <c r="Y193" s="611"/>
      <c r="Z193" s="611"/>
      <c r="AA193" s="611"/>
      <c r="AB193" s="611"/>
      <c r="AC193" s="611"/>
      <c r="AD193" s="611"/>
    </row>
    <row r="194" spans="2:30" ht="13.2" customHeight="1" x14ac:dyDescent="0.25">
      <c r="B194" s="484"/>
      <c r="C194" s="60"/>
      <c r="D194" s="1041" t="str">
        <f>Translations!$B$945</f>
        <v>Small emitters are aircraft operators which operate fewer than 243 flights per period for three consecutive four-month periods and aircraft operators with total annual emissions lower than 25,000 t CO2 per year, related to the EU ETS full scope.</v>
      </c>
      <c r="E194" s="1041"/>
      <c r="F194" s="1041"/>
      <c r="G194" s="1041"/>
      <c r="H194" s="1041"/>
      <c r="I194" s="1041"/>
      <c r="J194" s="1041"/>
      <c r="K194" s="1041"/>
      <c r="L194" s="924"/>
      <c r="M194" s="924"/>
      <c r="N194" s="924"/>
      <c r="O194" s="924"/>
      <c r="P194" s="924"/>
      <c r="Q194" s="924"/>
      <c r="R194" s="313"/>
      <c r="S194" s="484"/>
      <c r="W194" s="611"/>
    </row>
    <row r="195" spans="2:30" ht="13.2" customHeight="1" x14ac:dyDescent="0.25">
      <c r="B195" s="484"/>
      <c r="C195" s="60"/>
      <c r="D195" s="1041" t="str">
        <f>Translations!$B$1535</f>
        <v>Note that for the purposes of the EU ETS, the threshold applies to the sum of all flights within EEA, outgoing from EEA and incoming to EEA, excluding those incoming from Switzerland and the UK.</v>
      </c>
      <c r="E195" s="924"/>
      <c r="F195" s="924"/>
      <c r="G195" s="924"/>
      <c r="H195" s="924"/>
      <c r="I195" s="924"/>
      <c r="J195" s="924"/>
      <c r="K195" s="924"/>
      <c r="L195" s="924"/>
      <c r="M195" s="924"/>
      <c r="N195" s="924"/>
      <c r="O195" s="924"/>
      <c r="P195" s="924"/>
      <c r="Q195" s="924"/>
      <c r="R195" s="313"/>
      <c r="S195" s="484"/>
    </row>
    <row r="196" spans="2:30" ht="13.2" customHeight="1" x14ac:dyDescent="0.25">
      <c r="B196" s="484"/>
      <c r="C196" s="60"/>
      <c r="D196" s="1041" t="str">
        <f>Translations!$B$1536</f>
        <v>The small emitter tool may furthermore be used by aircraft operators with total annual emissions lower than 3,000 t CO2 per year, related to the reduced scope.</v>
      </c>
      <c r="E196" s="924"/>
      <c r="F196" s="924"/>
      <c r="G196" s="924"/>
      <c r="H196" s="924"/>
      <c r="I196" s="924"/>
      <c r="J196" s="924"/>
      <c r="K196" s="924"/>
      <c r="L196" s="924"/>
      <c r="M196" s="924"/>
      <c r="N196" s="924"/>
      <c r="O196" s="924"/>
      <c r="P196" s="924"/>
      <c r="Q196" s="924"/>
      <c r="R196" s="313"/>
      <c r="S196" s="484"/>
      <c r="T196" s="312"/>
      <c r="U196" s="124" t="s">
        <v>1895</v>
      </c>
    </row>
    <row r="197" spans="2:30" x14ac:dyDescent="0.25">
      <c r="B197" s="484"/>
      <c r="C197" s="61"/>
      <c r="H197" s="114"/>
      <c r="I197" s="1010"/>
      <c r="J197" s="1011"/>
      <c r="K197" s="1012"/>
      <c r="L197" s="313"/>
      <c r="M197" s="313"/>
      <c r="S197" s="484"/>
      <c r="U197" s="122" t="str">
        <f>IF(ISBLANK(I197),"",I197=FALSE)</f>
        <v/>
      </c>
    </row>
    <row r="198" spans="2:30" ht="5.0999999999999996" customHeight="1" x14ac:dyDescent="0.25">
      <c r="B198" s="484"/>
      <c r="L198" s="313"/>
      <c r="M198" s="313"/>
      <c r="S198" s="484"/>
    </row>
    <row r="199" spans="2:30" ht="13.2" customHeight="1" x14ac:dyDescent="0.25">
      <c r="B199" s="484"/>
      <c r="C199" s="60" t="s">
        <v>26</v>
      </c>
      <c r="D199" s="1059" t="str">
        <f>Translations!$B$946</f>
        <v>Please report the total number of full scope flights covered by the EU ETS in each four-month period during the reporting year for which you are the aircraft operator:</v>
      </c>
      <c r="E199" s="1059"/>
      <c r="F199" s="1059"/>
      <c r="G199" s="1059"/>
      <c r="H199" s="1059"/>
      <c r="I199" s="1059"/>
      <c r="J199" s="1059"/>
      <c r="K199" s="1059"/>
      <c r="L199" s="924"/>
      <c r="M199" s="924"/>
      <c r="N199" s="924"/>
      <c r="O199" s="924"/>
      <c r="P199" s="924"/>
      <c r="Q199" s="924"/>
      <c r="R199" s="313"/>
      <c r="S199" s="484"/>
    </row>
    <row r="200" spans="2:30" ht="15.75" customHeight="1" x14ac:dyDescent="0.25">
      <c r="B200" s="484"/>
      <c r="C200" s="60"/>
      <c r="D200" s="1041" t="str">
        <f>Translations!$B$947</f>
        <v>The local time of departure of the flight determines in which four-month period that flight shall be taken into account.</v>
      </c>
      <c r="E200" s="1041"/>
      <c r="F200" s="1041"/>
      <c r="G200" s="1041"/>
      <c r="H200" s="1041"/>
      <c r="I200" s="1041"/>
      <c r="J200" s="1041"/>
      <c r="K200" s="1041"/>
      <c r="L200" s="924"/>
      <c r="M200" s="924"/>
      <c r="N200" s="924"/>
      <c r="O200" s="924"/>
      <c r="P200" s="924"/>
      <c r="Q200" s="924"/>
      <c r="R200" s="313"/>
      <c r="S200" s="484"/>
    </row>
    <row r="201" spans="2:30" x14ac:dyDescent="0.25">
      <c r="B201" s="484"/>
      <c r="C201" s="60"/>
      <c r="D201" s="138" t="str">
        <f>Translations!$B$948</f>
        <v>Four-month period</v>
      </c>
      <c r="E201" s="139"/>
      <c r="F201" s="139"/>
      <c r="G201" s="140" t="str">
        <f>Translations!$B$949</f>
        <v>Number of flights</v>
      </c>
      <c r="H201" s="141"/>
      <c r="L201" s="313"/>
      <c r="M201" s="313"/>
      <c r="S201" s="484"/>
      <c r="U201" s="163" t="s">
        <v>185</v>
      </c>
    </row>
    <row r="202" spans="2:30" x14ac:dyDescent="0.25">
      <c r="B202" s="484"/>
      <c r="C202" s="60"/>
      <c r="D202" s="142" t="str">
        <f>Translations!$B$950</f>
        <v>January to April</v>
      </c>
      <c r="E202" s="139"/>
      <c r="F202" s="139"/>
      <c r="G202" s="86"/>
      <c r="H202" s="165" t="str">
        <f>IF(ISBLANK(G202),"",IF(G202&gt;=243,"&gt;=243",""))</f>
        <v/>
      </c>
      <c r="L202" s="313"/>
      <c r="M202" s="313"/>
      <c r="S202" s="484"/>
      <c r="U202" s="122" t="str">
        <f>IF(ISNUMBER(G202),G202&lt;243,"")</f>
        <v/>
      </c>
    </row>
    <row r="203" spans="2:30" x14ac:dyDescent="0.25">
      <c r="B203" s="484"/>
      <c r="C203" s="60"/>
      <c r="D203" s="142" t="str">
        <f>Translations!$B$951</f>
        <v>May to August</v>
      </c>
      <c r="E203" s="139"/>
      <c r="F203" s="139"/>
      <c r="G203" s="86"/>
      <c r="H203" s="165" t="str">
        <f>IF(ISBLANK(G203),"",IF(G203&gt;=243,"&gt;=243",""))</f>
        <v/>
      </c>
      <c r="L203" s="313"/>
      <c r="M203" s="313"/>
      <c r="S203" s="484"/>
      <c r="U203" s="122" t="str">
        <f>IF(ISNUMBER(G203),G203&lt;243,"")</f>
        <v/>
      </c>
    </row>
    <row r="204" spans="2:30" ht="13.8" thickBot="1" x14ac:dyDescent="0.3">
      <c r="B204" s="484"/>
      <c r="C204" s="60"/>
      <c r="D204" s="142" t="str">
        <f>Translations!$B$952</f>
        <v>September to December</v>
      </c>
      <c r="E204" s="139"/>
      <c r="F204" s="139"/>
      <c r="G204" s="86"/>
      <c r="H204" s="165" t="str">
        <f>IF(ISBLANK(G204),"",IF(G204&gt;=243,"&gt;=243",""))</f>
        <v/>
      </c>
      <c r="L204" s="313"/>
      <c r="M204" s="313"/>
      <c r="S204" s="484"/>
      <c r="U204" s="122" t="str">
        <f>IF(ISNUMBER(G204),G204&lt;243,"")</f>
        <v/>
      </c>
    </row>
    <row r="205" spans="2:30" ht="13.8" thickBot="1" x14ac:dyDescent="0.3">
      <c r="B205" s="484"/>
      <c r="C205" s="60"/>
      <c r="D205" s="138" t="str">
        <f>Translations!$B$953</f>
        <v>Total:</v>
      </c>
      <c r="E205" s="139"/>
      <c r="F205" s="139"/>
      <c r="G205" s="162">
        <f>IF(ISNUMBER(SUM(G202:G204)),SUM(G202:G204),0)</f>
        <v>0</v>
      </c>
      <c r="H205" s="1060"/>
      <c r="I205" s="1060"/>
      <c r="J205" s="1060"/>
      <c r="K205" s="1060"/>
      <c r="L205" s="313"/>
      <c r="M205" s="313"/>
      <c r="S205" s="484"/>
      <c r="U205" s="164" t="str">
        <f>IF(COUNT(G202:G204)&gt;0,AND(U202,U203,U204),"")</f>
        <v/>
      </c>
    </row>
    <row r="206" spans="2:30" ht="15" customHeight="1" x14ac:dyDescent="0.25">
      <c r="B206" s="484"/>
      <c r="L206" s="313"/>
      <c r="M206" s="313"/>
      <c r="S206" s="484"/>
    </row>
    <row r="207" spans="2:30" x14ac:dyDescent="0.25">
      <c r="B207" s="484"/>
      <c r="C207" s="60" t="s">
        <v>27</v>
      </c>
      <c r="D207" s="1059" t="str">
        <f>Translations!$B$954</f>
        <v>Total emissions in the reporting year:</v>
      </c>
      <c r="E207" s="1059"/>
      <c r="F207" s="1059"/>
      <c r="G207" s="1059"/>
      <c r="H207" s="1059"/>
      <c r="I207" s="1059"/>
      <c r="J207" s="1059"/>
      <c r="K207" s="1059"/>
      <c r="L207" s="313"/>
      <c r="M207" s="313"/>
      <c r="S207" s="484"/>
      <c r="U207" s="124" t="s">
        <v>186</v>
      </c>
    </row>
    <row r="208" spans="2:30" ht="13.2" customHeight="1" x14ac:dyDescent="0.25">
      <c r="B208" s="484"/>
      <c r="C208" s="60"/>
      <c r="D208" s="1041" t="str">
        <f>Translations!$B$1537</f>
        <v>Please note that here total emissions using the preliminary emission factor need to be entered (i.e. without zero-rating).</v>
      </c>
      <c r="E208" s="924"/>
      <c r="F208" s="924"/>
      <c r="G208" s="924"/>
      <c r="H208" s="924"/>
      <c r="I208" s="924"/>
      <c r="J208" s="924"/>
      <c r="K208" s="924"/>
      <c r="L208" s="924"/>
      <c r="M208" s="924"/>
      <c r="N208" s="924"/>
      <c r="O208" s="924"/>
      <c r="P208" s="924"/>
      <c r="Q208" s="924"/>
      <c r="R208" s="313"/>
      <c r="S208" s="484"/>
    </row>
    <row r="209" spans="2:21" ht="13.2" customHeight="1" x14ac:dyDescent="0.25">
      <c r="B209" s="484"/>
      <c r="D209" s="1023" t="str">
        <f>Translations!$B$1538</f>
        <v>Please enter here the total emissions related to the full scope, if relevant.</v>
      </c>
      <c r="E209" s="924"/>
      <c r="F209" s="924"/>
      <c r="G209" s="924"/>
      <c r="H209" s="924"/>
      <c r="I209" s="1071"/>
      <c r="J209" s="289"/>
      <c r="K209" s="143" t="s">
        <v>188</v>
      </c>
      <c r="L209" s="313"/>
      <c r="M209" s="313"/>
      <c r="S209" s="484"/>
      <c r="T209" s="312"/>
      <c r="U209" s="122" t="str">
        <f>IF(ISNUMBER(J209),J209&lt;25000,"")</f>
        <v/>
      </c>
    </row>
    <row r="210" spans="2:21" ht="13.2" customHeight="1" x14ac:dyDescent="0.25">
      <c r="B210" s="484"/>
      <c r="D210" s="1023" t="str">
        <f>Translations!$B$1539</f>
        <v>Total emissions related to the reduced scope (taken from section 5(c) automatically)</v>
      </c>
      <c r="E210" s="924"/>
      <c r="F210" s="924"/>
      <c r="G210" s="924"/>
      <c r="H210" s="924"/>
      <c r="I210" s="1071"/>
      <c r="J210" s="618">
        <f>K142</f>
        <v>0</v>
      </c>
      <c r="K210" s="143" t="s">
        <v>188</v>
      </c>
      <c r="L210" s="313"/>
      <c r="M210" s="313"/>
      <c r="S210" s="484"/>
      <c r="T210" s="312"/>
      <c r="U210" s="122" t="b">
        <f>IF(ISNUMBER(J210),J210&lt;3000,"")</f>
        <v>1</v>
      </c>
    </row>
    <row r="211" spans="2:21" ht="12.75" customHeight="1" x14ac:dyDescent="0.25">
      <c r="B211" s="484"/>
      <c r="L211" s="313"/>
      <c r="M211" s="313"/>
      <c r="S211" s="484"/>
      <c r="T211" s="312"/>
    </row>
    <row r="212" spans="2:21" x14ac:dyDescent="0.25">
      <c r="B212" s="484"/>
      <c r="C212" s="60" t="s">
        <v>28</v>
      </c>
      <c r="D212" s="74" t="str">
        <f>Translations!$B$1540</f>
        <v>Confirmation of eligibility for simplified approach pursuant to Article 55(2) of the MRR:</v>
      </c>
      <c r="E212" s="74"/>
      <c r="F212" s="74"/>
      <c r="G212" s="74"/>
      <c r="H212" s="74"/>
      <c r="I212" s="74"/>
      <c r="J212" s="1057" t="str">
        <f>IF(AND(COUNT(G202:G204,J209,J210)&gt;0,I197=TRUE),IF(OR(U209,U205,U210),EUconst_Eligible,EUconst_NotEligible),"")</f>
        <v/>
      </c>
      <c r="K212" s="1058"/>
      <c r="L212" s="313"/>
      <c r="M212" s="313"/>
      <c r="S212" s="484"/>
    </row>
    <row r="213" spans="2:21" ht="13.2" customHeight="1" x14ac:dyDescent="0.25">
      <c r="B213" s="484"/>
      <c r="D213" s="1140" t="str">
        <f>Translations!$B$1317</f>
        <v>Note: If you are using the simplified approach for small emitters, but have exceeded the applicable threshold (which is indicated here by the message "not eligible"), the following consequences apply in accordance with Article 55(4) of the MRR:</v>
      </c>
      <c r="E213" s="1140"/>
      <c r="F213" s="1140"/>
      <c r="G213" s="1140"/>
      <c r="H213" s="1140"/>
      <c r="I213" s="1140"/>
      <c r="J213" s="1140"/>
      <c r="K213" s="1140"/>
      <c r="L213" s="924"/>
      <c r="M213" s="924"/>
      <c r="N213" s="924"/>
      <c r="O213" s="924"/>
      <c r="P213" s="924"/>
      <c r="Q213" s="924"/>
      <c r="R213" s="313"/>
      <c r="S213" s="484"/>
    </row>
    <row r="214" spans="2:21" ht="13.2" customHeight="1" x14ac:dyDescent="0.25">
      <c r="B214" s="484"/>
      <c r="D214" s="1041" t="str">
        <f>Translations!$B$958</f>
        <v>The aircraft operator shall notify the competent authority thereof without undue delay and submit a significant modification of the monitoring plan within the meaning of point (vi) of Article 15(4)(a) to the competent authority for approval.</v>
      </c>
      <c r="E214" s="1041"/>
      <c r="F214" s="1041"/>
      <c r="G214" s="1041"/>
      <c r="H214" s="1041"/>
      <c r="I214" s="1041"/>
      <c r="J214" s="1041"/>
      <c r="K214" s="1041"/>
      <c r="L214" s="924"/>
      <c r="M214" s="924"/>
      <c r="N214" s="924"/>
      <c r="O214" s="924"/>
      <c r="P214" s="924"/>
      <c r="Q214" s="924"/>
      <c r="R214" s="313"/>
      <c r="S214" s="484"/>
    </row>
    <row r="215" spans="2:21" ht="26.4" customHeight="1" x14ac:dyDescent="0.25">
      <c r="B215" s="484"/>
      <c r="D215" s="1041" t="str">
        <f>Translations!$B$959</f>
        <v>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v>
      </c>
      <c r="E215" s="1041"/>
      <c r="F215" s="1041"/>
      <c r="G215" s="1041"/>
      <c r="H215" s="1041"/>
      <c r="I215" s="1041"/>
      <c r="J215" s="1041"/>
      <c r="K215" s="1041"/>
      <c r="L215" s="924"/>
      <c r="M215" s="924"/>
      <c r="N215" s="924"/>
      <c r="O215" s="924"/>
      <c r="P215" s="924"/>
      <c r="Q215" s="924"/>
      <c r="R215" s="313"/>
      <c r="S215" s="484"/>
      <c r="U215" s="124" t="s">
        <v>41</v>
      </c>
    </row>
    <row r="216" spans="2:21" ht="5.0999999999999996" customHeight="1" x14ac:dyDescent="0.25">
      <c r="B216" s="484"/>
      <c r="D216" s="67"/>
      <c r="E216" s="67"/>
      <c r="F216" s="67"/>
      <c r="G216" s="67"/>
      <c r="H216" s="67"/>
      <c r="I216" s="67"/>
      <c r="J216" s="67"/>
      <c r="K216" s="67"/>
      <c r="L216" s="67"/>
      <c r="M216" s="67"/>
      <c r="S216" s="484"/>
    </row>
    <row r="217" spans="2:21" ht="13.35" customHeight="1" x14ac:dyDescent="0.25">
      <c r="B217" s="484"/>
      <c r="C217" s="60" t="s">
        <v>40</v>
      </c>
      <c r="D217" s="74" t="str">
        <f>Translations!$B$1125</f>
        <v>Please specify which fuel consumption estimation tool you have used:</v>
      </c>
      <c r="E217" s="67"/>
      <c r="F217" s="67"/>
      <c r="G217" s="67"/>
      <c r="H217" s="67"/>
      <c r="I217" s="67"/>
      <c r="J217" s="1149" t="s">
        <v>733</v>
      </c>
      <c r="K217" s="1150"/>
      <c r="L217" s="67"/>
      <c r="M217" s="67"/>
      <c r="S217" s="484"/>
      <c r="T217" s="312"/>
      <c r="U217" s="122" t="b">
        <f>OR(INDICATOR_WhichToolUsed=INDEX(CommissionApprovedTools,2),INDICATOR_WhichToolUsed=INDEX(CommissionApprovedTools,3))</f>
        <v>0</v>
      </c>
    </row>
    <row r="218" spans="2:21" ht="4.95" customHeight="1" x14ac:dyDescent="0.25">
      <c r="B218" s="484"/>
      <c r="D218" s="67"/>
      <c r="E218" s="67"/>
      <c r="F218" s="67"/>
      <c r="G218" s="67"/>
      <c r="H218" s="67"/>
      <c r="I218" s="67"/>
      <c r="J218" s="67"/>
      <c r="K218" s="67"/>
      <c r="L218" s="67"/>
      <c r="M218" s="67"/>
      <c r="S218" s="484"/>
    </row>
    <row r="219" spans="2:21" ht="13.35" customHeight="1" x14ac:dyDescent="0.25">
      <c r="B219" s="484"/>
      <c r="C219" s="60" t="s">
        <v>189</v>
      </c>
      <c r="D219" s="74" t="str">
        <f>Translations!$B$1126</f>
        <v>If you have chosen "Other" under point (e) above, which one?</v>
      </c>
      <c r="E219" s="67"/>
      <c r="F219" s="67"/>
      <c r="G219" s="67"/>
      <c r="H219" s="67"/>
      <c r="I219" s="67"/>
      <c r="J219" s="1149"/>
      <c r="K219" s="1150"/>
      <c r="L219" s="67"/>
      <c r="M219" s="67"/>
      <c r="S219" s="484"/>
    </row>
    <row r="220" spans="2:21" ht="15" customHeight="1" x14ac:dyDescent="0.25"/>
    <row r="221" spans="2:21" ht="5.0999999999999996" customHeight="1" x14ac:dyDescent="0.25">
      <c r="B221" s="354"/>
      <c r="C221" s="354"/>
      <c r="D221" s="354"/>
      <c r="E221" s="354"/>
      <c r="F221" s="354"/>
      <c r="G221" s="354"/>
      <c r="H221" s="354"/>
      <c r="I221" s="354"/>
      <c r="J221" s="354"/>
      <c r="K221" s="354"/>
      <c r="L221" s="354"/>
      <c r="M221" s="354"/>
      <c r="N221" s="354"/>
      <c r="O221" s="354"/>
      <c r="P221" s="354"/>
      <c r="Q221" s="354"/>
      <c r="R221" s="354"/>
      <c r="S221" s="354"/>
    </row>
    <row r="222" spans="2:21" ht="13.2" customHeight="1" x14ac:dyDescent="0.25">
      <c r="B222" s="354"/>
      <c r="C222" s="390"/>
      <c r="D222" s="1021" t="str">
        <f>Translations!$B$1127</f>
        <v>If you use this report for CORSIA purposes, please confirm here if you are using an applicable emission estimation tool:</v>
      </c>
      <c r="E222" s="962"/>
      <c r="F222" s="962"/>
      <c r="G222" s="962"/>
      <c r="H222" s="962"/>
      <c r="I222" s="962"/>
      <c r="J222" s="962"/>
      <c r="K222" s="962"/>
      <c r="L222" s="924"/>
      <c r="M222" s="924"/>
      <c r="N222" s="924"/>
      <c r="O222" s="924"/>
      <c r="P222" s="924"/>
      <c r="Q222" s="924"/>
      <c r="R222" s="313"/>
      <c r="S222" s="354"/>
    </row>
    <row r="223" spans="2:21" ht="5.0999999999999996" customHeight="1" x14ac:dyDescent="0.25">
      <c r="B223" s="354"/>
      <c r="C223" s="389"/>
      <c r="L223" s="551"/>
      <c r="M223" s="551"/>
      <c r="S223" s="354"/>
    </row>
    <row r="224" spans="2:21" ht="15" customHeight="1" x14ac:dyDescent="0.25">
      <c r="B224" s="354"/>
      <c r="C224" s="390" t="s">
        <v>35</v>
      </c>
      <c r="D224" s="1022" t="str">
        <f>Translations!$B$1128</f>
        <v>An emission estimation tool was used for all emissions under CORSIA:</v>
      </c>
      <c r="E224" s="926"/>
      <c r="F224" s="926"/>
      <c r="G224" s="926"/>
      <c r="H224" s="926"/>
      <c r="I224" s="926"/>
      <c r="J224" s="1151"/>
      <c r="K224" s="756"/>
      <c r="L224" s="551"/>
      <c r="M224" s="551"/>
      <c r="S224" s="354"/>
      <c r="U224" s="122" t="b">
        <f>AND(INDICATOR_ToolUsedForAllCORSIAemissions&lt;&gt;"",INDICATOR_ToolUsedForAllCORSIAemissions=FALSE)</f>
        <v>0</v>
      </c>
    </row>
    <row r="225" spans="1:30" ht="5.0999999999999996" customHeight="1" x14ac:dyDescent="0.25">
      <c r="B225" s="354"/>
      <c r="D225" s="67"/>
      <c r="E225" s="67"/>
      <c r="F225" s="67"/>
      <c r="G225" s="67"/>
      <c r="H225" s="67"/>
      <c r="I225" s="67"/>
      <c r="J225" s="67"/>
      <c r="K225" s="67"/>
      <c r="L225" s="67"/>
      <c r="M225" s="67"/>
      <c r="S225" s="354"/>
    </row>
    <row r="226" spans="1:30" ht="13.35" customHeight="1" x14ac:dyDescent="0.25">
      <c r="B226" s="354"/>
      <c r="C226" s="60" t="s">
        <v>1881</v>
      </c>
      <c r="D226" s="74" t="str">
        <f>Translations!$B$1125</f>
        <v>Please specify which fuel consumption estimation tool you have used:</v>
      </c>
      <c r="E226" s="743"/>
      <c r="F226" s="743"/>
      <c r="G226" s="743"/>
      <c r="H226" s="743"/>
      <c r="I226" s="67"/>
      <c r="J226" s="1149" t="s">
        <v>733</v>
      </c>
      <c r="K226" s="1150"/>
      <c r="L226" s="67"/>
      <c r="M226" s="67"/>
      <c r="S226" s="354"/>
      <c r="T226" s="312"/>
      <c r="U226" s="122" t="b">
        <f>OR(J226=INDEX(CommissionApprovedTools,2),J226=INDEX(CommissionApprovedTools,3))</f>
        <v>0</v>
      </c>
    </row>
    <row r="227" spans="1:30" ht="4.95" customHeight="1" x14ac:dyDescent="0.25">
      <c r="B227" s="354"/>
      <c r="D227" s="743"/>
      <c r="E227" s="743"/>
      <c r="F227" s="743"/>
      <c r="G227" s="743"/>
      <c r="H227" s="743"/>
      <c r="I227" s="67"/>
      <c r="J227" s="67"/>
      <c r="K227" s="67"/>
      <c r="L227" s="67"/>
      <c r="M227" s="67"/>
      <c r="S227" s="354"/>
    </row>
    <row r="228" spans="1:30" ht="13.35" customHeight="1" x14ac:dyDescent="0.25">
      <c r="B228" s="354"/>
      <c r="C228" s="60" t="s">
        <v>1882</v>
      </c>
      <c r="D228" s="74" t="str">
        <f>Translations!$B$1541</f>
        <v>If you have chosen "Other" under point (h) above, which one?</v>
      </c>
      <c r="E228" s="743"/>
      <c r="F228" s="743"/>
      <c r="G228" s="743"/>
      <c r="H228" s="743"/>
      <c r="I228" s="67"/>
      <c r="J228" s="1149"/>
      <c r="K228" s="1150"/>
      <c r="L228" s="67"/>
      <c r="M228" s="67"/>
      <c r="S228" s="354"/>
      <c r="T228" s="312"/>
    </row>
    <row r="229" spans="1:30" ht="5.0999999999999996" customHeight="1" x14ac:dyDescent="0.25">
      <c r="B229" s="354"/>
      <c r="C229" s="389"/>
      <c r="L229" s="551"/>
      <c r="M229" s="551"/>
      <c r="S229" s="354"/>
    </row>
    <row r="230" spans="1:30" ht="5.0999999999999996" customHeight="1" x14ac:dyDescent="0.25">
      <c r="B230" s="354"/>
      <c r="C230" s="354"/>
      <c r="D230" s="354"/>
      <c r="E230" s="354"/>
      <c r="F230" s="354"/>
      <c r="G230" s="354"/>
      <c r="H230" s="354"/>
      <c r="I230" s="354"/>
      <c r="J230" s="354"/>
      <c r="K230" s="354"/>
      <c r="L230" s="354"/>
      <c r="M230" s="354"/>
      <c r="N230" s="354"/>
      <c r="O230" s="354"/>
      <c r="P230" s="354"/>
      <c r="Q230" s="354"/>
      <c r="R230" s="354"/>
      <c r="S230" s="354"/>
    </row>
    <row r="231" spans="1:30" ht="15" customHeight="1" x14ac:dyDescent="0.25"/>
    <row r="232" spans="1:30" ht="15" customHeight="1" x14ac:dyDescent="0.25">
      <c r="C232" s="103">
        <v>7</v>
      </c>
      <c r="D232" s="1040" t="str">
        <f>Translations!$B$846</f>
        <v>Approach for data gaps</v>
      </c>
      <c r="E232" s="924"/>
      <c r="F232" s="924"/>
      <c r="G232" s="924"/>
      <c r="H232" s="924"/>
      <c r="I232" s="924"/>
      <c r="J232" s="924"/>
      <c r="K232" s="924"/>
      <c r="L232" s="924"/>
      <c r="M232" s="924"/>
      <c r="N232" s="924"/>
      <c r="O232" s="924"/>
      <c r="P232" s="924"/>
      <c r="Q232" s="924"/>
      <c r="R232" s="924"/>
    </row>
    <row r="233" spans="1:30" ht="26.4" customHeight="1" x14ac:dyDescent="0.25">
      <c r="C233" s="67"/>
      <c r="D233" s="1103" t="str">
        <f>Translations!$B$1275</f>
        <v>For limiting administrative burden, this sections (a) and (b) should cover emissions of both systems, EU ETS and CH ETS. Data gaps relevant for CORSIA can be included, too.</v>
      </c>
      <c r="E233" s="1103"/>
      <c r="F233" s="1103"/>
      <c r="G233" s="1103"/>
      <c r="H233" s="1103"/>
      <c r="I233" s="1103"/>
      <c r="J233" s="1103"/>
      <c r="K233" s="1103"/>
      <c r="L233" s="1104"/>
      <c r="M233" s="1104"/>
      <c r="N233" s="1104"/>
      <c r="O233" s="1104"/>
      <c r="P233" s="1104"/>
      <c r="Q233" s="1104"/>
      <c r="R233" s="807"/>
    </row>
    <row r="234" spans="1:30" ht="15" customHeight="1" x14ac:dyDescent="0.25">
      <c r="C234" s="60" t="s">
        <v>25</v>
      </c>
      <c r="D234" s="1059" t="str">
        <f>Translations!$B$960</f>
        <v>List of data gaps occurred and method of determining surrogate data</v>
      </c>
      <c r="E234" s="1059"/>
      <c r="F234" s="1059"/>
      <c r="G234" s="1059"/>
      <c r="H234" s="1059"/>
      <c r="I234" s="1059"/>
      <c r="J234" s="1059"/>
      <c r="K234" s="1059"/>
      <c r="L234" s="924"/>
      <c r="M234" s="924"/>
      <c r="N234" s="924"/>
      <c r="O234" s="924"/>
      <c r="P234" s="924"/>
      <c r="Q234" s="924"/>
      <c r="R234" s="313"/>
    </row>
    <row r="235" spans="1:30" ht="13.2" customHeight="1" x14ac:dyDescent="0.25">
      <c r="C235" s="67"/>
      <c r="D235" s="1003" t="str">
        <f>Translations!$B$1354</f>
        <v>In accordance with Article 66(2) of the MRR data gaps must be closed by a method defined in the monitoring plan, or if this is not possible, by using a tool which may be used for the small emitters approach.</v>
      </c>
      <c r="E235" s="1147"/>
      <c r="F235" s="1147"/>
      <c r="G235" s="1147"/>
      <c r="H235" s="1147"/>
      <c r="I235" s="1147"/>
      <c r="J235" s="1147"/>
      <c r="K235" s="1147"/>
      <c r="L235" s="924"/>
      <c r="M235" s="924"/>
      <c r="N235" s="924"/>
      <c r="O235" s="924"/>
      <c r="P235" s="924"/>
      <c r="Q235" s="924"/>
      <c r="R235" s="313"/>
    </row>
    <row r="236" spans="1:30" ht="26.4" customHeight="1" x14ac:dyDescent="0.25">
      <c r="C236" s="67"/>
      <c r="D236" s="1035" t="str">
        <f>Translations!$B$962</f>
        <v>Please specify here the data gaps occurred, how surrogate data was determined, and the amount of emissions according to the surrogate data. Note that these data are NOT added to the emissions given in section 5 and/or 12 (if relevant), but must be included in the data in those sections.</v>
      </c>
      <c r="E236" s="1148"/>
      <c r="F236" s="1148"/>
      <c r="G236" s="1148"/>
      <c r="H236" s="1148"/>
      <c r="I236" s="1148"/>
      <c r="J236" s="1148"/>
      <c r="K236" s="1148"/>
      <c r="L236" s="924"/>
      <c r="M236" s="924"/>
      <c r="N236" s="924"/>
      <c r="O236" s="924"/>
      <c r="P236" s="924"/>
      <c r="Q236" s="924"/>
      <c r="R236" s="313"/>
    </row>
    <row r="237" spans="1:30" ht="5.0999999999999996" customHeight="1" x14ac:dyDescent="0.25">
      <c r="C237" s="67"/>
      <c r="D237" s="1041"/>
      <c r="E237" s="924"/>
      <c r="F237" s="924"/>
      <c r="G237" s="924"/>
      <c r="H237" s="924"/>
      <c r="I237" s="924"/>
      <c r="J237" s="924"/>
      <c r="K237" s="924"/>
      <c r="L237" s="924"/>
      <c r="M237" s="924"/>
      <c r="N237" s="924"/>
      <c r="O237" s="924"/>
      <c r="P237" s="924"/>
      <c r="Q237" s="924"/>
      <c r="R237" s="313"/>
    </row>
    <row r="238" spans="1:30" s="53" customFormat="1" ht="12.75" customHeight="1" x14ac:dyDescent="0.25">
      <c r="A238" s="129"/>
      <c r="D238" s="1041" t="str">
        <f>Translations!$B$963</f>
        <v>The table should be filled as follows:</v>
      </c>
      <c r="E238" s="1041"/>
      <c r="F238" s="1041"/>
      <c r="G238" s="1041"/>
      <c r="H238" s="1041"/>
      <c r="I238" s="1041"/>
      <c r="J238" s="1041"/>
      <c r="K238" s="1041"/>
      <c r="L238" s="924"/>
      <c r="M238" s="924"/>
      <c r="N238" s="924"/>
      <c r="O238" s="924"/>
      <c r="P238" s="924"/>
      <c r="Q238" s="924"/>
      <c r="R238" s="313"/>
      <c r="U238" s="130"/>
      <c r="V238" s="129"/>
      <c r="W238" s="129"/>
      <c r="X238" s="129"/>
      <c r="Y238" s="129"/>
      <c r="Z238" s="129"/>
      <c r="AA238" s="129"/>
      <c r="AB238" s="129"/>
      <c r="AC238" s="129"/>
      <c r="AD238" s="129"/>
    </row>
    <row r="239" spans="1:30" s="53" customFormat="1" ht="13.2" customHeight="1" x14ac:dyDescent="0.25">
      <c r="A239" s="129"/>
      <c r="D239" s="1141" t="str">
        <f>Translations!$B$964</f>
        <v>Reference</v>
      </c>
      <c r="E239" s="1090"/>
      <c r="F239" s="1089" t="str">
        <f>Translations!$B$965</f>
        <v>Here the data gap should be specified, either by referencing the aircraft, aerodrome, flight numbers etc. for which the data gap occurred, and/or the start and end date of the period where the gap occurred.</v>
      </c>
      <c r="G239" s="1089"/>
      <c r="H239" s="1089"/>
      <c r="I239" s="1089"/>
      <c r="J239" s="1089"/>
      <c r="K239" s="1089"/>
      <c r="L239" s="1089"/>
      <c r="M239" s="1090"/>
      <c r="N239" s="1090"/>
      <c r="O239" s="1090"/>
      <c r="P239" s="1090"/>
      <c r="Q239" s="1091"/>
      <c r="R239" s="313"/>
      <c r="U239" s="130"/>
      <c r="V239" s="129"/>
      <c r="W239" s="129"/>
      <c r="X239" s="129"/>
      <c r="Y239" s="129"/>
      <c r="Z239" s="129"/>
      <c r="AA239" s="129"/>
      <c r="AB239" s="129"/>
      <c r="AC239" s="129"/>
      <c r="AD239" s="129"/>
    </row>
    <row r="240" spans="1:30" s="53" customFormat="1" ht="13.2" customHeight="1" x14ac:dyDescent="0.25">
      <c r="A240" s="129"/>
      <c r="D240" s="1141" t="str">
        <f>Translations!$B$966</f>
        <v>Reason</v>
      </c>
      <c r="E240" s="1090"/>
      <c r="F240" s="1089" t="str">
        <f>Translations!$B$967</f>
        <v>Please describe here the reason why the data gap occurred.</v>
      </c>
      <c r="G240" s="1089"/>
      <c r="H240" s="1089"/>
      <c r="I240" s="1089"/>
      <c r="J240" s="1089"/>
      <c r="K240" s="1089"/>
      <c r="L240" s="1089"/>
      <c r="M240" s="1090"/>
      <c r="N240" s="1090"/>
      <c r="O240" s="1090"/>
      <c r="P240" s="1090"/>
      <c r="Q240" s="1091"/>
      <c r="R240" s="313"/>
      <c r="U240" s="130"/>
      <c r="V240" s="129"/>
      <c r="W240" s="129"/>
      <c r="X240" s="129"/>
      <c r="Y240" s="129"/>
      <c r="Z240" s="129"/>
      <c r="AA240" s="129"/>
      <c r="AB240" s="129"/>
      <c r="AC240" s="129"/>
      <c r="AD240" s="129"/>
    </row>
    <row r="241" spans="1:30" s="53" customFormat="1" ht="13.2" customHeight="1" x14ac:dyDescent="0.25">
      <c r="A241" s="129"/>
      <c r="D241" s="1141" t="str">
        <f>Translations!$B$968</f>
        <v>Type</v>
      </c>
      <c r="E241" s="1090"/>
      <c r="F241" s="1089" t="str">
        <f>Translations!$B$969</f>
        <v>Please describe here the type of data gap, such as "density measurement not available", "fuel uplift not available", "flights missing activity list", etc.</v>
      </c>
      <c r="G241" s="1089"/>
      <c r="H241" s="1089"/>
      <c r="I241" s="1089"/>
      <c r="J241" s="1089"/>
      <c r="K241" s="1089"/>
      <c r="L241" s="1089"/>
      <c r="M241" s="1090"/>
      <c r="N241" s="1090"/>
      <c r="O241" s="1090"/>
      <c r="P241" s="1090"/>
      <c r="Q241" s="1091"/>
      <c r="R241" s="313"/>
      <c r="U241" s="130"/>
      <c r="V241" s="129"/>
      <c r="W241" s="129"/>
      <c r="X241" s="129"/>
      <c r="Y241" s="129"/>
      <c r="Z241" s="129"/>
      <c r="AA241" s="129"/>
      <c r="AB241" s="129"/>
      <c r="AC241" s="129"/>
      <c r="AD241" s="129"/>
    </row>
    <row r="242" spans="1:30" s="53" customFormat="1" ht="13.2" customHeight="1" x14ac:dyDescent="0.25">
      <c r="A242" s="129"/>
      <c r="D242" s="1141" t="str">
        <f>Translations!$B$970</f>
        <v>Replacement method</v>
      </c>
      <c r="E242" s="1090"/>
      <c r="F242" s="1089" t="str">
        <f>Translations!$B$971</f>
        <v>please indicate the method of determining surrogate data, by referencing the procedure in your monitoring plan, or by "small emitter tool" etc.</v>
      </c>
      <c r="G242" s="1089"/>
      <c r="H242" s="1089"/>
      <c r="I242" s="1089"/>
      <c r="J242" s="1089"/>
      <c r="K242" s="1089"/>
      <c r="L242" s="1089"/>
      <c r="M242" s="1090"/>
      <c r="N242" s="1090"/>
      <c r="O242" s="1090"/>
      <c r="P242" s="1090"/>
      <c r="Q242" s="1091"/>
      <c r="R242" s="313"/>
      <c r="U242" s="130"/>
      <c r="V242" s="129"/>
      <c r="W242" s="129"/>
      <c r="X242" s="129"/>
      <c r="Y242" s="129"/>
      <c r="Z242" s="129"/>
      <c r="AA242" s="129"/>
      <c r="AB242" s="129"/>
      <c r="AC242" s="129"/>
      <c r="AD242" s="129"/>
    </row>
    <row r="243" spans="1:30" s="53" customFormat="1" ht="13.2" customHeight="1" x14ac:dyDescent="0.25">
      <c r="A243" s="129"/>
      <c r="D243" s="1141" t="str">
        <f>Translations!$B$972</f>
        <v>Emissions</v>
      </c>
      <c r="E243" s="1090"/>
      <c r="F243" s="1089" t="str">
        <f>Translations!$B$1542</f>
        <v>Please give here the amount of emissions (in tonnes CO2) which are affected by the data gap. This figure must be INCLUDED in section 5 and/or section 12 depending on the type.</v>
      </c>
      <c r="G243" s="1089"/>
      <c r="H243" s="1089"/>
      <c r="I243" s="1089"/>
      <c r="J243" s="1089"/>
      <c r="K243" s="1089"/>
      <c r="L243" s="1089"/>
      <c r="M243" s="1090"/>
      <c r="N243" s="1090"/>
      <c r="O243" s="1090"/>
      <c r="P243" s="1090"/>
      <c r="Q243" s="1091"/>
      <c r="R243" s="313"/>
      <c r="T243" s="722"/>
      <c r="U243" s="130"/>
      <c r="V243" s="129"/>
      <c r="W243" s="129"/>
      <c r="X243" s="129"/>
      <c r="Y243" s="129"/>
      <c r="Z243" s="129"/>
      <c r="AA243" s="129"/>
      <c r="AB243" s="129"/>
      <c r="AC243" s="129"/>
      <c r="AD243" s="129"/>
    </row>
    <row r="244" spans="1:30" ht="13.2" customHeight="1" x14ac:dyDescent="0.25">
      <c r="C244" s="67"/>
      <c r="D244" s="67"/>
      <c r="E244" s="67"/>
      <c r="F244" s="67"/>
      <c r="G244" s="67"/>
      <c r="H244" s="67"/>
      <c r="I244" s="67"/>
      <c r="J244" s="67"/>
      <c r="K244" s="67"/>
      <c r="L244" s="67"/>
      <c r="M244" s="67"/>
    </row>
    <row r="245" spans="1:30" ht="26.4" customHeight="1" x14ac:dyDescent="0.25">
      <c r="B245" s="484"/>
      <c r="C245" s="67"/>
      <c r="D245" s="1145" t="str">
        <f>Translations!$B$964</f>
        <v>Reference</v>
      </c>
      <c r="E245" s="945"/>
      <c r="F245" s="1146" t="str">
        <f>Translations!$B$966</f>
        <v>Reason</v>
      </c>
      <c r="G245" s="945"/>
      <c r="H245" s="945"/>
      <c r="I245" s="1145" t="str">
        <f>Translations!$B$968</f>
        <v>Type</v>
      </c>
      <c r="J245" s="945"/>
      <c r="K245" s="945"/>
      <c r="L245" s="1145" t="str">
        <f>Translations!$B$970</f>
        <v>Replacement method</v>
      </c>
      <c r="M245" s="945"/>
      <c r="N245" s="945"/>
      <c r="O245" s="945"/>
      <c r="P245" s="945"/>
      <c r="Q245" s="749" t="str">
        <f>Translations!$B$1543</f>
        <v>Emissions
[t CO2]</v>
      </c>
      <c r="R245" s="816"/>
      <c r="S245" s="484"/>
      <c r="T245" s="312"/>
    </row>
    <row r="246" spans="1:30" ht="15" customHeight="1" x14ac:dyDescent="0.25">
      <c r="B246" s="484"/>
      <c r="C246" s="67"/>
      <c r="D246" s="1073"/>
      <c r="E246" s="945"/>
      <c r="F246" s="1074"/>
      <c r="G246" s="945"/>
      <c r="H246" s="945"/>
      <c r="I246" s="1074"/>
      <c r="J246" s="945"/>
      <c r="K246" s="945"/>
      <c r="L246" s="1074"/>
      <c r="M246" s="945"/>
      <c r="N246" s="945"/>
      <c r="O246" s="945"/>
      <c r="P246" s="945"/>
      <c r="Q246" s="750"/>
      <c r="R246" s="816"/>
      <c r="S246" s="484"/>
    </row>
    <row r="247" spans="1:30" ht="15" customHeight="1" x14ac:dyDescent="0.25">
      <c r="B247" s="484"/>
      <c r="C247" s="67"/>
      <c r="D247" s="1073"/>
      <c r="E247" s="945"/>
      <c r="F247" s="1074"/>
      <c r="G247" s="945"/>
      <c r="H247" s="945"/>
      <c r="I247" s="1074"/>
      <c r="J247" s="945"/>
      <c r="K247" s="945"/>
      <c r="L247" s="1074"/>
      <c r="M247" s="945"/>
      <c r="N247" s="945"/>
      <c r="O247" s="945"/>
      <c r="P247" s="945"/>
      <c r="Q247" s="750"/>
      <c r="R247" s="816"/>
      <c r="S247" s="484"/>
    </row>
    <row r="248" spans="1:30" ht="15" customHeight="1" x14ac:dyDescent="0.25">
      <c r="B248" s="484"/>
      <c r="C248" s="67"/>
      <c r="D248" s="1073"/>
      <c r="E248" s="945"/>
      <c r="F248" s="1074"/>
      <c r="G248" s="945"/>
      <c r="H248" s="945"/>
      <c r="I248" s="1074"/>
      <c r="J248" s="945"/>
      <c r="K248" s="945"/>
      <c r="L248" s="1074"/>
      <c r="M248" s="945"/>
      <c r="N248" s="945"/>
      <c r="O248" s="945"/>
      <c r="P248" s="945"/>
      <c r="Q248" s="750"/>
      <c r="R248" s="816"/>
      <c r="S248" s="484"/>
    </row>
    <row r="249" spans="1:30" ht="15" customHeight="1" x14ac:dyDescent="0.25">
      <c r="B249" s="484"/>
      <c r="C249" s="67"/>
      <c r="D249" s="1073"/>
      <c r="E249" s="945"/>
      <c r="F249" s="1074"/>
      <c r="G249" s="945"/>
      <c r="H249" s="945"/>
      <c r="I249" s="1074"/>
      <c r="J249" s="945"/>
      <c r="K249" s="945"/>
      <c r="L249" s="1074"/>
      <c r="M249" s="945"/>
      <c r="N249" s="945"/>
      <c r="O249" s="945"/>
      <c r="P249" s="945"/>
      <c r="Q249" s="750"/>
      <c r="R249" s="816"/>
      <c r="S249" s="484"/>
    </row>
    <row r="250" spans="1:30" ht="15" customHeight="1" x14ac:dyDescent="0.25">
      <c r="B250" s="484"/>
      <c r="C250" s="67"/>
      <c r="D250" s="1073"/>
      <c r="E250" s="945"/>
      <c r="F250" s="1074"/>
      <c r="G250" s="945"/>
      <c r="H250" s="945"/>
      <c r="I250" s="1074"/>
      <c r="J250" s="945"/>
      <c r="K250" s="945"/>
      <c r="L250" s="1074"/>
      <c r="M250" s="945"/>
      <c r="N250" s="945"/>
      <c r="O250" s="945"/>
      <c r="P250" s="945"/>
      <c r="Q250" s="750"/>
      <c r="R250" s="816"/>
      <c r="S250" s="484"/>
    </row>
    <row r="251" spans="1:30" ht="15" customHeight="1" x14ac:dyDescent="0.25">
      <c r="B251" s="484"/>
      <c r="C251" s="67"/>
      <c r="D251" s="1073"/>
      <c r="E251" s="945"/>
      <c r="F251" s="1074"/>
      <c r="G251" s="945"/>
      <c r="H251" s="945"/>
      <c r="I251" s="1074"/>
      <c r="J251" s="945"/>
      <c r="K251" s="945"/>
      <c r="L251" s="1074"/>
      <c r="M251" s="945"/>
      <c r="N251" s="945"/>
      <c r="O251" s="945"/>
      <c r="P251" s="945"/>
      <c r="Q251" s="750"/>
      <c r="R251" s="816"/>
      <c r="S251" s="484"/>
    </row>
    <row r="252" spans="1:30" ht="15" customHeight="1" x14ac:dyDescent="0.25">
      <c r="B252" s="484"/>
      <c r="C252" s="67"/>
      <c r="D252" s="1073"/>
      <c r="E252" s="945"/>
      <c r="F252" s="1074"/>
      <c r="G252" s="945"/>
      <c r="H252" s="945"/>
      <c r="I252" s="1074"/>
      <c r="J252" s="945"/>
      <c r="K252" s="945"/>
      <c r="L252" s="1074"/>
      <c r="M252" s="945"/>
      <c r="N252" s="945"/>
      <c r="O252" s="945"/>
      <c r="P252" s="945"/>
      <c r="Q252" s="750"/>
      <c r="R252" s="816"/>
      <c r="S252" s="484"/>
    </row>
    <row r="253" spans="1:30" ht="15" customHeight="1" x14ac:dyDescent="0.25">
      <c r="B253" s="484"/>
      <c r="C253" s="67"/>
      <c r="D253" s="1073"/>
      <c r="E253" s="945"/>
      <c r="F253" s="1074"/>
      <c r="G253" s="945"/>
      <c r="H253" s="945"/>
      <c r="I253" s="1074"/>
      <c r="J253" s="945"/>
      <c r="K253" s="945"/>
      <c r="L253" s="1074"/>
      <c r="M253" s="945"/>
      <c r="N253" s="945"/>
      <c r="O253" s="945"/>
      <c r="P253" s="945"/>
      <c r="Q253" s="750"/>
      <c r="R253" s="816"/>
      <c r="S253" s="484"/>
    </row>
    <row r="254" spans="1:30" ht="15" customHeight="1" x14ac:dyDescent="0.25">
      <c r="B254" s="484"/>
      <c r="C254" s="67"/>
      <c r="D254" s="1073"/>
      <c r="E254" s="945"/>
      <c r="F254" s="1074"/>
      <c r="G254" s="945"/>
      <c r="H254" s="945"/>
      <c r="I254" s="1074"/>
      <c r="J254" s="945"/>
      <c r="K254" s="945"/>
      <c r="L254" s="1074"/>
      <c r="M254" s="945"/>
      <c r="N254" s="945"/>
      <c r="O254" s="945"/>
      <c r="P254" s="945"/>
      <c r="Q254" s="750"/>
      <c r="R254" s="816"/>
      <c r="S254" s="484"/>
    </row>
    <row r="255" spans="1:30" ht="15" customHeight="1" x14ac:dyDescent="0.25">
      <c r="B255" s="484"/>
      <c r="C255" s="67"/>
      <c r="D255" s="1073"/>
      <c r="E255" s="945"/>
      <c r="F255" s="1074"/>
      <c r="G255" s="945"/>
      <c r="H255" s="945"/>
      <c r="I255" s="1074"/>
      <c r="J255" s="945"/>
      <c r="K255" s="945"/>
      <c r="L255" s="1074"/>
      <c r="M255" s="945"/>
      <c r="N255" s="945"/>
      <c r="O255" s="945"/>
      <c r="P255" s="945"/>
      <c r="Q255" s="750"/>
      <c r="R255" s="816"/>
      <c r="S255" s="484"/>
    </row>
    <row r="256" spans="1:30" ht="15" customHeight="1" x14ac:dyDescent="0.25">
      <c r="B256" s="484"/>
      <c r="C256" s="67"/>
      <c r="D256" s="1073"/>
      <c r="E256" s="945"/>
      <c r="F256" s="1074"/>
      <c r="G256" s="945"/>
      <c r="H256" s="945"/>
      <c r="I256" s="1074"/>
      <c r="J256" s="945"/>
      <c r="K256" s="945"/>
      <c r="L256" s="1074"/>
      <c r="M256" s="945"/>
      <c r="N256" s="945"/>
      <c r="O256" s="945"/>
      <c r="P256" s="945"/>
      <c r="Q256" s="750"/>
      <c r="R256" s="816"/>
      <c r="S256" s="484"/>
    </row>
    <row r="257" spans="1:30" ht="15" customHeight="1" x14ac:dyDescent="0.25">
      <c r="B257" s="484"/>
      <c r="C257" s="67"/>
      <c r="D257" s="1075" t="s">
        <v>73</v>
      </c>
      <c r="E257" s="945"/>
      <c r="F257" s="1076" t="s">
        <v>73</v>
      </c>
      <c r="G257" s="945"/>
      <c r="H257" s="945"/>
      <c r="I257" s="1076" t="s">
        <v>73</v>
      </c>
      <c r="J257" s="945"/>
      <c r="K257" s="945"/>
      <c r="L257" s="1076" t="s">
        <v>73</v>
      </c>
      <c r="M257" s="945"/>
      <c r="N257" s="945"/>
      <c r="O257" s="945"/>
      <c r="P257" s="945"/>
      <c r="Q257" s="732" t="s">
        <v>73</v>
      </c>
      <c r="R257" s="816"/>
      <c r="S257" s="484"/>
    </row>
    <row r="258" spans="1:30" s="53" customFormat="1" ht="12.75" customHeight="1" x14ac:dyDescent="0.25">
      <c r="A258" s="129"/>
      <c r="B258" s="484"/>
      <c r="D258" s="1041" t="str">
        <f>Translations!$B$1139</f>
        <v>If required, you may add further rows above the "end" markers by inserting rows above this one. This is best done by inserting a copied row.</v>
      </c>
      <c r="E258" s="1041"/>
      <c r="F258" s="1041"/>
      <c r="G258" s="1041"/>
      <c r="H258" s="1041"/>
      <c r="I258" s="1041"/>
      <c r="J258" s="1041"/>
      <c r="K258" s="1041"/>
      <c r="L258" s="80"/>
      <c r="M258" s="80"/>
      <c r="N258" s="68"/>
      <c r="S258" s="484"/>
      <c r="U258" s="130"/>
      <c r="V258" s="129"/>
      <c r="W258" s="129"/>
      <c r="X258" s="129"/>
      <c r="Y258" s="129"/>
      <c r="Z258" s="129"/>
      <c r="AA258" s="129"/>
      <c r="AB258" s="129"/>
      <c r="AC258" s="129"/>
      <c r="AD258" s="129"/>
    </row>
    <row r="259" spans="1:30" s="53" customFormat="1" ht="12.75" customHeight="1" x14ac:dyDescent="0.25">
      <c r="A259" s="129"/>
      <c r="B259" s="484"/>
      <c r="D259" s="80"/>
      <c r="E259" s="80"/>
      <c r="F259" s="80"/>
      <c r="G259" s="80"/>
      <c r="H259" s="80"/>
      <c r="I259" s="80"/>
      <c r="J259" s="80"/>
      <c r="K259" s="80"/>
      <c r="L259" s="80"/>
      <c r="M259" s="80"/>
      <c r="N259" s="68"/>
      <c r="S259" s="484"/>
      <c r="U259" s="130"/>
      <c r="V259" s="129"/>
      <c r="W259" s="129"/>
      <c r="X259" s="129"/>
      <c r="Y259" s="129"/>
      <c r="Z259" s="129"/>
      <c r="AA259" s="129"/>
      <c r="AB259" s="129"/>
      <c r="AC259" s="129"/>
      <c r="AD259" s="129"/>
    </row>
    <row r="260" spans="1:30" s="53" customFormat="1" ht="12.75" customHeight="1" x14ac:dyDescent="0.25">
      <c r="A260" s="129"/>
      <c r="B260" s="484"/>
      <c r="C260" s="60" t="s">
        <v>26</v>
      </c>
      <c r="D260" s="1022" t="str">
        <f>Translations!$B$1276</f>
        <v>Percentage of EU/CH ETS flights for which data gaps occurred (rounded to nearest 0.1%)</v>
      </c>
      <c r="E260" s="926"/>
      <c r="F260" s="926"/>
      <c r="G260" s="926"/>
      <c r="H260" s="926"/>
      <c r="I260" s="926"/>
      <c r="J260" s="926"/>
      <c r="K260" s="355"/>
      <c r="L260" s="80"/>
      <c r="M260" s="80"/>
      <c r="N260" s="68"/>
      <c r="S260" s="484"/>
      <c r="U260" s="130"/>
      <c r="V260" s="129"/>
      <c r="W260" s="129"/>
      <c r="X260" s="129"/>
      <c r="Y260" s="129"/>
      <c r="Z260" s="129"/>
      <c r="AA260" s="129"/>
      <c r="AB260" s="129"/>
      <c r="AC260" s="129"/>
      <c r="AD260" s="129"/>
    </row>
    <row r="261" spans="1:30" s="53" customFormat="1" ht="12.75" customHeight="1" x14ac:dyDescent="0.25">
      <c r="A261" s="129"/>
      <c r="D261" s="80"/>
      <c r="E261" s="80"/>
      <c r="F261" s="80"/>
      <c r="G261" s="80"/>
      <c r="H261" s="80"/>
      <c r="I261" s="80"/>
      <c r="J261" s="80"/>
      <c r="K261" s="80"/>
      <c r="L261" s="80"/>
      <c r="M261" s="80"/>
      <c r="N261" s="68"/>
      <c r="S261" s="80"/>
      <c r="U261" s="130"/>
      <c r="V261" s="129"/>
      <c r="W261" s="129"/>
      <c r="X261" s="129"/>
      <c r="Y261" s="129"/>
      <c r="Z261" s="129"/>
      <c r="AA261" s="129"/>
      <c r="AB261" s="129"/>
      <c r="AC261" s="129"/>
      <c r="AD261" s="129"/>
    </row>
    <row r="262" spans="1:30" s="53" customFormat="1" ht="5.0999999999999996" customHeight="1" x14ac:dyDescent="0.25">
      <c r="A262" s="129"/>
      <c r="B262" s="356"/>
      <c r="C262" s="356"/>
      <c r="D262" s="357"/>
      <c r="E262" s="358"/>
      <c r="F262" s="358"/>
      <c r="G262" s="358"/>
      <c r="H262" s="358"/>
      <c r="I262" s="358"/>
      <c r="J262" s="358"/>
      <c r="K262" s="358"/>
      <c r="L262" s="358"/>
      <c r="M262" s="358"/>
      <c r="N262" s="358"/>
      <c r="O262" s="358"/>
      <c r="P262" s="358"/>
      <c r="Q262" s="358"/>
      <c r="R262" s="358"/>
      <c r="S262" s="357"/>
      <c r="U262" s="130"/>
      <c r="V262" s="129"/>
      <c r="W262" s="129"/>
      <c r="X262" s="129"/>
      <c r="Y262" s="129"/>
      <c r="Z262" s="129"/>
      <c r="AA262" s="129"/>
      <c r="AB262" s="129"/>
      <c r="AC262" s="129"/>
      <c r="AD262" s="129"/>
    </row>
    <row r="263" spans="1:30" s="53" customFormat="1" ht="25.5" customHeight="1" x14ac:dyDescent="0.25">
      <c r="A263" s="129"/>
      <c r="B263" s="356"/>
      <c r="C263" s="60" t="s">
        <v>27</v>
      </c>
      <c r="D263" s="1022" t="str">
        <f>Translations!$B$1141</f>
        <v>Percentage of international (CORSIA) flights for which data gaps occurred (rounded to nearest 0.1%)</v>
      </c>
      <c r="E263" s="926"/>
      <c r="F263" s="926"/>
      <c r="G263" s="926"/>
      <c r="H263" s="926"/>
      <c r="I263" s="926"/>
      <c r="J263" s="926"/>
      <c r="K263" s="355"/>
      <c r="L263" s="313"/>
      <c r="M263" s="313"/>
      <c r="N263" s="313"/>
      <c r="O263" s="313"/>
      <c r="P263" s="313"/>
      <c r="Q263" s="313"/>
      <c r="R263" s="313"/>
      <c r="S263" s="357"/>
      <c r="U263" s="130"/>
      <c r="V263" s="129"/>
      <c r="W263" s="129"/>
      <c r="X263" s="129"/>
      <c r="Y263" s="129"/>
      <c r="Z263" s="129"/>
      <c r="AA263" s="129"/>
      <c r="AB263" s="129"/>
      <c r="AC263" s="129"/>
      <c r="AD263" s="129"/>
    </row>
    <row r="264" spans="1:30" s="53" customFormat="1" ht="26.1" customHeight="1" x14ac:dyDescent="0.25">
      <c r="A264" s="129"/>
      <c r="B264" s="356"/>
      <c r="D264" s="1041" t="str">
        <f>Translations!$B$1277</f>
        <v>Note: If unclear in the table above, whether data gaps apply to EU ETS, CH ETS, CORSIA, or more than one data set, please add relevant information in the table, e.g. by specifying it in the "type" column.</v>
      </c>
      <c r="E264" s="924"/>
      <c r="F264" s="924"/>
      <c r="G264" s="924"/>
      <c r="H264" s="924"/>
      <c r="I264" s="924"/>
      <c r="J264" s="924"/>
      <c r="K264" s="924"/>
      <c r="L264" s="313"/>
      <c r="M264" s="313"/>
      <c r="N264" s="313"/>
      <c r="O264" s="313"/>
      <c r="P264" s="313"/>
      <c r="Q264" s="313"/>
      <c r="R264" s="313"/>
      <c r="S264" s="357"/>
      <c r="U264" s="130"/>
      <c r="V264" s="129"/>
      <c r="W264" s="129"/>
      <c r="X264" s="129"/>
      <c r="Y264" s="129"/>
      <c r="Z264" s="129"/>
      <c r="AA264" s="129"/>
      <c r="AB264" s="129"/>
      <c r="AC264" s="129"/>
      <c r="AD264" s="129"/>
    </row>
    <row r="265" spans="1:30" s="53" customFormat="1" ht="5.0999999999999996" customHeight="1" x14ac:dyDescent="0.25">
      <c r="A265" s="129"/>
      <c r="B265" s="356"/>
      <c r="C265" s="356"/>
      <c r="D265" s="357"/>
      <c r="E265" s="358"/>
      <c r="F265" s="358"/>
      <c r="G265" s="358"/>
      <c r="H265" s="358"/>
      <c r="I265" s="358"/>
      <c r="J265" s="358"/>
      <c r="K265" s="358"/>
      <c r="L265" s="358"/>
      <c r="M265" s="358"/>
      <c r="N265" s="358"/>
      <c r="O265" s="358"/>
      <c r="P265" s="358"/>
      <c r="Q265" s="358"/>
      <c r="R265" s="358"/>
      <c r="S265" s="357"/>
      <c r="U265" s="130"/>
      <c r="V265" s="129"/>
      <c r="W265" s="129"/>
      <c r="X265" s="129"/>
      <c r="Y265" s="129"/>
      <c r="Z265" s="129"/>
      <c r="AA265" s="129"/>
      <c r="AB265" s="129"/>
      <c r="AC265" s="129"/>
      <c r="AD265" s="129"/>
    </row>
    <row r="266" spans="1:30" s="53" customFormat="1" ht="12.75" customHeight="1" x14ac:dyDescent="0.25">
      <c r="A266" s="129"/>
      <c r="D266" s="80"/>
      <c r="E266" s="80"/>
      <c r="F266" s="80"/>
      <c r="G266" s="80"/>
      <c r="H266" s="80"/>
      <c r="I266" s="80"/>
      <c r="J266" s="80"/>
      <c r="K266" s="80"/>
      <c r="L266" s="80"/>
      <c r="M266" s="80"/>
      <c r="N266" s="68"/>
      <c r="U266" s="130"/>
      <c r="V266" s="129"/>
      <c r="W266" s="129"/>
      <c r="X266" s="129"/>
      <c r="Y266" s="129"/>
      <c r="Z266" s="129"/>
      <c r="AA266" s="129"/>
      <c r="AB266" s="129"/>
      <c r="AC266" s="129"/>
      <c r="AD266" s="129"/>
    </row>
    <row r="268" spans="1:30" x14ac:dyDescent="0.25">
      <c r="D268" s="1072" t="str">
        <f>Translations!$B$974</f>
        <v>&lt;&lt;&lt; Click here to proceed to section 8 "Detailed emission data" &gt;&gt;&gt;</v>
      </c>
      <c r="E268" s="1072"/>
      <c r="F268" s="1072"/>
      <c r="G268" s="1072"/>
      <c r="H268" s="1072"/>
    </row>
  </sheetData>
  <sheetProtection sheet="1" objects="1" scenarios="1" formatCells="0" formatColumns="0" formatRows="0" insertColumns="0" insertRows="0"/>
  <mergeCells count="344">
    <mergeCell ref="G99:I99"/>
    <mergeCell ref="H64:I64"/>
    <mergeCell ref="H65:I65"/>
    <mergeCell ref="H66:I66"/>
    <mergeCell ref="D245:E245"/>
    <mergeCell ref="D246:E246"/>
    <mergeCell ref="F245:H245"/>
    <mergeCell ref="F246:H246"/>
    <mergeCell ref="D213:Q213"/>
    <mergeCell ref="D214:Q214"/>
    <mergeCell ref="D215:Q215"/>
    <mergeCell ref="D222:Q222"/>
    <mergeCell ref="D233:Q233"/>
    <mergeCell ref="D234:Q234"/>
    <mergeCell ref="D235:Q235"/>
    <mergeCell ref="D236:Q236"/>
    <mergeCell ref="J226:K226"/>
    <mergeCell ref="J228:K228"/>
    <mergeCell ref="D224:J224"/>
    <mergeCell ref="J219:K219"/>
    <mergeCell ref="J217:K217"/>
    <mergeCell ref="J83:O83"/>
    <mergeCell ref="J91:O91"/>
    <mergeCell ref="G97:I97"/>
    <mergeCell ref="I254:K254"/>
    <mergeCell ref="I255:K255"/>
    <mergeCell ref="I256:K256"/>
    <mergeCell ref="I257:K257"/>
    <mergeCell ref="L245:P245"/>
    <mergeCell ref="L246:P246"/>
    <mergeCell ref="L247:P247"/>
    <mergeCell ref="L248:P248"/>
    <mergeCell ref="L249:P249"/>
    <mergeCell ref="L250:P250"/>
    <mergeCell ref="L251:P251"/>
    <mergeCell ref="L252:P252"/>
    <mergeCell ref="L253:P253"/>
    <mergeCell ref="L254:P254"/>
    <mergeCell ref="L255:P255"/>
    <mergeCell ref="L256:P256"/>
    <mergeCell ref="L257:P257"/>
    <mergeCell ref="I245:K245"/>
    <mergeCell ref="I246:K246"/>
    <mergeCell ref="I247:K247"/>
    <mergeCell ref="I248:K248"/>
    <mergeCell ref="I249:K249"/>
    <mergeCell ref="F247:H247"/>
    <mergeCell ref="F248:H248"/>
    <mergeCell ref="F249:H249"/>
    <mergeCell ref="F250:H250"/>
    <mergeCell ref="F251:H251"/>
    <mergeCell ref="F252:H252"/>
    <mergeCell ref="F253:H253"/>
    <mergeCell ref="D237:Q237"/>
    <mergeCell ref="D238:Q238"/>
    <mergeCell ref="D239:E239"/>
    <mergeCell ref="D240:E240"/>
    <mergeCell ref="D241:E241"/>
    <mergeCell ref="D242:E242"/>
    <mergeCell ref="D243:E243"/>
    <mergeCell ref="F239:Q239"/>
    <mergeCell ref="F240:Q240"/>
    <mergeCell ref="F241:Q241"/>
    <mergeCell ref="F242:Q242"/>
    <mergeCell ref="F243:Q243"/>
    <mergeCell ref="J87:O87"/>
    <mergeCell ref="J88:O88"/>
    <mergeCell ref="J89:O89"/>
    <mergeCell ref="J90:O90"/>
    <mergeCell ref="D54:Q54"/>
    <mergeCell ref="E88:F88"/>
    <mergeCell ref="E89:F89"/>
    <mergeCell ref="D45:E45"/>
    <mergeCell ref="D46:E46"/>
    <mergeCell ref="D47:E47"/>
    <mergeCell ref="E62:F62"/>
    <mergeCell ref="E64:F64"/>
    <mergeCell ref="G83:I83"/>
    <mergeCell ref="J56:K56"/>
    <mergeCell ref="J57:K57"/>
    <mergeCell ref="J58:K58"/>
    <mergeCell ref="D80:Q80"/>
    <mergeCell ref="D81:Q81"/>
    <mergeCell ref="J84:O84"/>
    <mergeCell ref="J85:O85"/>
    <mergeCell ref="J86:O86"/>
    <mergeCell ref="J93:O93"/>
    <mergeCell ref="J69:K69"/>
    <mergeCell ref="J70:K70"/>
    <mergeCell ref="D28:Q28"/>
    <mergeCell ref="D29:Q29"/>
    <mergeCell ref="D31:E31"/>
    <mergeCell ref="D32:E32"/>
    <mergeCell ref="F31:Q31"/>
    <mergeCell ref="H61:I61"/>
    <mergeCell ref="H62:I62"/>
    <mergeCell ref="H63:I63"/>
    <mergeCell ref="G46:O46"/>
    <mergeCell ref="G47:O47"/>
    <mergeCell ref="G48:O48"/>
    <mergeCell ref="G49:O49"/>
    <mergeCell ref="D49:E49"/>
    <mergeCell ref="G50:O50"/>
    <mergeCell ref="G51:O51"/>
    <mergeCell ref="G52:O52"/>
    <mergeCell ref="G38:O38"/>
    <mergeCell ref="G39:O39"/>
    <mergeCell ref="G40:O40"/>
    <mergeCell ref="E60:F60"/>
    <mergeCell ref="E90:F90"/>
    <mergeCell ref="D200:Q200"/>
    <mergeCell ref="D181:H181"/>
    <mergeCell ref="J74:K74"/>
    <mergeCell ref="H56:I56"/>
    <mergeCell ref="H57:I57"/>
    <mergeCell ref="H58:I58"/>
    <mergeCell ref="H59:I59"/>
    <mergeCell ref="H60:I60"/>
    <mergeCell ref="E63:F63"/>
    <mergeCell ref="H67:I67"/>
    <mergeCell ref="H68:I68"/>
    <mergeCell ref="H69:I69"/>
    <mergeCell ref="H70:I70"/>
    <mergeCell ref="H71:I71"/>
    <mergeCell ref="J59:K59"/>
    <mergeCell ref="J60:K60"/>
    <mergeCell ref="J61:K61"/>
    <mergeCell ref="J62:K62"/>
    <mergeCell ref="J63:K63"/>
    <mergeCell ref="J64:K64"/>
    <mergeCell ref="J65:K65"/>
    <mergeCell ref="J66:K66"/>
    <mergeCell ref="J67:K67"/>
    <mergeCell ref="J68:K68"/>
    <mergeCell ref="E170:F170"/>
    <mergeCell ref="E171:F171"/>
    <mergeCell ref="E172:F172"/>
    <mergeCell ref="D192:Q192"/>
    <mergeCell ref="D193:Q193"/>
    <mergeCell ref="D194:Q194"/>
    <mergeCell ref="D195:Q195"/>
    <mergeCell ref="D196:Q196"/>
    <mergeCell ref="D199:Q199"/>
    <mergeCell ref="E173:F173"/>
    <mergeCell ref="E122:F122"/>
    <mergeCell ref="D108:E108"/>
    <mergeCell ref="D100:M100"/>
    <mergeCell ref="E97:F97"/>
    <mergeCell ref="E98:F98"/>
    <mergeCell ref="E91:F91"/>
    <mergeCell ref="D136:K136"/>
    <mergeCell ref="E135:F135"/>
    <mergeCell ref="J98:O98"/>
    <mergeCell ref="J99:O99"/>
    <mergeCell ref="J94:O94"/>
    <mergeCell ref="J95:O95"/>
    <mergeCell ref="J96:O96"/>
    <mergeCell ref="J97:O97"/>
    <mergeCell ref="D104:Q104"/>
    <mergeCell ref="D105:Q105"/>
    <mergeCell ref="D111:E111"/>
    <mergeCell ref="F111:Q111"/>
    <mergeCell ref="F106:Q106"/>
    <mergeCell ref="F107:Q107"/>
    <mergeCell ref="F108:Q108"/>
    <mergeCell ref="F109:Q109"/>
    <mergeCell ref="F110:Q110"/>
    <mergeCell ref="D103:Q103"/>
    <mergeCell ref="G95:I95"/>
    <mergeCell ref="G96:I96"/>
    <mergeCell ref="D142:H142"/>
    <mergeCell ref="D51:E51"/>
    <mergeCell ref="D39:E39"/>
    <mergeCell ref="D40:E40"/>
    <mergeCell ref="D41:E41"/>
    <mergeCell ref="E70:F70"/>
    <mergeCell ref="D52:E52"/>
    <mergeCell ref="E56:F56"/>
    <mergeCell ref="E61:F61"/>
    <mergeCell ref="E59:F59"/>
    <mergeCell ref="E58:F58"/>
    <mergeCell ref="E57:F57"/>
    <mergeCell ref="E66:F66"/>
    <mergeCell ref="E65:F65"/>
    <mergeCell ref="D76:K76"/>
    <mergeCell ref="E67:F67"/>
    <mergeCell ref="D102:M102"/>
    <mergeCell ref="D106:E106"/>
    <mergeCell ref="D107:E107"/>
    <mergeCell ref="E93:F93"/>
    <mergeCell ref="E94:F94"/>
    <mergeCell ref="D110:E110"/>
    <mergeCell ref="G94:I94"/>
    <mergeCell ref="E92:F92"/>
    <mergeCell ref="E71:F71"/>
    <mergeCell ref="E72:F72"/>
    <mergeCell ref="E73:F73"/>
    <mergeCell ref="E74:F74"/>
    <mergeCell ref="E84:F84"/>
    <mergeCell ref="E85:F85"/>
    <mergeCell ref="E83:F83"/>
    <mergeCell ref="G90:I90"/>
    <mergeCell ref="G84:I84"/>
    <mergeCell ref="G85:I85"/>
    <mergeCell ref="G86:I86"/>
    <mergeCell ref="G87:I87"/>
    <mergeCell ref="G88:I88"/>
    <mergeCell ref="G89:I89"/>
    <mergeCell ref="D79:Q79"/>
    <mergeCell ref="J71:K71"/>
    <mergeCell ref="J72:K72"/>
    <mergeCell ref="J73:K73"/>
    <mergeCell ref="G91:I91"/>
    <mergeCell ref="G92:I92"/>
    <mergeCell ref="G93:I93"/>
    <mergeCell ref="J92:O92"/>
    <mergeCell ref="C3:K3"/>
    <mergeCell ref="D7:H7"/>
    <mergeCell ref="D9:H9"/>
    <mergeCell ref="D11:K11"/>
    <mergeCell ref="D6:Q6"/>
    <mergeCell ref="D20:Q20"/>
    <mergeCell ref="D36:E36"/>
    <mergeCell ref="I7:M7"/>
    <mergeCell ref="I9:M9"/>
    <mergeCell ref="I12:M12"/>
    <mergeCell ref="D15:M15"/>
    <mergeCell ref="D16:M16"/>
    <mergeCell ref="D17:M17"/>
    <mergeCell ref="L22:M22"/>
    <mergeCell ref="L24:M24"/>
    <mergeCell ref="L26:M26"/>
    <mergeCell ref="D21:J21"/>
    <mergeCell ref="D14:M14"/>
    <mergeCell ref="D34:Q34"/>
    <mergeCell ref="E131:F131"/>
    <mergeCell ref="E132:F132"/>
    <mergeCell ref="E134:F134"/>
    <mergeCell ref="E155:F155"/>
    <mergeCell ref="E86:F86"/>
    <mergeCell ref="E87:F87"/>
    <mergeCell ref="E95:F95"/>
    <mergeCell ref="D152:K152"/>
    <mergeCell ref="E118:F118"/>
    <mergeCell ref="E123:F123"/>
    <mergeCell ref="E124:F124"/>
    <mergeCell ref="E133:F133"/>
    <mergeCell ref="D109:E109"/>
    <mergeCell ref="G98:I98"/>
    <mergeCell ref="E96:F96"/>
    <mergeCell ref="E125:F125"/>
    <mergeCell ref="E126:F126"/>
    <mergeCell ref="D139:K139"/>
    <mergeCell ref="D138:I138"/>
    <mergeCell ref="D141:J141"/>
    <mergeCell ref="E127:F127"/>
    <mergeCell ref="E128:F128"/>
    <mergeCell ref="E129:F129"/>
    <mergeCell ref="E130:F130"/>
    <mergeCell ref="E68:F68"/>
    <mergeCell ref="H72:I72"/>
    <mergeCell ref="H73:I73"/>
    <mergeCell ref="H74:I74"/>
    <mergeCell ref="D22:J22"/>
    <mergeCell ref="D24:J24"/>
    <mergeCell ref="D26:J26"/>
    <mergeCell ref="D37:E37"/>
    <mergeCell ref="G37:O37"/>
    <mergeCell ref="F32:Q32"/>
    <mergeCell ref="D30:Q30"/>
    <mergeCell ref="D38:E38"/>
    <mergeCell ref="D44:E44"/>
    <mergeCell ref="D268:H268"/>
    <mergeCell ref="D247:E247"/>
    <mergeCell ref="D248:E248"/>
    <mergeCell ref="D249:E249"/>
    <mergeCell ref="D264:K264"/>
    <mergeCell ref="D260:J260"/>
    <mergeCell ref="D258:K258"/>
    <mergeCell ref="D263:J263"/>
    <mergeCell ref="D250:E250"/>
    <mergeCell ref="D251:E251"/>
    <mergeCell ref="D252:E252"/>
    <mergeCell ref="D253:E253"/>
    <mergeCell ref="I252:K252"/>
    <mergeCell ref="I253:K253"/>
    <mergeCell ref="D254:E254"/>
    <mergeCell ref="D255:E255"/>
    <mergeCell ref="D256:E256"/>
    <mergeCell ref="D257:E257"/>
    <mergeCell ref="F254:H254"/>
    <mergeCell ref="F255:H255"/>
    <mergeCell ref="F256:H256"/>
    <mergeCell ref="F257:H257"/>
    <mergeCell ref="I250:K250"/>
    <mergeCell ref="I251:K251"/>
    <mergeCell ref="E156:F156"/>
    <mergeCell ref="E157:F157"/>
    <mergeCell ref="E158:F158"/>
    <mergeCell ref="E159:F159"/>
    <mergeCell ref="E160:F160"/>
    <mergeCell ref="E161:F161"/>
    <mergeCell ref="E162:F162"/>
    <mergeCell ref="D153:Q153"/>
    <mergeCell ref="J212:K212"/>
    <mergeCell ref="D207:K207"/>
    <mergeCell ref="H205:K205"/>
    <mergeCell ref="E174:F174"/>
    <mergeCell ref="D178:K178"/>
    <mergeCell ref="D208:Q208"/>
    <mergeCell ref="I197:K197"/>
    <mergeCell ref="D177:I177"/>
    <mergeCell ref="D180:J180"/>
    <mergeCell ref="D209:I209"/>
    <mergeCell ref="D210:I210"/>
    <mergeCell ref="E164:F164"/>
    <mergeCell ref="E165:F165"/>
    <mergeCell ref="E166:F166"/>
    <mergeCell ref="E167:F167"/>
    <mergeCell ref="E168:F168"/>
    <mergeCell ref="E169:F169"/>
    <mergeCell ref="D5:R5"/>
    <mergeCell ref="D19:R19"/>
    <mergeCell ref="D191:R191"/>
    <mergeCell ref="D232:R232"/>
    <mergeCell ref="D113:Q113"/>
    <mergeCell ref="D114:Q114"/>
    <mergeCell ref="G41:O41"/>
    <mergeCell ref="G42:O42"/>
    <mergeCell ref="G43:O43"/>
    <mergeCell ref="G44:O44"/>
    <mergeCell ref="G45:O45"/>
    <mergeCell ref="D42:E42"/>
    <mergeCell ref="D43:E43"/>
    <mergeCell ref="E119:F119"/>
    <mergeCell ref="E121:F121"/>
    <mergeCell ref="E116:F116"/>
    <mergeCell ref="E117:F117"/>
    <mergeCell ref="E120:F120"/>
    <mergeCell ref="E69:F69"/>
    <mergeCell ref="D48:E48"/>
    <mergeCell ref="D50:E50"/>
    <mergeCell ref="E99:F99"/>
    <mergeCell ref="E163:F163"/>
  </mergeCells>
  <conditionalFormatting sqref="C28:R148">
    <cfRule type="expression" dxfId="32" priority="2">
      <formula>CONTR_onlyCORSIA=TRUE</formula>
    </cfRule>
  </conditionalFormatting>
  <conditionalFormatting sqref="C151:R187">
    <cfRule type="expression" dxfId="31" priority="7">
      <formula>CONTR_onlyCORSIA=TRUE</formula>
    </cfRule>
  </conditionalFormatting>
  <conditionalFormatting sqref="C222:R229 C263:R264">
    <cfRule type="expression" dxfId="30" priority="15">
      <formula>CONTR_CORSIAapplied=FALSE</formula>
    </cfRule>
  </conditionalFormatting>
  <conditionalFormatting sqref="D219">
    <cfRule type="expression" dxfId="29" priority="20">
      <formula>$U$217=TRUE</formula>
    </cfRule>
  </conditionalFormatting>
  <conditionalFormatting sqref="D226 D228">
    <cfRule type="expression" dxfId="28" priority="16">
      <formula>$U$224=TRUE</formula>
    </cfRule>
  </conditionalFormatting>
  <conditionalFormatting sqref="D228">
    <cfRule type="expression" dxfId="27" priority="19">
      <formula>$U$226=TRUE</formula>
    </cfRule>
  </conditionalFormatting>
  <conditionalFormatting sqref="D14:M14">
    <cfRule type="expression" dxfId="26" priority="24">
      <formula>($U$12=TRUE)</formula>
    </cfRule>
  </conditionalFormatting>
  <conditionalFormatting sqref="D15:M17">
    <cfRule type="expression" dxfId="25" priority="25">
      <formula>($U$12=TRUE)</formula>
    </cfRule>
  </conditionalFormatting>
  <conditionalFormatting sqref="D20:R26 C192:R219 C233:R260">
    <cfRule type="expression" dxfId="24" priority="14">
      <formula>CONTR_onlyCORSIA=TRUE</formula>
    </cfRule>
  </conditionalFormatting>
  <conditionalFormatting sqref="D30:R30">
    <cfRule type="expression" dxfId="23" priority="13">
      <formula>CONTR_onlyCORSIA=TRUE</formula>
    </cfRule>
  </conditionalFormatting>
  <conditionalFormatting sqref="D199:R200 D207:K207 D209:K210 D212 D213:R215 D217 D219">
    <cfRule type="expression" dxfId="22" priority="22">
      <formula>(CNTR_simplified_grey=TRUE)</formula>
    </cfRule>
  </conditionalFormatting>
  <conditionalFormatting sqref="D208:R208">
    <cfRule type="expression" dxfId="21" priority="12">
      <formula>CONTR_onlyCORSIA=TRUE</formula>
    </cfRule>
  </conditionalFormatting>
  <conditionalFormatting sqref="D222:R222 D224:J224 D226 D228">
    <cfRule type="expression" dxfId="20" priority="11">
      <formula>CONTR_CORSIAapplied=FALSE</formula>
    </cfRule>
  </conditionalFormatting>
  <conditionalFormatting sqref="G202:G204 J209:J210 J217:K217 J219:K219">
    <cfRule type="expression" dxfId="19" priority="23">
      <formula>(CNTR_simplified_grey=TRUE)</formula>
    </cfRule>
  </conditionalFormatting>
  <conditionalFormatting sqref="J219:K219">
    <cfRule type="expression" dxfId="18" priority="21">
      <formula>$U$217=TRUE</formula>
    </cfRule>
  </conditionalFormatting>
  <conditionalFormatting sqref="J226:K226 J228:K228">
    <cfRule type="expression" dxfId="17" priority="17">
      <formula>$U$224=TRUE</formula>
    </cfRule>
  </conditionalFormatting>
  <conditionalFormatting sqref="J228:K228">
    <cfRule type="expression" dxfId="16" priority="18">
      <formula>$U$226=TRUE</formula>
    </cfRule>
  </conditionalFormatting>
  <conditionalFormatting sqref="K224 J226:K226 J228:K228">
    <cfRule type="expression" dxfId="15" priority="10">
      <formula>CONTR_CORSIAapplied=FALSE</formula>
    </cfRule>
  </conditionalFormatting>
  <conditionalFormatting sqref="R120:R134">
    <cfRule type="expression" dxfId="14" priority="1">
      <formula>ABS(SUM($I120)-SUM($R120))&gt;=0.1</formula>
    </cfRule>
  </conditionalFormatting>
  <dataValidations count="7">
    <dataValidation type="list" allowBlank="1" showInputMessage="1" showErrorMessage="1" sqref="I12:K12 I197:K197 K224" xr:uid="{00000000-0002-0000-0300-000000000000}">
      <formula1>TrueFalse</formula1>
    </dataValidation>
    <dataValidation type="list" allowBlank="1" showInputMessage="1" showErrorMessage="1" sqref="J217:K217 J226:K226" xr:uid="{00000000-0002-0000-0300-000001000000}">
      <formula1>CommissionApprovedTools</formula1>
    </dataValidation>
    <dataValidation type="list" allowBlank="1" showInputMessage="1" showErrorMessage="1" sqref="H60:H74" xr:uid="{00000000-0002-0000-0300-000002000000}">
      <formula1>CNST_AltMainFuels</formula1>
    </dataValidation>
    <dataValidation type="list" allowBlank="1" showInputMessage="1" showErrorMessage="1" sqref="G60:G74" xr:uid="{00000000-0002-0000-0300-000003000000}">
      <formula1>CNST_MainFuelTypes</formula1>
    </dataValidation>
    <dataValidation type="list" allowBlank="1" showInputMessage="1" showErrorMessage="1" sqref="J60:J72" xr:uid="{00000000-0002-0000-0300-000004000000}">
      <formula1>INDIRECT(INDEX(List_AltFuels,MATCH(H60,AltFuels,0)))</formula1>
    </dataValidation>
    <dataValidation type="list" allowBlank="1" showInputMessage="1" showErrorMessage="1" sqref="N73:N74" xr:uid="{00000000-0002-0000-0300-000005000000}">
      <formula1>YesNo</formula1>
    </dataValidation>
    <dataValidation type="list" allowBlank="1" showInputMessage="1" showErrorMessage="1" sqref="O73:O74" xr:uid="{00000000-0002-0000-0300-000006000000}">
      <formula1>CNST_EligibilityLevels</formula1>
    </dataValidation>
  </dataValidations>
  <hyperlinks>
    <hyperlink ref="D268:H268" location="'Emissions Data'!A1" display="&lt;&lt;&lt; Click here to proceed to section 9 &quot;Detailed emission data&quot; &gt;&gt;&gt;" xr:uid="{00000000-0004-0000-0300-000000000000}"/>
    <hyperlink ref="D105:Q105" location="JUMP_10a" display="In order to first fill section 10a, please click here for going to sheet &quot;Annex Aerodromes&quot;." xr:uid="{00000000-0004-0000-0300-000001000000}"/>
    <hyperlink ref="R116" location="JUMP_10a" display="Attributed quantity in section 10a" xr:uid="{00000000-0004-0000-0300-000002000000}"/>
  </hyperlinks>
  <pageMargins left="0.78740157480314965" right="0.78740157480314965" top="0.78740157480314965" bottom="0.78740157480314965" header="0.39370078740157483" footer="0.39370078740157483"/>
  <pageSetup paperSize="9" scale="76" fitToHeight="4" orientation="portrait" r:id="rId1"/>
  <headerFooter alignWithMargins="0">
    <oddFooter>&amp;L&amp;F&amp;C&amp;A&amp;R&amp;P / &amp;N</oddFooter>
  </headerFooter>
  <rowBreaks count="1" manualBreakCount="1">
    <brk id="190"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2:AD197"/>
  <sheetViews>
    <sheetView showGridLines="0" zoomScaleNormal="100" zoomScaleSheetLayoutView="100" workbookViewId="0"/>
  </sheetViews>
  <sheetFormatPr defaultColWidth="11.44140625" defaultRowHeight="13.2" outlineLevelCol="1" x14ac:dyDescent="0.25"/>
  <cols>
    <col min="1" max="1" width="3.109375" style="68" customWidth="1"/>
    <col min="2" max="2" width="5.44140625" style="68" customWidth="1"/>
    <col min="3" max="4" width="16.5546875" style="68" customWidth="1"/>
    <col min="5" max="7" width="12.5546875" style="68" customWidth="1"/>
    <col min="8" max="22" width="12.5546875" style="68" customWidth="1" outlineLevel="1"/>
    <col min="23" max="25" width="12.5546875" style="68" customWidth="1"/>
    <col min="26" max="26" width="11.44140625" style="68"/>
    <col min="27" max="28" width="3.109375" style="68" customWidth="1"/>
    <col min="29" max="29" width="11.44140625" style="68" customWidth="1"/>
    <col min="30" max="16384" width="11.44140625" style="68"/>
  </cols>
  <sheetData>
    <row r="2" spans="2:30" ht="23.25" customHeight="1" x14ac:dyDescent="0.25">
      <c r="B2" s="144" t="str">
        <f>Translations!$B$1143</f>
        <v>EMISSION DATA PER COUNTRY AND FUEL – EU ETS</v>
      </c>
      <c r="C2" s="144"/>
      <c r="D2" s="144"/>
      <c r="E2" s="144"/>
      <c r="F2" s="144"/>
      <c r="G2" s="144"/>
      <c r="H2" s="144"/>
      <c r="I2" s="144"/>
      <c r="J2" s="144"/>
      <c r="K2" s="144"/>
      <c r="L2" s="144"/>
      <c r="M2" s="144"/>
      <c r="N2" s="144"/>
      <c r="O2" s="144"/>
      <c r="P2" s="144"/>
      <c r="Q2" s="144"/>
      <c r="R2" s="144"/>
      <c r="S2" s="144"/>
      <c r="T2" s="144"/>
      <c r="U2" s="144"/>
      <c r="V2" s="144"/>
    </row>
    <row r="4" spans="2:30" ht="15.6" x14ac:dyDescent="0.25">
      <c r="B4" s="167" t="s">
        <v>0</v>
      </c>
      <c r="C4" s="79" t="str">
        <f>Translations!$B$1039</f>
        <v>Detailed emissions data – EU ETS</v>
      </c>
      <c r="D4" s="79"/>
      <c r="E4" s="79"/>
      <c r="F4" s="79"/>
      <c r="G4" s="79"/>
      <c r="H4" s="79"/>
      <c r="I4" s="79"/>
      <c r="J4" s="79"/>
      <c r="K4" s="79"/>
      <c r="L4" s="79"/>
      <c r="M4" s="79"/>
      <c r="N4" s="79"/>
      <c r="O4" s="79"/>
      <c r="P4" s="79"/>
      <c r="Q4" s="79"/>
      <c r="R4" s="79"/>
      <c r="S4" s="79"/>
      <c r="T4" s="79"/>
      <c r="U4" s="79"/>
      <c r="V4" s="79"/>
      <c r="W4" s="79"/>
      <c r="X4" s="79"/>
      <c r="Y4" s="79"/>
      <c r="Z4" s="79"/>
      <c r="AA4" s="79"/>
      <c r="AC4" s="806"/>
    </row>
    <row r="5" spans="2:30" x14ac:dyDescent="0.25">
      <c r="AC5" s="806"/>
    </row>
    <row r="6" spans="2:30" ht="26.4" customHeight="1" x14ac:dyDescent="0.25">
      <c r="B6" s="60" t="s">
        <v>25</v>
      </c>
      <c r="C6" s="1059" t="str">
        <f>Translations!$B$1544</f>
        <v>The totals in the following table should be consistent with the result of section 5(c). The following sections (b) and (c) should be filled without any double counting of emissions between them.</v>
      </c>
      <c r="D6" s="1023"/>
      <c r="E6" s="1023"/>
      <c r="F6" s="1023"/>
      <c r="G6" s="1023"/>
      <c r="H6" s="1023"/>
      <c r="I6" s="1023"/>
      <c r="J6" s="1023"/>
      <c r="K6" s="1023"/>
      <c r="L6" s="1023"/>
      <c r="M6" s="1023"/>
      <c r="N6" s="1023"/>
      <c r="O6" s="1023"/>
      <c r="P6" s="1023"/>
      <c r="Q6" s="1023"/>
      <c r="R6" s="1023"/>
      <c r="S6" s="1023"/>
      <c r="T6" s="1023"/>
      <c r="U6" s="1023"/>
      <c r="V6" s="1023"/>
      <c r="W6" s="1023"/>
      <c r="X6" s="1023"/>
      <c r="Y6" s="1023"/>
      <c r="Z6" s="924"/>
      <c r="AA6" s="313"/>
      <c r="AC6" s="806"/>
      <c r="AD6" s="312"/>
    </row>
    <row r="7" spans="2:30" ht="52.95" customHeight="1" x14ac:dyDescent="0.25">
      <c r="B7" s="60"/>
      <c r="C7" s="1059" t="str">
        <f>Translations!$B$1545</f>
        <v>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v>
      </c>
      <c r="D7" s="1023"/>
      <c r="E7" s="1023"/>
      <c r="F7" s="1023"/>
      <c r="G7" s="1023"/>
      <c r="H7" s="1023"/>
      <c r="I7" s="1023"/>
      <c r="J7" s="1023"/>
      <c r="K7" s="1023"/>
      <c r="L7" s="1023"/>
      <c r="M7" s="1023"/>
      <c r="N7" s="1023"/>
      <c r="O7" s="1023"/>
      <c r="P7" s="1023"/>
      <c r="Q7" s="1023"/>
      <c r="R7" s="1023"/>
      <c r="S7" s="1023"/>
      <c r="T7" s="1023"/>
      <c r="U7" s="1023"/>
      <c r="V7" s="1023"/>
      <c r="W7" s="1023"/>
      <c r="X7" s="1023"/>
      <c r="Y7" s="1023"/>
      <c r="Z7" s="924"/>
      <c r="AA7" s="313"/>
      <c r="AC7" s="806"/>
    </row>
    <row r="8" spans="2:30" ht="13.2" customHeight="1" x14ac:dyDescent="0.25">
      <c r="B8" s="60"/>
      <c r="C8" s="1162" t="str">
        <f>Translations!$B$1546</f>
        <v>Note: Unlike in earler versions of this template, you have to enter tonnes of neat fuel consumed in this sheet, not emissions!</v>
      </c>
      <c r="D8" s="1163"/>
      <c r="E8" s="1163"/>
      <c r="F8" s="1163"/>
      <c r="G8" s="1163"/>
      <c r="H8" s="1163"/>
      <c r="I8" s="1163"/>
      <c r="J8" s="1163"/>
      <c r="K8" s="1163"/>
      <c r="L8" s="1163"/>
      <c r="M8" s="1163"/>
      <c r="N8" s="1163"/>
      <c r="O8" s="1163"/>
      <c r="P8" s="1163"/>
      <c r="Q8" s="1163"/>
      <c r="R8" s="1163"/>
      <c r="S8" s="1163"/>
      <c r="T8" s="1163"/>
      <c r="U8" s="1163"/>
      <c r="V8" s="1163"/>
      <c r="W8" s="1163"/>
      <c r="X8" s="1163"/>
      <c r="Y8" s="1163"/>
      <c r="Z8" s="1164"/>
      <c r="AA8" s="313"/>
      <c r="AC8" s="806"/>
    </row>
    <row r="9" spans="2:30" ht="26.4" customHeight="1" x14ac:dyDescent="0.25">
      <c r="B9" s="60"/>
      <c r="C9" s="1158" t="str">
        <f>Translations!$B$1547</f>
        <v>For convenient use of this sheet, if you use fewer fuels than can be defined in section 5, you may hide (not delete!) columns of undefined fuels accordingly.</v>
      </c>
      <c r="D9" s="1158"/>
      <c r="E9" s="1158"/>
      <c r="F9" s="1158"/>
      <c r="G9" s="1158"/>
      <c r="H9" s="1158"/>
      <c r="I9" s="1158"/>
      <c r="J9" s="1158"/>
      <c r="K9" s="1158"/>
      <c r="L9" s="1158"/>
      <c r="M9" s="1158"/>
      <c r="N9" s="1158"/>
      <c r="O9" s="1158"/>
      <c r="P9" s="1158"/>
      <c r="Q9" s="1158"/>
      <c r="R9" s="1158"/>
      <c r="S9" s="1158"/>
      <c r="T9" s="1158"/>
      <c r="U9" s="1158"/>
      <c r="V9" s="1158"/>
      <c r="W9" s="1158"/>
      <c r="X9" s="1158"/>
      <c r="Y9" s="1158"/>
      <c r="Z9" s="1159"/>
      <c r="AA9" s="313"/>
      <c r="AC9" s="806"/>
    </row>
    <row r="10" spans="2:30" ht="4.95" customHeight="1" thickBot="1" x14ac:dyDescent="0.3">
      <c r="AC10" s="806"/>
    </row>
    <row r="11" spans="2:30" x14ac:dyDescent="0.25">
      <c r="C11" s="145"/>
      <c r="D11" s="146"/>
      <c r="E11" s="1154" t="str">
        <f>Translations!$B$1548</f>
        <v>Used quantity of each neat fuel [tonnes]</v>
      </c>
      <c r="F11" s="1155"/>
      <c r="G11" s="1155"/>
      <c r="H11" s="1155"/>
      <c r="I11" s="1155"/>
      <c r="J11" s="1155"/>
      <c r="K11" s="1155"/>
      <c r="L11" s="1155"/>
      <c r="M11" s="1155"/>
      <c r="N11" s="1155"/>
      <c r="O11" s="1155"/>
      <c r="P11" s="1155"/>
      <c r="Q11" s="1155"/>
      <c r="R11" s="1155"/>
      <c r="S11" s="1155"/>
      <c r="T11" s="1155"/>
      <c r="U11" s="1155"/>
      <c r="V11" s="1155"/>
      <c r="W11" s="1165" t="str">
        <f>Translations!$B$1549</f>
        <v>NON ZERO-RATED EMISSIONS [t CO2]</v>
      </c>
      <c r="X11" s="1165" t="str">
        <f>Translations!$B$1550</f>
        <v>ZERO RATED EMISSIONS [t CO2]</v>
      </c>
      <c r="Y11" s="1165" t="str">
        <f>Translations!$B$1551</f>
        <v>TOTAL EMISSIONS [t CO2]</v>
      </c>
      <c r="Z11" s="1156" t="str">
        <f>Translations!$B$1026</f>
        <v>Total number of flights</v>
      </c>
      <c r="AA11" s="588"/>
      <c r="AB11" s="147"/>
      <c r="AC11" s="806"/>
    </row>
    <row r="12" spans="2:30" ht="31.2" thickBot="1" x14ac:dyDescent="0.3">
      <c r="C12" s="612"/>
      <c r="D12" s="613"/>
      <c r="E12" s="614" t="str">
        <f>Translations!$B$981</f>
        <v>Jet kerosene (jet A1 or 
jet A)</v>
      </c>
      <c r="F12" s="614" t="str">
        <f>Translations!$B$274</f>
        <v>Jet gasoline (Jet B)</v>
      </c>
      <c r="G12" s="614" t="str">
        <f>Translations!$B$275</f>
        <v>Aviation gasoline (AvGas)</v>
      </c>
      <c r="H12" s="615" t="str">
        <f t="shared" ref="H12:V12" si="0">H$193</f>
        <v>Fuel 4</v>
      </c>
      <c r="I12" s="615" t="str">
        <f t="shared" si="0"/>
        <v>Fuel 5</v>
      </c>
      <c r="J12" s="615" t="str">
        <f t="shared" si="0"/>
        <v>Fuel 6</v>
      </c>
      <c r="K12" s="615" t="str">
        <f t="shared" si="0"/>
        <v>Fuel 7</v>
      </c>
      <c r="L12" s="615" t="str">
        <f t="shared" si="0"/>
        <v>Fuel 8</v>
      </c>
      <c r="M12" s="615" t="str">
        <f t="shared" si="0"/>
        <v>Fuel 9</v>
      </c>
      <c r="N12" s="615" t="str">
        <f t="shared" si="0"/>
        <v>Fuel 10</v>
      </c>
      <c r="O12" s="615" t="str">
        <f t="shared" si="0"/>
        <v>Fuel 11</v>
      </c>
      <c r="P12" s="615" t="str">
        <f t="shared" si="0"/>
        <v>Fuel 12</v>
      </c>
      <c r="Q12" s="615" t="str">
        <f t="shared" si="0"/>
        <v>Fuel 13</v>
      </c>
      <c r="R12" s="615" t="str">
        <f t="shared" si="0"/>
        <v>Fuel 14</v>
      </c>
      <c r="S12" s="615" t="str">
        <f t="shared" si="0"/>
        <v>Fuel 15</v>
      </c>
      <c r="T12" s="615" t="str">
        <f t="shared" si="0"/>
        <v>Fuel 16</v>
      </c>
      <c r="U12" s="615" t="str">
        <f t="shared" si="0"/>
        <v>Fuel 17</v>
      </c>
      <c r="V12" s="615" t="str">
        <f t="shared" si="0"/>
        <v>Fuel 18</v>
      </c>
      <c r="W12" s="1168"/>
      <c r="X12" s="1168"/>
      <c r="Y12" s="1168"/>
      <c r="Z12" s="1169"/>
      <c r="AA12" s="284"/>
      <c r="AB12" s="147"/>
      <c r="AC12" s="806"/>
    </row>
    <row r="13" spans="2:30" ht="39.9" customHeight="1" x14ac:dyDescent="0.25">
      <c r="B13" s="125" t="s">
        <v>194</v>
      </c>
      <c r="C13" s="1173" t="str">
        <f>Translations!$B$984</f>
        <v>Total aggregated CO2 emissions from all flights relating to the reduced scope of the EU ETS Directive (= B + C)</v>
      </c>
      <c r="D13" s="1174"/>
      <c r="E13" s="622">
        <f>SUM(E14,E15)</f>
        <v>0</v>
      </c>
      <c r="F13" s="622">
        <f t="shared" ref="F13:V13" si="1">SUM(F14,F15)</f>
        <v>0</v>
      </c>
      <c r="G13" s="622">
        <f t="shared" si="1"/>
        <v>0</v>
      </c>
      <c r="H13" s="622">
        <f t="shared" si="1"/>
        <v>0</v>
      </c>
      <c r="I13" s="622">
        <f t="shared" si="1"/>
        <v>0</v>
      </c>
      <c r="J13" s="622">
        <f t="shared" si="1"/>
        <v>0</v>
      </c>
      <c r="K13" s="622">
        <f t="shared" si="1"/>
        <v>0</v>
      </c>
      <c r="L13" s="622">
        <f t="shared" si="1"/>
        <v>0</v>
      </c>
      <c r="M13" s="622">
        <f t="shared" si="1"/>
        <v>0</v>
      </c>
      <c r="N13" s="622">
        <f t="shared" si="1"/>
        <v>0</v>
      </c>
      <c r="O13" s="622">
        <f t="shared" si="1"/>
        <v>0</v>
      </c>
      <c r="P13" s="622">
        <f t="shared" si="1"/>
        <v>0</v>
      </c>
      <c r="Q13" s="622">
        <f t="shared" si="1"/>
        <v>0</v>
      </c>
      <c r="R13" s="622">
        <f t="shared" si="1"/>
        <v>0</v>
      </c>
      <c r="S13" s="622">
        <f t="shared" si="1"/>
        <v>0</v>
      </c>
      <c r="T13" s="622">
        <f t="shared" si="1"/>
        <v>0</v>
      </c>
      <c r="U13" s="622">
        <f t="shared" si="1"/>
        <v>0</v>
      </c>
      <c r="V13" s="622">
        <f t="shared" si="1"/>
        <v>0</v>
      </c>
      <c r="W13" s="616">
        <f t="shared" ref="W13" si="2">SUM(W14,W15)</f>
        <v>0</v>
      </c>
      <c r="X13" s="616">
        <f t="shared" ref="X13" si="3">SUM(X14,X15)</f>
        <v>0</v>
      </c>
      <c r="Y13" s="616">
        <f t="shared" ref="Y13" si="4">SUM(Y14,Y15)</f>
        <v>0</v>
      </c>
      <c r="Z13" s="617">
        <f t="shared" ref="Z13" si="5">SUM(Z14,Z15)</f>
        <v>0</v>
      </c>
      <c r="AA13" s="313"/>
      <c r="AB13" s="147"/>
    </row>
    <row r="14" spans="2:30" ht="39.9" customHeight="1" x14ac:dyDescent="0.25">
      <c r="B14" s="125" t="s">
        <v>195</v>
      </c>
      <c r="C14" s="1170" t="str">
        <f>Translations!$B$985</f>
        <v>of which departure MS is the same as arrival MS (domestic flights, =sum of section (b))</v>
      </c>
      <c r="D14" s="1161"/>
      <c r="E14" s="623">
        <f>SUM(E58)</f>
        <v>0</v>
      </c>
      <c r="F14" s="623">
        <f t="shared" ref="F14:V14" si="6">SUM(F58)</f>
        <v>0</v>
      </c>
      <c r="G14" s="623">
        <f t="shared" si="6"/>
        <v>0</v>
      </c>
      <c r="H14" s="623">
        <f t="shared" si="6"/>
        <v>0</v>
      </c>
      <c r="I14" s="623">
        <f t="shared" si="6"/>
        <v>0</v>
      </c>
      <c r="J14" s="623">
        <f t="shared" si="6"/>
        <v>0</v>
      </c>
      <c r="K14" s="623">
        <f t="shared" si="6"/>
        <v>0</v>
      </c>
      <c r="L14" s="623">
        <f t="shared" si="6"/>
        <v>0</v>
      </c>
      <c r="M14" s="623">
        <f t="shared" si="6"/>
        <v>0</v>
      </c>
      <c r="N14" s="623">
        <f t="shared" si="6"/>
        <v>0</v>
      </c>
      <c r="O14" s="623">
        <f t="shared" si="6"/>
        <v>0</v>
      </c>
      <c r="P14" s="623">
        <f t="shared" si="6"/>
        <v>0</v>
      </c>
      <c r="Q14" s="623">
        <f t="shared" si="6"/>
        <v>0</v>
      </c>
      <c r="R14" s="623">
        <f t="shared" si="6"/>
        <v>0</v>
      </c>
      <c r="S14" s="623">
        <f t="shared" si="6"/>
        <v>0</v>
      </c>
      <c r="T14" s="623">
        <f t="shared" si="6"/>
        <v>0</v>
      </c>
      <c r="U14" s="623">
        <f t="shared" si="6"/>
        <v>0</v>
      </c>
      <c r="V14" s="623">
        <f t="shared" si="6"/>
        <v>0</v>
      </c>
      <c r="W14" s="619">
        <f t="shared" ref="W14:Z14" si="7">SUM(W58)</f>
        <v>0</v>
      </c>
      <c r="X14" s="619">
        <f t="shared" si="7"/>
        <v>0</v>
      </c>
      <c r="Y14" s="619">
        <f t="shared" si="7"/>
        <v>0</v>
      </c>
      <c r="Z14" s="620">
        <f t="shared" si="7"/>
        <v>0</v>
      </c>
      <c r="AA14" s="313"/>
      <c r="AB14" s="147"/>
    </row>
    <row r="15" spans="2:30" ht="39.9" customHeight="1" x14ac:dyDescent="0.25">
      <c r="B15" s="125" t="s">
        <v>196</v>
      </c>
      <c r="C15" s="1170" t="str">
        <f>Translations!$B$1313</f>
        <v>of which all other intra EEA flights, and flights from EEA to Switzerland or UK</v>
      </c>
      <c r="D15" s="1161"/>
      <c r="E15" s="624">
        <f>SUM(E16,E17)</f>
        <v>0</v>
      </c>
      <c r="F15" s="624">
        <f t="shared" ref="F15:V15" si="8">SUM(F16,F17)</f>
        <v>0</v>
      </c>
      <c r="G15" s="624">
        <f t="shared" si="8"/>
        <v>0</v>
      </c>
      <c r="H15" s="624">
        <f t="shared" si="8"/>
        <v>0</v>
      </c>
      <c r="I15" s="624">
        <f t="shared" si="8"/>
        <v>0</v>
      </c>
      <c r="J15" s="624">
        <f t="shared" si="8"/>
        <v>0</v>
      </c>
      <c r="K15" s="624">
        <f t="shared" si="8"/>
        <v>0</v>
      </c>
      <c r="L15" s="624">
        <f t="shared" si="8"/>
        <v>0</v>
      </c>
      <c r="M15" s="624">
        <f t="shared" si="8"/>
        <v>0</v>
      </c>
      <c r="N15" s="624">
        <f t="shared" si="8"/>
        <v>0</v>
      </c>
      <c r="O15" s="624">
        <f t="shared" si="8"/>
        <v>0</v>
      </c>
      <c r="P15" s="624">
        <f t="shared" si="8"/>
        <v>0</v>
      </c>
      <c r="Q15" s="624">
        <f t="shared" si="8"/>
        <v>0</v>
      </c>
      <c r="R15" s="624">
        <f t="shared" si="8"/>
        <v>0</v>
      </c>
      <c r="S15" s="624">
        <f t="shared" si="8"/>
        <v>0</v>
      </c>
      <c r="T15" s="624">
        <f t="shared" si="8"/>
        <v>0</v>
      </c>
      <c r="U15" s="624">
        <f t="shared" si="8"/>
        <v>0</v>
      </c>
      <c r="V15" s="624">
        <f t="shared" si="8"/>
        <v>0</v>
      </c>
      <c r="W15" s="619">
        <f t="shared" ref="W15" si="9">SUM(W16,W17)</f>
        <v>0</v>
      </c>
      <c r="X15" s="619">
        <f t="shared" ref="X15" si="10">SUM(X16,X17)</f>
        <v>0</v>
      </c>
      <c r="Y15" s="619">
        <f t="shared" ref="Y15" si="11">SUM(Y16,Y17)</f>
        <v>0</v>
      </c>
      <c r="Z15" s="621">
        <f t="shared" ref="Z15" si="12">SUM(Z16,Z17)</f>
        <v>0</v>
      </c>
      <c r="AA15" s="313"/>
      <c r="AB15" s="147"/>
    </row>
    <row r="16" spans="2:30" ht="54.75" customHeight="1" thickBot="1" x14ac:dyDescent="0.3">
      <c r="B16" s="125" t="s">
        <v>197</v>
      </c>
      <c r="C16" s="1171" t="str">
        <f>Translations!$B$1314</f>
        <v>emissions from all flights departing from a Member State to another Member State, Switzerland or UK (=sum of section 8(c))</v>
      </c>
      <c r="D16" s="1172"/>
      <c r="E16" s="624">
        <f>SUM(E91)</f>
        <v>0</v>
      </c>
      <c r="F16" s="624">
        <f t="shared" ref="F16:V16" si="13">SUM(F91)</f>
        <v>0</v>
      </c>
      <c r="G16" s="624">
        <f t="shared" si="13"/>
        <v>0</v>
      </c>
      <c r="H16" s="624">
        <f t="shared" si="13"/>
        <v>0</v>
      </c>
      <c r="I16" s="624">
        <f t="shared" si="13"/>
        <v>0</v>
      </c>
      <c r="J16" s="624">
        <f t="shared" si="13"/>
        <v>0</v>
      </c>
      <c r="K16" s="624">
        <f t="shared" si="13"/>
        <v>0</v>
      </c>
      <c r="L16" s="624">
        <f t="shared" si="13"/>
        <v>0</v>
      </c>
      <c r="M16" s="624">
        <f t="shared" si="13"/>
        <v>0</v>
      </c>
      <c r="N16" s="624">
        <f t="shared" si="13"/>
        <v>0</v>
      </c>
      <c r="O16" s="624">
        <f t="shared" si="13"/>
        <v>0</v>
      </c>
      <c r="P16" s="624">
        <f t="shared" si="13"/>
        <v>0</v>
      </c>
      <c r="Q16" s="624">
        <f t="shared" si="13"/>
        <v>0</v>
      </c>
      <c r="R16" s="624">
        <f t="shared" si="13"/>
        <v>0</v>
      </c>
      <c r="S16" s="624">
        <f t="shared" si="13"/>
        <v>0</v>
      </c>
      <c r="T16" s="624">
        <f t="shared" si="13"/>
        <v>0</v>
      </c>
      <c r="U16" s="624">
        <f t="shared" si="13"/>
        <v>0</v>
      </c>
      <c r="V16" s="624">
        <f t="shared" si="13"/>
        <v>0</v>
      </c>
      <c r="W16" s="619">
        <f t="shared" ref="W16:Z16" si="14">SUM(W91)</f>
        <v>0</v>
      </c>
      <c r="X16" s="619">
        <f t="shared" si="14"/>
        <v>0</v>
      </c>
      <c r="Y16" s="619">
        <f t="shared" si="14"/>
        <v>0</v>
      </c>
      <c r="Z16" s="621">
        <f t="shared" si="14"/>
        <v>0</v>
      </c>
      <c r="AA16" s="313"/>
      <c r="AB16" s="147"/>
    </row>
    <row r="17" spans="1:29" ht="39.9" hidden="1" customHeight="1" thickBot="1" x14ac:dyDescent="0.3">
      <c r="A17" s="325"/>
      <c r="B17" s="125" t="s">
        <v>198</v>
      </c>
      <c r="C17" s="1171" t="str">
        <f>Translations!$B$988</f>
        <v>emissions from all flights arriving at a Member State from a third country (=sum of section (d))</v>
      </c>
      <c r="D17" s="1172"/>
      <c r="E17" s="760">
        <f>SUM(E123)</f>
        <v>0</v>
      </c>
      <c r="F17" s="760">
        <f t="shared" ref="F17:V17" si="15">SUM(F123)</f>
        <v>0</v>
      </c>
      <c r="G17" s="760">
        <f t="shared" si="15"/>
        <v>0</v>
      </c>
      <c r="H17" s="760">
        <f t="shared" si="15"/>
        <v>0</v>
      </c>
      <c r="I17" s="760">
        <f t="shared" si="15"/>
        <v>0</v>
      </c>
      <c r="J17" s="760">
        <f t="shared" si="15"/>
        <v>0</v>
      </c>
      <c r="K17" s="760">
        <f t="shared" si="15"/>
        <v>0</v>
      </c>
      <c r="L17" s="760">
        <f t="shared" si="15"/>
        <v>0</v>
      </c>
      <c r="M17" s="760">
        <f t="shared" si="15"/>
        <v>0</v>
      </c>
      <c r="N17" s="760">
        <f t="shared" si="15"/>
        <v>0</v>
      </c>
      <c r="O17" s="760">
        <f t="shared" si="15"/>
        <v>0</v>
      </c>
      <c r="P17" s="760">
        <f t="shared" si="15"/>
        <v>0</v>
      </c>
      <c r="Q17" s="760">
        <f t="shared" si="15"/>
        <v>0</v>
      </c>
      <c r="R17" s="760">
        <f t="shared" si="15"/>
        <v>0</v>
      </c>
      <c r="S17" s="760">
        <f t="shared" si="15"/>
        <v>0</v>
      </c>
      <c r="T17" s="760">
        <f t="shared" si="15"/>
        <v>0</v>
      </c>
      <c r="U17" s="760">
        <f t="shared" si="15"/>
        <v>0</v>
      </c>
      <c r="V17" s="760">
        <f t="shared" si="15"/>
        <v>0</v>
      </c>
      <c r="W17" s="761">
        <f t="shared" ref="W17:Z17" si="16">SUM(W123)</f>
        <v>0</v>
      </c>
      <c r="X17" s="761">
        <f t="shared" si="16"/>
        <v>0</v>
      </c>
      <c r="Y17" s="761">
        <f t="shared" si="16"/>
        <v>0</v>
      </c>
      <c r="Z17" s="762">
        <f t="shared" si="16"/>
        <v>0</v>
      </c>
      <c r="AA17" s="313"/>
      <c r="AB17" s="147"/>
      <c r="AC17" s="124" t="str">
        <f>Translations!$B$1278</f>
        <v>Hide row for reduced scope</v>
      </c>
    </row>
    <row r="18" spans="1:29" x14ac:dyDescent="0.25">
      <c r="C18" s="113" t="str">
        <f>Translations!$B$1552</f>
        <v xml:space="preserve">Please note that all figures should only refer to flights to be reported under the EU ETS, i.e. relate to the reduced scope. </v>
      </c>
      <c r="D18" s="113"/>
      <c r="E18" s="113"/>
      <c r="F18" s="113"/>
      <c r="G18" s="113"/>
      <c r="H18" s="113"/>
      <c r="I18" s="113"/>
      <c r="J18" s="113"/>
      <c r="K18" s="113"/>
      <c r="L18" s="113"/>
      <c r="M18" s="113"/>
      <c r="N18" s="113"/>
      <c r="O18" s="113"/>
      <c r="P18" s="113"/>
      <c r="Q18" s="113"/>
      <c r="R18" s="113"/>
      <c r="S18" s="113"/>
      <c r="T18" s="113"/>
      <c r="U18" s="113"/>
      <c r="V18" s="113"/>
      <c r="W18" s="113"/>
      <c r="X18" s="113"/>
      <c r="Y18" s="113"/>
      <c r="Z18" s="364"/>
      <c r="AC18" s="806"/>
    </row>
    <row r="19" spans="1:29" x14ac:dyDescent="0.25">
      <c r="C19" s="68" t="str">
        <f>Translations!$B$989</f>
        <v>Total emissions entered in section 5(c):</v>
      </c>
      <c r="F19" s="168">
        <f>INDICATOR_ETS_TotalEmissions</f>
        <v>0</v>
      </c>
      <c r="G19" s="170" t="s">
        <v>188</v>
      </c>
      <c r="AC19" s="806"/>
    </row>
    <row r="20" spans="1:29" x14ac:dyDescent="0.25">
      <c r="C20" s="68" t="str">
        <f>Translations!$B$990</f>
        <v>Difference to data given in this sheet:</v>
      </c>
      <c r="F20" s="169">
        <f>F19-ROUND(W13,0)</f>
        <v>0</v>
      </c>
      <c r="G20" s="170" t="s">
        <v>188</v>
      </c>
      <c r="AC20" s="806"/>
    </row>
    <row r="21" spans="1:29" x14ac:dyDescent="0.25">
      <c r="AC21" s="806"/>
    </row>
    <row r="22" spans="1:29" ht="12.75" customHeight="1" x14ac:dyDescent="0.25">
      <c r="B22" s="60" t="s">
        <v>26</v>
      </c>
      <c r="C22" s="1059" t="str">
        <f>Translations!$B$991</f>
        <v>Aggregated CO2 emissions from all flights of which departure Member State is the same as arrival Member State (domestic flights):</v>
      </c>
      <c r="D22" s="1023"/>
      <c r="E22" s="1023"/>
      <c r="F22" s="1023"/>
      <c r="G22" s="1023"/>
      <c r="H22" s="1023"/>
      <c r="I22" s="1023"/>
      <c r="J22" s="1023"/>
      <c r="K22" s="1023"/>
      <c r="L22" s="1023"/>
      <c r="M22" s="1023"/>
      <c r="N22" s="1023"/>
      <c r="O22" s="1023"/>
      <c r="P22" s="1023"/>
      <c r="Q22" s="1023"/>
      <c r="R22" s="1023"/>
      <c r="S22" s="1023"/>
      <c r="T22" s="1023"/>
      <c r="U22" s="1023"/>
      <c r="V22" s="1023"/>
      <c r="W22" s="1023"/>
      <c r="X22" s="1023"/>
      <c r="Y22" s="1023"/>
      <c r="Z22" s="924"/>
      <c r="AA22" s="313"/>
      <c r="AC22" s="806"/>
    </row>
    <row r="23" spans="1:29" ht="13.2" customHeight="1" x14ac:dyDescent="0.25">
      <c r="C23" s="1140" t="str">
        <f>Translations!$B$1553</f>
        <v>Please complete the following table with the appropriate data for the reporting year. Note that the emission factors presented in section 5(b) are automatically used for calculating these emissions.</v>
      </c>
      <c r="D23" s="924"/>
      <c r="E23" s="924"/>
      <c r="F23" s="924"/>
      <c r="G23" s="924"/>
      <c r="H23" s="924"/>
      <c r="I23" s="924"/>
      <c r="J23" s="924"/>
      <c r="K23" s="924"/>
      <c r="L23" s="924"/>
      <c r="M23" s="924"/>
      <c r="N23" s="924"/>
      <c r="O23" s="924"/>
      <c r="P23" s="924"/>
      <c r="Q23" s="924"/>
      <c r="R23" s="924"/>
      <c r="S23" s="924"/>
      <c r="T23" s="924"/>
      <c r="U23" s="924"/>
      <c r="V23" s="924"/>
      <c r="W23" s="924"/>
      <c r="X23" s="924"/>
      <c r="Y23" s="924"/>
      <c r="Z23" s="924"/>
      <c r="AA23" s="313"/>
      <c r="AC23" s="806"/>
    </row>
    <row r="24" spans="1:29" ht="13.2" customHeight="1" thickBot="1" x14ac:dyDescent="0.3">
      <c r="C24" s="224"/>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C24" s="806"/>
    </row>
    <row r="25" spans="1:29" ht="12.75" customHeight="1" x14ac:dyDescent="0.25">
      <c r="C25" s="138"/>
      <c r="D25" s="151"/>
      <c r="E25" s="1154" t="str">
        <f>Translations!$B$1548</f>
        <v>Used quantity of each neat fuel [tonnes]</v>
      </c>
      <c r="F25" s="1155"/>
      <c r="G25" s="1155"/>
      <c r="H25" s="1155"/>
      <c r="I25" s="1155"/>
      <c r="J25" s="1155"/>
      <c r="K25" s="1155"/>
      <c r="L25" s="1155"/>
      <c r="M25" s="1155"/>
      <c r="N25" s="1155"/>
      <c r="O25" s="1155"/>
      <c r="P25" s="1155"/>
      <c r="Q25" s="1155"/>
      <c r="R25" s="1155"/>
      <c r="S25" s="1155"/>
      <c r="T25" s="1155"/>
      <c r="U25" s="1155"/>
      <c r="V25" s="1155"/>
      <c r="W25" s="1165" t="str">
        <f>Translations!$B$1549</f>
        <v>NON ZERO-RATED EMISSIONS [t CO2]</v>
      </c>
      <c r="X25" s="1165" t="str">
        <f>Translations!$B$1550</f>
        <v>ZERO RATED EMISSIONS [t CO2]</v>
      </c>
      <c r="Y25" s="1165" t="str">
        <f>Translations!$B$1551</f>
        <v>TOTAL EMISSIONS [t CO2]</v>
      </c>
      <c r="Z25" s="1156" t="str">
        <f>Translations!$B$1026</f>
        <v>Total number of flights</v>
      </c>
      <c r="AA25" s="588"/>
      <c r="AB25" s="147"/>
      <c r="AC25" s="806"/>
    </row>
    <row r="26" spans="1:29" ht="30.6" x14ac:dyDescent="0.25">
      <c r="C26" s="1152" t="str">
        <f>Translations!$B$993</f>
        <v>Member State of departure and arrival</v>
      </c>
      <c r="D26" s="1167"/>
      <c r="E26" s="52" t="str">
        <f>Translations!$B$981</f>
        <v>Jet kerosene (jet A1 or 
jet A)</v>
      </c>
      <c r="F26" s="52" t="str">
        <f>Translations!$B$274</f>
        <v>Jet gasoline (Jet B)</v>
      </c>
      <c r="G26" s="52" t="str">
        <f>Translations!$B$275</f>
        <v>Aviation gasoline (AvGas)</v>
      </c>
      <c r="H26" s="606" t="str">
        <f t="shared" ref="H26:V26" si="17">H$193</f>
        <v>Fuel 4</v>
      </c>
      <c r="I26" s="606" t="str">
        <f t="shared" si="17"/>
        <v>Fuel 5</v>
      </c>
      <c r="J26" s="606" t="str">
        <f t="shared" si="17"/>
        <v>Fuel 6</v>
      </c>
      <c r="K26" s="606" t="str">
        <f t="shared" si="17"/>
        <v>Fuel 7</v>
      </c>
      <c r="L26" s="606" t="str">
        <f t="shared" si="17"/>
        <v>Fuel 8</v>
      </c>
      <c r="M26" s="606" t="str">
        <f t="shared" si="17"/>
        <v>Fuel 9</v>
      </c>
      <c r="N26" s="606" t="str">
        <f t="shared" si="17"/>
        <v>Fuel 10</v>
      </c>
      <c r="O26" s="606" t="str">
        <f t="shared" si="17"/>
        <v>Fuel 11</v>
      </c>
      <c r="P26" s="606" t="str">
        <f t="shared" si="17"/>
        <v>Fuel 12</v>
      </c>
      <c r="Q26" s="606" t="str">
        <f t="shared" si="17"/>
        <v>Fuel 13</v>
      </c>
      <c r="R26" s="606" t="str">
        <f t="shared" si="17"/>
        <v>Fuel 14</v>
      </c>
      <c r="S26" s="606" t="str">
        <f t="shared" si="17"/>
        <v>Fuel 15</v>
      </c>
      <c r="T26" s="606" t="str">
        <f t="shared" si="17"/>
        <v>Fuel 16</v>
      </c>
      <c r="U26" s="606" t="str">
        <f t="shared" si="17"/>
        <v>Fuel 17</v>
      </c>
      <c r="V26" s="606" t="str">
        <f t="shared" si="17"/>
        <v>Fuel 18</v>
      </c>
      <c r="W26" s="1166"/>
      <c r="X26" s="1166"/>
      <c r="Y26" s="1166"/>
      <c r="Z26" s="1157"/>
      <c r="AA26" s="284"/>
      <c r="AB26" s="147"/>
      <c r="AC26" s="806"/>
    </row>
    <row r="27" spans="1:29" x14ac:dyDescent="0.25">
      <c r="C27" s="152" t="str">
        <f>Translations!$B$369</f>
        <v>Austria</v>
      </c>
      <c r="D27" s="153"/>
      <c r="E27" s="625"/>
      <c r="F27" s="625"/>
      <c r="G27" s="625"/>
      <c r="H27" s="625"/>
      <c r="I27" s="625"/>
      <c r="J27" s="625"/>
      <c r="K27" s="625"/>
      <c r="L27" s="625"/>
      <c r="M27" s="625"/>
      <c r="N27" s="625"/>
      <c r="O27" s="625"/>
      <c r="P27" s="625"/>
      <c r="Q27" s="625"/>
      <c r="R27" s="625"/>
      <c r="S27" s="625"/>
      <c r="T27" s="625"/>
      <c r="U27" s="625"/>
      <c r="V27" s="625"/>
      <c r="W27" s="359">
        <f t="shared" ref="W27:W57" si="18">SUMPRODUCT(E27:V27,$E$196:$V$196)</f>
        <v>0</v>
      </c>
      <c r="X27" s="359">
        <f>Y27-W27</f>
        <v>0</v>
      </c>
      <c r="Y27" s="359">
        <f t="shared" ref="Y27:Y57" si="19">SUMPRODUCT(E27:V27,$E$195:$V$195)</f>
        <v>0</v>
      </c>
      <c r="Z27" s="360"/>
      <c r="AA27" s="588"/>
      <c r="AC27" s="806"/>
    </row>
    <row r="28" spans="1:29" x14ac:dyDescent="0.25">
      <c r="C28" s="152" t="str">
        <f>Translations!$B$370</f>
        <v>Belgium</v>
      </c>
      <c r="D28" s="153"/>
      <c r="E28" s="625"/>
      <c r="F28" s="625"/>
      <c r="G28" s="625"/>
      <c r="H28" s="625"/>
      <c r="I28" s="625"/>
      <c r="J28" s="625"/>
      <c r="K28" s="625"/>
      <c r="L28" s="625"/>
      <c r="M28" s="625"/>
      <c r="N28" s="625"/>
      <c r="O28" s="625"/>
      <c r="P28" s="625"/>
      <c r="Q28" s="625"/>
      <c r="R28" s="625"/>
      <c r="S28" s="625"/>
      <c r="T28" s="625"/>
      <c r="U28" s="625"/>
      <c r="V28" s="625"/>
      <c r="W28" s="359">
        <f t="shared" si="18"/>
        <v>0</v>
      </c>
      <c r="X28" s="359">
        <f t="shared" ref="X28:X57" si="20">Y28-W28</f>
        <v>0</v>
      </c>
      <c r="Y28" s="359">
        <f t="shared" si="19"/>
        <v>0</v>
      </c>
      <c r="Z28" s="360"/>
      <c r="AA28" s="588"/>
      <c r="AC28" s="806"/>
    </row>
    <row r="29" spans="1:29" x14ac:dyDescent="0.25">
      <c r="C29" s="152" t="str">
        <f>Translations!$B$371</f>
        <v>Bulgaria</v>
      </c>
      <c r="D29" s="153"/>
      <c r="E29" s="625"/>
      <c r="F29" s="625"/>
      <c r="G29" s="625"/>
      <c r="H29" s="625"/>
      <c r="I29" s="625"/>
      <c r="J29" s="625"/>
      <c r="K29" s="625"/>
      <c r="L29" s="625"/>
      <c r="M29" s="625"/>
      <c r="N29" s="625"/>
      <c r="O29" s="625"/>
      <c r="P29" s="625"/>
      <c r="Q29" s="625"/>
      <c r="R29" s="625"/>
      <c r="S29" s="625"/>
      <c r="T29" s="625"/>
      <c r="U29" s="625"/>
      <c r="V29" s="625"/>
      <c r="W29" s="359">
        <f t="shared" si="18"/>
        <v>0</v>
      </c>
      <c r="X29" s="359">
        <f t="shared" si="20"/>
        <v>0</v>
      </c>
      <c r="Y29" s="359">
        <f t="shared" si="19"/>
        <v>0</v>
      </c>
      <c r="Z29" s="360"/>
      <c r="AA29" s="588"/>
      <c r="AC29" s="806"/>
    </row>
    <row r="30" spans="1:29" x14ac:dyDescent="0.25">
      <c r="C30" s="152" t="str">
        <f>Translations!$B$372</f>
        <v>Croatia</v>
      </c>
      <c r="D30" s="153"/>
      <c r="E30" s="625"/>
      <c r="F30" s="625"/>
      <c r="G30" s="625"/>
      <c r="H30" s="625"/>
      <c r="I30" s="625"/>
      <c r="J30" s="625"/>
      <c r="K30" s="625"/>
      <c r="L30" s="625"/>
      <c r="M30" s="625"/>
      <c r="N30" s="625"/>
      <c r="O30" s="625"/>
      <c r="P30" s="625"/>
      <c r="Q30" s="625"/>
      <c r="R30" s="625"/>
      <c r="S30" s="625"/>
      <c r="T30" s="625"/>
      <c r="U30" s="625"/>
      <c r="V30" s="625"/>
      <c r="W30" s="359">
        <f t="shared" si="18"/>
        <v>0</v>
      </c>
      <c r="X30" s="359">
        <f t="shared" si="20"/>
        <v>0</v>
      </c>
      <c r="Y30" s="359">
        <f t="shared" si="19"/>
        <v>0</v>
      </c>
      <c r="Z30" s="360"/>
      <c r="AA30" s="588"/>
      <c r="AC30" s="806"/>
    </row>
    <row r="31" spans="1:29" x14ac:dyDescent="0.25">
      <c r="C31" s="152" t="str">
        <f>Translations!$B$373</f>
        <v>Cyprus</v>
      </c>
      <c r="D31" s="153"/>
      <c r="E31" s="625"/>
      <c r="F31" s="625"/>
      <c r="G31" s="625"/>
      <c r="H31" s="625"/>
      <c r="I31" s="625"/>
      <c r="J31" s="625"/>
      <c r="K31" s="625"/>
      <c r="L31" s="625"/>
      <c r="M31" s="625"/>
      <c r="N31" s="625"/>
      <c r="O31" s="625"/>
      <c r="P31" s="625"/>
      <c r="Q31" s="625"/>
      <c r="R31" s="625"/>
      <c r="S31" s="625"/>
      <c r="T31" s="625"/>
      <c r="U31" s="625"/>
      <c r="V31" s="625"/>
      <c r="W31" s="359">
        <f t="shared" si="18"/>
        <v>0</v>
      </c>
      <c r="X31" s="359">
        <f t="shared" si="20"/>
        <v>0</v>
      </c>
      <c r="Y31" s="359">
        <f t="shared" si="19"/>
        <v>0</v>
      </c>
      <c r="Z31" s="360"/>
      <c r="AA31" s="588"/>
    </row>
    <row r="32" spans="1:29" x14ac:dyDescent="0.25">
      <c r="C32" s="152" t="str">
        <f>Translations!$B$374</f>
        <v>Czechia</v>
      </c>
      <c r="D32" s="153"/>
      <c r="E32" s="625"/>
      <c r="F32" s="625"/>
      <c r="G32" s="625"/>
      <c r="H32" s="625"/>
      <c r="I32" s="625"/>
      <c r="J32" s="625"/>
      <c r="K32" s="625"/>
      <c r="L32" s="625"/>
      <c r="M32" s="625"/>
      <c r="N32" s="625"/>
      <c r="O32" s="625"/>
      <c r="P32" s="625"/>
      <c r="Q32" s="625"/>
      <c r="R32" s="625"/>
      <c r="S32" s="625"/>
      <c r="T32" s="625"/>
      <c r="U32" s="625"/>
      <c r="V32" s="625"/>
      <c r="W32" s="359">
        <f t="shared" si="18"/>
        <v>0</v>
      </c>
      <c r="X32" s="359">
        <f t="shared" si="20"/>
        <v>0</v>
      </c>
      <c r="Y32" s="359">
        <f t="shared" si="19"/>
        <v>0</v>
      </c>
      <c r="Z32" s="360"/>
      <c r="AA32" s="588"/>
    </row>
    <row r="33" spans="3:27" x14ac:dyDescent="0.25">
      <c r="C33" s="152" t="str">
        <f>Translations!$B$375</f>
        <v>Denmark</v>
      </c>
      <c r="D33" s="153"/>
      <c r="E33" s="625"/>
      <c r="F33" s="625"/>
      <c r="G33" s="625"/>
      <c r="H33" s="625"/>
      <c r="I33" s="625"/>
      <c r="J33" s="625"/>
      <c r="K33" s="625"/>
      <c r="L33" s="625"/>
      <c r="M33" s="625"/>
      <c r="N33" s="625"/>
      <c r="O33" s="625"/>
      <c r="P33" s="625"/>
      <c r="Q33" s="625"/>
      <c r="R33" s="625"/>
      <c r="S33" s="625"/>
      <c r="T33" s="625"/>
      <c r="U33" s="625"/>
      <c r="V33" s="625"/>
      <c r="W33" s="359">
        <f t="shared" si="18"/>
        <v>0</v>
      </c>
      <c r="X33" s="359">
        <f t="shared" si="20"/>
        <v>0</v>
      </c>
      <c r="Y33" s="359">
        <f t="shared" si="19"/>
        <v>0</v>
      </c>
      <c r="Z33" s="360"/>
      <c r="AA33" s="588"/>
    </row>
    <row r="34" spans="3:27" x14ac:dyDescent="0.25">
      <c r="C34" s="152" t="str">
        <f>Translations!$B$376</f>
        <v>Estonia</v>
      </c>
      <c r="D34" s="153"/>
      <c r="E34" s="625"/>
      <c r="F34" s="625"/>
      <c r="G34" s="625"/>
      <c r="H34" s="625"/>
      <c r="I34" s="625"/>
      <c r="J34" s="625"/>
      <c r="K34" s="625"/>
      <c r="L34" s="625"/>
      <c r="M34" s="625"/>
      <c r="N34" s="625"/>
      <c r="O34" s="625"/>
      <c r="P34" s="625"/>
      <c r="Q34" s="625"/>
      <c r="R34" s="625"/>
      <c r="S34" s="625"/>
      <c r="T34" s="625"/>
      <c r="U34" s="625"/>
      <c r="V34" s="625"/>
      <c r="W34" s="359">
        <f t="shared" si="18"/>
        <v>0</v>
      </c>
      <c r="X34" s="359">
        <f t="shared" si="20"/>
        <v>0</v>
      </c>
      <c r="Y34" s="359">
        <f t="shared" si="19"/>
        <v>0</v>
      </c>
      <c r="Z34" s="360"/>
      <c r="AA34" s="588"/>
    </row>
    <row r="35" spans="3:27" x14ac:dyDescent="0.25">
      <c r="C35" s="152" t="str">
        <f>Translations!$B$377</f>
        <v>Finland</v>
      </c>
      <c r="D35" s="153"/>
      <c r="E35" s="625"/>
      <c r="F35" s="625"/>
      <c r="G35" s="625"/>
      <c r="H35" s="625"/>
      <c r="I35" s="625"/>
      <c r="J35" s="625"/>
      <c r="K35" s="625"/>
      <c r="L35" s="625"/>
      <c r="M35" s="625"/>
      <c r="N35" s="625"/>
      <c r="O35" s="625"/>
      <c r="P35" s="625"/>
      <c r="Q35" s="625"/>
      <c r="R35" s="625"/>
      <c r="S35" s="625"/>
      <c r="T35" s="625"/>
      <c r="U35" s="625"/>
      <c r="V35" s="625"/>
      <c r="W35" s="359">
        <f t="shared" si="18"/>
        <v>0</v>
      </c>
      <c r="X35" s="359">
        <f t="shared" si="20"/>
        <v>0</v>
      </c>
      <c r="Y35" s="359">
        <f t="shared" si="19"/>
        <v>0</v>
      </c>
      <c r="Z35" s="360"/>
      <c r="AA35" s="588"/>
    </row>
    <row r="36" spans="3:27" x14ac:dyDescent="0.25">
      <c r="C36" s="152" t="str">
        <f>Translations!$B$378</f>
        <v>France</v>
      </c>
      <c r="D36" s="153"/>
      <c r="E36" s="625"/>
      <c r="F36" s="625"/>
      <c r="G36" s="625"/>
      <c r="H36" s="625"/>
      <c r="I36" s="625"/>
      <c r="J36" s="625"/>
      <c r="K36" s="625"/>
      <c r="L36" s="625"/>
      <c r="M36" s="625"/>
      <c r="N36" s="625"/>
      <c r="O36" s="625"/>
      <c r="P36" s="625"/>
      <c r="Q36" s="625"/>
      <c r="R36" s="625"/>
      <c r="S36" s="625"/>
      <c r="T36" s="625"/>
      <c r="U36" s="625"/>
      <c r="V36" s="625"/>
      <c r="W36" s="359">
        <f t="shared" si="18"/>
        <v>0</v>
      </c>
      <c r="X36" s="359">
        <f t="shared" si="20"/>
        <v>0</v>
      </c>
      <c r="Y36" s="359">
        <f t="shared" si="19"/>
        <v>0</v>
      </c>
      <c r="Z36" s="360"/>
      <c r="AA36" s="588"/>
    </row>
    <row r="37" spans="3:27" x14ac:dyDescent="0.25">
      <c r="C37" s="152" t="str">
        <f>Translations!$B$379</f>
        <v>Germany</v>
      </c>
      <c r="D37" s="153"/>
      <c r="E37" s="625"/>
      <c r="F37" s="625"/>
      <c r="G37" s="625"/>
      <c r="H37" s="625"/>
      <c r="I37" s="625"/>
      <c r="J37" s="625"/>
      <c r="K37" s="625"/>
      <c r="L37" s="625"/>
      <c r="M37" s="625"/>
      <c r="N37" s="625"/>
      <c r="O37" s="625"/>
      <c r="P37" s="625"/>
      <c r="Q37" s="625"/>
      <c r="R37" s="625"/>
      <c r="S37" s="625"/>
      <c r="T37" s="625"/>
      <c r="U37" s="625"/>
      <c r="V37" s="625"/>
      <c r="W37" s="359">
        <f t="shared" si="18"/>
        <v>0</v>
      </c>
      <c r="X37" s="359">
        <f t="shared" si="20"/>
        <v>0</v>
      </c>
      <c r="Y37" s="359">
        <f t="shared" si="19"/>
        <v>0</v>
      </c>
      <c r="Z37" s="360"/>
      <c r="AA37" s="588"/>
    </row>
    <row r="38" spans="3:27" x14ac:dyDescent="0.25">
      <c r="C38" s="152" t="str">
        <f>Translations!$B$380</f>
        <v>Greece</v>
      </c>
      <c r="D38" s="153"/>
      <c r="E38" s="625"/>
      <c r="F38" s="625"/>
      <c r="G38" s="625"/>
      <c r="H38" s="625"/>
      <c r="I38" s="625"/>
      <c r="J38" s="625"/>
      <c r="K38" s="625"/>
      <c r="L38" s="625"/>
      <c r="M38" s="625"/>
      <c r="N38" s="625"/>
      <c r="O38" s="625"/>
      <c r="P38" s="625"/>
      <c r="Q38" s="625"/>
      <c r="R38" s="625"/>
      <c r="S38" s="625"/>
      <c r="T38" s="625"/>
      <c r="U38" s="625"/>
      <c r="V38" s="625"/>
      <c r="W38" s="359">
        <f t="shared" si="18"/>
        <v>0</v>
      </c>
      <c r="X38" s="359">
        <f t="shared" si="20"/>
        <v>0</v>
      </c>
      <c r="Y38" s="359">
        <f t="shared" si="19"/>
        <v>0</v>
      </c>
      <c r="Z38" s="360"/>
      <c r="AA38" s="588"/>
    </row>
    <row r="39" spans="3:27" x14ac:dyDescent="0.25">
      <c r="C39" s="152" t="str">
        <f>Translations!$B$381</f>
        <v>Hungary</v>
      </c>
      <c r="D39" s="153"/>
      <c r="E39" s="625"/>
      <c r="F39" s="625"/>
      <c r="G39" s="625"/>
      <c r="H39" s="625"/>
      <c r="I39" s="625"/>
      <c r="J39" s="625"/>
      <c r="K39" s="625"/>
      <c r="L39" s="625"/>
      <c r="M39" s="625"/>
      <c r="N39" s="625"/>
      <c r="O39" s="625"/>
      <c r="P39" s="625"/>
      <c r="Q39" s="625"/>
      <c r="R39" s="625"/>
      <c r="S39" s="625"/>
      <c r="T39" s="625"/>
      <c r="U39" s="625"/>
      <c r="V39" s="625"/>
      <c r="W39" s="359">
        <f t="shared" si="18"/>
        <v>0</v>
      </c>
      <c r="X39" s="359">
        <f t="shared" si="20"/>
        <v>0</v>
      </c>
      <c r="Y39" s="359">
        <f t="shared" si="19"/>
        <v>0</v>
      </c>
      <c r="Z39" s="360"/>
      <c r="AA39" s="588"/>
    </row>
    <row r="40" spans="3:27" x14ac:dyDescent="0.25">
      <c r="C40" s="152" t="str">
        <f>Translations!$B$382</f>
        <v>Iceland</v>
      </c>
      <c r="D40" s="153"/>
      <c r="E40" s="625"/>
      <c r="F40" s="625"/>
      <c r="G40" s="625"/>
      <c r="H40" s="625"/>
      <c r="I40" s="625"/>
      <c r="J40" s="625"/>
      <c r="K40" s="625"/>
      <c r="L40" s="625"/>
      <c r="M40" s="625"/>
      <c r="N40" s="625"/>
      <c r="O40" s="625"/>
      <c r="P40" s="625"/>
      <c r="Q40" s="625"/>
      <c r="R40" s="625"/>
      <c r="S40" s="625"/>
      <c r="T40" s="625"/>
      <c r="U40" s="625"/>
      <c r="V40" s="625"/>
      <c r="W40" s="359">
        <f t="shared" si="18"/>
        <v>0</v>
      </c>
      <c r="X40" s="359">
        <f t="shared" si="20"/>
        <v>0</v>
      </c>
      <c r="Y40" s="359">
        <f t="shared" si="19"/>
        <v>0</v>
      </c>
      <c r="Z40" s="360"/>
      <c r="AA40" s="588"/>
    </row>
    <row r="41" spans="3:27" x14ac:dyDescent="0.25">
      <c r="C41" s="152" t="str">
        <f>Translations!$B$383</f>
        <v>Ireland</v>
      </c>
      <c r="D41" s="153"/>
      <c r="E41" s="625"/>
      <c r="F41" s="625"/>
      <c r="G41" s="625"/>
      <c r="H41" s="625"/>
      <c r="I41" s="625"/>
      <c r="J41" s="625"/>
      <c r="K41" s="625"/>
      <c r="L41" s="625"/>
      <c r="M41" s="625"/>
      <c r="N41" s="625"/>
      <c r="O41" s="625"/>
      <c r="P41" s="625"/>
      <c r="Q41" s="625"/>
      <c r="R41" s="625"/>
      <c r="S41" s="625"/>
      <c r="T41" s="625"/>
      <c r="U41" s="625"/>
      <c r="V41" s="625"/>
      <c r="W41" s="359">
        <f t="shared" si="18"/>
        <v>0</v>
      </c>
      <c r="X41" s="359">
        <f t="shared" si="20"/>
        <v>0</v>
      </c>
      <c r="Y41" s="359">
        <f t="shared" si="19"/>
        <v>0</v>
      </c>
      <c r="Z41" s="360"/>
      <c r="AA41" s="588"/>
    </row>
    <row r="42" spans="3:27" x14ac:dyDescent="0.25">
      <c r="C42" s="152" t="str">
        <f>Translations!$B$384</f>
        <v>Italy</v>
      </c>
      <c r="D42" s="153"/>
      <c r="E42" s="625"/>
      <c r="F42" s="625"/>
      <c r="G42" s="625"/>
      <c r="H42" s="625"/>
      <c r="I42" s="625"/>
      <c r="J42" s="625"/>
      <c r="K42" s="625"/>
      <c r="L42" s="625"/>
      <c r="M42" s="625"/>
      <c r="N42" s="625"/>
      <c r="O42" s="625"/>
      <c r="P42" s="625"/>
      <c r="Q42" s="625"/>
      <c r="R42" s="625"/>
      <c r="S42" s="625"/>
      <c r="T42" s="625"/>
      <c r="U42" s="625"/>
      <c r="V42" s="625"/>
      <c r="W42" s="359">
        <f t="shared" si="18"/>
        <v>0</v>
      </c>
      <c r="X42" s="359">
        <f t="shared" si="20"/>
        <v>0</v>
      </c>
      <c r="Y42" s="359">
        <f t="shared" si="19"/>
        <v>0</v>
      </c>
      <c r="Z42" s="360"/>
      <c r="AA42" s="588"/>
    </row>
    <row r="43" spans="3:27" x14ac:dyDescent="0.25">
      <c r="C43" s="152" t="str">
        <f>Translations!$B$385</f>
        <v>Latvia</v>
      </c>
      <c r="D43" s="153"/>
      <c r="E43" s="625"/>
      <c r="F43" s="625"/>
      <c r="G43" s="625"/>
      <c r="H43" s="625"/>
      <c r="I43" s="625"/>
      <c r="J43" s="625"/>
      <c r="K43" s="625"/>
      <c r="L43" s="625"/>
      <c r="M43" s="625"/>
      <c r="N43" s="625"/>
      <c r="O43" s="625"/>
      <c r="P43" s="625"/>
      <c r="Q43" s="625"/>
      <c r="R43" s="625"/>
      <c r="S43" s="625"/>
      <c r="T43" s="625"/>
      <c r="U43" s="625"/>
      <c r="V43" s="625"/>
      <c r="W43" s="359">
        <f t="shared" si="18"/>
        <v>0</v>
      </c>
      <c r="X43" s="359">
        <f t="shared" si="20"/>
        <v>0</v>
      </c>
      <c r="Y43" s="359">
        <f t="shared" si="19"/>
        <v>0</v>
      </c>
      <c r="Z43" s="360"/>
      <c r="AA43" s="588"/>
    </row>
    <row r="44" spans="3:27" x14ac:dyDescent="0.25">
      <c r="C44" s="152" t="str">
        <f>Translations!$B$386</f>
        <v>Liechtenstein</v>
      </c>
      <c r="D44" s="153"/>
      <c r="E44" s="625"/>
      <c r="F44" s="625"/>
      <c r="G44" s="625"/>
      <c r="H44" s="625"/>
      <c r="I44" s="625"/>
      <c r="J44" s="625"/>
      <c r="K44" s="625"/>
      <c r="L44" s="625"/>
      <c r="M44" s="625"/>
      <c r="N44" s="625"/>
      <c r="O44" s="625"/>
      <c r="P44" s="625"/>
      <c r="Q44" s="625"/>
      <c r="R44" s="625"/>
      <c r="S44" s="625"/>
      <c r="T44" s="625"/>
      <c r="U44" s="625"/>
      <c r="V44" s="625"/>
      <c r="W44" s="359">
        <f t="shared" si="18"/>
        <v>0</v>
      </c>
      <c r="X44" s="359">
        <f t="shared" si="20"/>
        <v>0</v>
      </c>
      <c r="Y44" s="359">
        <f t="shared" si="19"/>
        <v>0</v>
      </c>
      <c r="Z44" s="360"/>
      <c r="AA44" s="588"/>
    </row>
    <row r="45" spans="3:27" x14ac:dyDescent="0.25">
      <c r="C45" s="152" t="str">
        <f>Translations!$B$387</f>
        <v>Lithuania</v>
      </c>
      <c r="D45" s="153"/>
      <c r="E45" s="625"/>
      <c r="F45" s="625"/>
      <c r="G45" s="625"/>
      <c r="H45" s="625"/>
      <c r="I45" s="625"/>
      <c r="J45" s="625"/>
      <c r="K45" s="625"/>
      <c r="L45" s="625"/>
      <c r="M45" s="625"/>
      <c r="N45" s="625"/>
      <c r="O45" s="625"/>
      <c r="P45" s="625"/>
      <c r="Q45" s="625"/>
      <c r="R45" s="625"/>
      <c r="S45" s="625"/>
      <c r="T45" s="625"/>
      <c r="U45" s="625"/>
      <c r="V45" s="625"/>
      <c r="W45" s="359">
        <f t="shared" si="18"/>
        <v>0</v>
      </c>
      <c r="X45" s="359">
        <f t="shared" si="20"/>
        <v>0</v>
      </c>
      <c r="Y45" s="359">
        <f t="shared" si="19"/>
        <v>0</v>
      </c>
      <c r="Z45" s="360"/>
      <c r="AA45" s="588"/>
    </row>
    <row r="46" spans="3:27" x14ac:dyDescent="0.25">
      <c r="C46" s="152" t="str">
        <f>Translations!$B$388</f>
        <v>Luxembourg</v>
      </c>
      <c r="D46" s="153"/>
      <c r="E46" s="625"/>
      <c r="F46" s="625"/>
      <c r="G46" s="625"/>
      <c r="H46" s="625"/>
      <c r="I46" s="625"/>
      <c r="J46" s="625"/>
      <c r="K46" s="625"/>
      <c r="L46" s="625"/>
      <c r="M46" s="625"/>
      <c r="N46" s="625"/>
      <c r="O46" s="625"/>
      <c r="P46" s="625"/>
      <c r="Q46" s="625"/>
      <c r="R46" s="625"/>
      <c r="S46" s="625"/>
      <c r="T46" s="625"/>
      <c r="U46" s="625"/>
      <c r="V46" s="625"/>
      <c r="W46" s="359">
        <f t="shared" si="18"/>
        <v>0</v>
      </c>
      <c r="X46" s="359">
        <f t="shared" si="20"/>
        <v>0</v>
      </c>
      <c r="Y46" s="359">
        <f t="shared" si="19"/>
        <v>0</v>
      </c>
      <c r="Z46" s="360"/>
      <c r="AA46" s="588"/>
    </row>
    <row r="47" spans="3:27" x14ac:dyDescent="0.25">
      <c r="C47" s="152" t="str">
        <f>Translations!$B$389</f>
        <v>Malta</v>
      </c>
      <c r="D47" s="153"/>
      <c r="E47" s="625"/>
      <c r="F47" s="625"/>
      <c r="G47" s="625"/>
      <c r="H47" s="625"/>
      <c r="I47" s="625"/>
      <c r="J47" s="625"/>
      <c r="K47" s="625"/>
      <c r="L47" s="625"/>
      <c r="M47" s="625"/>
      <c r="N47" s="625"/>
      <c r="O47" s="625"/>
      <c r="P47" s="625"/>
      <c r="Q47" s="625"/>
      <c r="R47" s="625"/>
      <c r="S47" s="625"/>
      <c r="T47" s="625"/>
      <c r="U47" s="625"/>
      <c r="V47" s="625"/>
      <c r="W47" s="359">
        <f t="shared" si="18"/>
        <v>0</v>
      </c>
      <c r="X47" s="359">
        <f t="shared" si="20"/>
        <v>0</v>
      </c>
      <c r="Y47" s="359">
        <f t="shared" si="19"/>
        <v>0</v>
      </c>
      <c r="Z47" s="360"/>
      <c r="AA47" s="588"/>
    </row>
    <row r="48" spans="3:27" x14ac:dyDescent="0.25">
      <c r="C48" s="152" t="str">
        <f>Translations!$B$390</f>
        <v>Netherlands</v>
      </c>
      <c r="D48" s="153"/>
      <c r="E48" s="625"/>
      <c r="F48" s="625"/>
      <c r="G48" s="625"/>
      <c r="H48" s="625"/>
      <c r="I48" s="625"/>
      <c r="J48" s="625"/>
      <c r="K48" s="625"/>
      <c r="L48" s="625"/>
      <c r="M48" s="625"/>
      <c r="N48" s="625"/>
      <c r="O48" s="625"/>
      <c r="P48" s="625"/>
      <c r="Q48" s="625"/>
      <c r="R48" s="625"/>
      <c r="S48" s="625"/>
      <c r="T48" s="625"/>
      <c r="U48" s="625"/>
      <c r="V48" s="625"/>
      <c r="W48" s="359">
        <f t="shared" si="18"/>
        <v>0</v>
      </c>
      <c r="X48" s="359">
        <f t="shared" si="20"/>
        <v>0</v>
      </c>
      <c r="Y48" s="359">
        <f t="shared" si="19"/>
        <v>0</v>
      </c>
      <c r="Z48" s="360"/>
      <c r="AA48" s="588"/>
    </row>
    <row r="49" spans="2:29" x14ac:dyDescent="0.25">
      <c r="C49" s="152" t="str">
        <f>Translations!$B$391</f>
        <v>Norway</v>
      </c>
      <c r="D49" s="153"/>
      <c r="E49" s="625"/>
      <c r="F49" s="625"/>
      <c r="G49" s="625"/>
      <c r="H49" s="625"/>
      <c r="I49" s="625"/>
      <c r="J49" s="625"/>
      <c r="K49" s="625"/>
      <c r="L49" s="625"/>
      <c r="M49" s="625"/>
      <c r="N49" s="625"/>
      <c r="O49" s="625"/>
      <c r="P49" s="625"/>
      <c r="Q49" s="625"/>
      <c r="R49" s="625"/>
      <c r="S49" s="625"/>
      <c r="T49" s="625"/>
      <c r="U49" s="625"/>
      <c r="V49" s="625"/>
      <c r="W49" s="359">
        <f t="shared" si="18"/>
        <v>0</v>
      </c>
      <c r="X49" s="359">
        <f t="shared" si="20"/>
        <v>0</v>
      </c>
      <c r="Y49" s="359">
        <f t="shared" si="19"/>
        <v>0</v>
      </c>
      <c r="Z49" s="360"/>
      <c r="AA49" s="588"/>
    </row>
    <row r="50" spans="2:29" x14ac:dyDescent="0.25">
      <c r="C50" s="152" t="str">
        <f>Translations!$B$392</f>
        <v>Poland</v>
      </c>
      <c r="D50" s="153"/>
      <c r="E50" s="625"/>
      <c r="F50" s="625"/>
      <c r="G50" s="625"/>
      <c r="H50" s="625"/>
      <c r="I50" s="625"/>
      <c r="J50" s="625"/>
      <c r="K50" s="625"/>
      <c r="L50" s="625"/>
      <c r="M50" s="625"/>
      <c r="N50" s="625"/>
      <c r="O50" s="625"/>
      <c r="P50" s="625"/>
      <c r="Q50" s="625"/>
      <c r="R50" s="625"/>
      <c r="S50" s="625"/>
      <c r="T50" s="625"/>
      <c r="U50" s="625"/>
      <c r="V50" s="625"/>
      <c r="W50" s="359">
        <f t="shared" si="18"/>
        <v>0</v>
      </c>
      <c r="X50" s="359">
        <f t="shared" si="20"/>
        <v>0</v>
      </c>
      <c r="Y50" s="359">
        <f t="shared" si="19"/>
        <v>0</v>
      </c>
      <c r="Z50" s="360"/>
      <c r="AA50" s="588"/>
    </row>
    <row r="51" spans="2:29" x14ac:dyDescent="0.25">
      <c r="C51" s="152" t="str">
        <f>Translations!$B$393</f>
        <v>Portugal</v>
      </c>
      <c r="D51" s="153"/>
      <c r="E51" s="625"/>
      <c r="F51" s="625"/>
      <c r="G51" s="625"/>
      <c r="H51" s="625"/>
      <c r="I51" s="625"/>
      <c r="J51" s="625"/>
      <c r="K51" s="625"/>
      <c r="L51" s="625"/>
      <c r="M51" s="625"/>
      <c r="N51" s="625"/>
      <c r="O51" s="625"/>
      <c r="P51" s="625"/>
      <c r="Q51" s="625"/>
      <c r="R51" s="625"/>
      <c r="S51" s="625"/>
      <c r="T51" s="625"/>
      <c r="U51" s="625"/>
      <c r="V51" s="625"/>
      <c r="W51" s="359">
        <f t="shared" si="18"/>
        <v>0</v>
      </c>
      <c r="X51" s="359">
        <f t="shared" si="20"/>
        <v>0</v>
      </c>
      <c r="Y51" s="359">
        <f t="shared" si="19"/>
        <v>0</v>
      </c>
      <c r="Z51" s="360"/>
      <c r="AA51" s="588"/>
    </row>
    <row r="52" spans="2:29" x14ac:dyDescent="0.25">
      <c r="C52" s="152" t="str">
        <f>Translations!$B$394</f>
        <v>Romania</v>
      </c>
      <c r="D52" s="153"/>
      <c r="E52" s="625"/>
      <c r="F52" s="625"/>
      <c r="G52" s="625"/>
      <c r="H52" s="625"/>
      <c r="I52" s="625"/>
      <c r="J52" s="625"/>
      <c r="K52" s="625"/>
      <c r="L52" s="625"/>
      <c r="M52" s="625"/>
      <c r="N52" s="625"/>
      <c r="O52" s="625"/>
      <c r="P52" s="625"/>
      <c r="Q52" s="625"/>
      <c r="R52" s="625"/>
      <c r="S52" s="625"/>
      <c r="T52" s="625"/>
      <c r="U52" s="625"/>
      <c r="V52" s="625"/>
      <c r="W52" s="359">
        <f t="shared" si="18"/>
        <v>0</v>
      </c>
      <c r="X52" s="359">
        <f t="shared" si="20"/>
        <v>0</v>
      </c>
      <c r="Y52" s="359">
        <f t="shared" si="19"/>
        <v>0</v>
      </c>
      <c r="Z52" s="360"/>
      <c r="AA52" s="588"/>
    </row>
    <row r="53" spans="2:29" x14ac:dyDescent="0.25">
      <c r="C53" s="152" t="str">
        <f>Translations!$B$395</f>
        <v>Slovakia</v>
      </c>
      <c r="D53" s="153"/>
      <c r="E53" s="625"/>
      <c r="F53" s="625"/>
      <c r="G53" s="625"/>
      <c r="H53" s="625"/>
      <c r="I53" s="625"/>
      <c r="J53" s="625"/>
      <c r="K53" s="625"/>
      <c r="L53" s="625"/>
      <c r="M53" s="625"/>
      <c r="N53" s="625"/>
      <c r="O53" s="625"/>
      <c r="P53" s="625"/>
      <c r="Q53" s="625"/>
      <c r="R53" s="625"/>
      <c r="S53" s="625"/>
      <c r="T53" s="625"/>
      <c r="U53" s="625"/>
      <c r="V53" s="625"/>
      <c r="W53" s="359">
        <f t="shared" si="18"/>
        <v>0</v>
      </c>
      <c r="X53" s="359">
        <f t="shared" si="20"/>
        <v>0</v>
      </c>
      <c r="Y53" s="359">
        <f t="shared" si="19"/>
        <v>0</v>
      </c>
      <c r="Z53" s="360"/>
      <c r="AA53" s="588"/>
    </row>
    <row r="54" spans="2:29" x14ac:dyDescent="0.25">
      <c r="C54" s="152" t="str">
        <f>Translations!$B$396</f>
        <v>Slovenia</v>
      </c>
      <c r="D54" s="153"/>
      <c r="E54" s="625"/>
      <c r="F54" s="625"/>
      <c r="G54" s="625"/>
      <c r="H54" s="625"/>
      <c r="I54" s="625"/>
      <c r="J54" s="625"/>
      <c r="K54" s="625"/>
      <c r="L54" s="625"/>
      <c r="M54" s="625"/>
      <c r="N54" s="625"/>
      <c r="O54" s="625"/>
      <c r="P54" s="625"/>
      <c r="Q54" s="625"/>
      <c r="R54" s="625"/>
      <c r="S54" s="625"/>
      <c r="T54" s="625"/>
      <c r="U54" s="625"/>
      <c r="V54" s="625"/>
      <c r="W54" s="359">
        <f t="shared" si="18"/>
        <v>0</v>
      </c>
      <c r="X54" s="359">
        <f t="shared" si="20"/>
        <v>0</v>
      </c>
      <c r="Y54" s="359">
        <f t="shared" si="19"/>
        <v>0</v>
      </c>
      <c r="Z54" s="360"/>
      <c r="AA54" s="588"/>
    </row>
    <row r="55" spans="2:29" x14ac:dyDescent="0.25">
      <c r="C55" s="152" t="str">
        <f>Translations!$B$397</f>
        <v>Spain</v>
      </c>
      <c r="D55" s="153"/>
      <c r="E55" s="625"/>
      <c r="F55" s="625"/>
      <c r="G55" s="625"/>
      <c r="H55" s="625"/>
      <c r="I55" s="625"/>
      <c r="J55" s="625"/>
      <c r="K55" s="625"/>
      <c r="L55" s="625"/>
      <c r="M55" s="625"/>
      <c r="N55" s="625"/>
      <c r="O55" s="625"/>
      <c r="P55" s="625"/>
      <c r="Q55" s="625"/>
      <c r="R55" s="625"/>
      <c r="S55" s="625"/>
      <c r="T55" s="625"/>
      <c r="U55" s="625"/>
      <c r="V55" s="625"/>
      <c r="W55" s="359">
        <f t="shared" si="18"/>
        <v>0</v>
      </c>
      <c r="X55" s="359">
        <f t="shared" si="20"/>
        <v>0</v>
      </c>
      <c r="Y55" s="359">
        <f t="shared" si="19"/>
        <v>0</v>
      </c>
      <c r="Z55" s="360"/>
      <c r="AA55" s="588"/>
    </row>
    <row r="56" spans="2:29" x14ac:dyDescent="0.25">
      <c r="C56" s="152" t="str">
        <f>Translations!$B$398</f>
        <v>Sweden</v>
      </c>
      <c r="D56" s="153"/>
      <c r="E56" s="625"/>
      <c r="F56" s="625"/>
      <c r="G56" s="625"/>
      <c r="H56" s="625"/>
      <c r="I56" s="625"/>
      <c r="J56" s="625"/>
      <c r="K56" s="625"/>
      <c r="L56" s="625"/>
      <c r="M56" s="625"/>
      <c r="N56" s="625"/>
      <c r="O56" s="625"/>
      <c r="P56" s="625"/>
      <c r="Q56" s="625"/>
      <c r="R56" s="625"/>
      <c r="S56" s="625"/>
      <c r="T56" s="625"/>
      <c r="U56" s="625"/>
      <c r="V56" s="625"/>
      <c r="W56" s="359">
        <f t="shared" si="18"/>
        <v>0</v>
      </c>
      <c r="X56" s="359">
        <f t="shared" si="20"/>
        <v>0</v>
      </c>
      <c r="Y56" s="359">
        <f t="shared" si="19"/>
        <v>0</v>
      </c>
      <c r="Z56" s="360"/>
      <c r="AA56" s="588"/>
    </row>
    <row r="57" spans="2:29" hidden="1" x14ac:dyDescent="0.25">
      <c r="C57" s="152" t="str">
        <f>Translations!$B$399</f>
        <v>United Kingdom</v>
      </c>
      <c r="D57" s="153"/>
      <c r="E57" s="757"/>
      <c r="F57" s="757"/>
      <c r="G57" s="757"/>
      <c r="H57" s="757"/>
      <c r="I57" s="757"/>
      <c r="J57" s="757"/>
      <c r="K57" s="757"/>
      <c r="L57" s="757"/>
      <c r="M57" s="757"/>
      <c r="N57" s="757"/>
      <c r="O57" s="757"/>
      <c r="P57" s="757"/>
      <c r="Q57" s="757"/>
      <c r="R57" s="757"/>
      <c r="S57" s="757"/>
      <c r="T57" s="757"/>
      <c r="U57" s="757"/>
      <c r="V57" s="757"/>
      <c r="W57" s="758">
        <f t="shared" si="18"/>
        <v>0</v>
      </c>
      <c r="X57" s="758">
        <f t="shared" si="20"/>
        <v>0</v>
      </c>
      <c r="Y57" s="758">
        <f t="shared" si="19"/>
        <v>0</v>
      </c>
      <c r="Z57" s="759"/>
      <c r="AA57" s="588"/>
      <c r="AC57" s="124" t="s">
        <v>1919</v>
      </c>
    </row>
    <row r="58" spans="2:29" ht="13.8" thickBot="1" x14ac:dyDescent="0.3">
      <c r="C58" s="154" t="str">
        <f>Translations!$B$994</f>
        <v>Sum of domestic flights:</v>
      </c>
      <c r="D58" s="154"/>
      <c r="E58" s="626">
        <f>SUM(E27:E56)</f>
        <v>0</v>
      </c>
      <c r="F58" s="626">
        <f t="shared" ref="F58:Z58" si="21">SUM(F27:F56)</f>
        <v>0</v>
      </c>
      <c r="G58" s="626">
        <f t="shared" si="21"/>
        <v>0</v>
      </c>
      <c r="H58" s="626">
        <f t="shared" si="21"/>
        <v>0</v>
      </c>
      <c r="I58" s="626">
        <f t="shared" si="21"/>
        <v>0</v>
      </c>
      <c r="J58" s="626">
        <f t="shared" si="21"/>
        <v>0</v>
      </c>
      <c r="K58" s="626">
        <f t="shared" si="21"/>
        <v>0</v>
      </c>
      <c r="L58" s="626">
        <f t="shared" si="21"/>
        <v>0</v>
      </c>
      <c r="M58" s="626">
        <f t="shared" si="21"/>
        <v>0</v>
      </c>
      <c r="N58" s="626">
        <f t="shared" si="21"/>
        <v>0</v>
      </c>
      <c r="O58" s="626">
        <f t="shared" si="21"/>
        <v>0</v>
      </c>
      <c r="P58" s="626">
        <f t="shared" si="21"/>
        <v>0</v>
      </c>
      <c r="Q58" s="626">
        <f t="shared" si="21"/>
        <v>0</v>
      </c>
      <c r="R58" s="626">
        <f t="shared" si="21"/>
        <v>0</v>
      </c>
      <c r="S58" s="626">
        <f t="shared" si="21"/>
        <v>0</v>
      </c>
      <c r="T58" s="626">
        <f t="shared" si="21"/>
        <v>0</v>
      </c>
      <c r="U58" s="626">
        <f t="shared" si="21"/>
        <v>0</v>
      </c>
      <c r="V58" s="626">
        <f t="shared" si="21"/>
        <v>0</v>
      </c>
      <c r="W58" s="359">
        <f t="shared" si="21"/>
        <v>0</v>
      </c>
      <c r="X58" s="359">
        <f t="shared" si="21"/>
        <v>0</v>
      </c>
      <c r="Y58" s="359">
        <f t="shared" si="21"/>
        <v>0</v>
      </c>
      <c r="Z58" s="361">
        <f t="shared" si="21"/>
        <v>0</v>
      </c>
      <c r="AA58" s="588"/>
    </row>
    <row r="59" spans="2:29" x14ac:dyDescent="0.25">
      <c r="AA59" s="588"/>
    </row>
    <row r="60" spans="2:29" x14ac:dyDescent="0.25">
      <c r="AA60" s="588"/>
    </row>
    <row r="61" spans="2:29" ht="13.35" customHeight="1" x14ac:dyDescent="0.25">
      <c r="B61" s="60" t="s">
        <v>27</v>
      </c>
      <c r="C61" s="1084" t="str">
        <f>Translations!$B$1316</f>
        <v>Aggregated CO2 emissions from all flights departing from each Member State to another Member State, to Switzerland, or to the UK</v>
      </c>
      <c r="D61" s="1083"/>
      <c r="E61" s="1083"/>
      <c r="F61" s="1083"/>
      <c r="G61" s="1083"/>
      <c r="H61" s="1083"/>
      <c r="I61" s="1083"/>
      <c r="J61" s="1083"/>
      <c r="K61" s="1083"/>
      <c r="L61" s="1083"/>
      <c r="M61" s="1083"/>
      <c r="N61" s="1083"/>
      <c r="O61" s="1083"/>
      <c r="P61" s="1083"/>
      <c r="Q61" s="1083"/>
      <c r="R61" s="1083"/>
      <c r="S61" s="1083"/>
      <c r="T61" s="1083"/>
      <c r="U61" s="1083"/>
      <c r="V61" s="1083"/>
      <c r="W61" s="1083"/>
      <c r="X61" s="1083"/>
      <c r="Y61" s="1083"/>
      <c r="Z61" s="927"/>
      <c r="AA61" s="588"/>
    </row>
    <row r="62" spans="2:29" ht="25.5" customHeight="1" thickBot="1" x14ac:dyDescent="0.3">
      <c r="C62" s="1140" t="str">
        <f>Translations!$B$1553</f>
        <v>Please complete the following table with the appropriate data for the reporting year. Note that the emission factors presented in section 5(b) are automatically used for calculating these emissions.</v>
      </c>
      <c r="D62" s="924"/>
      <c r="E62" s="924"/>
      <c r="F62" s="924"/>
      <c r="G62" s="924"/>
      <c r="H62" s="924"/>
      <c r="I62" s="924"/>
      <c r="J62" s="924"/>
      <c r="K62" s="924"/>
      <c r="L62" s="924"/>
      <c r="M62" s="924"/>
      <c r="N62" s="924"/>
      <c r="O62" s="924"/>
      <c r="P62" s="924"/>
      <c r="Q62" s="924"/>
      <c r="R62" s="924"/>
      <c r="S62" s="924"/>
      <c r="T62" s="924"/>
      <c r="U62" s="924"/>
      <c r="V62" s="924"/>
      <c r="W62" s="924"/>
      <c r="X62" s="924"/>
      <c r="Y62" s="924"/>
      <c r="Z62" s="924"/>
      <c r="AA62" s="313"/>
      <c r="AC62" s="806"/>
    </row>
    <row r="63" spans="2:29" x14ac:dyDescent="0.25">
      <c r="C63" s="138"/>
      <c r="D63" s="151"/>
      <c r="E63" s="1154" t="str">
        <f>Translations!$B$1548</f>
        <v>Used quantity of each neat fuel [tonnes]</v>
      </c>
      <c r="F63" s="1155"/>
      <c r="G63" s="1155"/>
      <c r="H63" s="1155"/>
      <c r="I63" s="1155"/>
      <c r="J63" s="1155"/>
      <c r="K63" s="1155"/>
      <c r="L63" s="1155"/>
      <c r="M63" s="1155"/>
      <c r="N63" s="1155"/>
      <c r="O63" s="1155"/>
      <c r="P63" s="1155"/>
      <c r="Q63" s="1155"/>
      <c r="R63" s="1155"/>
      <c r="S63" s="1155"/>
      <c r="T63" s="1155"/>
      <c r="U63" s="1155"/>
      <c r="V63" s="1155"/>
      <c r="W63" s="1165" t="str">
        <f>Translations!$B$1549</f>
        <v>NON ZERO-RATED EMISSIONS [t CO2]</v>
      </c>
      <c r="X63" s="1165" t="str">
        <f>Translations!$B$1550</f>
        <v>ZERO RATED EMISSIONS [t CO2]</v>
      </c>
      <c r="Y63" s="1165" t="str">
        <f>Translations!$B$1551</f>
        <v>TOTAL EMISSIONS [t CO2]</v>
      </c>
      <c r="Z63" s="1156" t="str">
        <f>Translations!$B$1026</f>
        <v>Total number of flights</v>
      </c>
      <c r="AA63" s="588"/>
      <c r="AB63" s="147"/>
    </row>
    <row r="64" spans="2:29" ht="30.6" x14ac:dyDescent="0.25">
      <c r="C64" s="52" t="str">
        <f>Translations!$B$996</f>
        <v>Member State of departure</v>
      </c>
      <c r="D64" s="52" t="str">
        <f>Translations!$B$997</f>
        <v>State of arrival</v>
      </c>
      <c r="E64" s="52" t="str">
        <f>Translations!$B$981</f>
        <v>Jet kerosene (jet A1 or 
jet A)</v>
      </c>
      <c r="F64" s="52" t="str">
        <f>Translations!$B$274</f>
        <v>Jet gasoline (Jet B)</v>
      </c>
      <c r="G64" s="52" t="str">
        <f>Translations!$B$275</f>
        <v>Aviation gasoline (AvGas)</v>
      </c>
      <c r="H64" s="150" t="str">
        <f t="shared" ref="H64:V64" si="22">H$193</f>
        <v>Fuel 4</v>
      </c>
      <c r="I64" s="150" t="str">
        <f t="shared" si="22"/>
        <v>Fuel 5</v>
      </c>
      <c r="J64" s="150" t="str">
        <f t="shared" si="22"/>
        <v>Fuel 6</v>
      </c>
      <c r="K64" s="150" t="str">
        <f t="shared" si="22"/>
        <v>Fuel 7</v>
      </c>
      <c r="L64" s="150" t="str">
        <f t="shared" si="22"/>
        <v>Fuel 8</v>
      </c>
      <c r="M64" s="150" t="str">
        <f t="shared" si="22"/>
        <v>Fuel 9</v>
      </c>
      <c r="N64" s="150" t="str">
        <f t="shared" si="22"/>
        <v>Fuel 10</v>
      </c>
      <c r="O64" s="150" t="str">
        <f t="shared" si="22"/>
        <v>Fuel 11</v>
      </c>
      <c r="P64" s="150" t="str">
        <f t="shared" si="22"/>
        <v>Fuel 12</v>
      </c>
      <c r="Q64" s="150" t="str">
        <f t="shared" si="22"/>
        <v>Fuel 13</v>
      </c>
      <c r="R64" s="150" t="str">
        <f t="shared" si="22"/>
        <v>Fuel 14</v>
      </c>
      <c r="S64" s="150" t="str">
        <f t="shared" si="22"/>
        <v>Fuel 15</v>
      </c>
      <c r="T64" s="150" t="str">
        <f t="shared" si="22"/>
        <v>Fuel 16</v>
      </c>
      <c r="U64" s="150" t="str">
        <f t="shared" si="22"/>
        <v>Fuel 17</v>
      </c>
      <c r="V64" s="150" t="str">
        <f t="shared" si="22"/>
        <v>Fuel 18</v>
      </c>
      <c r="W64" s="1166"/>
      <c r="X64" s="1166"/>
      <c r="Y64" s="1166"/>
      <c r="Z64" s="1157"/>
      <c r="AA64" s="588"/>
      <c r="AB64" s="147"/>
    </row>
    <row r="65" spans="3:28" x14ac:dyDescent="0.25">
      <c r="C65" s="627"/>
      <c r="D65" s="627"/>
      <c r="E65" s="628"/>
      <c r="F65" s="628"/>
      <c r="G65" s="628"/>
      <c r="H65" s="628"/>
      <c r="I65" s="628"/>
      <c r="J65" s="628"/>
      <c r="K65" s="628"/>
      <c r="L65" s="628"/>
      <c r="M65" s="628"/>
      <c r="N65" s="628"/>
      <c r="O65" s="628"/>
      <c r="P65" s="628"/>
      <c r="Q65" s="628"/>
      <c r="R65" s="628"/>
      <c r="S65" s="628"/>
      <c r="T65" s="628"/>
      <c r="U65" s="628"/>
      <c r="V65" s="628"/>
      <c r="W65" s="359">
        <f t="shared" ref="W65:W89" si="23">SUMPRODUCT(E65:V65,$E$196:$V$196)</f>
        <v>0</v>
      </c>
      <c r="X65" s="359">
        <f t="shared" ref="X65:X89" si="24">Y65-W65</f>
        <v>0</v>
      </c>
      <c r="Y65" s="359">
        <f t="shared" ref="Y65:Y89" si="25">SUMPRODUCT(E65:V65,$E$195:$V$195)</f>
        <v>0</v>
      </c>
      <c r="Z65" s="629"/>
      <c r="AA65" s="588"/>
      <c r="AB65" s="147"/>
    </row>
    <row r="66" spans="3:28" x14ac:dyDescent="0.25">
      <c r="C66" s="627"/>
      <c r="D66" s="627"/>
      <c r="E66" s="628"/>
      <c r="F66" s="628"/>
      <c r="G66" s="628"/>
      <c r="H66" s="628"/>
      <c r="I66" s="628"/>
      <c r="J66" s="628"/>
      <c r="K66" s="628"/>
      <c r="L66" s="628"/>
      <c r="M66" s="628"/>
      <c r="N66" s="628"/>
      <c r="O66" s="628"/>
      <c r="P66" s="628"/>
      <c r="Q66" s="628"/>
      <c r="R66" s="628"/>
      <c r="S66" s="628"/>
      <c r="T66" s="628"/>
      <c r="U66" s="628"/>
      <c r="V66" s="628"/>
      <c r="W66" s="359">
        <f t="shared" si="23"/>
        <v>0</v>
      </c>
      <c r="X66" s="359">
        <f t="shared" si="24"/>
        <v>0</v>
      </c>
      <c r="Y66" s="359">
        <f t="shared" si="25"/>
        <v>0</v>
      </c>
      <c r="Z66" s="629"/>
      <c r="AA66" s="588"/>
      <c r="AB66" s="147"/>
    </row>
    <row r="67" spans="3:28" x14ac:dyDescent="0.25">
      <c r="C67" s="627"/>
      <c r="D67" s="627"/>
      <c r="E67" s="628"/>
      <c r="F67" s="628"/>
      <c r="G67" s="628"/>
      <c r="H67" s="628"/>
      <c r="I67" s="628"/>
      <c r="J67" s="628"/>
      <c r="K67" s="628"/>
      <c r="L67" s="628"/>
      <c r="M67" s="628"/>
      <c r="N67" s="628"/>
      <c r="O67" s="628"/>
      <c r="P67" s="628"/>
      <c r="Q67" s="628"/>
      <c r="R67" s="628"/>
      <c r="S67" s="628"/>
      <c r="T67" s="628"/>
      <c r="U67" s="628"/>
      <c r="V67" s="628"/>
      <c r="W67" s="359">
        <f t="shared" si="23"/>
        <v>0</v>
      </c>
      <c r="X67" s="359">
        <f t="shared" si="24"/>
        <v>0</v>
      </c>
      <c r="Y67" s="359">
        <f t="shared" si="25"/>
        <v>0</v>
      </c>
      <c r="Z67" s="629"/>
      <c r="AA67" s="588"/>
      <c r="AB67" s="147"/>
    </row>
    <row r="68" spans="3:28" x14ac:dyDescent="0.25">
      <c r="C68" s="627"/>
      <c r="D68" s="627"/>
      <c r="E68" s="628"/>
      <c r="F68" s="628"/>
      <c r="G68" s="628"/>
      <c r="H68" s="628"/>
      <c r="I68" s="628"/>
      <c r="J68" s="628"/>
      <c r="K68" s="628"/>
      <c r="L68" s="628"/>
      <c r="M68" s="628"/>
      <c r="N68" s="628"/>
      <c r="O68" s="628"/>
      <c r="P68" s="628"/>
      <c r="Q68" s="628"/>
      <c r="R68" s="628"/>
      <c r="S68" s="628"/>
      <c r="T68" s="628"/>
      <c r="U68" s="628"/>
      <c r="V68" s="628"/>
      <c r="W68" s="359">
        <f t="shared" si="23"/>
        <v>0</v>
      </c>
      <c r="X68" s="359">
        <f t="shared" si="24"/>
        <v>0</v>
      </c>
      <c r="Y68" s="359">
        <f t="shared" si="25"/>
        <v>0</v>
      </c>
      <c r="Z68" s="629"/>
      <c r="AA68" s="588"/>
      <c r="AB68" s="147"/>
    </row>
    <row r="69" spans="3:28" x14ac:dyDescent="0.25">
      <c r="C69" s="627"/>
      <c r="D69" s="627"/>
      <c r="E69" s="628"/>
      <c r="F69" s="628"/>
      <c r="G69" s="628"/>
      <c r="H69" s="628"/>
      <c r="I69" s="628"/>
      <c r="J69" s="628"/>
      <c r="K69" s="628"/>
      <c r="L69" s="628"/>
      <c r="M69" s="628"/>
      <c r="N69" s="628"/>
      <c r="O69" s="628"/>
      <c r="P69" s="628"/>
      <c r="Q69" s="628"/>
      <c r="R69" s="628"/>
      <c r="S69" s="628"/>
      <c r="T69" s="628"/>
      <c r="U69" s="628"/>
      <c r="V69" s="628"/>
      <c r="W69" s="359">
        <f t="shared" si="23"/>
        <v>0</v>
      </c>
      <c r="X69" s="359">
        <f t="shared" si="24"/>
        <v>0</v>
      </c>
      <c r="Y69" s="359">
        <f t="shared" si="25"/>
        <v>0</v>
      </c>
      <c r="Z69" s="629"/>
      <c r="AA69" s="588"/>
      <c r="AB69" s="147"/>
    </row>
    <row r="70" spans="3:28" x14ac:dyDescent="0.25">
      <c r="C70" s="627"/>
      <c r="D70" s="627"/>
      <c r="E70" s="628"/>
      <c r="F70" s="628"/>
      <c r="G70" s="628"/>
      <c r="H70" s="628"/>
      <c r="I70" s="628"/>
      <c r="J70" s="628"/>
      <c r="K70" s="628"/>
      <c r="L70" s="628"/>
      <c r="M70" s="628"/>
      <c r="N70" s="628"/>
      <c r="O70" s="628"/>
      <c r="P70" s="628"/>
      <c r="Q70" s="628"/>
      <c r="R70" s="628"/>
      <c r="S70" s="628"/>
      <c r="T70" s="628"/>
      <c r="U70" s="628"/>
      <c r="V70" s="628"/>
      <c r="W70" s="359">
        <f t="shared" si="23"/>
        <v>0</v>
      </c>
      <c r="X70" s="359">
        <f t="shared" si="24"/>
        <v>0</v>
      </c>
      <c r="Y70" s="359">
        <f t="shared" si="25"/>
        <v>0</v>
      </c>
      <c r="Z70" s="629"/>
      <c r="AA70" s="588"/>
      <c r="AB70" s="147"/>
    </row>
    <row r="71" spans="3:28" x14ac:dyDescent="0.25">
      <c r="C71" s="627"/>
      <c r="D71" s="627"/>
      <c r="E71" s="628"/>
      <c r="F71" s="628"/>
      <c r="G71" s="628"/>
      <c r="H71" s="628"/>
      <c r="I71" s="628"/>
      <c r="J71" s="628"/>
      <c r="K71" s="628"/>
      <c r="L71" s="628"/>
      <c r="M71" s="628"/>
      <c r="N71" s="628"/>
      <c r="O71" s="628"/>
      <c r="P71" s="628"/>
      <c r="Q71" s="628"/>
      <c r="R71" s="628"/>
      <c r="S71" s="628"/>
      <c r="T71" s="628"/>
      <c r="U71" s="628"/>
      <c r="V71" s="628"/>
      <c r="W71" s="359">
        <f t="shared" si="23"/>
        <v>0</v>
      </c>
      <c r="X71" s="359">
        <f t="shared" si="24"/>
        <v>0</v>
      </c>
      <c r="Y71" s="359">
        <f t="shared" si="25"/>
        <v>0</v>
      </c>
      <c r="Z71" s="629"/>
      <c r="AA71" s="588"/>
      <c r="AB71" s="147"/>
    </row>
    <row r="72" spans="3:28" x14ac:dyDescent="0.25">
      <c r="C72" s="627"/>
      <c r="D72" s="627"/>
      <c r="E72" s="628"/>
      <c r="F72" s="628"/>
      <c r="G72" s="628"/>
      <c r="H72" s="628"/>
      <c r="I72" s="628"/>
      <c r="J72" s="628"/>
      <c r="K72" s="628"/>
      <c r="L72" s="628"/>
      <c r="M72" s="628"/>
      <c r="N72" s="628"/>
      <c r="O72" s="628"/>
      <c r="P72" s="628"/>
      <c r="Q72" s="628"/>
      <c r="R72" s="628"/>
      <c r="S72" s="628"/>
      <c r="T72" s="628"/>
      <c r="U72" s="628"/>
      <c r="V72" s="628"/>
      <c r="W72" s="359">
        <f t="shared" si="23"/>
        <v>0</v>
      </c>
      <c r="X72" s="359">
        <f t="shared" si="24"/>
        <v>0</v>
      </c>
      <c r="Y72" s="359">
        <f t="shared" si="25"/>
        <v>0</v>
      </c>
      <c r="Z72" s="629"/>
      <c r="AA72" s="588"/>
      <c r="AB72" s="147"/>
    </row>
    <row r="73" spans="3:28" x14ac:dyDescent="0.25">
      <c r="C73" s="627"/>
      <c r="D73" s="627"/>
      <c r="E73" s="628"/>
      <c r="F73" s="628"/>
      <c r="G73" s="628"/>
      <c r="H73" s="628"/>
      <c r="I73" s="628"/>
      <c r="J73" s="628"/>
      <c r="K73" s="628"/>
      <c r="L73" s="628"/>
      <c r="M73" s="628"/>
      <c r="N73" s="628"/>
      <c r="O73" s="628"/>
      <c r="P73" s="628"/>
      <c r="Q73" s="628"/>
      <c r="R73" s="628"/>
      <c r="S73" s="628"/>
      <c r="T73" s="628"/>
      <c r="U73" s="628"/>
      <c r="V73" s="628"/>
      <c r="W73" s="359">
        <f t="shared" si="23"/>
        <v>0</v>
      </c>
      <c r="X73" s="359">
        <f t="shared" si="24"/>
        <v>0</v>
      </c>
      <c r="Y73" s="359">
        <f t="shared" si="25"/>
        <v>0</v>
      </c>
      <c r="Z73" s="629"/>
      <c r="AA73" s="588"/>
      <c r="AB73" s="147"/>
    </row>
    <row r="74" spans="3:28" x14ac:dyDescent="0.25">
      <c r="C74" s="627"/>
      <c r="D74" s="627"/>
      <c r="E74" s="628"/>
      <c r="F74" s="628"/>
      <c r="G74" s="628"/>
      <c r="H74" s="628"/>
      <c r="I74" s="628"/>
      <c r="J74" s="628"/>
      <c r="K74" s="628"/>
      <c r="L74" s="628"/>
      <c r="M74" s="628"/>
      <c r="N74" s="628"/>
      <c r="O74" s="628"/>
      <c r="P74" s="628"/>
      <c r="Q74" s="628"/>
      <c r="R74" s="628"/>
      <c r="S74" s="628"/>
      <c r="T74" s="628"/>
      <c r="U74" s="628"/>
      <c r="V74" s="628"/>
      <c r="W74" s="359">
        <f t="shared" si="23"/>
        <v>0</v>
      </c>
      <c r="X74" s="359">
        <f t="shared" si="24"/>
        <v>0</v>
      </c>
      <c r="Y74" s="359">
        <f t="shared" si="25"/>
        <v>0</v>
      </c>
      <c r="Z74" s="629"/>
      <c r="AA74" s="588"/>
      <c r="AB74" s="147"/>
    </row>
    <row r="75" spans="3:28" x14ac:dyDescent="0.25">
      <c r="C75" s="627"/>
      <c r="D75" s="627"/>
      <c r="E75" s="628"/>
      <c r="F75" s="628"/>
      <c r="G75" s="628"/>
      <c r="H75" s="628"/>
      <c r="I75" s="628"/>
      <c r="J75" s="628"/>
      <c r="K75" s="628"/>
      <c r="L75" s="628"/>
      <c r="M75" s="628"/>
      <c r="N75" s="628"/>
      <c r="O75" s="628"/>
      <c r="P75" s="628"/>
      <c r="Q75" s="628"/>
      <c r="R75" s="628"/>
      <c r="S75" s="628"/>
      <c r="T75" s="628"/>
      <c r="U75" s="628"/>
      <c r="V75" s="628"/>
      <c r="W75" s="359">
        <f t="shared" si="23"/>
        <v>0</v>
      </c>
      <c r="X75" s="359">
        <f t="shared" si="24"/>
        <v>0</v>
      </c>
      <c r="Y75" s="359">
        <f t="shared" si="25"/>
        <v>0</v>
      </c>
      <c r="Z75" s="629"/>
      <c r="AA75" s="588"/>
      <c r="AB75" s="147"/>
    </row>
    <row r="76" spans="3:28" x14ac:dyDescent="0.25">
      <c r="C76" s="627"/>
      <c r="D76" s="627"/>
      <c r="E76" s="628"/>
      <c r="F76" s="628"/>
      <c r="G76" s="628"/>
      <c r="H76" s="628"/>
      <c r="I76" s="628"/>
      <c r="J76" s="628"/>
      <c r="K76" s="628"/>
      <c r="L76" s="628"/>
      <c r="M76" s="628"/>
      <c r="N76" s="628"/>
      <c r="O76" s="628"/>
      <c r="P76" s="628"/>
      <c r="Q76" s="628"/>
      <c r="R76" s="628"/>
      <c r="S76" s="628"/>
      <c r="T76" s="628"/>
      <c r="U76" s="628"/>
      <c r="V76" s="628"/>
      <c r="W76" s="359">
        <f t="shared" si="23"/>
        <v>0</v>
      </c>
      <c r="X76" s="359">
        <f t="shared" si="24"/>
        <v>0</v>
      </c>
      <c r="Y76" s="359">
        <f t="shared" si="25"/>
        <v>0</v>
      </c>
      <c r="Z76" s="629"/>
      <c r="AA76" s="588"/>
      <c r="AB76" s="147"/>
    </row>
    <row r="77" spans="3:28" x14ac:dyDescent="0.25">
      <c r="C77" s="627"/>
      <c r="D77" s="627"/>
      <c r="E77" s="628"/>
      <c r="F77" s="628"/>
      <c r="G77" s="628"/>
      <c r="H77" s="628"/>
      <c r="I77" s="628"/>
      <c r="J77" s="628"/>
      <c r="K77" s="628"/>
      <c r="L77" s="628"/>
      <c r="M77" s="628"/>
      <c r="N77" s="628"/>
      <c r="O77" s="628"/>
      <c r="P77" s="628"/>
      <c r="Q77" s="628"/>
      <c r="R77" s="628"/>
      <c r="S77" s="628"/>
      <c r="T77" s="628"/>
      <c r="U77" s="628"/>
      <c r="V77" s="628"/>
      <c r="W77" s="359">
        <f t="shared" si="23"/>
        <v>0</v>
      </c>
      <c r="X77" s="359">
        <f t="shared" si="24"/>
        <v>0</v>
      </c>
      <c r="Y77" s="359">
        <f t="shared" si="25"/>
        <v>0</v>
      </c>
      <c r="Z77" s="629"/>
      <c r="AA77" s="588"/>
      <c r="AB77" s="147"/>
    </row>
    <row r="78" spans="3:28" x14ac:dyDescent="0.25">
      <c r="C78" s="627"/>
      <c r="D78" s="627"/>
      <c r="E78" s="628"/>
      <c r="F78" s="628"/>
      <c r="G78" s="628"/>
      <c r="H78" s="628"/>
      <c r="I78" s="628"/>
      <c r="J78" s="628"/>
      <c r="K78" s="628"/>
      <c r="L78" s="628"/>
      <c r="M78" s="628"/>
      <c r="N78" s="628"/>
      <c r="O78" s="628"/>
      <c r="P78" s="628"/>
      <c r="Q78" s="628"/>
      <c r="R78" s="628"/>
      <c r="S78" s="628"/>
      <c r="T78" s="628"/>
      <c r="U78" s="628"/>
      <c r="V78" s="628"/>
      <c r="W78" s="359">
        <f t="shared" si="23"/>
        <v>0</v>
      </c>
      <c r="X78" s="359">
        <f t="shared" si="24"/>
        <v>0</v>
      </c>
      <c r="Y78" s="359">
        <f t="shared" si="25"/>
        <v>0</v>
      </c>
      <c r="Z78" s="629"/>
      <c r="AA78" s="588"/>
      <c r="AB78" s="147"/>
    </row>
    <row r="79" spans="3:28" x14ac:dyDescent="0.25">
      <c r="C79" s="627"/>
      <c r="D79" s="627"/>
      <c r="E79" s="628"/>
      <c r="F79" s="628"/>
      <c r="G79" s="628"/>
      <c r="H79" s="628"/>
      <c r="I79" s="628"/>
      <c r="J79" s="628"/>
      <c r="K79" s="628"/>
      <c r="L79" s="628"/>
      <c r="M79" s="628"/>
      <c r="N79" s="628"/>
      <c r="O79" s="628"/>
      <c r="P79" s="628"/>
      <c r="Q79" s="628"/>
      <c r="R79" s="628"/>
      <c r="S79" s="628"/>
      <c r="T79" s="628"/>
      <c r="U79" s="628"/>
      <c r="V79" s="628"/>
      <c r="W79" s="359">
        <f t="shared" si="23"/>
        <v>0</v>
      </c>
      <c r="X79" s="359">
        <f t="shared" si="24"/>
        <v>0</v>
      </c>
      <c r="Y79" s="359">
        <f t="shared" si="25"/>
        <v>0</v>
      </c>
      <c r="Z79" s="629"/>
      <c r="AA79" s="588"/>
      <c r="AB79" s="147"/>
    </row>
    <row r="80" spans="3:28" x14ac:dyDescent="0.25">
      <c r="C80" s="627"/>
      <c r="D80" s="627"/>
      <c r="E80" s="628"/>
      <c r="F80" s="628"/>
      <c r="G80" s="628"/>
      <c r="H80" s="628"/>
      <c r="I80" s="628"/>
      <c r="J80" s="628"/>
      <c r="K80" s="628"/>
      <c r="L80" s="628"/>
      <c r="M80" s="628"/>
      <c r="N80" s="628"/>
      <c r="O80" s="628"/>
      <c r="P80" s="628"/>
      <c r="Q80" s="628"/>
      <c r="R80" s="628"/>
      <c r="S80" s="628"/>
      <c r="T80" s="628"/>
      <c r="U80" s="628"/>
      <c r="V80" s="628"/>
      <c r="W80" s="359">
        <f t="shared" si="23"/>
        <v>0</v>
      </c>
      <c r="X80" s="359">
        <f t="shared" si="24"/>
        <v>0</v>
      </c>
      <c r="Y80" s="359">
        <f t="shared" si="25"/>
        <v>0</v>
      </c>
      <c r="Z80" s="629"/>
      <c r="AA80" s="588"/>
      <c r="AB80" s="147"/>
    </row>
    <row r="81" spans="1:29" x14ac:dyDescent="0.25">
      <c r="C81" s="627"/>
      <c r="D81" s="627"/>
      <c r="E81" s="628"/>
      <c r="F81" s="628"/>
      <c r="G81" s="628"/>
      <c r="H81" s="628"/>
      <c r="I81" s="628"/>
      <c r="J81" s="628"/>
      <c r="K81" s="628"/>
      <c r="L81" s="628"/>
      <c r="M81" s="628"/>
      <c r="N81" s="628"/>
      <c r="O81" s="628"/>
      <c r="P81" s="628"/>
      <c r="Q81" s="628"/>
      <c r="R81" s="628"/>
      <c r="S81" s="628"/>
      <c r="T81" s="628"/>
      <c r="U81" s="628"/>
      <c r="V81" s="628"/>
      <c r="W81" s="359">
        <f t="shared" si="23"/>
        <v>0</v>
      </c>
      <c r="X81" s="359">
        <f t="shared" si="24"/>
        <v>0</v>
      </c>
      <c r="Y81" s="359">
        <f t="shared" si="25"/>
        <v>0</v>
      </c>
      <c r="Z81" s="629"/>
      <c r="AA81" s="588"/>
      <c r="AB81" s="147"/>
    </row>
    <row r="82" spans="1:29" x14ac:dyDescent="0.25">
      <c r="C82" s="627"/>
      <c r="D82" s="627"/>
      <c r="E82" s="628"/>
      <c r="F82" s="628"/>
      <c r="G82" s="628"/>
      <c r="H82" s="628"/>
      <c r="I82" s="628"/>
      <c r="J82" s="628"/>
      <c r="K82" s="628"/>
      <c r="L82" s="628"/>
      <c r="M82" s="628"/>
      <c r="N82" s="628"/>
      <c r="O82" s="628"/>
      <c r="P82" s="628"/>
      <c r="Q82" s="628"/>
      <c r="R82" s="628"/>
      <c r="S82" s="628"/>
      <c r="T82" s="628"/>
      <c r="U82" s="628"/>
      <c r="V82" s="628"/>
      <c r="W82" s="359">
        <f t="shared" si="23"/>
        <v>0</v>
      </c>
      <c r="X82" s="359">
        <f t="shared" si="24"/>
        <v>0</v>
      </c>
      <c r="Y82" s="359">
        <f t="shared" si="25"/>
        <v>0</v>
      </c>
      <c r="Z82" s="629"/>
      <c r="AA82" s="588"/>
      <c r="AB82" s="147"/>
    </row>
    <row r="83" spans="1:29" x14ac:dyDescent="0.25">
      <c r="C83" s="627"/>
      <c r="D83" s="627"/>
      <c r="E83" s="628"/>
      <c r="F83" s="628"/>
      <c r="G83" s="628"/>
      <c r="H83" s="628"/>
      <c r="I83" s="628"/>
      <c r="J83" s="628"/>
      <c r="K83" s="628"/>
      <c r="L83" s="628"/>
      <c r="M83" s="628"/>
      <c r="N83" s="628"/>
      <c r="O83" s="628"/>
      <c r="P83" s="628"/>
      <c r="Q83" s="628"/>
      <c r="R83" s="628"/>
      <c r="S83" s="628"/>
      <c r="T83" s="628"/>
      <c r="U83" s="628"/>
      <c r="V83" s="628"/>
      <c r="W83" s="359">
        <f t="shared" si="23"/>
        <v>0</v>
      </c>
      <c r="X83" s="359">
        <f t="shared" si="24"/>
        <v>0</v>
      </c>
      <c r="Y83" s="359">
        <f t="shared" si="25"/>
        <v>0</v>
      </c>
      <c r="Z83" s="629"/>
      <c r="AA83" s="588"/>
      <c r="AB83" s="147"/>
    </row>
    <row r="84" spans="1:29" x14ac:dyDescent="0.25">
      <c r="C84" s="627"/>
      <c r="D84" s="627"/>
      <c r="E84" s="628"/>
      <c r="F84" s="628"/>
      <c r="G84" s="628"/>
      <c r="H84" s="628"/>
      <c r="I84" s="628"/>
      <c r="J84" s="628"/>
      <c r="K84" s="628"/>
      <c r="L84" s="628"/>
      <c r="M84" s="628"/>
      <c r="N84" s="628"/>
      <c r="O84" s="628"/>
      <c r="P84" s="628"/>
      <c r="Q84" s="628"/>
      <c r="R84" s="628"/>
      <c r="S84" s="628"/>
      <c r="T84" s="628"/>
      <c r="U84" s="628"/>
      <c r="V84" s="628"/>
      <c r="W84" s="359">
        <f t="shared" si="23"/>
        <v>0</v>
      </c>
      <c r="X84" s="359">
        <f t="shared" si="24"/>
        <v>0</v>
      </c>
      <c r="Y84" s="359">
        <f t="shared" si="25"/>
        <v>0</v>
      </c>
      <c r="Z84" s="629"/>
      <c r="AA84" s="588"/>
      <c r="AB84" s="147"/>
    </row>
    <row r="85" spans="1:29" x14ac:dyDescent="0.25">
      <c r="C85" s="627"/>
      <c r="D85" s="627"/>
      <c r="E85" s="628"/>
      <c r="F85" s="628"/>
      <c r="G85" s="628"/>
      <c r="H85" s="628"/>
      <c r="I85" s="628"/>
      <c r="J85" s="628"/>
      <c r="K85" s="628"/>
      <c r="L85" s="628"/>
      <c r="M85" s="628"/>
      <c r="N85" s="628"/>
      <c r="O85" s="628"/>
      <c r="P85" s="628"/>
      <c r="Q85" s="628"/>
      <c r="R85" s="628"/>
      <c r="S85" s="628"/>
      <c r="T85" s="628"/>
      <c r="U85" s="628"/>
      <c r="V85" s="628"/>
      <c r="W85" s="359">
        <f t="shared" si="23"/>
        <v>0</v>
      </c>
      <c r="X85" s="359">
        <f t="shared" si="24"/>
        <v>0</v>
      </c>
      <c r="Y85" s="359">
        <f t="shared" si="25"/>
        <v>0</v>
      </c>
      <c r="Z85" s="629"/>
      <c r="AA85" s="588"/>
      <c r="AB85" s="147"/>
    </row>
    <row r="86" spans="1:29" x14ac:dyDescent="0.25">
      <c r="C86" s="627"/>
      <c r="D86" s="627"/>
      <c r="E86" s="628"/>
      <c r="F86" s="628"/>
      <c r="G86" s="628"/>
      <c r="H86" s="628"/>
      <c r="I86" s="628"/>
      <c r="J86" s="628"/>
      <c r="K86" s="628"/>
      <c r="L86" s="628"/>
      <c r="M86" s="628"/>
      <c r="N86" s="628"/>
      <c r="O86" s="628"/>
      <c r="P86" s="628"/>
      <c r="Q86" s="628"/>
      <c r="R86" s="628"/>
      <c r="S86" s="628"/>
      <c r="T86" s="628"/>
      <c r="U86" s="628"/>
      <c r="V86" s="628"/>
      <c r="W86" s="359">
        <f t="shared" si="23"/>
        <v>0</v>
      </c>
      <c r="X86" s="359">
        <f t="shared" si="24"/>
        <v>0</v>
      </c>
      <c r="Y86" s="359">
        <f t="shared" si="25"/>
        <v>0</v>
      </c>
      <c r="Z86" s="629"/>
      <c r="AA86" s="588"/>
      <c r="AB86" s="147"/>
    </row>
    <row r="87" spans="1:29" x14ac:dyDescent="0.25">
      <c r="C87" s="627"/>
      <c r="D87" s="627"/>
      <c r="E87" s="628"/>
      <c r="F87" s="628"/>
      <c r="G87" s="628"/>
      <c r="H87" s="628"/>
      <c r="I87" s="628"/>
      <c r="J87" s="628"/>
      <c r="K87" s="628"/>
      <c r="L87" s="628"/>
      <c r="M87" s="628"/>
      <c r="N87" s="628"/>
      <c r="O87" s="628"/>
      <c r="P87" s="628"/>
      <c r="Q87" s="628"/>
      <c r="R87" s="628"/>
      <c r="S87" s="628"/>
      <c r="T87" s="628"/>
      <c r="U87" s="628"/>
      <c r="V87" s="628"/>
      <c r="W87" s="359">
        <f t="shared" si="23"/>
        <v>0</v>
      </c>
      <c r="X87" s="359">
        <f t="shared" si="24"/>
        <v>0</v>
      </c>
      <c r="Y87" s="359">
        <f t="shared" si="25"/>
        <v>0</v>
      </c>
      <c r="Z87" s="629"/>
      <c r="AA87" s="588"/>
      <c r="AB87" s="147"/>
    </row>
    <row r="88" spans="1:29" x14ac:dyDescent="0.25">
      <c r="C88" s="627"/>
      <c r="D88" s="627"/>
      <c r="E88" s="628"/>
      <c r="F88" s="628"/>
      <c r="G88" s="628"/>
      <c r="H88" s="628"/>
      <c r="I88" s="628"/>
      <c r="J88" s="628"/>
      <c r="K88" s="628"/>
      <c r="L88" s="628"/>
      <c r="M88" s="628"/>
      <c r="N88" s="628"/>
      <c r="O88" s="628"/>
      <c r="P88" s="628"/>
      <c r="Q88" s="628"/>
      <c r="R88" s="628"/>
      <c r="S88" s="628"/>
      <c r="T88" s="628"/>
      <c r="U88" s="628"/>
      <c r="V88" s="628"/>
      <c r="W88" s="359">
        <f t="shared" si="23"/>
        <v>0</v>
      </c>
      <c r="X88" s="359">
        <f t="shared" si="24"/>
        <v>0</v>
      </c>
      <c r="Y88" s="359">
        <f t="shared" si="25"/>
        <v>0</v>
      </c>
      <c r="Z88" s="629"/>
      <c r="AA88" s="588"/>
      <c r="AB88" s="147"/>
    </row>
    <row r="89" spans="1:29" x14ac:dyDescent="0.25">
      <c r="C89" s="627"/>
      <c r="D89" s="627"/>
      <c r="E89" s="628"/>
      <c r="F89" s="628"/>
      <c r="G89" s="628"/>
      <c r="H89" s="628"/>
      <c r="I89" s="628"/>
      <c r="J89" s="628"/>
      <c r="K89" s="628"/>
      <c r="L89" s="628"/>
      <c r="M89" s="628"/>
      <c r="N89" s="628"/>
      <c r="O89" s="628"/>
      <c r="P89" s="628"/>
      <c r="Q89" s="628"/>
      <c r="R89" s="628"/>
      <c r="S89" s="628"/>
      <c r="T89" s="628"/>
      <c r="U89" s="628"/>
      <c r="V89" s="628"/>
      <c r="W89" s="359">
        <f t="shared" si="23"/>
        <v>0</v>
      </c>
      <c r="X89" s="359">
        <f t="shared" si="24"/>
        <v>0</v>
      </c>
      <c r="Y89" s="359">
        <f t="shared" si="25"/>
        <v>0</v>
      </c>
      <c r="Z89" s="629"/>
      <c r="AA89" s="588"/>
      <c r="AB89" s="147"/>
    </row>
    <row r="90" spans="1:29" x14ac:dyDescent="0.25">
      <c r="C90" s="142" t="str">
        <f>Translations!$B$1554</f>
        <v>Please continue by adding further rows above as needed. This must be done by copying an empty row and inserting it thereafter. A simple "insert row" command will NOT be sufficent.</v>
      </c>
      <c r="D90" s="139"/>
      <c r="E90" s="155"/>
      <c r="F90" s="155"/>
      <c r="G90" s="155"/>
      <c r="H90" s="155"/>
      <c r="I90" s="156"/>
      <c r="J90" s="156"/>
      <c r="K90" s="156"/>
      <c r="L90" s="156"/>
      <c r="M90" s="156"/>
      <c r="N90" s="156"/>
      <c r="O90" s="156"/>
      <c r="P90" s="156"/>
      <c r="Q90" s="156"/>
      <c r="R90" s="156"/>
      <c r="S90" s="156"/>
      <c r="T90" s="156"/>
      <c r="U90" s="156"/>
      <c r="V90" s="156"/>
      <c r="W90" s="362"/>
      <c r="X90" s="362"/>
      <c r="Y90" s="362"/>
      <c r="Z90" s="363"/>
      <c r="AA90" s="588"/>
      <c r="AB90" s="147"/>
      <c r="AC90" s="806"/>
    </row>
    <row r="91" spans="1:29" ht="51" customHeight="1" thickBot="1" x14ac:dyDescent="0.3">
      <c r="C91" s="1152" t="str">
        <f>Translations!$B$1316</f>
        <v>Aggregated CO2 emissions from all flights departing from each Member State to another Member State, to Switzerland, or to the UK</v>
      </c>
      <c r="D91" s="1153"/>
      <c r="E91" s="171">
        <f>SUM(E65:E90)</f>
        <v>0</v>
      </c>
      <c r="F91" s="171">
        <f t="shared" ref="F91:V91" si="26">SUM(F65:F90)</f>
        <v>0</v>
      </c>
      <c r="G91" s="171">
        <f t="shared" si="26"/>
        <v>0</v>
      </c>
      <c r="H91" s="171">
        <f t="shared" si="26"/>
        <v>0</v>
      </c>
      <c r="I91" s="171">
        <f t="shared" si="26"/>
        <v>0</v>
      </c>
      <c r="J91" s="171">
        <f t="shared" si="26"/>
        <v>0</v>
      </c>
      <c r="K91" s="171">
        <f t="shared" si="26"/>
        <v>0</v>
      </c>
      <c r="L91" s="171">
        <f t="shared" si="26"/>
        <v>0</v>
      </c>
      <c r="M91" s="171">
        <f t="shared" si="26"/>
        <v>0</v>
      </c>
      <c r="N91" s="171">
        <f t="shared" si="26"/>
        <v>0</v>
      </c>
      <c r="O91" s="171">
        <f t="shared" si="26"/>
        <v>0</v>
      </c>
      <c r="P91" s="171">
        <f t="shared" si="26"/>
        <v>0</v>
      </c>
      <c r="Q91" s="171">
        <f t="shared" si="26"/>
        <v>0</v>
      </c>
      <c r="R91" s="171">
        <f t="shared" si="26"/>
        <v>0</v>
      </c>
      <c r="S91" s="171">
        <f t="shared" si="26"/>
        <v>0</v>
      </c>
      <c r="T91" s="171">
        <f t="shared" si="26"/>
        <v>0</v>
      </c>
      <c r="U91" s="171">
        <f t="shared" si="26"/>
        <v>0</v>
      </c>
      <c r="V91" s="171">
        <f t="shared" si="26"/>
        <v>0</v>
      </c>
      <c r="W91" s="359">
        <f>SUM(W65:W90)</f>
        <v>0</v>
      </c>
      <c r="X91" s="359">
        <f>SUM(X65:X90)</f>
        <v>0</v>
      </c>
      <c r="Y91" s="359">
        <f>SUM(Y65:Y90)</f>
        <v>0</v>
      </c>
      <c r="Z91" s="361">
        <f>SUM(Z65:Z90)</f>
        <v>0</v>
      </c>
      <c r="AA91" s="588"/>
    </row>
    <row r="92" spans="1:29" x14ac:dyDescent="0.25">
      <c r="C92" s="157"/>
      <c r="D92" s="157"/>
      <c r="E92" s="157"/>
      <c r="F92" s="157"/>
      <c r="G92" s="157"/>
      <c r="H92" s="157"/>
      <c r="I92" s="157"/>
      <c r="J92" s="157"/>
      <c r="K92" s="157"/>
      <c r="L92" s="157"/>
      <c r="M92" s="157"/>
      <c r="N92" s="157"/>
      <c r="O92" s="157"/>
      <c r="P92" s="157"/>
      <c r="Q92" s="157"/>
      <c r="R92" s="157"/>
      <c r="S92" s="157"/>
      <c r="T92" s="157"/>
      <c r="U92" s="157"/>
      <c r="V92" s="157"/>
      <c r="W92" s="158"/>
      <c r="X92" s="158"/>
      <c r="Y92" s="158"/>
      <c r="AA92" s="588"/>
    </row>
    <row r="93" spans="1:29" ht="12.75" hidden="1" customHeight="1" x14ac:dyDescent="0.25">
      <c r="A93" s="324"/>
      <c r="B93" s="60" t="s">
        <v>28</v>
      </c>
      <c r="C93" s="1084" t="str">
        <f>Translations!$B$999</f>
        <v>Aggregated CO2 emissions from all flights arriving at each Member State from a third country:</v>
      </c>
      <c r="D93" s="1083"/>
      <c r="E93" s="1083"/>
      <c r="F93" s="1083"/>
      <c r="G93" s="1083"/>
      <c r="H93" s="1083"/>
      <c r="I93" s="1083"/>
      <c r="J93" s="1083"/>
      <c r="K93" s="1083"/>
      <c r="L93" s="1083"/>
      <c r="M93" s="1083"/>
      <c r="N93" s="1083"/>
      <c r="O93" s="1083"/>
      <c r="P93" s="1083"/>
      <c r="Q93" s="1083"/>
      <c r="R93" s="1083"/>
      <c r="S93" s="1083"/>
      <c r="T93" s="1083"/>
      <c r="U93" s="1083"/>
      <c r="V93" s="1083"/>
      <c r="W93" s="1083"/>
      <c r="X93" s="1083"/>
      <c r="Y93" s="1083"/>
      <c r="AA93" s="588"/>
      <c r="AC93" s="124" t="str">
        <f>Translations!$B$1278</f>
        <v>Hide row for reduced scope</v>
      </c>
    </row>
    <row r="94" spans="1:29" ht="25.5" hidden="1" customHeight="1" thickBot="1" x14ac:dyDescent="0.3">
      <c r="A94" s="324"/>
      <c r="C94" s="1140" t="s">
        <v>200</v>
      </c>
      <c r="D94" s="924"/>
      <c r="E94" s="924"/>
      <c r="F94" s="924"/>
      <c r="G94" s="924"/>
      <c r="H94" s="924"/>
      <c r="I94" s="924"/>
      <c r="J94" s="924"/>
      <c r="K94" s="924"/>
      <c r="L94" s="924"/>
      <c r="M94" s="924"/>
      <c r="N94" s="924"/>
      <c r="O94" s="924"/>
      <c r="P94" s="924"/>
      <c r="Q94" s="924"/>
      <c r="R94" s="924"/>
      <c r="S94" s="924"/>
      <c r="T94" s="924"/>
      <c r="U94" s="924"/>
      <c r="V94" s="924"/>
      <c r="W94" s="924"/>
      <c r="X94" s="924"/>
      <c r="Y94" s="924"/>
      <c r="Z94" s="924"/>
      <c r="AA94" s="313"/>
      <c r="AC94" s="124" t="str">
        <f>Translations!$B$1278</f>
        <v>Hide row for reduced scope</v>
      </c>
    </row>
    <row r="95" spans="1:29" hidden="1" x14ac:dyDescent="0.25">
      <c r="A95" s="324"/>
      <c r="C95" s="138"/>
      <c r="D95" s="151"/>
      <c r="E95" s="1154" t="s">
        <v>190</v>
      </c>
      <c r="F95" s="1155"/>
      <c r="G95" s="1155"/>
      <c r="H95" s="1155"/>
      <c r="I95" s="1155"/>
      <c r="J95" s="1155"/>
      <c r="K95" s="1155"/>
      <c r="L95" s="1155"/>
      <c r="M95" s="1155"/>
      <c r="N95" s="1155"/>
      <c r="O95" s="1155"/>
      <c r="P95" s="1155"/>
      <c r="Q95" s="1155"/>
      <c r="R95" s="1155"/>
      <c r="S95" s="1155"/>
      <c r="T95" s="1155"/>
      <c r="U95" s="1155"/>
      <c r="V95" s="1155"/>
      <c r="W95" s="1165" t="s">
        <v>191</v>
      </c>
      <c r="X95" s="1165" t="s">
        <v>192</v>
      </c>
      <c r="Y95" s="1165" t="s">
        <v>193</v>
      </c>
      <c r="Z95" s="1156" t="str">
        <f>Translations!$B$1026</f>
        <v>Total number of flights</v>
      </c>
      <c r="AA95" s="588"/>
      <c r="AB95" s="147"/>
      <c r="AC95" s="124" t="str">
        <f>Translations!$B$1278</f>
        <v>Hide row for reduced scope</v>
      </c>
    </row>
    <row r="96" spans="1:29" ht="30.6" hidden="1" x14ac:dyDescent="0.25">
      <c r="A96" s="324"/>
      <c r="C96" s="52" t="str">
        <f>Translations!$B$1000</f>
        <v>State of departure</v>
      </c>
      <c r="D96" s="52" t="str">
        <f>Translations!$B$1001</f>
        <v>Member State of arrival</v>
      </c>
      <c r="E96" s="52" t="str">
        <f>Translations!$B$981</f>
        <v>Jet kerosene (jet A1 or 
jet A)</v>
      </c>
      <c r="F96" s="52" t="str">
        <f>Translations!$B$274</f>
        <v>Jet gasoline (Jet B)</v>
      </c>
      <c r="G96" s="52" t="str">
        <f>Translations!$B$275</f>
        <v>Aviation gasoline (AvGas)</v>
      </c>
      <c r="H96" s="150" t="str">
        <f t="shared" ref="H96:V96" si="27">H$193</f>
        <v>Fuel 4</v>
      </c>
      <c r="I96" s="150" t="str">
        <f t="shared" si="27"/>
        <v>Fuel 5</v>
      </c>
      <c r="J96" s="150" t="str">
        <f t="shared" si="27"/>
        <v>Fuel 6</v>
      </c>
      <c r="K96" s="150" t="str">
        <f t="shared" si="27"/>
        <v>Fuel 7</v>
      </c>
      <c r="L96" s="150" t="str">
        <f t="shared" si="27"/>
        <v>Fuel 8</v>
      </c>
      <c r="M96" s="150" t="str">
        <f t="shared" si="27"/>
        <v>Fuel 9</v>
      </c>
      <c r="N96" s="150" t="str">
        <f t="shared" si="27"/>
        <v>Fuel 10</v>
      </c>
      <c r="O96" s="150" t="str">
        <f t="shared" si="27"/>
        <v>Fuel 11</v>
      </c>
      <c r="P96" s="150" t="str">
        <f t="shared" si="27"/>
        <v>Fuel 12</v>
      </c>
      <c r="Q96" s="150" t="str">
        <f t="shared" si="27"/>
        <v>Fuel 13</v>
      </c>
      <c r="R96" s="150" t="str">
        <f t="shared" si="27"/>
        <v>Fuel 14</v>
      </c>
      <c r="S96" s="150" t="str">
        <f t="shared" si="27"/>
        <v>Fuel 15</v>
      </c>
      <c r="T96" s="150" t="str">
        <f t="shared" si="27"/>
        <v>Fuel 16</v>
      </c>
      <c r="U96" s="150" t="str">
        <f t="shared" si="27"/>
        <v>Fuel 17</v>
      </c>
      <c r="V96" s="150" t="str">
        <f t="shared" si="27"/>
        <v>Fuel 18</v>
      </c>
      <c r="W96" s="1166"/>
      <c r="X96" s="1166"/>
      <c r="Y96" s="1166"/>
      <c r="Z96" s="1157"/>
      <c r="AA96" s="588"/>
      <c r="AB96" s="147"/>
      <c r="AC96" s="124" t="str">
        <f>Translations!$B$1278</f>
        <v>Hide row for reduced scope</v>
      </c>
    </row>
    <row r="97" spans="1:29" hidden="1" x14ac:dyDescent="0.25">
      <c r="A97" s="324"/>
      <c r="C97" s="763"/>
      <c r="D97" s="763"/>
      <c r="E97" s="764"/>
      <c r="F97" s="764"/>
      <c r="G97" s="764"/>
      <c r="H97" s="764"/>
      <c r="I97" s="764"/>
      <c r="J97" s="764"/>
      <c r="K97" s="764"/>
      <c r="L97" s="764"/>
      <c r="M97" s="764"/>
      <c r="N97" s="764"/>
      <c r="O97" s="764"/>
      <c r="P97" s="764"/>
      <c r="Q97" s="764"/>
      <c r="R97" s="764"/>
      <c r="S97" s="764"/>
      <c r="T97" s="764"/>
      <c r="U97" s="764"/>
      <c r="V97" s="764"/>
      <c r="W97" s="359">
        <f t="shared" ref="W97:W121" si="28">SUMPRODUCT(E97:V97,$E$196:$V$196)</f>
        <v>0</v>
      </c>
      <c r="X97" s="359">
        <f t="shared" ref="X97:X121" si="29">Y97-W97</f>
        <v>0</v>
      </c>
      <c r="Y97" s="359">
        <f t="shared" ref="Y97:Y121" si="30">SUMPRODUCT(E97:V97,$E$195:$V$195)</f>
        <v>0</v>
      </c>
      <c r="Z97" s="765"/>
      <c r="AA97" s="588"/>
      <c r="AB97" s="147"/>
      <c r="AC97" s="124" t="str">
        <f>Translations!$B$1278</f>
        <v>Hide row for reduced scope</v>
      </c>
    </row>
    <row r="98" spans="1:29" hidden="1" x14ac:dyDescent="0.25">
      <c r="A98" s="324"/>
      <c r="C98" s="763"/>
      <c r="D98" s="763"/>
      <c r="E98" s="764"/>
      <c r="F98" s="764"/>
      <c r="G98" s="764"/>
      <c r="H98" s="764"/>
      <c r="I98" s="764"/>
      <c r="J98" s="764"/>
      <c r="K98" s="764"/>
      <c r="L98" s="764"/>
      <c r="M98" s="764"/>
      <c r="N98" s="764"/>
      <c r="O98" s="764"/>
      <c r="P98" s="764"/>
      <c r="Q98" s="764"/>
      <c r="R98" s="764"/>
      <c r="S98" s="764"/>
      <c r="T98" s="764"/>
      <c r="U98" s="764"/>
      <c r="V98" s="764"/>
      <c r="W98" s="359">
        <f t="shared" si="28"/>
        <v>0</v>
      </c>
      <c r="X98" s="359">
        <f t="shared" si="29"/>
        <v>0</v>
      </c>
      <c r="Y98" s="359">
        <f t="shared" si="30"/>
        <v>0</v>
      </c>
      <c r="Z98" s="765"/>
      <c r="AA98" s="588"/>
      <c r="AB98" s="147"/>
      <c r="AC98" s="124" t="str">
        <f>Translations!$B$1278</f>
        <v>Hide row for reduced scope</v>
      </c>
    </row>
    <row r="99" spans="1:29" hidden="1" x14ac:dyDescent="0.25">
      <c r="A99" s="324"/>
      <c r="C99" s="763"/>
      <c r="D99" s="763"/>
      <c r="E99" s="764"/>
      <c r="F99" s="764"/>
      <c r="G99" s="764"/>
      <c r="H99" s="764"/>
      <c r="I99" s="764"/>
      <c r="J99" s="764"/>
      <c r="K99" s="764"/>
      <c r="L99" s="764"/>
      <c r="M99" s="764"/>
      <c r="N99" s="764"/>
      <c r="O99" s="764"/>
      <c r="P99" s="764"/>
      <c r="Q99" s="764"/>
      <c r="R99" s="764"/>
      <c r="S99" s="764"/>
      <c r="T99" s="764"/>
      <c r="U99" s="764"/>
      <c r="V99" s="764"/>
      <c r="W99" s="359">
        <f t="shared" si="28"/>
        <v>0</v>
      </c>
      <c r="X99" s="359">
        <f t="shared" si="29"/>
        <v>0</v>
      </c>
      <c r="Y99" s="359">
        <f t="shared" si="30"/>
        <v>0</v>
      </c>
      <c r="Z99" s="765"/>
      <c r="AA99" s="588"/>
      <c r="AB99" s="147"/>
      <c r="AC99" s="124" t="str">
        <f>Translations!$B$1278</f>
        <v>Hide row for reduced scope</v>
      </c>
    </row>
    <row r="100" spans="1:29" hidden="1" x14ac:dyDescent="0.25">
      <c r="A100" s="324"/>
      <c r="C100" s="763"/>
      <c r="D100" s="763"/>
      <c r="E100" s="764"/>
      <c r="F100" s="764"/>
      <c r="G100" s="764"/>
      <c r="H100" s="764"/>
      <c r="I100" s="764"/>
      <c r="J100" s="764"/>
      <c r="K100" s="764"/>
      <c r="L100" s="764"/>
      <c r="M100" s="764"/>
      <c r="N100" s="764"/>
      <c r="O100" s="764"/>
      <c r="P100" s="764"/>
      <c r="Q100" s="764"/>
      <c r="R100" s="764"/>
      <c r="S100" s="764"/>
      <c r="T100" s="764"/>
      <c r="U100" s="764"/>
      <c r="V100" s="764"/>
      <c r="W100" s="359">
        <f t="shared" si="28"/>
        <v>0</v>
      </c>
      <c r="X100" s="359">
        <f t="shared" si="29"/>
        <v>0</v>
      </c>
      <c r="Y100" s="359">
        <f t="shared" si="30"/>
        <v>0</v>
      </c>
      <c r="Z100" s="765"/>
      <c r="AA100" s="588"/>
      <c r="AB100" s="147"/>
      <c r="AC100" s="124" t="str">
        <f>Translations!$B$1278</f>
        <v>Hide row for reduced scope</v>
      </c>
    </row>
    <row r="101" spans="1:29" hidden="1" x14ac:dyDescent="0.25">
      <c r="A101" s="324"/>
      <c r="C101" s="763"/>
      <c r="D101" s="763"/>
      <c r="E101" s="764"/>
      <c r="F101" s="764"/>
      <c r="G101" s="764"/>
      <c r="H101" s="764"/>
      <c r="I101" s="764"/>
      <c r="J101" s="764"/>
      <c r="K101" s="764"/>
      <c r="L101" s="764"/>
      <c r="M101" s="764"/>
      <c r="N101" s="764"/>
      <c r="O101" s="764"/>
      <c r="P101" s="764"/>
      <c r="Q101" s="764"/>
      <c r="R101" s="764"/>
      <c r="S101" s="764"/>
      <c r="T101" s="764"/>
      <c r="U101" s="764"/>
      <c r="V101" s="764"/>
      <c r="W101" s="359">
        <f t="shared" si="28"/>
        <v>0</v>
      </c>
      <c r="X101" s="359">
        <f t="shared" si="29"/>
        <v>0</v>
      </c>
      <c r="Y101" s="359">
        <f t="shared" si="30"/>
        <v>0</v>
      </c>
      <c r="Z101" s="765"/>
      <c r="AA101" s="588"/>
      <c r="AB101" s="147"/>
      <c r="AC101" s="124" t="str">
        <f>Translations!$B$1278</f>
        <v>Hide row for reduced scope</v>
      </c>
    </row>
    <row r="102" spans="1:29" hidden="1" x14ac:dyDescent="0.25">
      <c r="A102" s="324"/>
      <c r="C102" s="763"/>
      <c r="D102" s="763"/>
      <c r="E102" s="764"/>
      <c r="F102" s="764"/>
      <c r="G102" s="764"/>
      <c r="H102" s="764"/>
      <c r="I102" s="764"/>
      <c r="J102" s="764"/>
      <c r="K102" s="764"/>
      <c r="L102" s="764"/>
      <c r="M102" s="764"/>
      <c r="N102" s="764"/>
      <c r="O102" s="764"/>
      <c r="P102" s="764"/>
      <c r="Q102" s="764"/>
      <c r="R102" s="764"/>
      <c r="S102" s="764"/>
      <c r="T102" s="764"/>
      <c r="U102" s="764"/>
      <c r="V102" s="764"/>
      <c r="W102" s="359">
        <f t="shared" si="28"/>
        <v>0</v>
      </c>
      <c r="X102" s="359">
        <f t="shared" si="29"/>
        <v>0</v>
      </c>
      <c r="Y102" s="359">
        <f t="shared" si="30"/>
        <v>0</v>
      </c>
      <c r="Z102" s="765"/>
      <c r="AA102" s="588"/>
      <c r="AB102" s="147"/>
      <c r="AC102" s="124" t="str">
        <f>Translations!$B$1278</f>
        <v>Hide row for reduced scope</v>
      </c>
    </row>
    <row r="103" spans="1:29" hidden="1" x14ac:dyDescent="0.25">
      <c r="A103" s="324"/>
      <c r="C103" s="763"/>
      <c r="D103" s="763"/>
      <c r="E103" s="764"/>
      <c r="F103" s="764"/>
      <c r="G103" s="764"/>
      <c r="H103" s="764"/>
      <c r="I103" s="764"/>
      <c r="J103" s="764"/>
      <c r="K103" s="764"/>
      <c r="L103" s="764"/>
      <c r="M103" s="764"/>
      <c r="N103" s="764"/>
      <c r="O103" s="764"/>
      <c r="P103" s="764"/>
      <c r="Q103" s="764"/>
      <c r="R103" s="764"/>
      <c r="S103" s="764"/>
      <c r="T103" s="764"/>
      <c r="U103" s="764"/>
      <c r="V103" s="764"/>
      <c r="W103" s="359">
        <f t="shared" si="28"/>
        <v>0</v>
      </c>
      <c r="X103" s="359">
        <f t="shared" si="29"/>
        <v>0</v>
      </c>
      <c r="Y103" s="359">
        <f t="shared" si="30"/>
        <v>0</v>
      </c>
      <c r="Z103" s="765"/>
      <c r="AA103" s="588"/>
      <c r="AB103" s="147"/>
      <c r="AC103" s="124" t="str">
        <f>Translations!$B$1278</f>
        <v>Hide row for reduced scope</v>
      </c>
    </row>
    <row r="104" spans="1:29" hidden="1" x14ac:dyDescent="0.25">
      <c r="A104" s="324"/>
      <c r="C104" s="763"/>
      <c r="D104" s="763"/>
      <c r="E104" s="764"/>
      <c r="F104" s="764"/>
      <c r="G104" s="764"/>
      <c r="H104" s="764"/>
      <c r="I104" s="764"/>
      <c r="J104" s="764"/>
      <c r="K104" s="764"/>
      <c r="L104" s="764"/>
      <c r="M104" s="764"/>
      <c r="N104" s="764"/>
      <c r="O104" s="764"/>
      <c r="P104" s="764"/>
      <c r="Q104" s="764"/>
      <c r="R104" s="764"/>
      <c r="S104" s="764"/>
      <c r="T104" s="764"/>
      <c r="U104" s="764"/>
      <c r="V104" s="764"/>
      <c r="W104" s="359">
        <f t="shared" si="28"/>
        <v>0</v>
      </c>
      <c r="X104" s="359">
        <f t="shared" si="29"/>
        <v>0</v>
      </c>
      <c r="Y104" s="359">
        <f t="shared" si="30"/>
        <v>0</v>
      </c>
      <c r="Z104" s="765"/>
      <c r="AA104" s="588"/>
      <c r="AB104" s="147"/>
      <c r="AC104" s="124" t="str">
        <f>Translations!$B$1278</f>
        <v>Hide row for reduced scope</v>
      </c>
    </row>
    <row r="105" spans="1:29" hidden="1" x14ac:dyDescent="0.25">
      <c r="A105" s="324"/>
      <c r="C105" s="763"/>
      <c r="D105" s="763"/>
      <c r="E105" s="764"/>
      <c r="F105" s="764"/>
      <c r="G105" s="764"/>
      <c r="H105" s="764"/>
      <c r="I105" s="764"/>
      <c r="J105" s="764"/>
      <c r="K105" s="764"/>
      <c r="L105" s="764"/>
      <c r="M105" s="764"/>
      <c r="N105" s="764"/>
      <c r="O105" s="764"/>
      <c r="P105" s="764"/>
      <c r="Q105" s="764"/>
      <c r="R105" s="764"/>
      <c r="S105" s="764"/>
      <c r="T105" s="764"/>
      <c r="U105" s="764"/>
      <c r="V105" s="764"/>
      <c r="W105" s="359">
        <f t="shared" si="28"/>
        <v>0</v>
      </c>
      <c r="X105" s="359">
        <f t="shared" si="29"/>
        <v>0</v>
      </c>
      <c r="Y105" s="359">
        <f t="shared" si="30"/>
        <v>0</v>
      </c>
      <c r="Z105" s="765"/>
      <c r="AA105" s="588"/>
      <c r="AB105" s="147"/>
      <c r="AC105" s="124" t="str">
        <f>Translations!$B$1278</f>
        <v>Hide row for reduced scope</v>
      </c>
    </row>
    <row r="106" spans="1:29" hidden="1" x14ac:dyDescent="0.25">
      <c r="A106" s="324"/>
      <c r="C106" s="763"/>
      <c r="D106" s="763"/>
      <c r="E106" s="764"/>
      <c r="F106" s="764"/>
      <c r="G106" s="764"/>
      <c r="H106" s="764"/>
      <c r="I106" s="764"/>
      <c r="J106" s="764"/>
      <c r="K106" s="764"/>
      <c r="L106" s="764"/>
      <c r="M106" s="764"/>
      <c r="N106" s="764"/>
      <c r="O106" s="764"/>
      <c r="P106" s="764"/>
      <c r="Q106" s="764"/>
      <c r="R106" s="764"/>
      <c r="S106" s="764"/>
      <c r="T106" s="764"/>
      <c r="U106" s="764"/>
      <c r="V106" s="764"/>
      <c r="W106" s="359">
        <f t="shared" si="28"/>
        <v>0</v>
      </c>
      <c r="X106" s="359">
        <f t="shared" si="29"/>
        <v>0</v>
      </c>
      <c r="Y106" s="359">
        <f t="shared" si="30"/>
        <v>0</v>
      </c>
      <c r="Z106" s="765"/>
      <c r="AA106" s="588"/>
      <c r="AB106" s="147"/>
      <c r="AC106" s="124" t="str">
        <f>Translations!$B$1278</f>
        <v>Hide row for reduced scope</v>
      </c>
    </row>
    <row r="107" spans="1:29" hidden="1" x14ac:dyDescent="0.25">
      <c r="A107" s="324"/>
      <c r="C107" s="763"/>
      <c r="D107" s="763"/>
      <c r="E107" s="764"/>
      <c r="F107" s="764"/>
      <c r="G107" s="764"/>
      <c r="H107" s="764"/>
      <c r="I107" s="764"/>
      <c r="J107" s="764"/>
      <c r="K107" s="764"/>
      <c r="L107" s="764"/>
      <c r="M107" s="764"/>
      <c r="N107" s="764"/>
      <c r="O107" s="764"/>
      <c r="P107" s="764"/>
      <c r="Q107" s="764"/>
      <c r="R107" s="764"/>
      <c r="S107" s="764"/>
      <c r="T107" s="764"/>
      <c r="U107" s="764"/>
      <c r="V107" s="764"/>
      <c r="W107" s="359">
        <f t="shared" si="28"/>
        <v>0</v>
      </c>
      <c r="X107" s="359">
        <f t="shared" si="29"/>
        <v>0</v>
      </c>
      <c r="Y107" s="359">
        <f t="shared" si="30"/>
        <v>0</v>
      </c>
      <c r="Z107" s="765"/>
      <c r="AA107" s="588"/>
      <c r="AB107" s="147"/>
      <c r="AC107" s="124" t="str">
        <f>Translations!$B$1278</f>
        <v>Hide row for reduced scope</v>
      </c>
    </row>
    <row r="108" spans="1:29" hidden="1" x14ac:dyDescent="0.25">
      <c r="A108" s="324"/>
      <c r="C108" s="763"/>
      <c r="D108" s="763"/>
      <c r="E108" s="764"/>
      <c r="F108" s="764"/>
      <c r="G108" s="764"/>
      <c r="H108" s="764"/>
      <c r="I108" s="764"/>
      <c r="J108" s="764"/>
      <c r="K108" s="764"/>
      <c r="L108" s="764"/>
      <c r="M108" s="764"/>
      <c r="N108" s="764"/>
      <c r="O108" s="764"/>
      <c r="P108" s="764"/>
      <c r="Q108" s="764"/>
      <c r="R108" s="764"/>
      <c r="S108" s="764"/>
      <c r="T108" s="764"/>
      <c r="U108" s="764"/>
      <c r="V108" s="764"/>
      <c r="W108" s="359">
        <f t="shared" si="28"/>
        <v>0</v>
      </c>
      <c r="X108" s="359">
        <f t="shared" si="29"/>
        <v>0</v>
      </c>
      <c r="Y108" s="359">
        <f t="shared" si="30"/>
        <v>0</v>
      </c>
      <c r="Z108" s="765"/>
      <c r="AA108" s="588"/>
      <c r="AB108" s="147"/>
      <c r="AC108" s="124" t="str">
        <f>Translations!$B$1278</f>
        <v>Hide row for reduced scope</v>
      </c>
    </row>
    <row r="109" spans="1:29" hidden="1" x14ac:dyDescent="0.25">
      <c r="A109" s="324"/>
      <c r="C109" s="763"/>
      <c r="D109" s="763"/>
      <c r="E109" s="764"/>
      <c r="F109" s="764"/>
      <c r="G109" s="764"/>
      <c r="H109" s="764"/>
      <c r="I109" s="764"/>
      <c r="J109" s="764"/>
      <c r="K109" s="764"/>
      <c r="L109" s="764"/>
      <c r="M109" s="764"/>
      <c r="N109" s="764"/>
      <c r="O109" s="764"/>
      <c r="P109" s="764"/>
      <c r="Q109" s="764"/>
      <c r="R109" s="764"/>
      <c r="S109" s="764"/>
      <c r="T109" s="764"/>
      <c r="U109" s="764"/>
      <c r="V109" s="764"/>
      <c r="W109" s="359">
        <f t="shared" si="28"/>
        <v>0</v>
      </c>
      <c r="X109" s="359">
        <f t="shared" si="29"/>
        <v>0</v>
      </c>
      <c r="Y109" s="359">
        <f t="shared" si="30"/>
        <v>0</v>
      </c>
      <c r="Z109" s="765"/>
      <c r="AA109" s="588"/>
      <c r="AB109" s="147"/>
      <c r="AC109" s="124" t="str">
        <f>Translations!$B$1278</f>
        <v>Hide row for reduced scope</v>
      </c>
    </row>
    <row r="110" spans="1:29" hidden="1" x14ac:dyDescent="0.25">
      <c r="A110" s="324"/>
      <c r="C110" s="763"/>
      <c r="D110" s="763"/>
      <c r="E110" s="764"/>
      <c r="F110" s="764"/>
      <c r="G110" s="764"/>
      <c r="H110" s="764"/>
      <c r="I110" s="764"/>
      <c r="J110" s="764"/>
      <c r="K110" s="764"/>
      <c r="L110" s="764"/>
      <c r="M110" s="764"/>
      <c r="N110" s="764"/>
      <c r="O110" s="764"/>
      <c r="P110" s="764"/>
      <c r="Q110" s="764"/>
      <c r="R110" s="764"/>
      <c r="S110" s="764"/>
      <c r="T110" s="764"/>
      <c r="U110" s="764"/>
      <c r="V110" s="764"/>
      <c r="W110" s="359">
        <f t="shared" si="28"/>
        <v>0</v>
      </c>
      <c r="X110" s="359">
        <f t="shared" si="29"/>
        <v>0</v>
      </c>
      <c r="Y110" s="359">
        <f t="shared" si="30"/>
        <v>0</v>
      </c>
      <c r="Z110" s="765"/>
      <c r="AA110" s="588"/>
      <c r="AB110" s="147"/>
      <c r="AC110" s="124" t="str">
        <f>Translations!$B$1278</f>
        <v>Hide row for reduced scope</v>
      </c>
    </row>
    <row r="111" spans="1:29" hidden="1" x14ac:dyDescent="0.25">
      <c r="A111" s="324"/>
      <c r="C111" s="763"/>
      <c r="D111" s="763"/>
      <c r="E111" s="764"/>
      <c r="F111" s="764"/>
      <c r="G111" s="764"/>
      <c r="H111" s="764"/>
      <c r="I111" s="764"/>
      <c r="J111" s="764"/>
      <c r="K111" s="764"/>
      <c r="L111" s="764"/>
      <c r="M111" s="764"/>
      <c r="N111" s="764"/>
      <c r="O111" s="764"/>
      <c r="P111" s="764"/>
      <c r="Q111" s="764"/>
      <c r="R111" s="764"/>
      <c r="S111" s="764"/>
      <c r="T111" s="764"/>
      <c r="U111" s="764"/>
      <c r="V111" s="764"/>
      <c r="W111" s="359">
        <f t="shared" si="28"/>
        <v>0</v>
      </c>
      <c r="X111" s="359">
        <f t="shared" si="29"/>
        <v>0</v>
      </c>
      <c r="Y111" s="359">
        <f t="shared" si="30"/>
        <v>0</v>
      </c>
      <c r="Z111" s="765"/>
      <c r="AA111" s="588"/>
      <c r="AB111" s="147"/>
      <c r="AC111" s="124" t="str">
        <f>Translations!$B$1278</f>
        <v>Hide row for reduced scope</v>
      </c>
    </row>
    <row r="112" spans="1:29" hidden="1" x14ac:dyDescent="0.25">
      <c r="A112" s="324"/>
      <c r="C112" s="763"/>
      <c r="D112" s="763"/>
      <c r="E112" s="764"/>
      <c r="F112" s="764"/>
      <c r="G112" s="764"/>
      <c r="H112" s="764"/>
      <c r="I112" s="764"/>
      <c r="J112" s="764"/>
      <c r="K112" s="764"/>
      <c r="L112" s="764"/>
      <c r="M112" s="764"/>
      <c r="N112" s="764"/>
      <c r="O112" s="764"/>
      <c r="P112" s="764"/>
      <c r="Q112" s="764"/>
      <c r="R112" s="764"/>
      <c r="S112" s="764"/>
      <c r="T112" s="764"/>
      <c r="U112" s="764"/>
      <c r="V112" s="764"/>
      <c r="W112" s="359">
        <f t="shared" si="28"/>
        <v>0</v>
      </c>
      <c r="X112" s="359">
        <f t="shared" si="29"/>
        <v>0</v>
      </c>
      <c r="Y112" s="359">
        <f t="shared" si="30"/>
        <v>0</v>
      </c>
      <c r="Z112" s="765"/>
      <c r="AA112" s="588"/>
      <c r="AB112" s="147"/>
      <c r="AC112" s="124" t="str">
        <f>Translations!$B$1278</f>
        <v>Hide row for reduced scope</v>
      </c>
    </row>
    <row r="113" spans="1:29" hidden="1" x14ac:dyDescent="0.25">
      <c r="A113" s="324"/>
      <c r="C113" s="763"/>
      <c r="D113" s="763"/>
      <c r="E113" s="764"/>
      <c r="F113" s="764"/>
      <c r="G113" s="764"/>
      <c r="H113" s="764"/>
      <c r="I113" s="764"/>
      <c r="J113" s="764"/>
      <c r="K113" s="764"/>
      <c r="L113" s="764"/>
      <c r="M113" s="764"/>
      <c r="N113" s="764"/>
      <c r="O113" s="764"/>
      <c r="P113" s="764"/>
      <c r="Q113" s="764"/>
      <c r="R113" s="764"/>
      <c r="S113" s="764"/>
      <c r="T113" s="764"/>
      <c r="U113" s="764"/>
      <c r="V113" s="764"/>
      <c r="W113" s="359">
        <f t="shared" si="28"/>
        <v>0</v>
      </c>
      <c r="X113" s="359">
        <f t="shared" si="29"/>
        <v>0</v>
      </c>
      <c r="Y113" s="359">
        <f t="shared" si="30"/>
        <v>0</v>
      </c>
      <c r="Z113" s="765"/>
      <c r="AA113" s="588"/>
      <c r="AB113" s="147"/>
      <c r="AC113" s="124" t="str">
        <f>Translations!$B$1278</f>
        <v>Hide row for reduced scope</v>
      </c>
    </row>
    <row r="114" spans="1:29" hidden="1" x14ac:dyDescent="0.25">
      <c r="A114" s="324"/>
      <c r="C114" s="763"/>
      <c r="D114" s="763"/>
      <c r="E114" s="764"/>
      <c r="F114" s="764"/>
      <c r="G114" s="764"/>
      <c r="H114" s="764"/>
      <c r="I114" s="764"/>
      <c r="J114" s="764"/>
      <c r="K114" s="764"/>
      <c r="L114" s="764"/>
      <c r="M114" s="764"/>
      <c r="N114" s="764"/>
      <c r="O114" s="764"/>
      <c r="P114" s="764"/>
      <c r="Q114" s="764"/>
      <c r="R114" s="764"/>
      <c r="S114" s="764"/>
      <c r="T114" s="764"/>
      <c r="U114" s="764"/>
      <c r="V114" s="764"/>
      <c r="W114" s="359">
        <f t="shared" si="28"/>
        <v>0</v>
      </c>
      <c r="X114" s="359">
        <f t="shared" si="29"/>
        <v>0</v>
      </c>
      <c r="Y114" s="359">
        <f t="shared" si="30"/>
        <v>0</v>
      </c>
      <c r="Z114" s="765"/>
      <c r="AA114" s="588"/>
      <c r="AB114" s="147"/>
      <c r="AC114" s="124" t="str">
        <f>Translations!$B$1278</f>
        <v>Hide row for reduced scope</v>
      </c>
    </row>
    <row r="115" spans="1:29" hidden="1" x14ac:dyDescent="0.25">
      <c r="A115" s="324"/>
      <c r="C115" s="763"/>
      <c r="D115" s="763"/>
      <c r="E115" s="764"/>
      <c r="F115" s="764"/>
      <c r="G115" s="764"/>
      <c r="H115" s="764"/>
      <c r="I115" s="764"/>
      <c r="J115" s="764"/>
      <c r="K115" s="764"/>
      <c r="L115" s="764"/>
      <c r="M115" s="764"/>
      <c r="N115" s="764"/>
      <c r="O115" s="764"/>
      <c r="P115" s="764"/>
      <c r="Q115" s="764"/>
      <c r="R115" s="764"/>
      <c r="S115" s="764"/>
      <c r="T115" s="764"/>
      <c r="U115" s="764"/>
      <c r="V115" s="764"/>
      <c r="W115" s="359">
        <f t="shared" si="28"/>
        <v>0</v>
      </c>
      <c r="X115" s="359">
        <f t="shared" si="29"/>
        <v>0</v>
      </c>
      <c r="Y115" s="359">
        <f t="shared" si="30"/>
        <v>0</v>
      </c>
      <c r="Z115" s="765"/>
      <c r="AA115" s="588"/>
      <c r="AB115" s="147"/>
      <c r="AC115" s="124" t="str">
        <f>Translations!$B$1278</f>
        <v>Hide row for reduced scope</v>
      </c>
    </row>
    <row r="116" spans="1:29" hidden="1" x14ac:dyDescent="0.25">
      <c r="A116" s="324"/>
      <c r="C116" s="763"/>
      <c r="D116" s="763"/>
      <c r="E116" s="764"/>
      <c r="F116" s="764"/>
      <c r="G116" s="764"/>
      <c r="H116" s="764"/>
      <c r="I116" s="764"/>
      <c r="J116" s="764"/>
      <c r="K116" s="764"/>
      <c r="L116" s="764"/>
      <c r="M116" s="764"/>
      <c r="N116" s="764"/>
      <c r="O116" s="764"/>
      <c r="P116" s="764"/>
      <c r="Q116" s="764"/>
      <c r="R116" s="764"/>
      <c r="S116" s="764"/>
      <c r="T116" s="764"/>
      <c r="U116" s="764"/>
      <c r="V116" s="764"/>
      <c r="W116" s="359">
        <f t="shared" si="28"/>
        <v>0</v>
      </c>
      <c r="X116" s="359">
        <f t="shared" si="29"/>
        <v>0</v>
      </c>
      <c r="Y116" s="359">
        <f t="shared" si="30"/>
        <v>0</v>
      </c>
      <c r="Z116" s="765"/>
      <c r="AA116" s="588"/>
      <c r="AB116" s="147"/>
      <c r="AC116" s="124" t="str">
        <f>Translations!$B$1278</f>
        <v>Hide row for reduced scope</v>
      </c>
    </row>
    <row r="117" spans="1:29" hidden="1" x14ac:dyDescent="0.25">
      <c r="A117" s="324"/>
      <c r="C117" s="763"/>
      <c r="D117" s="763"/>
      <c r="E117" s="764"/>
      <c r="F117" s="764"/>
      <c r="G117" s="764"/>
      <c r="H117" s="764"/>
      <c r="I117" s="764"/>
      <c r="J117" s="764"/>
      <c r="K117" s="764"/>
      <c r="L117" s="764"/>
      <c r="M117" s="764"/>
      <c r="N117" s="764"/>
      <c r="O117" s="764"/>
      <c r="P117" s="764"/>
      <c r="Q117" s="764"/>
      <c r="R117" s="764"/>
      <c r="S117" s="764"/>
      <c r="T117" s="764"/>
      <c r="U117" s="764"/>
      <c r="V117" s="764"/>
      <c r="W117" s="359">
        <f t="shared" si="28"/>
        <v>0</v>
      </c>
      <c r="X117" s="359">
        <f t="shared" si="29"/>
        <v>0</v>
      </c>
      <c r="Y117" s="359">
        <f t="shared" si="30"/>
        <v>0</v>
      </c>
      <c r="Z117" s="765"/>
      <c r="AA117" s="588"/>
      <c r="AB117" s="147"/>
      <c r="AC117" s="124" t="str">
        <f>Translations!$B$1278</f>
        <v>Hide row for reduced scope</v>
      </c>
    </row>
    <row r="118" spans="1:29" hidden="1" x14ac:dyDescent="0.25">
      <c r="A118" s="324"/>
      <c r="C118" s="763"/>
      <c r="D118" s="763"/>
      <c r="E118" s="764"/>
      <c r="F118" s="764"/>
      <c r="G118" s="764"/>
      <c r="H118" s="764"/>
      <c r="I118" s="764"/>
      <c r="J118" s="764"/>
      <c r="K118" s="764"/>
      <c r="L118" s="764"/>
      <c r="M118" s="764"/>
      <c r="N118" s="764"/>
      <c r="O118" s="764"/>
      <c r="P118" s="764"/>
      <c r="Q118" s="764"/>
      <c r="R118" s="764"/>
      <c r="S118" s="764"/>
      <c r="T118" s="764"/>
      <c r="U118" s="764"/>
      <c r="V118" s="764"/>
      <c r="W118" s="359">
        <f t="shared" si="28"/>
        <v>0</v>
      </c>
      <c r="X118" s="359">
        <f t="shared" si="29"/>
        <v>0</v>
      </c>
      <c r="Y118" s="359">
        <f t="shared" si="30"/>
        <v>0</v>
      </c>
      <c r="Z118" s="765"/>
      <c r="AA118" s="588"/>
      <c r="AB118" s="147"/>
      <c r="AC118" s="124" t="str">
        <f>Translations!$B$1278</f>
        <v>Hide row for reduced scope</v>
      </c>
    </row>
    <row r="119" spans="1:29" hidden="1" x14ac:dyDescent="0.25">
      <c r="A119" s="324"/>
      <c r="C119" s="763"/>
      <c r="D119" s="763"/>
      <c r="E119" s="764"/>
      <c r="F119" s="764"/>
      <c r="G119" s="764"/>
      <c r="H119" s="764"/>
      <c r="I119" s="764"/>
      <c r="J119" s="764"/>
      <c r="K119" s="764"/>
      <c r="L119" s="764"/>
      <c r="M119" s="764"/>
      <c r="N119" s="764"/>
      <c r="O119" s="764"/>
      <c r="P119" s="764"/>
      <c r="Q119" s="764"/>
      <c r="R119" s="764"/>
      <c r="S119" s="764"/>
      <c r="T119" s="764"/>
      <c r="U119" s="764"/>
      <c r="V119" s="764"/>
      <c r="W119" s="359">
        <f t="shared" si="28"/>
        <v>0</v>
      </c>
      <c r="X119" s="359">
        <f t="shared" si="29"/>
        <v>0</v>
      </c>
      <c r="Y119" s="359">
        <f t="shared" si="30"/>
        <v>0</v>
      </c>
      <c r="Z119" s="765"/>
      <c r="AA119" s="588"/>
      <c r="AB119" s="147"/>
      <c r="AC119" s="124" t="str">
        <f>Translations!$B$1278</f>
        <v>Hide row for reduced scope</v>
      </c>
    </row>
    <row r="120" spans="1:29" hidden="1" x14ac:dyDescent="0.25">
      <c r="A120" s="324"/>
      <c r="C120" s="763"/>
      <c r="D120" s="763"/>
      <c r="E120" s="764"/>
      <c r="F120" s="764"/>
      <c r="G120" s="764"/>
      <c r="H120" s="764"/>
      <c r="I120" s="764"/>
      <c r="J120" s="764"/>
      <c r="K120" s="764"/>
      <c r="L120" s="764"/>
      <c r="M120" s="764"/>
      <c r="N120" s="764"/>
      <c r="O120" s="764"/>
      <c r="P120" s="764"/>
      <c r="Q120" s="764"/>
      <c r="R120" s="764"/>
      <c r="S120" s="764"/>
      <c r="T120" s="764"/>
      <c r="U120" s="764"/>
      <c r="V120" s="764"/>
      <c r="W120" s="359">
        <f t="shared" si="28"/>
        <v>0</v>
      </c>
      <c r="X120" s="359">
        <f t="shared" si="29"/>
        <v>0</v>
      </c>
      <c r="Y120" s="359">
        <f t="shared" si="30"/>
        <v>0</v>
      </c>
      <c r="Z120" s="765"/>
      <c r="AA120" s="588"/>
      <c r="AB120" s="147"/>
      <c r="AC120" s="124" t="str">
        <f>Translations!$B$1278</f>
        <v>Hide row for reduced scope</v>
      </c>
    </row>
    <row r="121" spans="1:29" hidden="1" x14ac:dyDescent="0.25">
      <c r="A121" s="324"/>
      <c r="C121" s="763"/>
      <c r="D121" s="763"/>
      <c r="E121" s="764"/>
      <c r="F121" s="764"/>
      <c r="G121" s="764"/>
      <c r="H121" s="764"/>
      <c r="I121" s="764"/>
      <c r="J121" s="764"/>
      <c r="K121" s="764"/>
      <c r="L121" s="764"/>
      <c r="M121" s="764"/>
      <c r="N121" s="764"/>
      <c r="O121" s="764"/>
      <c r="P121" s="764"/>
      <c r="Q121" s="764"/>
      <c r="R121" s="764"/>
      <c r="S121" s="764"/>
      <c r="T121" s="764"/>
      <c r="U121" s="764"/>
      <c r="V121" s="764"/>
      <c r="W121" s="359">
        <f t="shared" si="28"/>
        <v>0</v>
      </c>
      <c r="X121" s="359">
        <f t="shared" si="29"/>
        <v>0</v>
      </c>
      <c r="Y121" s="359">
        <f t="shared" si="30"/>
        <v>0</v>
      </c>
      <c r="Z121" s="765"/>
      <c r="AA121" s="588"/>
      <c r="AB121" s="147"/>
      <c r="AC121" s="124" t="str">
        <f>Translations!$B$1278</f>
        <v>Hide row for reduced scope</v>
      </c>
    </row>
    <row r="122" spans="1:29" hidden="1" x14ac:dyDescent="0.25">
      <c r="A122" s="324"/>
      <c r="C122" s="142" t="str">
        <f>Translations!$B$998</f>
        <v>&lt; Please add additional rows above this row, if needed &gt;</v>
      </c>
      <c r="D122" s="139"/>
      <c r="E122" s="155"/>
      <c r="F122" s="155"/>
      <c r="G122" s="155"/>
      <c r="H122" s="155"/>
      <c r="I122" s="156"/>
      <c r="J122" s="156"/>
      <c r="K122" s="156"/>
      <c r="L122" s="156"/>
      <c r="M122" s="156"/>
      <c r="N122" s="156"/>
      <c r="O122" s="156"/>
      <c r="P122" s="156"/>
      <c r="Q122" s="156"/>
      <c r="R122" s="156"/>
      <c r="S122" s="156"/>
      <c r="T122" s="156"/>
      <c r="U122" s="156"/>
      <c r="V122" s="156"/>
      <c r="W122" s="362"/>
      <c r="X122" s="362"/>
      <c r="Y122" s="362"/>
      <c r="Z122" s="363"/>
      <c r="AA122" s="588"/>
      <c r="AB122" s="147"/>
      <c r="AC122" s="124" t="str">
        <f>Translations!$B$1278</f>
        <v>Hide row for reduced scope</v>
      </c>
    </row>
    <row r="123" spans="1:29" ht="38.25" hidden="1" customHeight="1" thickBot="1" x14ac:dyDescent="0.3">
      <c r="A123" s="324"/>
      <c r="C123" s="1152" t="str">
        <f>Translations!$B$1002</f>
        <v>Aggregated CO2 emissions from all flights arriving at each MS from third countries:</v>
      </c>
      <c r="D123" s="1153"/>
      <c r="E123" s="171">
        <f t="shared" ref="E123:V123" si="31">SUM(E97:E122)</f>
        <v>0</v>
      </c>
      <c r="F123" s="171">
        <f t="shared" si="31"/>
        <v>0</v>
      </c>
      <c r="G123" s="171">
        <f t="shared" si="31"/>
        <v>0</v>
      </c>
      <c r="H123" s="171">
        <f t="shared" si="31"/>
        <v>0</v>
      </c>
      <c r="I123" s="171">
        <f t="shared" si="31"/>
        <v>0</v>
      </c>
      <c r="J123" s="171">
        <f t="shared" si="31"/>
        <v>0</v>
      </c>
      <c r="K123" s="171">
        <f t="shared" si="31"/>
        <v>0</v>
      </c>
      <c r="L123" s="171">
        <f t="shared" si="31"/>
        <v>0</v>
      </c>
      <c r="M123" s="171">
        <f t="shared" si="31"/>
        <v>0</v>
      </c>
      <c r="N123" s="171">
        <f t="shared" si="31"/>
        <v>0</v>
      </c>
      <c r="O123" s="171">
        <f t="shared" si="31"/>
        <v>0</v>
      </c>
      <c r="P123" s="171">
        <f t="shared" si="31"/>
        <v>0</v>
      </c>
      <c r="Q123" s="171">
        <f t="shared" si="31"/>
        <v>0</v>
      </c>
      <c r="R123" s="171">
        <f t="shared" si="31"/>
        <v>0</v>
      </c>
      <c r="S123" s="171">
        <f t="shared" si="31"/>
        <v>0</v>
      </c>
      <c r="T123" s="171">
        <f t="shared" si="31"/>
        <v>0</v>
      </c>
      <c r="U123" s="171">
        <f t="shared" si="31"/>
        <v>0</v>
      </c>
      <c r="V123" s="171">
        <f t="shared" si="31"/>
        <v>0</v>
      </c>
      <c r="W123" s="359">
        <f>SUM(W97:W122)</f>
        <v>0</v>
      </c>
      <c r="X123" s="359">
        <f>SUM(X97:X122)</f>
        <v>0</v>
      </c>
      <c r="Y123" s="359">
        <f>SUM(Y97:Y122)</f>
        <v>0</v>
      </c>
      <c r="Z123" s="361">
        <f>SUM(Z97:Z122)</f>
        <v>0</v>
      </c>
      <c r="AA123" s="588"/>
      <c r="AC123" s="124" t="str">
        <f>Translations!$B$1278</f>
        <v>Hide row for reduced scope</v>
      </c>
    </row>
    <row r="124" spans="1:29" x14ac:dyDescent="0.25">
      <c r="C124" s="128"/>
      <c r="D124" s="128"/>
      <c r="E124" s="128"/>
      <c r="F124" s="128"/>
      <c r="G124" s="128"/>
      <c r="H124" s="128"/>
      <c r="I124" s="128"/>
      <c r="J124" s="128"/>
      <c r="K124" s="128"/>
      <c r="L124" s="128"/>
      <c r="M124" s="128"/>
      <c r="N124" s="128"/>
      <c r="O124" s="128"/>
      <c r="P124" s="128"/>
      <c r="Q124" s="128"/>
      <c r="R124" s="128"/>
      <c r="S124" s="128"/>
      <c r="T124" s="128"/>
      <c r="U124" s="128"/>
      <c r="V124" s="128"/>
    </row>
    <row r="125" spans="1:29" x14ac:dyDescent="0.25">
      <c r="A125" s="483"/>
      <c r="B125" s="483"/>
      <c r="C125" s="489"/>
      <c r="D125" s="489"/>
      <c r="E125" s="489"/>
      <c r="F125" s="489"/>
      <c r="G125" s="489"/>
      <c r="H125" s="489"/>
      <c r="I125" s="489"/>
      <c r="J125" s="489"/>
      <c r="K125" s="489"/>
      <c r="L125" s="489"/>
      <c r="M125" s="489"/>
      <c r="N125" s="489"/>
      <c r="O125" s="489"/>
      <c r="P125" s="489"/>
      <c r="Q125" s="489"/>
      <c r="R125" s="489"/>
      <c r="S125" s="489"/>
      <c r="T125" s="489"/>
      <c r="U125" s="489"/>
      <c r="V125" s="489"/>
      <c r="W125" s="483"/>
      <c r="X125" s="483"/>
      <c r="Y125" s="483"/>
      <c r="Z125" s="483"/>
      <c r="AA125" s="483"/>
    </row>
    <row r="126" spans="1:29" ht="15.6" x14ac:dyDescent="0.25">
      <c r="A126" s="483"/>
      <c r="B126" s="167" t="s">
        <v>1</v>
      </c>
      <c r="C126" s="79" t="str">
        <f>Translations!$B$1245</f>
        <v>Detailed emissions data – CH ETS</v>
      </c>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483"/>
    </row>
    <row r="127" spans="1:29" ht="5.0999999999999996" customHeight="1" x14ac:dyDescent="0.25">
      <c r="A127" s="483"/>
      <c r="C127" s="128"/>
      <c r="D127" s="128"/>
      <c r="E127" s="128"/>
      <c r="F127" s="128"/>
      <c r="G127" s="128"/>
      <c r="H127" s="128"/>
      <c r="I127" s="128"/>
      <c r="J127" s="128"/>
      <c r="K127" s="128"/>
      <c r="L127" s="128"/>
      <c r="M127" s="128"/>
      <c r="N127" s="128"/>
      <c r="O127" s="128"/>
      <c r="P127" s="128"/>
      <c r="Q127" s="128"/>
      <c r="R127" s="128"/>
      <c r="S127" s="128"/>
      <c r="T127" s="128"/>
      <c r="U127" s="128"/>
      <c r="V127" s="128"/>
      <c r="AA127" s="483"/>
    </row>
    <row r="128" spans="1:29" ht="26.4" customHeight="1" x14ac:dyDescent="0.25">
      <c r="A128" s="483"/>
      <c r="B128" s="60" t="s">
        <v>25</v>
      </c>
      <c r="C128" s="1059" t="str">
        <f>Translations!$B$1280</f>
        <v>The following table is used for control purposes only. Please make sure that the totals are consistent with the result of section 5(d). The following sections (b) and (c) should be filled without any double counting of emissions.</v>
      </c>
      <c r="D128" s="1023"/>
      <c r="E128" s="1023"/>
      <c r="F128" s="1023"/>
      <c r="G128" s="1023"/>
      <c r="H128" s="1023"/>
      <c r="I128" s="1023"/>
      <c r="J128" s="1023"/>
      <c r="K128" s="1023"/>
      <c r="L128" s="1023"/>
      <c r="M128" s="1023"/>
      <c r="N128" s="1023"/>
      <c r="O128" s="1023"/>
      <c r="P128" s="1023"/>
      <c r="Q128" s="1023"/>
      <c r="R128" s="1023"/>
      <c r="S128" s="1023"/>
      <c r="T128" s="1023"/>
      <c r="U128" s="1023"/>
      <c r="V128" s="1023"/>
      <c r="W128" s="1023"/>
      <c r="X128" s="1023"/>
      <c r="Y128" s="1023"/>
      <c r="Z128" s="924"/>
      <c r="AA128" s="483"/>
    </row>
    <row r="129" spans="1:29" ht="52.95" customHeight="1" x14ac:dyDescent="0.25">
      <c r="A129" s="483"/>
      <c r="B129" s="60"/>
      <c r="C129" s="1059" t="str">
        <f>Translations!$B$1545</f>
        <v>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v>
      </c>
      <c r="D129" s="1023"/>
      <c r="E129" s="1023"/>
      <c r="F129" s="1023"/>
      <c r="G129" s="1023"/>
      <c r="H129" s="1023"/>
      <c r="I129" s="1023"/>
      <c r="J129" s="1023"/>
      <c r="K129" s="1023"/>
      <c r="L129" s="1023"/>
      <c r="M129" s="1023"/>
      <c r="N129" s="1023"/>
      <c r="O129" s="1023"/>
      <c r="P129" s="1023"/>
      <c r="Q129" s="1023"/>
      <c r="R129" s="1023"/>
      <c r="S129" s="1023"/>
      <c r="T129" s="1023"/>
      <c r="U129" s="1023"/>
      <c r="V129" s="1023"/>
      <c r="W129" s="1023"/>
      <c r="X129" s="1023"/>
      <c r="Y129" s="1023"/>
      <c r="Z129" s="924"/>
      <c r="AA129" s="483"/>
      <c r="AC129" s="806"/>
    </row>
    <row r="130" spans="1:29" ht="13.2" customHeight="1" x14ac:dyDescent="0.25">
      <c r="A130" s="483"/>
      <c r="B130" s="60"/>
      <c r="C130" s="1162" t="str">
        <f>Translations!$B$1546</f>
        <v>Note: Unlike in earler versions of this template, you have to enter tonnes of neat fuel consumed in this sheet, not emissions!</v>
      </c>
      <c r="D130" s="1163"/>
      <c r="E130" s="1163"/>
      <c r="F130" s="1163"/>
      <c r="G130" s="1163"/>
      <c r="H130" s="1163"/>
      <c r="I130" s="1163"/>
      <c r="J130" s="1163"/>
      <c r="K130" s="1163"/>
      <c r="L130" s="1163"/>
      <c r="M130" s="1163"/>
      <c r="N130" s="1163"/>
      <c r="O130" s="1163"/>
      <c r="P130" s="1163"/>
      <c r="Q130" s="1163"/>
      <c r="R130" s="1163"/>
      <c r="S130" s="1163"/>
      <c r="T130" s="1163"/>
      <c r="U130" s="1163"/>
      <c r="V130" s="1163"/>
      <c r="W130" s="1163"/>
      <c r="X130" s="1163"/>
      <c r="Y130" s="1163"/>
      <c r="Z130" s="1164"/>
      <c r="AA130" s="483"/>
      <c r="AC130" s="806"/>
    </row>
    <row r="131" spans="1:29" ht="13.2" customHeight="1" x14ac:dyDescent="0.25">
      <c r="A131" s="483"/>
      <c r="B131" s="60"/>
      <c r="C131" s="1158" t="str">
        <f>Translations!$B$1547</f>
        <v>For convenient use of this sheet, if you use fewer fuels than can be defined in section 5, you may hide (not delete!) columns of undefined fuels accordingly.</v>
      </c>
      <c r="D131" s="1158"/>
      <c r="E131" s="1158"/>
      <c r="F131" s="1158"/>
      <c r="G131" s="1158"/>
      <c r="H131" s="1158"/>
      <c r="I131" s="1158"/>
      <c r="J131" s="1158"/>
      <c r="K131" s="1158"/>
      <c r="L131" s="1158"/>
      <c r="M131" s="1158"/>
      <c r="N131" s="1158"/>
      <c r="O131" s="1158"/>
      <c r="P131" s="1158"/>
      <c r="Q131" s="1158"/>
      <c r="R131" s="1158"/>
      <c r="S131" s="1158"/>
      <c r="T131" s="1158"/>
      <c r="U131" s="1158"/>
      <c r="V131" s="1158"/>
      <c r="W131" s="1158"/>
      <c r="X131" s="1158"/>
      <c r="Y131" s="1158"/>
      <c r="Z131" s="1159"/>
      <c r="AA131" s="483"/>
      <c r="AC131" s="806"/>
    </row>
    <row r="132" spans="1:29" ht="13.8" thickBot="1" x14ac:dyDescent="0.3">
      <c r="A132" s="483"/>
      <c r="AA132" s="483"/>
      <c r="AC132" s="806"/>
    </row>
    <row r="133" spans="1:29" x14ac:dyDescent="0.25">
      <c r="A133" s="483"/>
      <c r="C133" s="145"/>
      <c r="D133" s="146"/>
      <c r="E133" s="1154" t="str">
        <f>Translations!$B$1548</f>
        <v>Used quantity of each neat fuel [tonnes]</v>
      </c>
      <c r="F133" s="1155"/>
      <c r="G133" s="1155"/>
      <c r="H133" s="1155"/>
      <c r="I133" s="1155"/>
      <c r="J133" s="1155"/>
      <c r="K133" s="1155"/>
      <c r="L133" s="1155"/>
      <c r="M133" s="1155"/>
      <c r="N133" s="1155"/>
      <c r="O133" s="1155"/>
      <c r="P133" s="1155"/>
      <c r="Q133" s="1155"/>
      <c r="R133" s="1155"/>
      <c r="S133" s="1155"/>
      <c r="T133" s="1155"/>
      <c r="U133" s="1155"/>
      <c r="V133" s="1155"/>
      <c r="W133" s="1165" t="str">
        <f>Translations!$B$1549</f>
        <v>NON ZERO-RATED EMISSIONS [t CO2]</v>
      </c>
      <c r="X133" s="1165" t="str">
        <f>Translations!$B$1550</f>
        <v>ZERO RATED EMISSIONS [t CO2]</v>
      </c>
      <c r="Y133" s="1165" t="str">
        <f>Translations!$B$1551</f>
        <v>TOTAL EMISSIONS [t CO2]</v>
      </c>
      <c r="Z133" s="1156" t="str">
        <f>Translations!$B$1026</f>
        <v>Total number of flights</v>
      </c>
      <c r="AA133" s="483"/>
      <c r="AC133" s="806"/>
    </row>
    <row r="134" spans="1:29" ht="30.6" x14ac:dyDescent="0.25">
      <c r="A134" s="483"/>
      <c r="C134" s="148"/>
      <c r="D134" s="149"/>
      <c r="E134" s="52" t="str">
        <f>Translations!$B$981</f>
        <v>Jet kerosene (jet A1 or 
jet A)</v>
      </c>
      <c r="F134" s="52" t="str">
        <f>Translations!$B$274</f>
        <v>Jet gasoline (Jet B)</v>
      </c>
      <c r="G134" s="52" t="str">
        <f>Translations!$B$275</f>
        <v>Aviation gasoline (AvGas)</v>
      </c>
      <c r="H134" s="150" t="str">
        <f t="shared" ref="H134:V134" si="32">H$193</f>
        <v>Fuel 4</v>
      </c>
      <c r="I134" s="150" t="str">
        <f t="shared" si="32"/>
        <v>Fuel 5</v>
      </c>
      <c r="J134" s="150" t="str">
        <f t="shared" si="32"/>
        <v>Fuel 6</v>
      </c>
      <c r="K134" s="150" t="str">
        <f t="shared" si="32"/>
        <v>Fuel 7</v>
      </c>
      <c r="L134" s="150" t="str">
        <f t="shared" si="32"/>
        <v>Fuel 8</v>
      </c>
      <c r="M134" s="150" t="str">
        <f t="shared" si="32"/>
        <v>Fuel 9</v>
      </c>
      <c r="N134" s="150" t="str">
        <f t="shared" si="32"/>
        <v>Fuel 10</v>
      </c>
      <c r="O134" s="150" t="str">
        <f t="shared" si="32"/>
        <v>Fuel 11</v>
      </c>
      <c r="P134" s="150" t="str">
        <f t="shared" si="32"/>
        <v>Fuel 12</v>
      </c>
      <c r="Q134" s="150" t="str">
        <f t="shared" si="32"/>
        <v>Fuel 13</v>
      </c>
      <c r="R134" s="150" t="str">
        <f t="shared" si="32"/>
        <v>Fuel 14</v>
      </c>
      <c r="S134" s="150" t="str">
        <f t="shared" si="32"/>
        <v>Fuel 15</v>
      </c>
      <c r="T134" s="150" t="str">
        <f t="shared" si="32"/>
        <v>Fuel 16</v>
      </c>
      <c r="U134" s="150" t="str">
        <f t="shared" si="32"/>
        <v>Fuel 17</v>
      </c>
      <c r="V134" s="150" t="str">
        <f t="shared" si="32"/>
        <v>Fuel 18</v>
      </c>
      <c r="W134" s="1166"/>
      <c r="X134" s="1166"/>
      <c r="Y134" s="1166"/>
      <c r="Z134" s="1157"/>
      <c r="AA134" s="483"/>
      <c r="AC134" s="806"/>
    </row>
    <row r="135" spans="1:29" ht="39.9" customHeight="1" x14ac:dyDescent="0.25">
      <c r="A135" s="483"/>
      <c r="B135" s="125" t="s">
        <v>194</v>
      </c>
      <c r="C135" s="1050" t="str">
        <f>Translations!$B$1282</f>
        <v>Total aggregated CO2 emissions from all flights relating to the scope of the CH ETS 
(= B + C)</v>
      </c>
      <c r="D135" s="1052"/>
      <c r="E135" s="630">
        <f>SUM(E136,E137)</f>
        <v>0</v>
      </c>
      <c r="F135" s="630">
        <f t="shared" ref="F135:Z135" si="33">SUM(F136,F137)</f>
        <v>0</v>
      </c>
      <c r="G135" s="630">
        <f t="shared" si="33"/>
        <v>0</v>
      </c>
      <c r="H135" s="630">
        <f t="shared" si="33"/>
        <v>0</v>
      </c>
      <c r="I135" s="630">
        <f t="shared" si="33"/>
        <v>0</v>
      </c>
      <c r="J135" s="630">
        <f t="shared" si="33"/>
        <v>0</v>
      </c>
      <c r="K135" s="630">
        <f t="shared" si="33"/>
        <v>0</v>
      </c>
      <c r="L135" s="630">
        <f t="shared" si="33"/>
        <v>0</v>
      </c>
      <c r="M135" s="630">
        <f t="shared" si="33"/>
        <v>0</v>
      </c>
      <c r="N135" s="630">
        <f t="shared" si="33"/>
        <v>0</v>
      </c>
      <c r="O135" s="630">
        <f t="shared" si="33"/>
        <v>0</v>
      </c>
      <c r="P135" s="630">
        <f t="shared" si="33"/>
        <v>0</v>
      </c>
      <c r="Q135" s="630">
        <f t="shared" si="33"/>
        <v>0</v>
      </c>
      <c r="R135" s="630">
        <f t="shared" si="33"/>
        <v>0</v>
      </c>
      <c r="S135" s="630">
        <f t="shared" si="33"/>
        <v>0</v>
      </c>
      <c r="T135" s="630">
        <f t="shared" si="33"/>
        <v>0</v>
      </c>
      <c r="U135" s="630">
        <f t="shared" si="33"/>
        <v>0</v>
      </c>
      <c r="V135" s="630">
        <f t="shared" si="33"/>
        <v>0</v>
      </c>
      <c r="W135" s="630">
        <f t="shared" si="33"/>
        <v>0</v>
      </c>
      <c r="X135" s="630">
        <f t="shared" si="33"/>
        <v>0</v>
      </c>
      <c r="Y135" s="630">
        <f t="shared" si="33"/>
        <v>0</v>
      </c>
      <c r="Z135" s="621">
        <f t="shared" si="33"/>
        <v>0</v>
      </c>
      <c r="AA135" s="483"/>
      <c r="AC135" s="806"/>
    </row>
    <row r="136" spans="1:29" ht="39.9" customHeight="1" x14ac:dyDescent="0.25">
      <c r="A136" s="483"/>
      <c r="B136" s="125" t="s">
        <v>195</v>
      </c>
      <c r="C136" s="1160" t="str">
        <f>Translations!$B$1283</f>
        <v>Swiss domestic flights</v>
      </c>
      <c r="D136" s="1161"/>
      <c r="E136" s="618">
        <f>SUM(E146)</f>
        <v>0</v>
      </c>
      <c r="F136" s="618">
        <f t="shared" ref="F136:Z136" si="34">SUM(F146)</f>
        <v>0</v>
      </c>
      <c r="G136" s="618">
        <f t="shared" si="34"/>
        <v>0</v>
      </c>
      <c r="H136" s="618">
        <f t="shared" si="34"/>
        <v>0</v>
      </c>
      <c r="I136" s="618">
        <f t="shared" si="34"/>
        <v>0</v>
      </c>
      <c r="J136" s="618">
        <f t="shared" si="34"/>
        <v>0</v>
      </c>
      <c r="K136" s="618">
        <f t="shared" si="34"/>
        <v>0</v>
      </c>
      <c r="L136" s="618">
        <f t="shared" si="34"/>
        <v>0</v>
      </c>
      <c r="M136" s="618">
        <f t="shared" si="34"/>
        <v>0</v>
      </c>
      <c r="N136" s="618">
        <f t="shared" si="34"/>
        <v>0</v>
      </c>
      <c r="O136" s="618">
        <f t="shared" si="34"/>
        <v>0</v>
      </c>
      <c r="P136" s="618">
        <f t="shared" si="34"/>
        <v>0</v>
      </c>
      <c r="Q136" s="618">
        <f t="shared" si="34"/>
        <v>0</v>
      </c>
      <c r="R136" s="618">
        <f t="shared" si="34"/>
        <v>0</v>
      </c>
      <c r="S136" s="618">
        <f t="shared" si="34"/>
        <v>0</v>
      </c>
      <c r="T136" s="618">
        <f t="shared" si="34"/>
        <v>0</v>
      </c>
      <c r="U136" s="618">
        <f t="shared" si="34"/>
        <v>0</v>
      </c>
      <c r="V136" s="618">
        <f t="shared" si="34"/>
        <v>0</v>
      </c>
      <c r="W136" s="618">
        <f t="shared" si="34"/>
        <v>0</v>
      </c>
      <c r="X136" s="618">
        <f t="shared" si="34"/>
        <v>0</v>
      </c>
      <c r="Y136" s="618">
        <f t="shared" si="34"/>
        <v>0</v>
      </c>
      <c r="Z136" s="631">
        <f t="shared" si="34"/>
        <v>0</v>
      </c>
      <c r="AA136" s="483"/>
      <c r="AC136" s="806"/>
    </row>
    <row r="137" spans="1:29" ht="39.9" customHeight="1" thickBot="1" x14ac:dyDescent="0.3">
      <c r="A137" s="483"/>
      <c r="B137" s="125" t="s">
        <v>196</v>
      </c>
      <c r="C137" s="1160" t="str">
        <f>Translations!$B$1355</f>
        <v>Flights from Switzerland to EEA countries or to the UK</v>
      </c>
      <c r="D137" s="1161"/>
      <c r="E137" s="169">
        <f>SUM(E183)</f>
        <v>0</v>
      </c>
      <c r="F137" s="169">
        <f t="shared" ref="F137:Z137" si="35">SUM(F183)</f>
        <v>0</v>
      </c>
      <c r="G137" s="169">
        <f t="shared" si="35"/>
        <v>0</v>
      </c>
      <c r="H137" s="169">
        <f t="shared" si="35"/>
        <v>0</v>
      </c>
      <c r="I137" s="169">
        <f t="shared" si="35"/>
        <v>0</v>
      </c>
      <c r="J137" s="169">
        <f t="shared" si="35"/>
        <v>0</v>
      </c>
      <c r="K137" s="169">
        <f t="shared" si="35"/>
        <v>0</v>
      </c>
      <c r="L137" s="169">
        <f t="shared" si="35"/>
        <v>0</v>
      </c>
      <c r="M137" s="169">
        <f t="shared" si="35"/>
        <v>0</v>
      </c>
      <c r="N137" s="169">
        <f t="shared" si="35"/>
        <v>0</v>
      </c>
      <c r="O137" s="169">
        <f t="shared" si="35"/>
        <v>0</v>
      </c>
      <c r="P137" s="169">
        <f t="shared" si="35"/>
        <v>0</v>
      </c>
      <c r="Q137" s="169">
        <f t="shared" si="35"/>
        <v>0</v>
      </c>
      <c r="R137" s="169">
        <f t="shared" si="35"/>
        <v>0</v>
      </c>
      <c r="S137" s="169">
        <f t="shared" si="35"/>
        <v>0</v>
      </c>
      <c r="T137" s="169">
        <f t="shared" si="35"/>
        <v>0</v>
      </c>
      <c r="U137" s="169">
        <f t="shared" si="35"/>
        <v>0</v>
      </c>
      <c r="V137" s="169">
        <f t="shared" si="35"/>
        <v>0</v>
      </c>
      <c r="W137" s="169">
        <f t="shared" si="35"/>
        <v>0</v>
      </c>
      <c r="X137" s="169">
        <f t="shared" si="35"/>
        <v>0</v>
      </c>
      <c r="Y137" s="169">
        <f t="shared" si="35"/>
        <v>0</v>
      </c>
      <c r="Z137" s="632">
        <f t="shared" si="35"/>
        <v>0</v>
      </c>
      <c r="AA137" s="483"/>
      <c r="AC137" s="806"/>
    </row>
    <row r="138" spans="1:29" x14ac:dyDescent="0.25">
      <c r="A138" s="48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364"/>
      <c r="AA138" s="483"/>
      <c r="AC138" s="806"/>
    </row>
    <row r="139" spans="1:29" x14ac:dyDescent="0.25">
      <c r="A139" s="483"/>
      <c r="C139" s="68" t="str">
        <f>Translations!$B$1285</f>
        <v>Total emissions entered in section 5(d):</v>
      </c>
      <c r="F139" s="168">
        <f>INDICATOR_CHETS_TotalEmissions</f>
        <v>0</v>
      </c>
      <c r="G139" s="170" t="s">
        <v>188</v>
      </c>
      <c r="AA139" s="483"/>
      <c r="AC139" s="806"/>
    </row>
    <row r="140" spans="1:29" x14ac:dyDescent="0.25">
      <c r="A140" s="483"/>
      <c r="C140" s="68" t="str">
        <f>Translations!$B$990</f>
        <v>Difference to data given in this sheet:</v>
      </c>
      <c r="F140" s="169">
        <f>F139-ROUND(Y135,0)</f>
        <v>0</v>
      </c>
      <c r="G140" s="170" t="s">
        <v>188</v>
      </c>
      <c r="AA140" s="483"/>
      <c r="AC140" s="806"/>
    </row>
    <row r="141" spans="1:29" x14ac:dyDescent="0.25">
      <c r="A141" s="483"/>
      <c r="AA141" s="483"/>
      <c r="AC141" s="806"/>
    </row>
    <row r="142" spans="1:29" x14ac:dyDescent="0.25">
      <c r="A142" s="483"/>
      <c r="B142" s="60" t="s">
        <v>26</v>
      </c>
      <c r="C142" s="128" t="str">
        <f>Translations!$B$1286</f>
        <v>Domestic flights:</v>
      </c>
      <c r="D142" s="128"/>
      <c r="E142" s="128"/>
      <c r="F142" s="128"/>
      <c r="G142" s="128"/>
      <c r="H142" s="128"/>
      <c r="I142" s="128"/>
      <c r="J142" s="128"/>
      <c r="K142" s="128"/>
      <c r="L142" s="128"/>
      <c r="M142" s="128"/>
      <c r="N142" s="128"/>
      <c r="O142" s="128"/>
      <c r="P142" s="128"/>
      <c r="Q142" s="128"/>
      <c r="R142" s="128"/>
      <c r="S142" s="128"/>
      <c r="T142" s="128"/>
      <c r="U142" s="128"/>
      <c r="V142" s="128"/>
      <c r="AA142" s="483"/>
      <c r="AC142" s="806"/>
    </row>
    <row r="143" spans="1:29" ht="25.5" customHeight="1" thickBot="1" x14ac:dyDescent="0.3">
      <c r="A143" s="483"/>
      <c r="C143" s="1140" t="str">
        <f>Translations!$B$1553</f>
        <v>Please complete the following table with the appropriate data for the reporting year. Note that the emission factors presented in section 5(b) are automatically used for calculating these emissions.</v>
      </c>
      <c r="D143" s="924"/>
      <c r="E143" s="924"/>
      <c r="F143" s="924"/>
      <c r="G143" s="924"/>
      <c r="H143" s="924"/>
      <c r="I143" s="924"/>
      <c r="J143" s="924"/>
      <c r="K143" s="924"/>
      <c r="L143" s="924"/>
      <c r="M143" s="924"/>
      <c r="N143" s="924"/>
      <c r="O143" s="924"/>
      <c r="P143" s="924"/>
      <c r="Q143" s="924"/>
      <c r="R143" s="924"/>
      <c r="S143" s="924"/>
      <c r="T143" s="924"/>
      <c r="U143" s="924"/>
      <c r="V143" s="924"/>
      <c r="W143" s="924"/>
      <c r="X143" s="924"/>
      <c r="Y143" s="924"/>
      <c r="Z143" s="924"/>
      <c r="AA143" s="483"/>
      <c r="AC143" s="806"/>
    </row>
    <row r="144" spans="1:29" ht="12.75" customHeight="1" x14ac:dyDescent="0.25">
      <c r="A144" s="483"/>
      <c r="C144" s="138"/>
      <c r="D144" s="151"/>
      <c r="E144" s="1154" t="str">
        <f>Translations!$B$1548</f>
        <v>Used quantity of each neat fuel [tonnes]</v>
      </c>
      <c r="F144" s="1155"/>
      <c r="G144" s="1155"/>
      <c r="H144" s="1155"/>
      <c r="I144" s="1155"/>
      <c r="J144" s="1155"/>
      <c r="K144" s="1155"/>
      <c r="L144" s="1155"/>
      <c r="M144" s="1155"/>
      <c r="N144" s="1155"/>
      <c r="O144" s="1155"/>
      <c r="P144" s="1155"/>
      <c r="Q144" s="1155"/>
      <c r="R144" s="1155"/>
      <c r="S144" s="1155"/>
      <c r="T144" s="1155"/>
      <c r="U144" s="1155"/>
      <c r="V144" s="1155"/>
      <c r="W144" s="1165" t="str">
        <f>Translations!$B$1549</f>
        <v>NON ZERO-RATED EMISSIONS [t CO2]</v>
      </c>
      <c r="X144" s="1165" t="str">
        <f>Translations!$B$1550</f>
        <v>ZERO RATED EMISSIONS [t CO2]</v>
      </c>
      <c r="Y144" s="1165" t="str">
        <f>Translations!$B$1551</f>
        <v>TOTAL EMISSIONS [t CO2]</v>
      </c>
      <c r="Z144" s="1156" t="str">
        <f>Translations!$B$1026</f>
        <v>Total number of flights</v>
      </c>
      <c r="AA144" s="483"/>
      <c r="AC144" s="806"/>
    </row>
    <row r="145" spans="1:29" ht="30.6" x14ac:dyDescent="0.25">
      <c r="A145" s="483"/>
      <c r="C145" s="1152" t="str">
        <f>Translations!$B$1287</f>
        <v>State of departure and arrival</v>
      </c>
      <c r="D145" s="1167"/>
      <c r="E145" s="52" t="str">
        <f>Translations!$B$981</f>
        <v>Jet kerosene (jet A1 or 
jet A)</v>
      </c>
      <c r="F145" s="52" t="str">
        <f>Translations!$B$274</f>
        <v>Jet gasoline (Jet B)</v>
      </c>
      <c r="G145" s="52" t="str">
        <f>Translations!$B$275</f>
        <v>Aviation gasoline (AvGas)</v>
      </c>
      <c r="H145" s="150" t="str">
        <f t="shared" ref="H145:V145" si="36">H$193</f>
        <v>Fuel 4</v>
      </c>
      <c r="I145" s="150" t="str">
        <f t="shared" si="36"/>
        <v>Fuel 5</v>
      </c>
      <c r="J145" s="150" t="str">
        <f t="shared" si="36"/>
        <v>Fuel 6</v>
      </c>
      <c r="K145" s="150" t="str">
        <f t="shared" si="36"/>
        <v>Fuel 7</v>
      </c>
      <c r="L145" s="150" t="str">
        <f t="shared" si="36"/>
        <v>Fuel 8</v>
      </c>
      <c r="M145" s="150" t="str">
        <f t="shared" si="36"/>
        <v>Fuel 9</v>
      </c>
      <c r="N145" s="150" t="str">
        <f t="shared" si="36"/>
        <v>Fuel 10</v>
      </c>
      <c r="O145" s="150" t="str">
        <f t="shared" si="36"/>
        <v>Fuel 11</v>
      </c>
      <c r="P145" s="150" t="str">
        <f t="shared" si="36"/>
        <v>Fuel 12</v>
      </c>
      <c r="Q145" s="150" t="str">
        <f t="shared" si="36"/>
        <v>Fuel 13</v>
      </c>
      <c r="R145" s="150" t="str">
        <f t="shared" si="36"/>
        <v>Fuel 14</v>
      </c>
      <c r="S145" s="150" t="str">
        <f t="shared" si="36"/>
        <v>Fuel 15</v>
      </c>
      <c r="T145" s="150" t="str">
        <f t="shared" si="36"/>
        <v>Fuel 16</v>
      </c>
      <c r="U145" s="150" t="str">
        <f t="shared" si="36"/>
        <v>Fuel 17</v>
      </c>
      <c r="V145" s="150" t="str">
        <f t="shared" si="36"/>
        <v>Fuel 18</v>
      </c>
      <c r="W145" s="1166"/>
      <c r="X145" s="1166"/>
      <c r="Y145" s="1166"/>
      <c r="Z145" s="1157"/>
      <c r="AA145" s="483"/>
      <c r="AC145" s="806"/>
    </row>
    <row r="146" spans="1:29" x14ac:dyDescent="0.25">
      <c r="A146" s="483"/>
      <c r="C146" s="152" t="str">
        <f>Translations!$B$574</f>
        <v>Switzerland</v>
      </c>
      <c r="D146" s="153"/>
      <c r="E146" s="87"/>
      <c r="F146" s="87"/>
      <c r="G146" s="87"/>
      <c r="H146" s="87"/>
      <c r="I146" s="87"/>
      <c r="J146" s="87"/>
      <c r="K146" s="87"/>
      <c r="L146" s="87"/>
      <c r="M146" s="87"/>
      <c r="N146" s="87"/>
      <c r="O146" s="87"/>
      <c r="P146" s="87"/>
      <c r="Q146" s="87"/>
      <c r="R146" s="87"/>
      <c r="S146" s="87"/>
      <c r="T146" s="87"/>
      <c r="U146" s="87"/>
      <c r="V146" s="87"/>
      <c r="W146" s="359">
        <f t="shared" ref="W146" si="37">SUMPRODUCT(E146:V146,$E$196:$V$196)</f>
        <v>0</v>
      </c>
      <c r="X146" s="359">
        <f t="shared" ref="X146" si="38">Y146-W146</f>
        <v>0</v>
      </c>
      <c r="Y146" s="359">
        <f t="shared" ref="Y146" si="39">SUMPRODUCT(E146:V146,$E$195:$V$195)</f>
        <v>0</v>
      </c>
      <c r="Z146" s="360"/>
      <c r="AA146" s="483"/>
      <c r="AC146" s="806"/>
    </row>
    <row r="147" spans="1:29" x14ac:dyDescent="0.25">
      <c r="A147" s="483"/>
      <c r="C147" s="128"/>
      <c r="D147" s="128"/>
      <c r="E147" s="128"/>
      <c r="F147" s="128"/>
      <c r="G147" s="128"/>
      <c r="H147" s="128"/>
      <c r="I147" s="128"/>
      <c r="J147" s="128"/>
      <c r="K147" s="128"/>
      <c r="L147" s="128"/>
      <c r="M147" s="128"/>
      <c r="N147" s="128"/>
      <c r="O147" s="128"/>
      <c r="P147" s="128"/>
      <c r="Q147" s="128"/>
      <c r="R147" s="128"/>
      <c r="S147" s="128"/>
      <c r="T147" s="128"/>
      <c r="U147" s="128"/>
      <c r="V147" s="128"/>
      <c r="AA147" s="483"/>
      <c r="AC147" s="806"/>
    </row>
    <row r="148" spans="1:29" x14ac:dyDescent="0.25">
      <c r="A148" s="483"/>
      <c r="B148" s="60" t="s">
        <v>27</v>
      </c>
      <c r="C148" s="1084" t="str">
        <f>Translations!$B$1288</f>
        <v>Aggregated CO2 emissions from all flights departing from Switzerland to an EEA Member State:</v>
      </c>
      <c r="D148" s="1083"/>
      <c r="E148" s="1083"/>
      <c r="F148" s="1083"/>
      <c r="G148" s="1083"/>
      <c r="H148" s="1083"/>
      <c r="I148" s="1083"/>
      <c r="J148" s="1083"/>
      <c r="K148" s="1083"/>
      <c r="L148" s="1083"/>
      <c r="M148" s="1083"/>
      <c r="N148" s="1083"/>
      <c r="O148" s="1083"/>
      <c r="P148" s="1083"/>
      <c r="Q148" s="1083"/>
      <c r="R148" s="1083"/>
      <c r="S148" s="1083"/>
      <c r="T148" s="1083"/>
      <c r="U148" s="1083"/>
      <c r="V148" s="1083"/>
      <c r="W148" s="1083"/>
      <c r="X148" s="1083"/>
      <c r="Y148" s="1083"/>
      <c r="AA148" s="483"/>
      <c r="AC148" s="806"/>
    </row>
    <row r="149" spans="1:29" ht="25.5" customHeight="1" thickBot="1" x14ac:dyDescent="0.3">
      <c r="A149" s="483"/>
      <c r="C149" s="1140" t="str">
        <f>Translations!$B$1553</f>
        <v>Please complete the following table with the appropriate data for the reporting year. Note that the emission factors presented in section 5(b) are automatically used for calculating these emissions.</v>
      </c>
      <c r="D149" s="924"/>
      <c r="E149" s="924"/>
      <c r="F149" s="924"/>
      <c r="G149" s="924"/>
      <c r="H149" s="924"/>
      <c r="I149" s="924"/>
      <c r="J149" s="924"/>
      <c r="K149" s="924"/>
      <c r="L149" s="924"/>
      <c r="M149" s="924"/>
      <c r="N149" s="924"/>
      <c r="O149" s="924"/>
      <c r="P149" s="924"/>
      <c r="Q149" s="924"/>
      <c r="R149" s="924"/>
      <c r="S149" s="924"/>
      <c r="T149" s="924"/>
      <c r="U149" s="924"/>
      <c r="V149" s="924"/>
      <c r="W149" s="924"/>
      <c r="X149" s="924"/>
      <c r="Y149" s="924"/>
      <c r="Z149" s="924"/>
      <c r="AA149" s="483"/>
      <c r="AC149" s="806"/>
    </row>
    <row r="150" spans="1:29" ht="12.75" customHeight="1" x14ac:dyDescent="0.25">
      <c r="A150" s="483"/>
      <c r="C150" s="138"/>
      <c r="D150" s="151"/>
      <c r="E150" s="1154" t="str">
        <f>Translations!$B$1548</f>
        <v>Used quantity of each neat fuel [tonnes]</v>
      </c>
      <c r="F150" s="1155"/>
      <c r="G150" s="1155"/>
      <c r="H150" s="1155"/>
      <c r="I150" s="1155"/>
      <c r="J150" s="1155"/>
      <c r="K150" s="1155"/>
      <c r="L150" s="1155"/>
      <c r="M150" s="1155"/>
      <c r="N150" s="1155"/>
      <c r="O150" s="1155"/>
      <c r="P150" s="1155"/>
      <c r="Q150" s="1155"/>
      <c r="R150" s="1155"/>
      <c r="S150" s="1155"/>
      <c r="T150" s="1155"/>
      <c r="U150" s="1155"/>
      <c r="V150" s="1155"/>
      <c r="W150" s="1165" t="str">
        <f>Translations!$B$1549</f>
        <v>NON ZERO-RATED EMISSIONS [t CO2]</v>
      </c>
      <c r="X150" s="1165" t="str">
        <f>Translations!$B$1550</f>
        <v>ZERO RATED EMISSIONS [t CO2]</v>
      </c>
      <c r="Y150" s="1165" t="str">
        <f>Translations!$B$1551</f>
        <v>TOTAL EMISSIONS [t CO2]</v>
      </c>
      <c r="Z150" s="1156" t="str">
        <f>Translations!$B$1026</f>
        <v>Total number of flights</v>
      </c>
      <c r="AA150" s="483"/>
    </row>
    <row r="151" spans="1:29" ht="30.6" x14ac:dyDescent="0.25">
      <c r="A151" s="483"/>
      <c r="C151" s="52" t="str">
        <f>Translations!$B$996</f>
        <v>Member State of departure</v>
      </c>
      <c r="D151" s="52" t="str">
        <f>Translations!$B$997</f>
        <v>State of arrival</v>
      </c>
      <c r="E151" s="52" t="str">
        <f>Translations!$B$981</f>
        <v>Jet kerosene (jet A1 or 
jet A)</v>
      </c>
      <c r="F151" s="52" t="str">
        <f>Translations!$B$274</f>
        <v>Jet gasoline (Jet B)</v>
      </c>
      <c r="G151" s="52" t="str">
        <f>Translations!$B$275</f>
        <v>Aviation gasoline (AvGas)</v>
      </c>
      <c r="H151" s="150" t="str">
        <f t="shared" ref="H151:V151" si="40">H$193</f>
        <v>Fuel 4</v>
      </c>
      <c r="I151" s="150" t="str">
        <f t="shared" si="40"/>
        <v>Fuel 5</v>
      </c>
      <c r="J151" s="150" t="str">
        <f t="shared" si="40"/>
        <v>Fuel 6</v>
      </c>
      <c r="K151" s="150" t="str">
        <f t="shared" si="40"/>
        <v>Fuel 7</v>
      </c>
      <c r="L151" s="150" t="str">
        <f t="shared" si="40"/>
        <v>Fuel 8</v>
      </c>
      <c r="M151" s="150" t="str">
        <f t="shared" si="40"/>
        <v>Fuel 9</v>
      </c>
      <c r="N151" s="150" t="str">
        <f t="shared" si="40"/>
        <v>Fuel 10</v>
      </c>
      <c r="O151" s="150" t="str">
        <f t="shared" si="40"/>
        <v>Fuel 11</v>
      </c>
      <c r="P151" s="150" t="str">
        <f t="shared" si="40"/>
        <v>Fuel 12</v>
      </c>
      <c r="Q151" s="150" t="str">
        <f t="shared" si="40"/>
        <v>Fuel 13</v>
      </c>
      <c r="R151" s="150" t="str">
        <f t="shared" si="40"/>
        <v>Fuel 14</v>
      </c>
      <c r="S151" s="150" t="str">
        <f t="shared" si="40"/>
        <v>Fuel 15</v>
      </c>
      <c r="T151" s="150" t="str">
        <f t="shared" si="40"/>
        <v>Fuel 16</v>
      </c>
      <c r="U151" s="150" t="str">
        <f t="shared" si="40"/>
        <v>Fuel 17</v>
      </c>
      <c r="V151" s="150" t="str">
        <f t="shared" si="40"/>
        <v>Fuel 18</v>
      </c>
      <c r="W151" s="1166"/>
      <c r="X151" s="1166"/>
      <c r="Y151" s="1166"/>
      <c r="Z151" s="1157"/>
      <c r="AA151" s="483"/>
    </row>
    <row r="152" spans="1:29" x14ac:dyDescent="0.25">
      <c r="A152" s="483"/>
      <c r="C152" s="152" t="str">
        <f>Translations!$B$574</f>
        <v>Switzerland</v>
      </c>
      <c r="D152" s="152" t="str">
        <f>Translations!$B$369</f>
        <v>Austria</v>
      </c>
      <c r="E152" s="628"/>
      <c r="F152" s="628"/>
      <c r="G152" s="628"/>
      <c r="H152" s="628"/>
      <c r="I152" s="628"/>
      <c r="J152" s="628"/>
      <c r="K152" s="628"/>
      <c r="L152" s="628"/>
      <c r="M152" s="628"/>
      <c r="N152" s="628"/>
      <c r="O152" s="628"/>
      <c r="P152" s="628"/>
      <c r="Q152" s="628"/>
      <c r="R152" s="628"/>
      <c r="S152" s="628"/>
      <c r="T152" s="628"/>
      <c r="U152" s="628"/>
      <c r="V152" s="628"/>
      <c r="W152" s="359">
        <f t="shared" ref="W152:W182" si="41">SUMPRODUCT(E152:V152,$E$196:$V$196)</f>
        <v>0</v>
      </c>
      <c r="X152" s="359">
        <f t="shared" ref="X152:X182" si="42">Y152-W152</f>
        <v>0</v>
      </c>
      <c r="Y152" s="359">
        <f t="shared" ref="Y152:Y182" si="43">SUMPRODUCT(E152:V152,$E$195:$V$195)</f>
        <v>0</v>
      </c>
      <c r="Z152" s="629"/>
      <c r="AA152" s="483"/>
    </row>
    <row r="153" spans="1:29" x14ac:dyDescent="0.25">
      <c r="A153" s="483"/>
      <c r="C153" s="152" t="str">
        <f>Translations!$B$574</f>
        <v>Switzerland</v>
      </c>
      <c r="D153" s="152" t="str">
        <f>Translations!$B$370</f>
        <v>Belgium</v>
      </c>
      <c r="E153" s="628"/>
      <c r="F153" s="628"/>
      <c r="G153" s="628"/>
      <c r="H153" s="628"/>
      <c r="I153" s="628"/>
      <c r="J153" s="628"/>
      <c r="K153" s="628"/>
      <c r="L153" s="628"/>
      <c r="M153" s="628"/>
      <c r="N153" s="628"/>
      <c r="O153" s="628"/>
      <c r="P153" s="628"/>
      <c r="Q153" s="628"/>
      <c r="R153" s="628"/>
      <c r="S153" s="628"/>
      <c r="T153" s="628"/>
      <c r="U153" s="628"/>
      <c r="V153" s="628"/>
      <c r="W153" s="359">
        <f t="shared" si="41"/>
        <v>0</v>
      </c>
      <c r="X153" s="359">
        <f t="shared" si="42"/>
        <v>0</v>
      </c>
      <c r="Y153" s="359">
        <f t="shared" si="43"/>
        <v>0</v>
      </c>
      <c r="Z153" s="629"/>
      <c r="AA153" s="483"/>
    </row>
    <row r="154" spans="1:29" x14ac:dyDescent="0.25">
      <c r="A154" s="483"/>
      <c r="C154" s="152" t="str">
        <f>Translations!$B$574</f>
        <v>Switzerland</v>
      </c>
      <c r="D154" s="152" t="str">
        <f>Translations!$B$371</f>
        <v>Bulgaria</v>
      </c>
      <c r="E154" s="628"/>
      <c r="F154" s="628"/>
      <c r="G154" s="628"/>
      <c r="H154" s="628"/>
      <c r="I154" s="628"/>
      <c r="J154" s="628"/>
      <c r="K154" s="628"/>
      <c r="L154" s="628"/>
      <c r="M154" s="628"/>
      <c r="N154" s="628"/>
      <c r="O154" s="628"/>
      <c r="P154" s="628"/>
      <c r="Q154" s="628"/>
      <c r="R154" s="628"/>
      <c r="S154" s="628"/>
      <c r="T154" s="628"/>
      <c r="U154" s="628"/>
      <c r="V154" s="628"/>
      <c r="W154" s="359">
        <f t="shared" si="41"/>
        <v>0</v>
      </c>
      <c r="X154" s="359">
        <f t="shared" si="42"/>
        <v>0</v>
      </c>
      <c r="Y154" s="359">
        <f t="shared" si="43"/>
        <v>0</v>
      </c>
      <c r="Z154" s="629"/>
      <c r="AA154" s="483"/>
    </row>
    <row r="155" spans="1:29" x14ac:dyDescent="0.25">
      <c r="A155" s="483"/>
      <c r="C155" s="152" t="str">
        <f>Translations!$B$574</f>
        <v>Switzerland</v>
      </c>
      <c r="D155" s="152" t="str">
        <f>Translations!$B$372</f>
        <v>Croatia</v>
      </c>
      <c r="E155" s="628"/>
      <c r="F155" s="628"/>
      <c r="G155" s="628"/>
      <c r="H155" s="628"/>
      <c r="I155" s="628"/>
      <c r="J155" s="628"/>
      <c r="K155" s="628"/>
      <c r="L155" s="628"/>
      <c r="M155" s="628"/>
      <c r="N155" s="628"/>
      <c r="O155" s="628"/>
      <c r="P155" s="628"/>
      <c r="Q155" s="628"/>
      <c r="R155" s="628"/>
      <c r="S155" s="628"/>
      <c r="T155" s="628"/>
      <c r="U155" s="628"/>
      <c r="V155" s="628"/>
      <c r="W155" s="359">
        <f t="shared" si="41"/>
        <v>0</v>
      </c>
      <c r="X155" s="359">
        <f t="shared" si="42"/>
        <v>0</v>
      </c>
      <c r="Y155" s="359">
        <f t="shared" si="43"/>
        <v>0</v>
      </c>
      <c r="Z155" s="629"/>
      <c r="AA155" s="483"/>
    </row>
    <row r="156" spans="1:29" x14ac:dyDescent="0.25">
      <c r="A156" s="483"/>
      <c r="C156" s="152" t="str">
        <f>Translations!$B$574</f>
        <v>Switzerland</v>
      </c>
      <c r="D156" s="152" t="str">
        <f>Translations!$B$373</f>
        <v>Cyprus</v>
      </c>
      <c r="E156" s="628"/>
      <c r="F156" s="628"/>
      <c r="G156" s="628"/>
      <c r="H156" s="628"/>
      <c r="I156" s="628"/>
      <c r="J156" s="628"/>
      <c r="K156" s="628"/>
      <c r="L156" s="628"/>
      <c r="M156" s="628"/>
      <c r="N156" s="628"/>
      <c r="O156" s="628"/>
      <c r="P156" s="628"/>
      <c r="Q156" s="628"/>
      <c r="R156" s="628"/>
      <c r="S156" s="628"/>
      <c r="T156" s="628"/>
      <c r="U156" s="628"/>
      <c r="V156" s="628"/>
      <c r="W156" s="359">
        <f t="shared" si="41"/>
        <v>0</v>
      </c>
      <c r="X156" s="359">
        <f t="shared" si="42"/>
        <v>0</v>
      </c>
      <c r="Y156" s="359">
        <f t="shared" si="43"/>
        <v>0</v>
      </c>
      <c r="Z156" s="629"/>
      <c r="AA156" s="483"/>
    </row>
    <row r="157" spans="1:29" x14ac:dyDescent="0.25">
      <c r="A157" s="483"/>
      <c r="C157" s="152" t="str">
        <f>Translations!$B$574</f>
        <v>Switzerland</v>
      </c>
      <c r="D157" s="152" t="str">
        <f>Translations!$B$374</f>
        <v>Czechia</v>
      </c>
      <c r="E157" s="628"/>
      <c r="F157" s="628"/>
      <c r="G157" s="628"/>
      <c r="H157" s="628"/>
      <c r="I157" s="628"/>
      <c r="J157" s="628"/>
      <c r="K157" s="628"/>
      <c r="L157" s="628"/>
      <c r="M157" s="628"/>
      <c r="N157" s="628"/>
      <c r="O157" s="628"/>
      <c r="P157" s="628"/>
      <c r="Q157" s="628"/>
      <c r="R157" s="628"/>
      <c r="S157" s="628"/>
      <c r="T157" s="628"/>
      <c r="U157" s="628"/>
      <c r="V157" s="628"/>
      <c r="W157" s="359">
        <f t="shared" si="41"/>
        <v>0</v>
      </c>
      <c r="X157" s="359">
        <f t="shared" si="42"/>
        <v>0</v>
      </c>
      <c r="Y157" s="359">
        <f t="shared" si="43"/>
        <v>0</v>
      </c>
      <c r="Z157" s="629"/>
      <c r="AA157" s="483"/>
    </row>
    <row r="158" spans="1:29" x14ac:dyDescent="0.25">
      <c r="A158" s="483"/>
      <c r="C158" s="152" t="str">
        <f>Translations!$B$574</f>
        <v>Switzerland</v>
      </c>
      <c r="D158" s="152" t="str">
        <f>Translations!$B$375</f>
        <v>Denmark</v>
      </c>
      <c r="E158" s="628"/>
      <c r="F158" s="628"/>
      <c r="G158" s="628"/>
      <c r="H158" s="628"/>
      <c r="I158" s="628"/>
      <c r="J158" s="628"/>
      <c r="K158" s="628"/>
      <c r="L158" s="628"/>
      <c r="M158" s="628"/>
      <c r="N158" s="628"/>
      <c r="O158" s="628"/>
      <c r="P158" s="628"/>
      <c r="Q158" s="628"/>
      <c r="R158" s="628"/>
      <c r="S158" s="628"/>
      <c r="T158" s="628"/>
      <c r="U158" s="628"/>
      <c r="V158" s="628"/>
      <c r="W158" s="359">
        <f t="shared" si="41"/>
        <v>0</v>
      </c>
      <c r="X158" s="359">
        <f t="shared" si="42"/>
        <v>0</v>
      </c>
      <c r="Y158" s="359">
        <f t="shared" si="43"/>
        <v>0</v>
      </c>
      <c r="Z158" s="629"/>
      <c r="AA158" s="483"/>
    </row>
    <row r="159" spans="1:29" x14ac:dyDescent="0.25">
      <c r="A159" s="483"/>
      <c r="C159" s="152" t="str">
        <f>Translations!$B$574</f>
        <v>Switzerland</v>
      </c>
      <c r="D159" s="152" t="str">
        <f>Translations!$B$376</f>
        <v>Estonia</v>
      </c>
      <c r="E159" s="628"/>
      <c r="F159" s="628"/>
      <c r="G159" s="628"/>
      <c r="H159" s="628"/>
      <c r="I159" s="628"/>
      <c r="J159" s="628"/>
      <c r="K159" s="628"/>
      <c r="L159" s="628"/>
      <c r="M159" s="628"/>
      <c r="N159" s="628"/>
      <c r="O159" s="628"/>
      <c r="P159" s="628"/>
      <c r="Q159" s="628"/>
      <c r="R159" s="628"/>
      <c r="S159" s="628"/>
      <c r="T159" s="628"/>
      <c r="U159" s="628"/>
      <c r="V159" s="628"/>
      <c r="W159" s="359">
        <f t="shared" si="41"/>
        <v>0</v>
      </c>
      <c r="X159" s="359">
        <f t="shared" si="42"/>
        <v>0</v>
      </c>
      <c r="Y159" s="359">
        <f t="shared" si="43"/>
        <v>0</v>
      </c>
      <c r="Z159" s="629"/>
      <c r="AA159" s="483"/>
    </row>
    <row r="160" spans="1:29" x14ac:dyDescent="0.25">
      <c r="A160" s="483"/>
      <c r="C160" s="152" t="str">
        <f>Translations!$B$574</f>
        <v>Switzerland</v>
      </c>
      <c r="D160" s="152" t="str">
        <f>Translations!$B$377</f>
        <v>Finland</v>
      </c>
      <c r="E160" s="628"/>
      <c r="F160" s="628"/>
      <c r="G160" s="628"/>
      <c r="H160" s="628"/>
      <c r="I160" s="628"/>
      <c r="J160" s="628"/>
      <c r="K160" s="628"/>
      <c r="L160" s="628"/>
      <c r="M160" s="628"/>
      <c r="N160" s="628"/>
      <c r="O160" s="628"/>
      <c r="P160" s="628"/>
      <c r="Q160" s="628"/>
      <c r="R160" s="628"/>
      <c r="S160" s="628"/>
      <c r="T160" s="628"/>
      <c r="U160" s="628"/>
      <c r="V160" s="628"/>
      <c r="W160" s="359">
        <f t="shared" si="41"/>
        <v>0</v>
      </c>
      <c r="X160" s="359">
        <f t="shared" si="42"/>
        <v>0</v>
      </c>
      <c r="Y160" s="359">
        <f t="shared" si="43"/>
        <v>0</v>
      </c>
      <c r="Z160" s="629"/>
      <c r="AA160" s="483"/>
    </row>
    <row r="161" spans="1:27" x14ac:dyDescent="0.25">
      <c r="A161" s="483"/>
      <c r="C161" s="152" t="str">
        <f>Translations!$B$574</f>
        <v>Switzerland</v>
      </c>
      <c r="D161" s="152" t="str">
        <f>Translations!$B$378</f>
        <v>France</v>
      </c>
      <c r="E161" s="628"/>
      <c r="F161" s="628"/>
      <c r="G161" s="628"/>
      <c r="H161" s="628"/>
      <c r="I161" s="628"/>
      <c r="J161" s="628"/>
      <c r="K161" s="628"/>
      <c r="L161" s="628"/>
      <c r="M161" s="628"/>
      <c r="N161" s="628"/>
      <c r="O161" s="628"/>
      <c r="P161" s="628"/>
      <c r="Q161" s="628"/>
      <c r="R161" s="628"/>
      <c r="S161" s="628"/>
      <c r="T161" s="628"/>
      <c r="U161" s="628"/>
      <c r="V161" s="628"/>
      <c r="W161" s="359">
        <f t="shared" si="41"/>
        <v>0</v>
      </c>
      <c r="X161" s="359">
        <f t="shared" si="42"/>
        <v>0</v>
      </c>
      <c r="Y161" s="359">
        <f t="shared" si="43"/>
        <v>0</v>
      </c>
      <c r="Z161" s="629"/>
      <c r="AA161" s="483"/>
    </row>
    <row r="162" spans="1:27" x14ac:dyDescent="0.25">
      <c r="A162" s="483"/>
      <c r="C162" s="152" t="str">
        <f>Translations!$B$574</f>
        <v>Switzerland</v>
      </c>
      <c r="D162" s="152" t="str">
        <f>Translations!$B$379</f>
        <v>Germany</v>
      </c>
      <c r="E162" s="628"/>
      <c r="F162" s="628"/>
      <c r="G162" s="628"/>
      <c r="H162" s="628"/>
      <c r="I162" s="628"/>
      <c r="J162" s="628"/>
      <c r="K162" s="628"/>
      <c r="L162" s="628"/>
      <c r="M162" s="628"/>
      <c r="N162" s="628"/>
      <c r="O162" s="628"/>
      <c r="P162" s="628"/>
      <c r="Q162" s="628"/>
      <c r="R162" s="628"/>
      <c r="S162" s="628"/>
      <c r="T162" s="628"/>
      <c r="U162" s="628"/>
      <c r="V162" s="628"/>
      <c r="W162" s="359">
        <f t="shared" si="41"/>
        <v>0</v>
      </c>
      <c r="X162" s="359">
        <f t="shared" si="42"/>
        <v>0</v>
      </c>
      <c r="Y162" s="359">
        <f t="shared" si="43"/>
        <v>0</v>
      </c>
      <c r="Z162" s="629"/>
      <c r="AA162" s="483"/>
    </row>
    <row r="163" spans="1:27" x14ac:dyDescent="0.25">
      <c r="A163" s="483"/>
      <c r="C163" s="152" t="str">
        <f>Translations!$B$574</f>
        <v>Switzerland</v>
      </c>
      <c r="D163" s="152" t="str">
        <f>Translations!$B$380</f>
        <v>Greece</v>
      </c>
      <c r="E163" s="628"/>
      <c r="F163" s="628"/>
      <c r="G163" s="628"/>
      <c r="H163" s="628"/>
      <c r="I163" s="628"/>
      <c r="J163" s="628"/>
      <c r="K163" s="628"/>
      <c r="L163" s="628"/>
      <c r="M163" s="628"/>
      <c r="N163" s="628"/>
      <c r="O163" s="628"/>
      <c r="P163" s="628"/>
      <c r="Q163" s="628"/>
      <c r="R163" s="628"/>
      <c r="S163" s="628"/>
      <c r="T163" s="628"/>
      <c r="U163" s="628"/>
      <c r="V163" s="628"/>
      <c r="W163" s="359">
        <f t="shared" si="41"/>
        <v>0</v>
      </c>
      <c r="X163" s="359">
        <f t="shared" si="42"/>
        <v>0</v>
      </c>
      <c r="Y163" s="359">
        <f t="shared" si="43"/>
        <v>0</v>
      </c>
      <c r="Z163" s="629"/>
      <c r="AA163" s="483"/>
    </row>
    <row r="164" spans="1:27" x14ac:dyDescent="0.25">
      <c r="A164" s="483"/>
      <c r="C164" s="152" t="str">
        <f>Translations!$B$574</f>
        <v>Switzerland</v>
      </c>
      <c r="D164" s="152" t="str">
        <f>Translations!$B$381</f>
        <v>Hungary</v>
      </c>
      <c r="E164" s="628"/>
      <c r="F164" s="628"/>
      <c r="G164" s="628"/>
      <c r="H164" s="628"/>
      <c r="I164" s="628"/>
      <c r="J164" s="628"/>
      <c r="K164" s="628"/>
      <c r="L164" s="628"/>
      <c r="M164" s="628"/>
      <c r="N164" s="628"/>
      <c r="O164" s="628"/>
      <c r="P164" s="628"/>
      <c r="Q164" s="628"/>
      <c r="R164" s="628"/>
      <c r="S164" s="628"/>
      <c r="T164" s="628"/>
      <c r="U164" s="628"/>
      <c r="V164" s="628"/>
      <c r="W164" s="359">
        <f t="shared" si="41"/>
        <v>0</v>
      </c>
      <c r="X164" s="359">
        <f t="shared" si="42"/>
        <v>0</v>
      </c>
      <c r="Y164" s="359">
        <f t="shared" si="43"/>
        <v>0</v>
      </c>
      <c r="Z164" s="629"/>
      <c r="AA164" s="483"/>
    </row>
    <row r="165" spans="1:27" x14ac:dyDescent="0.25">
      <c r="A165" s="483"/>
      <c r="C165" s="152" t="str">
        <f>Translations!$B$574</f>
        <v>Switzerland</v>
      </c>
      <c r="D165" s="152" t="str">
        <f>Translations!$B$382</f>
        <v>Iceland</v>
      </c>
      <c r="E165" s="628"/>
      <c r="F165" s="628"/>
      <c r="G165" s="628"/>
      <c r="H165" s="628"/>
      <c r="I165" s="628"/>
      <c r="J165" s="628"/>
      <c r="K165" s="628"/>
      <c r="L165" s="628"/>
      <c r="M165" s="628"/>
      <c r="N165" s="628"/>
      <c r="O165" s="628"/>
      <c r="P165" s="628"/>
      <c r="Q165" s="628"/>
      <c r="R165" s="628"/>
      <c r="S165" s="628"/>
      <c r="T165" s="628"/>
      <c r="U165" s="628"/>
      <c r="V165" s="628"/>
      <c r="W165" s="359">
        <f t="shared" si="41"/>
        <v>0</v>
      </c>
      <c r="X165" s="359">
        <f t="shared" si="42"/>
        <v>0</v>
      </c>
      <c r="Y165" s="359">
        <f t="shared" si="43"/>
        <v>0</v>
      </c>
      <c r="Z165" s="629"/>
      <c r="AA165" s="483"/>
    </row>
    <row r="166" spans="1:27" x14ac:dyDescent="0.25">
      <c r="A166" s="483"/>
      <c r="C166" s="152" t="str">
        <f>Translations!$B$574</f>
        <v>Switzerland</v>
      </c>
      <c r="D166" s="152" t="str">
        <f>Translations!$B$383</f>
        <v>Ireland</v>
      </c>
      <c r="E166" s="628"/>
      <c r="F166" s="628"/>
      <c r="G166" s="628"/>
      <c r="H166" s="628"/>
      <c r="I166" s="628"/>
      <c r="J166" s="628"/>
      <c r="K166" s="628"/>
      <c r="L166" s="628"/>
      <c r="M166" s="628"/>
      <c r="N166" s="628"/>
      <c r="O166" s="628"/>
      <c r="P166" s="628"/>
      <c r="Q166" s="628"/>
      <c r="R166" s="628"/>
      <c r="S166" s="628"/>
      <c r="T166" s="628"/>
      <c r="U166" s="628"/>
      <c r="V166" s="628"/>
      <c r="W166" s="359">
        <f t="shared" si="41"/>
        <v>0</v>
      </c>
      <c r="X166" s="359">
        <f t="shared" si="42"/>
        <v>0</v>
      </c>
      <c r="Y166" s="359">
        <f t="shared" si="43"/>
        <v>0</v>
      </c>
      <c r="Z166" s="629"/>
      <c r="AA166" s="483"/>
    </row>
    <row r="167" spans="1:27" x14ac:dyDescent="0.25">
      <c r="A167" s="483"/>
      <c r="C167" s="152" t="str">
        <f>Translations!$B$574</f>
        <v>Switzerland</v>
      </c>
      <c r="D167" s="152" t="str">
        <f>Translations!$B$384</f>
        <v>Italy</v>
      </c>
      <c r="E167" s="628"/>
      <c r="F167" s="628"/>
      <c r="G167" s="628"/>
      <c r="H167" s="628"/>
      <c r="I167" s="628"/>
      <c r="J167" s="628"/>
      <c r="K167" s="628"/>
      <c r="L167" s="628"/>
      <c r="M167" s="628"/>
      <c r="N167" s="628"/>
      <c r="O167" s="628"/>
      <c r="P167" s="628"/>
      <c r="Q167" s="628"/>
      <c r="R167" s="628"/>
      <c r="S167" s="628"/>
      <c r="T167" s="628"/>
      <c r="U167" s="628"/>
      <c r="V167" s="628"/>
      <c r="W167" s="359">
        <f t="shared" si="41"/>
        <v>0</v>
      </c>
      <c r="X167" s="359">
        <f t="shared" si="42"/>
        <v>0</v>
      </c>
      <c r="Y167" s="359">
        <f t="shared" si="43"/>
        <v>0</v>
      </c>
      <c r="Z167" s="629"/>
      <c r="AA167" s="483"/>
    </row>
    <row r="168" spans="1:27" x14ac:dyDescent="0.25">
      <c r="A168" s="483"/>
      <c r="C168" s="152" t="str">
        <f>Translations!$B$574</f>
        <v>Switzerland</v>
      </c>
      <c r="D168" s="152" t="str">
        <f>Translations!$B$385</f>
        <v>Latvia</v>
      </c>
      <c r="E168" s="628"/>
      <c r="F168" s="628"/>
      <c r="G168" s="628"/>
      <c r="H168" s="628"/>
      <c r="I168" s="628"/>
      <c r="J168" s="628"/>
      <c r="K168" s="628"/>
      <c r="L168" s="628"/>
      <c r="M168" s="628"/>
      <c r="N168" s="628"/>
      <c r="O168" s="628"/>
      <c r="P168" s="628"/>
      <c r="Q168" s="628"/>
      <c r="R168" s="628"/>
      <c r="S168" s="628"/>
      <c r="T168" s="628"/>
      <c r="U168" s="628"/>
      <c r="V168" s="628"/>
      <c r="W168" s="359">
        <f t="shared" si="41"/>
        <v>0</v>
      </c>
      <c r="X168" s="359">
        <f t="shared" si="42"/>
        <v>0</v>
      </c>
      <c r="Y168" s="359">
        <f t="shared" si="43"/>
        <v>0</v>
      </c>
      <c r="Z168" s="629"/>
      <c r="AA168" s="483"/>
    </row>
    <row r="169" spans="1:27" x14ac:dyDescent="0.25">
      <c r="A169" s="483"/>
      <c r="C169" s="152" t="str">
        <f>Translations!$B$574</f>
        <v>Switzerland</v>
      </c>
      <c r="D169" s="152" t="str">
        <f>Translations!$B$386</f>
        <v>Liechtenstein</v>
      </c>
      <c r="E169" s="628"/>
      <c r="F169" s="628"/>
      <c r="G169" s="628"/>
      <c r="H169" s="628"/>
      <c r="I169" s="628"/>
      <c r="J169" s="628"/>
      <c r="K169" s="628"/>
      <c r="L169" s="628"/>
      <c r="M169" s="628"/>
      <c r="N169" s="628"/>
      <c r="O169" s="628"/>
      <c r="P169" s="628"/>
      <c r="Q169" s="628"/>
      <c r="R169" s="628"/>
      <c r="S169" s="628"/>
      <c r="T169" s="628"/>
      <c r="U169" s="628"/>
      <c r="V169" s="628"/>
      <c r="W169" s="359">
        <f t="shared" si="41"/>
        <v>0</v>
      </c>
      <c r="X169" s="359">
        <f t="shared" si="42"/>
        <v>0</v>
      </c>
      <c r="Y169" s="359">
        <f t="shared" si="43"/>
        <v>0</v>
      </c>
      <c r="Z169" s="629"/>
      <c r="AA169" s="483"/>
    </row>
    <row r="170" spans="1:27" x14ac:dyDescent="0.25">
      <c r="A170" s="483"/>
      <c r="C170" s="152" t="str">
        <f>Translations!$B$574</f>
        <v>Switzerland</v>
      </c>
      <c r="D170" s="152" t="str">
        <f>Translations!$B$387</f>
        <v>Lithuania</v>
      </c>
      <c r="E170" s="628"/>
      <c r="F170" s="628"/>
      <c r="G170" s="628"/>
      <c r="H170" s="628"/>
      <c r="I170" s="628"/>
      <c r="J170" s="628"/>
      <c r="K170" s="628"/>
      <c r="L170" s="628"/>
      <c r="M170" s="628"/>
      <c r="N170" s="628"/>
      <c r="O170" s="628"/>
      <c r="P170" s="628"/>
      <c r="Q170" s="628"/>
      <c r="R170" s="628"/>
      <c r="S170" s="628"/>
      <c r="T170" s="628"/>
      <c r="U170" s="628"/>
      <c r="V170" s="628"/>
      <c r="W170" s="359">
        <f t="shared" si="41"/>
        <v>0</v>
      </c>
      <c r="X170" s="359">
        <f t="shared" si="42"/>
        <v>0</v>
      </c>
      <c r="Y170" s="359">
        <f t="shared" si="43"/>
        <v>0</v>
      </c>
      <c r="Z170" s="629"/>
      <c r="AA170" s="483"/>
    </row>
    <row r="171" spans="1:27" x14ac:dyDescent="0.25">
      <c r="A171" s="483"/>
      <c r="C171" s="152" t="str">
        <f>Translations!$B$574</f>
        <v>Switzerland</v>
      </c>
      <c r="D171" s="152" t="str">
        <f>Translations!$B$388</f>
        <v>Luxembourg</v>
      </c>
      <c r="E171" s="628"/>
      <c r="F171" s="628"/>
      <c r="G171" s="628"/>
      <c r="H171" s="628"/>
      <c r="I171" s="628"/>
      <c r="J171" s="628"/>
      <c r="K171" s="628"/>
      <c r="L171" s="628"/>
      <c r="M171" s="628"/>
      <c r="N171" s="628"/>
      <c r="O171" s="628"/>
      <c r="P171" s="628"/>
      <c r="Q171" s="628"/>
      <c r="R171" s="628"/>
      <c r="S171" s="628"/>
      <c r="T171" s="628"/>
      <c r="U171" s="628"/>
      <c r="V171" s="628"/>
      <c r="W171" s="359">
        <f t="shared" si="41"/>
        <v>0</v>
      </c>
      <c r="X171" s="359">
        <f t="shared" si="42"/>
        <v>0</v>
      </c>
      <c r="Y171" s="359">
        <f t="shared" si="43"/>
        <v>0</v>
      </c>
      <c r="Z171" s="629"/>
      <c r="AA171" s="483"/>
    </row>
    <row r="172" spans="1:27" x14ac:dyDescent="0.25">
      <c r="A172" s="483"/>
      <c r="C172" s="152" t="str">
        <f>Translations!$B$574</f>
        <v>Switzerland</v>
      </c>
      <c r="D172" s="152" t="str">
        <f>Translations!$B$389</f>
        <v>Malta</v>
      </c>
      <c r="E172" s="628"/>
      <c r="F172" s="628"/>
      <c r="G172" s="628"/>
      <c r="H172" s="628"/>
      <c r="I172" s="628"/>
      <c r="J172" s="628"/>
      <c r="K172" s="628"/>
      <c r="L172" s="628"/>
      <c r="M172" s="628"/>
      <c r="N172" s="628"/>
      <c r="O172" s="628"/>
      <c r="P172" s="628"/>
      <c r="Q172" s="628"/>
      <c r="R172" s="628"/>
      <c r="S172" s="628"/>
      <c r="T172" s="628"/>
      <c r="U172" s="628"/>
      <c r="V172" s="628"/>
      <c r="W172" s="359">
        <f t="shared" si="41"/>
        <v>0</v>
      </c>
      <c r="X172" s="359">
        <f t="shared" si="42"/>
        <v>0</v>
      </c>
      <c r="Y172" s="359">
        <f t="shared" si="43"/>
        <v>0</v>
      </c>
      <c r="Z172" s="629"/>
      <c r="AA172" s="483"/>
    </row>
    <row r="173" spans="1:27" x14ac:dyDescent="0.25">
      <c r="A173" s="483"/>
      <c r="C173" s="152" t="str">
        <f>Translations!$B$574</f>
        <v>Switzerland</v>
      </c>
      <c r="D173" s="152" t="str">
        <f>Translations!$B$390</f>
        <v>Netherlands</v>
      </c>
      <c r="E173" s="628"/>
      <c r="F173" s="628"/>
      <c r="G173" s="628"/>
      <c r="H173" s="628"/>
      <c r="I173" s="628"/>
      <c r="J173" s="628"/>
      <c r="K173" s="628"/>
      <c r="L173" s="628"/>
      <c r="M173" s="628"/>
      <c r="N173" s="628"/>
      <c r="O173" s="628"/>
      <c r="P173" s="628"/>
      <c r="Q173" s="628"/>
      <c r="R173" s="628"/>
      <c r="S173" s="628"/>
      <c r="T173" s="628"/>
      <c r="U173" s="628"/>
      <c r="V173" s="628"/>
      <c r="W173" s="359">
        <f t="shared" si="41"/>
        <v>0</v>
      </c>
      <c r="X173" s="359">
        <f t="shared" si="42"/>
        <v>0</v>
      </c>
      <c r="Y173" s="359">
        <f t="shared" si="43"/>
        <v>0</v>
      </c>
      <c r="Z173" s="629"/>
      <c r="AA173" s="483"/>
    </row>
    <row r="174" spans="1:27" x14ac:dyDescent="0.25">
      <c r="A174" s="483"/>
      <c r="C174" s="152" t="str">
        <f>Translations!$B$574</f>
        <v>Switzerland</v>
      </c>
      <c r="D174" s="152" t="str">
        <f>Translations!$B$391</f>
        <v>Norway</v>
      </c>
      <c r="E174" s="628"/>
      <c r="F174" s="628"/>
      <c r="G174" s="628"/>
      <c r="H174" s="628"/>
      <c r="I174" s="628"/>
      <c r="J174" s="628"/>
      <c r="K174" s="628"/>
      <c r="L174" s="628"/>
      <c r="M174" s="628"/>
      <c r="N174" s="628"/>
      <c r="O174" s="628"/>
      <c r="P174" s="628"/>
      <c r="Q174" s="628"/>
      <c r="R174" s="628"/>
      <c r="S174" s="628"/>
      <c r="T174" s="628"/>
      <c r="U174" s="628"/>
      <c r="V174" s="628"/>
      <c r="W174" s="359">
        <f t="shared" si="41"/>
        <v>0</v>
      </c>
      <c r="X174" s="359">
        <f t="shared" si="42"/>
        <v>0</v>
      </c>
      <c r="Y174" s="359">
        <f t="shared" si="43"/>
        <v>0</v>
      </c>
      <c r="Z174" s="629"/>
      <c r="AA174" s="483"/>
    </row>
    <row r="175" spans="1:27" x14ac:dyDescent="0.25">
      <c r="A175" s="483"/>
      <c r="C175" s="152" t="str">
        <f>Translations!$B$574</f>
        <v>Switzerland</v>
      </c>
      <c r="D175" s="152" t="str">
        <f>Translations!$B$392</f>
        <v>Poland</v>
      </c>
      <c r="E175" s="628"/>
      <c r="F175" s="628"/>
      <c r="G175" s="628"/>
      <c r="H175" s="628"/>
      <c r="I175" s="628"/>
      <c r="J175" s="628"/>
      <c r="K175" s="628"/>
      <c r="L175" s="628"/>
      <c r="M175" s="628"/>
      <c r="N175" s="628"/>
      <c r="O175" s="628"/>
      <c r="P175" s="628"/>
      <c r="Q175" s="628"/>
      <c r="R175" s="628"/>
      <c r="S175" s="628"/>
      <c r="T175" s="628"/>
      <c r="U175" s="628"/>
      <c r="V175" s="628"/>
      <c r="W175" s="359">
        <f t="shared" si="41"/>
        <v>0</v>
      </c>
      <c r="X175" s="359">
        <f t="shared" si="42"/>
        <v>0</v>
      </c>
      <c r="Y175" s="359">
        <f t="shared" si="43"/>
        <v>0</v>
      </c>
      <c r="Z175" s="629"/>
      <c r="AA175" s="483"/>
    </row>
    <row r="176" spans="1:27" x14ac:dyDescent="0.25">
      <c r="A176" s="483"/>
      <c r="C176" s="152" t="str">
        <f>Translations!$B$574</f>
        <v>Switzerland</v>
      </c>
      <c r="D176" s="152" t="str">
        <f>Translations!$B$393</f>
        <v>Portugal</v>
      </c>
      <c r="E176" s="628"/>
      <c r="F176" s="628"/>
      <c r="G176" s="628"/>
      <c r="H176" s="628"/>
      <c r="I176" s="628"/>
      <c r="J176" s="628"/>
      <c r="K176" s="628"/>
      <c r="L176" s="628"/>
      <c r="M176" s="628"/>
      <c r="N176" s="628"/>
      <c r="O176" s="628"/>
      <c r="P176" s="628"/>
      <c r="Q176" s="628"/>
      <c r="R176" s="628"/>
      <c r="S176" s="628"/>
      <c r="T176" s="628"/>
      <c r="U176" s="628"/>
      <c r="V176" s="628"/>
      <c r="W176" s="359">
        <f t="shared" si="41"/>
        <v>0</v>
      </c>
      <c r="X176" s="359">
        <f t="shared" si="42"/>
        <v>0</v>
      </c>
      <c r="Y176" s="359">
        <f t="shared" si="43"/>
        <v>0</v>
      </c>
      <c r="Z176" s="629"/>
      <c r="AA176" s="483"/>
    </row>
    <row r="177" spans="1:29" x14ac:dyDescent="0.25">
      <c r="A177" s="483"/>
      <c r="C177" s="152" t="str">
        <f>Translations!$B$574</f>
        <v>Switzerland</v>
      </c>
      <c r="D177" s="152" t="str">
        <f>Translations!$B$394</f>
        <v>Romania</v>
      </c>
      <c r="E177" s="628"/>
      <c r="F177" s="628"/>
      <c r="G177" s="628"/>
      <c r="H177" s="628"/>
      <c r="I177" s="628"/>
      <c r="J177" s="628"/>
      <c r="K177" s="628"/>
      <c r="L177" s="628"/>
      <c r="M177" s="628"/>
      <c r="N177" s="628"/>
      <c r="O177" s="628"/>
      <c r="P177" s="628"/>
      <c r="Q177" s="628"/>
      <c r="R177" s="628"/>
      <c r="S177" s="628"/>
      <c r="T177" s="628"/>
      <c r="U177" s="628"/>
      <c r="V177" s="628"/>
      <c r="W177" s="359">
        <f t="shared" si="41"/>
        <v>0</v>
      </c>
      <c r="X177" s="359">
        <f t="shared" si="42"/>
        <v>0</v>
      </c>
      <c r="Y177" s="359">
        <f t="shared" si="43"/>
        <v>0</v>
      </c>
      <c r="Z177" s="629"/>
      <c r="AA177" s="483"/>
    </row>
    <row r="178" spans="1:29" x14ac:dyDescent="0.25">
      <c r="A178" s="483"/>
      <c r="C178" s="152" t="str">
        <f>Translations!$B$574</f>
        <v>Switzerland</v>
      </c>
      <c r="D178" s="152" t="str">
        <f>Translations!$B$395</f>
        <v>Slovakia</v>
      </c>
      <c r="E178" s="628"/>
      <c r="F178" s="628"/>
      <c r="G178" s="628"/>
      <c r="H178" s="628"/>
      <c r="I178" s="628"/>
      <c r="J178" s="628"/>
      <c r="K178" s="628"/>
      <c r="L178" s="628"/>
      <c r="M178" s="628"/>
      <c r="N178" s="628"/>
      <c r="O178" s="628"/>
      <c r="P178" s="628"/>
      <c r="Q178" s="628"/>
      <c r="R178" s="628"/>
      <c r="S178" s="628"/>
      <c r="T178" s="628"/>
      <c r="U178" s="628"/>
      <c r="V178" s="628"/>
      <c r="W178" s="359">
        <f t="shared" si="41"/>
        <v>0</v>
      </c>
      <c r="X178" s="359">
        <f t="shared" si="42"/>
        <v>0</v>
      </c>
      <c r="Y178" s="359">
        <f t="shared" si="43"/>
        <v>0</v>
      </c>
      <c r="Z178" s="629"/>
      <c r="AA178" s="483"/>
    </row>
    <row r="179" spans="1:29" x14ac:dyDescent="0.25">
      <c r="A179" s="483"/>
      <c r="C179" s="152" t="str">
        <f>Translations!$B$574</f>
        <v>Switzerland</v>
      </c>
      <c r="D179" s="152" t="str">
        <f>Translations!$B$396</f>
        <v>Slovenia</v>
      </c>
      <c r="E179" s="628"/>
      <c r="F179" s="628"/>
      <c r="G179" s="628"/>
      <c r="H179" s="628"/>
      <c r="I179" s="628"/>
      <c r="J179" s="628"/>
      <c r="K179" s="628"/>
      <c r="L179" s="628"/>
      <c r="M179" s="628"/>
      <c r="N179" s="628"/>
      <c r="O179" s="628"/>
      <c r="P179" s="628"/>
      <c r="Q179" s="628"/>
      <c r="R179" s="628"/>
      <c r="S179" s="628"/>
      <c r="T179" s="628"/>
      <c r="U179" s="628"/>
      <c r="V179" s="628"/>
      <c r="W179" s="359">
        <f t="shared" si="41"/>
        <v>0</v>
      </c>
      <c r="X179" s="359">
        <f t="shared" si="42"/>
        <v>0</v>
      </c>
      <c r="Y179" s="359">
        <f t="shared" si="43"/>
        <v>0</v>
      </c>
      <c r="Z179" s="629"/>
      <c r="AA179" s="483"/>
    </row>
    <row r="180" spans="1:29" x14ac:dyDescent="0.25">
      <c r="A180" s="483"/>
      <c r="C180" s="152" t="str">
        <f>Translations!$B$574</f>
        <v>Switzerland</v>
      </c>
      <c r="D180" s="152" t="str">
        <f>Translations!$B$397</f>
        <v>Spain</v>
      </c>
      <c r="E180" s="628"/>
      <c r="F180" s="628"/>
      <c r="G180" s="628"/>
      <c r="H180" s="628"/>
      <c r="I180" s="628"/>
      <c r="J180" s="628"/>
      <c r="K180" s="628"/>
      <c r="L180" s="628"/>
      <c r="M180" s="628"/>
      <c r="N180" s="628"/>
      <c r="O180" s="628"/>
      <c r="P180" s="628"/>
      <c r="Q180" s="628"/>
      <c r="R180" s="628"/>
      <c r="S180" s="628"/>
      <c r="T180" s="628"/>
      <c r="U180" s="628"/>
      <c r="V180" s="628"/>
      <c r="W180" s="359">
        <f t="shared" si="41"/>
        <v>0</v>
      </c>
      <c r="X180" s="359">
        <f t="shared" si="42"/>
        <v>0</v>
      </c>
      <c r="Y180" s="359">
        <f t="shared" si="43"/>
        <v>0</v>
      </c>
      <c r="Z180" s="629"/>
      <c r="AA180" s="483"/>
    </row>
    <row r="181" spans="1:29" x14ac:dyDescent="0.25">
      <c r="A181" s="483"/>
      <c r="C181" s="152" t="str">
        <f>Translations!$B$574</f>
        <v>Switzerland</v>
      </c>
      <c r="D181" s="152" t="str">
        <f>Translations!$B$398</f>
        <v>Sweden</v>
      </c>
      <c r="E181" s="628"/>
      <c r="F181" s="628"/>
      <c r="G181" s="628"/>
      <c r="H181" s="628"/>
      <c r="I181" s="628"/>
      <c r="J181" s="628"/>
      <c r="K181" s="628"/>
      <c r="L181" s="628"/>
      <c r="M181" s="628"/>
      <c r="N181" s="628"/>
      <c r="O181" s="628"/>
      <c r="P181" s="628"/>
      <c r="Q181" s="628"/>
      <c r="R181" s="628"/>
      <c r="S181" s="628"/>
      <c r="T181" s="628"/>
      <c r="U181" s="628"/>
      <c r="V181" s="628"/>
      <c r="W181" s="359">
        <f t="shared" si="41"/>
        <v>0</v>
      </c>
      <c r="X181" s="359">
        <f t="shared" si="42"/>
        <v>0</v>
      </c>
      <c r="Y181" s="359">
        <f t="shared" si="43"/>
        <v>0</v>
      </c>
      <c r="Z181" s="629"/>
      <c r="AA181" s="483"/>
    </row>
    <row r="182" spans="1:29" x14ac:dyDescent="0.25">
      <c r="A182" s="483"/>
      <c r="C182" s="152" t="str">
        <f>Translations!$B$574</f>
        <v>Switzerland</v>
      </c>
      <c r="D182" s="152" t="str">
        <f>Translations!$B$399</f>
        <v>United Kingdom</v>
      </c>
      <c r="E182" s="628"/>
      <c r="F182" s="628"/>
      <c r="G182" s="628"/>
      <c r="H182" s="628"/>
      <c r="I182" s="628"/>
      <c r="J182" s="628"/>
      <c r="K182" s="628"/>
      <c r="L182" s="628"/>
      <c r="M182" s="628"/>
      <c r="N182" s="628"/>
      <c r="O182" s="628"/>
      <c r="P182" s="628"/>
      <c r="Q182" s="628"/>
      <c r="R182" s="628"/>
      <c r="S182" s="628"/>
      <c r="T182" s="628"/>
      <c r="U182" s="628"/>
      <c r="V182" s="628"/>
      <c r="W182" s="359">
        <f t="shared" si="41"/>
        <v>0</v>
      </c>
      <c r="X182" s="359">
        <f t="shared" si="42"/>
        <v>0</v>
      </c>
      <c r="Y182" s="359">
        <f t="shared" si="43"/>
        <v>0</v>
      </c>
      <c r="Z182" s="629"/>
      <c r="AA182" s="483"/>
    </row>
    <row r="183" spans="1:29" ht="39.6" customHeight="1" thickBot="1" x14ac:dyDescent="0.3">
      <c r="A183" s="483"/>
      <c r="C183" s="1152" t="str">
        <f>Translations!$B$1356</f>
        <v>Aggregated CO2 emissions from all flights departing from Switzerland to an EEA Member State or to the UK:</v>
      </c>
      <c r="D183" s="1153"/>
      <c r="E183" s="171">
        <f>SUM(E152:E182)</f>
        <v>0</v>
      </c>
      <c r="F183" s="171">
        <f t="shared" ref="F183:Z183" si="44">SUM(F152:F182)</f>
        <v>0</v>
      </c>
      <c r="G183" s="171">
        <f t="shared" si="44"/>
        <v>0</v>
      </c>
      <c r="H183" s="171">
        <f t="shared" si="44"/>
        <v>0</v>
      </c>
      <c r="I183" s="171">
        <f t="shared" si="44"/>
        <v>0</v>
      </c>
      <c r="J183" s="171">
        <f t="shared" si="44"/>
        <v>0</v>
      </c>
      <c r="K183" s="171">
        <f t="shared" si="44"/>
        <v>0</v>
      </c>
      <c r="L183" s="171">
        <f t="shared" si="44"/>
        <v>0</v>
      </c>
      <c r="M183" s="171">
        <f t="shared" si="44"/>
        <v>0</v>
      </c>
      <c r="N183" s="171">
        <f t="shared" si="44"/>
        <v>0</v>
      </c>
      <c r="O183" s="171">
        <f t="shared" si="44"/>
        <v>0</v>
      </c>
      <c r="P183" s="171">
        <f t="shared" si="44"/>
        <v>0</v>
      </c>
      <c r="Q183" s="171">
        <f t="shared" si="44"/>
        <v>0</v>
      </c>
      <c r="R183" s="171">
        <f t="shared" si="44"/>
        <v>0</v>
      </c>
      <c r="S183" s="171">
        <f t="shared" si="44"/>
        <v>0</v>
      </c>
      <c r="T183" s="171">
        <f t="shared" si="44"/>
        <v>0</v>
      </c>
      <c r="U183" s="171">
        <f t="shared" si="44"/>
        <v>0</v>
      </c>
      <c r="V183" s="171">
        <f t="shared" si="44"/>
        <v>0</v>
      </c>
      <c r="W183" s="359">
        <f t="shared" si="44"/>
        <v>0</v>
      </c>
      <c r="X183" s="359">
        <f t="shared" si="44"/>
        <v>0</v>
      </c>
      <c r="Y183" s="359">
        <f t="shared" si="44"/>
        <v>0</v>
      </c>
      <c r="Z183" s="361">
        <f t="shared" si="44"/>
        <v>0</v>
      </c>
      <c r="AA183" s="483"/>
    </row>
    <row r="184" spans="1:29" x14ac:dyDescent="0.25">
      <c r="A184" s="483"/>
      <c r="B184" s="483"/>
      <c r="C184" s="489"/>
      <c r="D184" s="489"/>
      <c r="E184" s="489"/>
      <c r="F184" s="489"/>
      <c r="G184" s="489"/>
      <c r="H184" s="489"/>
      <c r="I184" s="489"/>
      <c r="J184" s="489"/>
      <c r="K184" s="489"/>
      <c r="L184" s="489"/>
      <c r="M184" s="489"/>
      <c r="N184" s="489"/>
      <c r="O184" s="489"/>
      <c r="P184" s="489"/>
      <c r="Q184" s="489"/>
      <c r="R184" s="489"/>
      <c r="S184" s="489"/>
      <c r="T184" s="489"/>
      <c r="U184" s="489"/>
      <c r="V184" s="489"/>
      <c r="W184" s="483"/>
      <c r="X184" s="483"/>
      <c r="Y184" s="483"/>
      <c r="Z184" s="483"/>
      <c r="AA184" s="483"/>
    </row>
    <row r="185" spans="1:29" x14ac:dyDescent="0.25">
      <c r="C185" s="128"/>
      <c r="D185" s="128"/>
      <c r="E185" s="128"/>
      <c r="F185" s="128"/>
      <c r="G185" s="128"/>
      <c r="H185" s="128"/>
      <c r="I185" s="128"/>
      <c r="J185" s="128"/>
      <c r="K185" s="128"/>
      <c r="L185" s="128"/>
      <c r="M185" s="128"/>
      <c r="N185" s="128"/>
      <c r="O185" s="128"/>
      <c r="P185" s="128"/>
      <c r="Q185" s="128"/>
      <c r="R185" s="128"/>
      <c r="S185" s="128"/>
      <c r="T185" s="128"/>
      <c r="U185" s="128"/>
      <c r="V185" s="128"/>
    </row>
    <row r="186" spans="1:29" x14ac:dyDescent="0.25">
      <c r="C186" s="1072" t="str">
        <f>Translations!$B$1555</f>
        <v>&lt;&lt;&lt; Click here to proceed to section 9 "Aircraft data" &gt;&gt;&gt;</v>
      </c>
      <c r="D186" s="1072"/>
      <c r="E186" s="1072"/>
      <c r="F186" s="1072"/>
      <c r="G186" s="1072"/>
      <c r="H186" s="128"/>
      <c r="I186" s="128"/>
      <c r="J186" s="128"/>
      <c r="K186" s="128"/>
      <c r="L186" s="128"/>
      <c r="M186" s="128"/>
      <c r="N186" s="128"/>
      <c r="O186" s="128"/>
      <c r="P186" s="128"/>
      <c r="Q186" s="128"/>
      <c r="R186" s="128"/>
      <c r="S186" s="128"/>
      <c r="T186" s="128"/>
      <c r="U186" s="128"/>
      <c r="V186" s="128"/>
    </row>
    <row r="189" spans="1:29" s="124" customFormat="1" hidden="1" x14ac:dyDescent="0.25">
      <c r="B189" s="611" t="s">
        <v>203</v>
      </c>
      <c r="AC189" s="124" t="s">
        <v>204</v>
      </c>
    </row>
    <row r="190" spans="1:29" s="124" customFormat="1" ht="25.5" hidden="1" customHeight="1" x14ac:dyDescent="0.3">
      <c r="C190" s="733" t="s">
        <v>205</v>
      </c>
      <c r="D190" s="734"/>
      <c r="E190" s="734">
        <v>1</v>
      </c>
      <c r="F190" s="734">
        <v>2</v>
      </c>
      <c r="G190" s="734">
        <v>3</v>
      </c>
      <c r="H190" s="734">
        <v>4</v>
      </c>
      <c r="I190" s="734">
        <v>5</v>
      </c>
      <c r="J190" s="734">
        <v>6</v>
      </c>
      <c r="K190" s="734">
        <v>7</v>
      </c>
      <c r="L190" s="734">
        <v>8</v>
      </c>
      <c r="M190" s="734">
        <v>9</v>
      </c>
      <c r="N190" s="734">
        <v>10</v>
      </c>
      <c r="O190" s="734">
        <v>11</v>
      </c>
      <c r="P190" s="734">
        <v>12</v>
      </c>
      <c r="Q190" s="734">
        <v>13</v>
      </c>
      <c r="R190" s="734">
        <v>14</v>
      </c>
      <c r="S190" s="734">
        <v>15</v>
      </c>
      <c r="T190" s="734">
        <v>16</v>
      </c>
      <c r="U190" s="734">
        <v>17</v>
      </c>
      <c r="V190" s="735">
        <v>18</v>
      </c>
      <c r="W190" s="587"/>
      <c r="X190" s="587"/>
      <c r="Y190" s="587"/>
      <c r="Z190" s="587"/>
      <c r="AA190" s="587"/>
      <c r="AC190" s="124" t="s">
        <v>204</v>
      </c>
    </row>
    <row r="191" spans="1:29" s="124" customFormat="1" ht="25.5" hidden="1" customHeight="1" x14ac:dyDescent="0.3">
      <c r="C191" s="607" t="s">
        <v>206</v>
      </c>
      <c r="D191" s="608"/>
      <c r="E191" s="610"/>
      <c r="F191" s="610"/>
      <c r="G191" s="610"/>
      <c r="H191" s="608" t="b">
        <f t="shared" ref="H191:V191" si="45">INDEX(CNTR_FuelListCompleteData,H$190-3)</f>
        <v>0</v>
      </c>
      <c r="I191" s="608" t="b">
        <f t="shared" si="45"/>
        <v>0</v>
      </c>
      <c r="J191" s="608" t="b">
        <f t="shared" si="45"/>
        <v>0</v>
      </c>
      <c r="K191" s="608" t="b">
        <f t="shared" si="45"/>
        <v>0</v>
      </c>
      <c r="L191" s="608" t="b">
        <f t="shared" si="45"/>
        <v>0</v>
      </c>
      <c r="M191" s="608" t="b">
        <f t="shared" si="45"/>
        <v>0</v>
      </c>
      <c r="N191" s="608" t="b">
        <f t="shared" si="45"/>
        <v>0</v>
      </c>
      <c r="O191" s="608" t="b">
        <f t="shared" si="45"/>
        <v>0</v>
      </c>
      <c r="P191" s="608" t="b">
        <f t="shared" si="45"/>
        <v>0</v>
      </c>
      <c r="Q191" s="608" t="b">
        <f t="shared" si="45"/>
        <v>0</v>
      </c>
      <c r="R191" s="608" t="b">
        <f t="shared" si="45"/>
        <v>0</v>
      </c>
      <c r="S191" s="608" t="b">
        <f t="shared" si="45"/>
        <v>0</v>
      </c>
      <c r="T191" s="608" t="b">
        <f t="shared" si="45"/>
        <v>0</v>
      </c>
      <c r="U191" s="608" t="b">
        <f t="shared" si="45"/>
        <v>0</v>
      </c>
      <c r="V191" s="609" t="b">
        <f t="shared" si="45"/>
        <v>0</v>
      </c>
      <c r="W191" s="587"/>
      <c r="X191" s="587"/>
      <c r="Y191" s="587"/>
      <c r="Z191" s="587"/>
      <c r="AA191" s="587"/>
      <c r="AC191" s="124" t="s">
        <v>204</v>
      </c>
    </row>
    <row r="192" spans="1:29" s="124" customFormat="1" ht="25.5" hidden="1" customHeight="1" x14ac:dyDescent="0.3">
      <c r="C192" s="766" t="s">
        <v>41</v>
      </c>
      <c r="D192" s="608"/>
      <c r="E192" s="610"/>
      <c r="F192" s="610"/>
      <c r="G192" s="610"/>
      <c r="H192" s="608" t="b">
        <f t="shared" ref="H192:V192" si="46">AND(SUM($W$27:$Y$27,INDICATOR_ETS_TotalEmissions,$W$135:$Y$135,INDICATOR_CHETS_TotalEmissions)&gt;0,H$191&lt;&gt;TRUE)</f>
        <v>0</v>
      </c>
      <c r="I192" s="608" t="b">
        <f t="shared" si="46"/>
        <v>0</v>
      </c>
      <c r="J192" s="608" t="b">
        <f t="shared" si="46"/>
        <v>0</v>
      </c>
      <c r="K192" s="608" t="b">
        <f t="shared" si="46"/>
        <v>0</v>
      </c>
      <c r="L192" s="608" t="b">
        <f t="shared" si="46"/>
        <v>0</v>
      </c>
      <c r="M192" s="608" t="b">
        <f t="shared" si="46"/>
        <v>0</v>
      </c>
      <c r="N192" s="608" t="b">
        <f t="shared" si="46"/>
        <v>0</v>
      </c>
      <c r="O192" s="608" t="b">
        <f t="shared" si="46"/>
        <v>0</v>
      </c>
      <c r="P192" s="608" t="b">
        <f t="shared" si="46"/>
        <v>0</v>
      </c>
      <c r="Q192" s="608" t="b">
        <f t="shared" si="46"/>
        <v>0</v>
      </c>
      <c r="R192" s="608" t="b">
        <f t="shared" si="46"/>
        <v>0</v>
      </c>
      <c r="S192" s="608" t="b">
        <f t="shared" si="46"/>
        <v>0</v>
      </c>
      <c r="T192" s="608" t="b">
        <f t="shared" si="46"/>
        <v>0</v>
      </c>
      <c r="U192" s="608" t="b">
        <f t="shared" si="46"/>
        <v>0</v>
      </c>
      <c r="V192" s="609" t="b">
        <f t="shared" si="46"/>
        <v>0</v>
      </c>
      <c r="W192" s="587"/>
      <c r="X192" s="587"/>
      <c r="Y192" s="587"/>
      <c r="Z192" s="587"/>
      <c r="AA192" s="587"/>
      <c r="AC192" s="124" t="s">
        <v>204</v>
      </c>
    </row>
    <row r="193" spans="3:29" s="124" customFormat="1" ht="25.5" hidden="1" customHeight="1" x14ac:dyDescent="0.3">
      <c r="C193" s="607" t="s">
        <v>207</v>
      </c>
      <c r="D193" s="608"/>
      <c r="E193" s="610"/>
      <c r="F193" s="610"/>
      <c r="G193" s="610"/>
      <c r="H193" s="608" t="str">
        <f t="shared" ref="H193:V193" si="47">IF(INDEX(CNTR_FuelListNames,H$190-3)="", Text_Fuel &amp; " " &amp;H190, INDEX(CNTR_FuelListNames,H$190-3))</f>
        <v>Fuel 4</v>
      </c>
      <c r="I193" s="608" t="str">
        <f t="shared" si="47"/>
        <v>Fuel 5</v>
      </c>
      <c r="J193" s="608" t="str">
        <f t="shared" si="47"/>
        <v>Fuel 6</v>
      </c>
      <c r="K193" s="608" t="str">
        <f t="shared" si="47"/>
        <v>Fuel 7</v>
      </c>
      <c r="L193" s="608" t="str">
        <f t="shared" si="47"/>
        <v>Fuel 8</v>
      </c>
      <c r="M193" s="608" t="str">
        <f t="shared" si="47"/>
        <v>Fuel 9</v>
      </c>
      <c r="N193" s="608" t="str">
        <f t="shared" si="47"/>
        <v>Fuel 10</v>
      </c>
      <c r="O193" s="608" t="str">
        <f t="shared" si="47"/>
        <v>Fuel 11</v>
      </c>
      <c r="P193" s="608" t="str">
        <f t="shared" si="47"/>
        <v>Fuel 12</v>
      </c>
      <c r="Q193" s="608" t="str">
        <f t="shared" si="47"/>
        <v>Fuel 13</v>
      </c>
      <c r="R193" s="608" t="str">
        <f t="shared" si="47"/>
        <v>Fuel 14</v>
      </c>
      <c r="S193" s="608" t="str">
        <f t="shared" si="47"/>
        <v>Fuel 15</v>
      </c>
      <c r="T193" s="608" t="str">
        <f t="shared" si="47"/>
        <v>Fuel 16</v>
      </c>
      <c r="U193" s="608" t="str">
        <f t="shared" si="47"/>
        <v>Fuel 17</v>
      </c>
      <c r="V193" s="609" t="str">
        <f t="shared" si="47"/>
        <v>Fuel 18</v>
      </c>
      <c r="W193" s="587"/>
      <c r="X193" s="587"/>
      <c r="Y193" s="587"/>
      <c r="Z193" s="587"/>
      <c r="AA193" s="587"/>
      <c r="AC193" s="124" t="s">
        <v>204</v>
      </c>
    </row>
    <row r="194" spans="3:29" s="604" customFormat="1" ht="25.5" hidden="1" customHeight="1" x14ac:dyDescent="0.3">
      <c r="C194" s="607" t="s">
        <v>208</v>
      </c>
      <c r="D194" s="608"/>
      <c r="E194" s="610" t="b">
        <v>0</v>
      </c>
      <c r="F194" s="610" t="b">
        <v>0</v>
      </c>
      <c r="G194" s="610" t="b">
        <v>0</v>
      </c>
      <c r="H194" s="608" t="b">
        <f t="shared" ref="H194:V194" si="48">INDEX(CNTR_FuelListIsZero,H$190-3)=TRUE</f>
        <v>0</v>
      </c>
      <c r="I194" s="608" t="b">
        <f t="shared" si="48"/>
        <v>0</v>
      </c>
      <c r="J194" s="608" t="b">
        <f t="shared" si="48"/>
        <v>0</v>
      </c>
      <c r="K194" s="608" t="b">
        <f t="shared" si="48"/>
        <v>0</v>
      </c>
      <c r="L194" s="608" t="b">
        <f t="shared" si="48"/>
        <v>0</v>
      </c>
      <c r="M194" s="608" t="b">
        <f t="shared" si="48"/>
        <v>0</v>
      </c>
      <c r="N194" s="608" t="b">
        <f t="shared" si="48"/>
        <v>0</v>
      </c>
      <c r="O194" s="608" t="b">
        <f t="shared" si="48"/>
        <v>0</v>
      </c>
      <c r="P194" s="608" t="b">
        <f t="shared" si="48"/>
        <v>0</v>
      </c>
      <c r="Q194" s="608" t="b">
        <f t="shared" si="48"/>
        <v>0</v>
      </c>
      <c r="R194" s="608" t="b">
        <f t="shared" si="48"/>
        <v>0</v>
      </c>
      <c r="S194" s="608" t="b">
        <f t="shared" si="48"/>
        <v>0</v>
      </c>
      <c r="T194" s="608" t="b">
        <f t="shared" si="48"/>
        <v>0</v>
      </c>
      <c r="U194" s="608" t="b">
        <f t="shared" si="48"/>
        <v>0</v>
      </c>
      <c r="V194" s="609" t="b">
        <f t="shared" si="48"/>
        <v>0</v>
      </c>
      <c r="W194" s="605"/>
      <c r="X194" s="605"/>
      <c r="Y194" s="605"/>
      <c r="Z194" s="605"/>
      <c r="AA194" s="605"/>
      <c r="AC194" s="124" t="s">
        <v>204</v>
      </c>
    </row>
    <row r="195" spans="3:29" s="124" customFormat="1" ht="25.5" hidden="1" customHeight="1" x14ac:dyDescent="0.3">
      <c r="C195" s="607" t="s">
        <v>209</v>
      </c>
      <c r="D195" s="608"/>
      <c r="E195" s="608">
        <f>IF(ISNUMBER(INDEX('Emissions overview'!$L$57:$L$74,E$190)),INDEX('Emissions overview'!$L$57:$L$74,E$190),"")</f>
        <v>3.16</v>
      </c>
      <c r="F195" s="608">
        <f>IF(ISNUMBER(INDEX('Emissions overview'!$L$57:$L$74,F$190)),INDEX('Emissions overview'!$L$57:$L$74,F$190),"")</f>
        <v>3.1</v>
      </c>
      <c r="G195" s="608">
        <f>IF(ISNUMBER(INDEX('Emissions overview'!$L$57:$L$74,G$190)),INDEX('Emissions overview'!$L$57:$L$74,G$190),"")</f>
        <v>3.1</v>
      </c>
      <c r="H195" s="608" t="str">
        <f>IF(ISNUMBER(INDEX('Emissions overview'!$L$57:$L$74,H$190)),INDEX('Emissions overview'!$L$57:$L$74,H$190),"")</f>
        <v/>
      </c>
      <c r="I195" s="608" t="str">
        <f>IF(ISNUMBER(INDEX('Emissions overview'!$L$57:$L$74,I$190)),INDEX('Emissions overview'!$L$57:$L$74,I$190),"")</f>
        <v/>
      </c>
      <c r="J195" s="608" t="str">
        <f>IF(ISNUMBER(INDEX('Emissions overview'!$L$57:$L$74,J$190)),INDEX('Emissions overview'!$L$57:$L$74,J$190),"")</f>
        <v/>
      </c>
      <c r="K195" s="608" t="str">
        <f>IF(ISNUMBER(INDEX('Emissions overview'!$L$57:$L$74,K$190)),INDEX('Emissions overview'!$L$57:$L$74,K$190),"")</f>
        <v/>
      </c>
      <c r="L195" s="608" t="str">
        <f>IF(ISNUMBER(INDEX('Emissions overview'!$L$57:$L$74,L$190)),INDEX('Emissions overview'!$L$57:$L$74,L$190),"")</f>
        <v/>
      </c>
      <c r="M195" s="608" t="str">
        <f>IF(ISNUMBER(INDEX('Emissions overview'!$L$57:$L$74,M$190)),INDEX('Emissions overview'!$L$57:$L$74,M$190),"")</f>
        <v/>
      </c>
      <c r="N195" s="608" t="str">
        <f>IF(ISNUMBER(INDEX('Emissions overview'!$L$57:$L$74,N$190)),INDEX('Emissions overview'!$L$57:$L$74,N$190),"")</f>
        <v/>
      </c>
      <c r="O195" s="608" t="str">
        <f>IF(ISNUMBER(INDEX('Emissions overview'!$L$57:$L$74,O$190)),INDEX('Emissions overview'!$L$57:$L$74,O$190),"")</f>
        <v/>
      </c>
      <c r="P195" s="608" t="str">
        <f>IF(ISNUMBER(INDEX('Emissions overview'!$L$57:$L$74,P$190)),INDEX('Emissions overview'!$L$57:$L$74,P$190),"")</f>
        <v/>
      </c>
      <c r="Q195" s="608" t="str">
        <f>IF(ISNUMBER(INDEX('Emissions overview'!$L$57:$L$74,Q$190)),INDEX('Emissions overview'!$L$57:$L$74,Q$190),"")</f>
        <v/>
      </c>
      <c r="R195" s="608" t="str">
        <f>IF(ISNUMBER(INDEX('Emissions overview'!$L$57:$L$74,R$190)),INDEX('Emissions overview'!$L$57:$L$74,R$190),"")</f>
        <v/>
      </c>
      <c r="S195" s="608" t="str">
        <f>IF(ISNUMBER(INDEX('Emissions overview'!$L$57:$L$74,S$190)),INDEX('Emissions overview'!$L$57:$L$74,S$190),"")</f>
        <v/>
      </c>
      <c r="T195" s="608" t="str">
        <f>IF(ISNUMBER(INDEX('Emissions overview'!$L$57:$L$74,T$190)),INDEX('Emissions overview'!$L$57:$L$74,T$190),"")</f>
        <v/>
      </c>
      <c r="U195" s="608" t="str">
        <f>IF(ISNUMBER(INDEX('Emissions overview'!$L$57:$L$74,U$190)),INDEX('Emissions overview'!$L$57:$L$74,U$190),"")</f>
        <v/>
      </c>
      <c r="V195" s="609" t="str">
        <f>IF(ISNUMBER(INDEX('Emissions overview'!$L$57:$L$74,V$190)),INDEX('Emissions overview'!$L$57:$L$74,V$190),"")</f>
        <v/>
      </c>
      <c r="W195" s="587"/>
      <c r="X195" s="587"/>
      <c r="Y195" s="587"/>
      <c r="Z195" s="587"/>
      <c r="AA195" s="587"/>
      <c r="AC195" s="124" t="s">
        <v>204</v>
      </c>
    </row>
    <row r="196" spans="3:29" s="124" customFormat="1" ht="25.5" hidden="1" customHeight="1" x14ac:dyDescent="0.3">
      <c r="C196" s="736" t="s">
        <v>210</v>
      </c>
      <c r="D196" s="737"/>
      <c r="E196" s="737">
        <f t="shared" ref="E196:G196" si="49">IF(E194=TRUE,0,E195)</f>
        <v>3.16</v>
      </c>
      <c r="F196" s="737">
        <f t="shared" si="49"/>
        <v>3.1</v>
      </c>
      <c r="G196" s="737">
        <f t="shared" si="49"/>
        <v>3.1</v>
      </c>
      <c r="H196" s="737" t="str">
        <f>IF(H194=TRUE,0,H195)</f>
        <v/>
      </c>
      <c r="I196" s="737" t="str">
        <f t="shared" ref="I196:V196" si="50">IF(I194=TRUE,0,I195)</f>
        <v/>
      </c>
      <c r="J196" s="737" t="str">
        <f t="shared" si="50"/>
        <v/>
      </c>
      <c r="K196" s="737" t="str">
        <f t="shared" si="50"/>
        <v/>
      </c>
      <c r="L196" s="737" t="str">
        <f t="shared" si="50"/>
        <v/>
      </c>
      <c r="M196" s="737" t="str">
        <f t="shared" si="50"/>
        <v/>
      </c>
      <c r="N196" s="737" t="str">
        <f t="shared" si="50"/>
        <v/>
      </c>
      <c r="O196" s="737" t="str">
        <f t="shared" si="50"/>
        <v/>
      </c>
      <c r="P196" s="737" t="str">
        <f t="shared" si="50"/>
        <v/>
      </c>
      <c r="Q196" s="737" t="str">
        <f t="shared" si="50"/>
        <v/>
      </c>
      <c r="R196" s="737" t="str">
        <f t="shared" si="50"/>
        <v/>
      </c>
      <c r="S196" s="737" t="str">
        <f t="shared" si="50"/>
        <v/>
      </c>
      <c r="T196" s="737" t="str">
        <f t="shared" si="50"/>
        <v/>
      </c>
      <c r="U196" s="737" t="str">
        <f t="shared" si="50"/>
        <v/>
      </c>
      <c r="V196" s="738" t="str">
        <f t="shared" si="50"/>
        <v/>
      </c>
      <c r="W196" s="587"/>
      <c r="X196" s="587"/>
      <c r="Y196" s="587"/>
      <c r="Z196" s="587"/>
      <c r="AA196" s="587"/>
      <c r="AC196" s="124" t="s">
        <v>204</v>
      </c>
    </row>
    <row r="197" spans="3:29" s="124" customFormat="1" hidden="1" x14ac:dyDescent="0.25">
      <c r="AC197" s="124" t="s">
        <v>204</v>
      </c>
    </row>
  </sheetData>
  <sheetProtection sheet="1" objects="1" scenarios="1" formatCells="0" formatColumns="0" formatRows="0" insertColumns="0" insertRows="0"/>
  <mergeCells count="66">
    <mergeCell ref="Z25:Z26"/>
    <mergeCell ref="C22:Z22"/>
    <mergeCell ref="Y63:Y64"/>
    <mergeCell ref="Z63:Z64"/>
    <mergeCell ref="C23:Z23"/>
    <mergeCell ref="C62:Z62"/>
    <mergeCell ref="C61:Z61"/>
    <mergeCell ref="Y25:Y26"/>
    <mergeCell ref="W63:W64"/>
    <mergeCell ref="X25:X26"/>
    <mergeCell ref="X63:X64"/>
    <mergeCell ref="W25:W26"/>
    <mergeCell ref="C186:G186"/>
    <mergeCell ref="E11:V11"/>
    <mergeCell ref="C15:D15"/>
    <mergeCell ref="C16:D16"/>
    <mergeCell ref="C17:D17"/>
    <mergeCell ref="C13:D13"/>
    <mergeCell ref="E63:V63"/>
    <mergeCell ref="C93:Y93"/>
    <mergeCell ref="E25:V25"/>
    <mergeCell ref="C26:D26"/>
    <mergeCell ref="C14:D14"/>
    <mergeCell ref="Y95:Y96"/>
    <mergeCell ref="E144:V144"/>
    <mergeCell ref="C94:Z94"/>
    <mergeCell ref="W95:W96"/>
    <mergeCell ref="X95:X96"/>
    <mergeCell ref="C6:Z6"/>
    <mergeCell ref="C7:Z7"/>
    <mergeCell ref="C8:Z8"/>
    <mergeCell ref="Y11:Y12"/>
    <mergeCell ref="Z11:Z12"/>
    <mergeCell ref="W11:W12"/>
    <mergeCell ref="X11:X12"/>
    <mergeCell ref="C9:Z9"/>
    <mergeCell ref="E150:V150"/>
    <mergeCell ref="Y150:Y151"/>
    <mergeCell ref="Z150:Z151"/>
    <mergeCell ref="C183:D183"/>
    <mergeCell ref="C143:Z143"/>
    <mergeCell ref="Y144:Y145"/>
    <mergeCell ref="Z144:Z145"/>
    <mergeCell ref="C145:D145"/>
    <mergeCell ref="C148:Y148"/>
    <mergeCell ref="C149:Z149"/>
    <mergeCell ref="W144:W145"/>
    <mergeCell ref="W150:W151"/>
    <mergeCell ref="X144:X145"/>
    <mergeCell ref="X150:X151"/>
    <mergeCell ref="C136:D136"/>
    <mergeCell ref="C137:D137"/>
    <mergeCell ref="C128:Z128"/>
    <mergeCell ref="C129:Z129"/>
    <mergeCell ref="C130:Z130"/>
    <mergeCell ref="E133:V133"/>
    <mergeCell ref="Y133:Y134"/>
    <mergeCell ref="Z133:Z134"/>
    <mergeCell ref="W133:W134"/>
    <mergeCell ref="X133:X134"/>
    <mergeCell ref="C123:D123"/>
    <mergeCell ref="C91:D91"/>
    <mergeCell ref="E95:V95"/>
    <mergeCell ref="Z95:Z96"/>
    <mergeCell ref="C135:D135"/>
    <mergeCell ref="C131:Z131"/>
  </mergeCells>
  <conditionalFormatting sqref="H12:V17 H26:V58 H64:V91 H96:V123 H134:V137 H145:V146 H151:V183">
    <cfRule type="expression" dxfId="13" priority="1">
      <formula>H$192=TRUE</formula>
    </cfRule>
  </conditionalFormatting>
  <dataValidations count="3">
    <dataValidation type="list" allowBlank="1" showInputMessage="1" showErrorMessage="1" sqref="C97:C121" xr:uid="{00000000-0002-0000-0400-000000000000}">
      <formula1>worldcountries</formula1>
    </dataValidation>
    <dataValidation type="list" allowBlank="1" showInputMessage="1" showErrorMessage="1" sqref="C65:C89 D97:D121" xr:uid="{00000000-0002-0000-0400-000001000000}">
      <formula1>memberstates</formula1>
    </dataValidation>
    <dataValidation type="list" allowBlank="1" showInputMessage="1" showErrorMessage="1" sqref="D65:D89" xr:uid="{00000000-0002-0000-0400-000002000000}">
      <formula1>MemberStatesWithSwiss</formula1>
    </dataValidation>
  </dataValidations>
  <hyperlinks>
    <hyperlink ref="C186:G186" location="'Aircraft Data'!A1" display="&lt;&lt;&lt; Click here to proceed to section 10 &quot;Aircraft data&quot; &gt;&gt;&gt;" xr:uid="{00000000-0004-0000-0400-000000000000}"/>
  </hyperlinks>
  <pageMargins left="0.78740157480314965" right="0.78740157480314965" top="0.78740157480314965" bottom="0.78740157480314965" header="0.39370078740157483" footer="0.39370078740157483"/>
  <pageSetup paperSize="9" scale="70" fitToHeight="10" orientation="portrait" r:id="rId1"/>
  <headerFooter alignWithMargins="0">
    <oddFooter>&amp;L&amp;F&amp;C&amp;A&amp;R&amp;P / &amp;N</oddFooter>
  </headerFooter>
  <rowBreaks count="1" manualBreakCount="1">
    <brk id="60"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36866"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2:K66"/>
  <sheetViews>
    <sheetView showGridLines="0" zoomScale="115" zoomScaleNormal="115" workbookViewId="0"/>
  </sheetViews>
  <sheetFormatPr defaultColWidth="10.5546875" defaultRowHeight="13.2" x14ac:dyDescent="0.25"/>
  <cols>
    <col min="1" max="1" width="3.109375" style="389" customWidth="1"/>
    <col min="2" max="2" width="3.44140625" style="125" bestFit="1" customWidth="1"/>
    <col min="3" max="6" width="20.5546875" style="68" customWidth="1"/>
    <col min="7" max="8" width="10.6640625" style="68" customWidth="1"/>
    <col min="9" max="11" width="8.6640625" style="68" customWidth="1"/>
    <col min="12" max="12" width="3.109375" style="68" customWidth="1"/>
    <col min="13" max="16384" width="10.5546875" style="68"/>
  </cols>
  <sheetData>
    <row r="2" spans="1:11" ht="15.6" x14ac:dyDescent="0.25">
      <c r="B2" s="383">
        <v>9</v>
      </c>
      <c r="C2" s="1175" t="str">
        <f>Translations!$B$848</f>
        <v>Aircraft data</v>
      </c>
      <c r="D2" s="1175"/>
      <c r="E2" s="1175"/>
      <c r="F2" s="1175"/>
      <c r="G2" s="1175"/>
      <c r="H2" s="1175"/>
      <c r="I2" s="365"/>
      <c r="J2" s="365"/>
      <c r="K2" s="365"/>
    </row>
    <row r="4" spans="1:11" ht="12.75" customHeight="1" x14ac:dyDescent="0.25">
      <c r="B4" s="384" t="s">
        <v>25</v>
      </c>
      <c r="C4" s="1059" t="str">
        <f>Translations!$B$1145</f>
        <v>Provide details for each aircraft used during the year covered by this report for which you are the aircraft operator.</v>
      </c>
      <c r="D4" s="1059"/>
      <c r="E4" s="1059"/>
      <c r="F4" s="1059"/>
      <c r="G4" s="1059"/>
      <c r="H4" s="1059"/>
      <c r="I4" s="924"/>
      <c r="J4" s="924"/>
      <c r="K4" s="924"/>
    </row>
    <row r="5" spans="1:11" ht="39.75" customHeight="1" thickBot="1" x14ac:dyDescent="0.3">
      <c r="C5" s="1003" t="str">
        <f>Translations!$B$1289</f>
        <v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v>
      </c>
      <c r="D5" s="1023"/>
      <c r="E5" s="1023"/>
      <c r="F5" s="1023"/>
      <c r="G5" s="1023"/>
      <c r="H5" s="1023"/>
      <c r="I5" s="924"/>
      <c r="J5" s="924"/>
      <c r="K5" s="924"/>
    </row>
    <row r="6" spans="1:11" s="60" customFormat="1" ht="39.6" customHeight="1" x14ac:dyDescent="0.25">
      <c r="A6" s="390"/>
      <c r="B6" s="385"/>
      <c r="C6" s="1178" t="str">
        <f>Translations!$B$1005</f>
        <v>Aircraft type (ICAO aircraft type designator)</v>
      </c>
      <c r="D6" s="1178" t="str">
        <f>Translations!$B$1006</f>
        <v>Aircraft subtype (as specified in the monitoring plan, if applicable)</v>
      </c>
      <c r="E6" s="1178" t="str">
        <f>Translations!$B$1007</f>
        <v>Aircraft registration number</v>
      </c>
      <c r="F6" s="1178" t="str">
        <f>Translations!$B$1008</f>
        <v>Owner of the aircraft (if known)
 In the case of leased-in aircraft, the lessor</v>
      </c>
      <c r="G6" s="1176" t="str">
        <f>Translations!$B$1009</f>
        <v>If the aircraft has not belonged to your fleet for the whole reporting year:</v>
      </c>
      <c r="H6" s="1177"/>
      <c r="I6" s="1180" t="str">
        <f>Translations!$B$1149</f>
        <v>used for EU ETS</v>
      </c>
      <c r="J6" s="1184" t="str">
        <f>Translations!$B$1290</f>
        <v>used for CH ETS</v>
      </c>
      <c r="K6" s="1182" t="str">
        <f>Translations!$B$1150</f>
        <v>used for CORSIA (if applicable)</v>
      </c>
    </row>
    <row r="7" spans="1:11" s="60" customFormat="1" ht="13.2" customHeight="1" x14ac:dyDescent="0.25">
      <c r="A7" s="390"/>
      <c r="B7" s="385"/>
      <c r="C7" s="1179"/>
      <c r="D7" s="1179"/>
      <c r="E7" s="1179"/>
      <c r="F7" s="1179"/>
      <c r="G7" s="52" t="str">
        <f>Translations!$B$1010</f>
        <v>Starting date</v>
      </c>
      <c r="H7" s="52" t="str">
        <f>Translations!$B$1011</f>
        <v>End date</v>
      </c>
      <c r="I7" s="1181"/>
      <c r="J7" s="1185"/>
      <c r="K7" s="1183"/>
    </row>
    <row r="8" spans="1:11" x14ac:dyDescent="0.25">
      <c r="B8" s="386"/>
      <c r="C8" s="89"/>
      <c r="D8" s="89"/>
      <c r="E8" s="89"/>
      <c r="F8" s="89"/>
      <c r="G8" s="88"/>
      <c r="H8" s="88"/>
      <c r="I8" s="633"/>
      <c r="J8" s="88"/>
      <c r="K8" s="634"/>
    </row>
    <row r="9" spans="1:11" x14ac:dyDescent="0.25">
      <c r="B9" s="386"/>
      <c r="C9" s="89"/>
      <c r="D9" s="89"/>
      <c r="E9" s="89"/>
      <c r="F9" s="89"/>
      <c r="G9" s="88"/>
      <c r="H9" s="88"/>
      <c r="I9" s="633"/>
      <c r="J9" s="88"/>
      <c r="K9" s="634"/>
    </row>
    <row r="10" spans="1:11" x14ac:dyDescent="0.25">
      <c r="B10" s="386"/>
      <c r="C10" s="89"/>
      <c r="D10" s="89"/>
      <c r="E10" s="89"/>
      <c r="F10" s="89"/>
      <c r="G10" s="88"/>
      <c r="H10" s="88"/>
      <c r="I10" s="633"/>
      <c r="J10" s="88"/>
      <c r="K10" s="634"/>
    </row>
    <row r="11" spans="1:11" x14ac:dyDescent="0.25">
      <c r="B11" s="386"/>
      <c r="C11" s="89"/>
      <c r="D11" s="89"/>
      <c r="E11" s="89"/>
      <c r="F11" s="89"/>
      <c r="G11" s="88"/>
      <c r="H11" s="88"/>
      <c r="I11" s="633"/>
      <c r="J11" s="88"/>
      <c r="K11" s="634"/>
    </row>
    <row r="12" spans="1:11" x14ac:dyDescent="0.25">
      <c r="B12" s="386"/>
      <c r="C12" s="89"/>
      <c r="D12" s="89"/>
      <c r="E12" s="89"/>
      <c r="F12" s="89"/>
      <c r="G12" s="88"/>
      <c r="H12" s="88"/>
      <c r="I12" s="633"/>
      <c r="J12" s="88"/>
      <c r="K12" s="634"/>
    </row>
    <row r="13" spans="1:11" x14ac:dyDescent="0.25">
      <c r="B13" s="386"/>
      <c r="C13" s="89"/>
      <c r="D13" s="89"/>
      <c r="E13" s="89"/>
      <c r="F13" s="89"/>
      <c r="G13" s="88"/>
      <c r="H13" s="88"/>
      <c r="I13" s="633"/>
      <c r="J13" s="88"/>
      <c r="K13" s="634"/>
    </row>
    <row r="14" spans="1:11" x14ac:dyDescent="0.25">
      <c r="B14" s="386"/>
      <c r="C14" s="89"/>
      <c r="D14" s="89"/>
      <c r="E14" s="89"/>
      <c r="F14" s="89"/>
      <c r="G14" s="88"/>
      <c r="H14" s="88"/>
      <c r="I14" s="633"/>
      <c r="J14" s="88"/>
      <c r="K14" s="634"/>
    </row>
    <row r="15" spans="1:11" x14ac:dyDescent="0.25">
      <c r="B15" s="386"/>
      <c r="C15" s="89"/>
      <c r="D15" s="89"/>
      <c r="E15" s="89"/>
      <c r="F15" s="89"/>
      <c r="G15" s="88"/>
      <c r="H15" s="88"/>
      <c r="I15" s="633"/>
      <c r="J15" s="88"/>
      <c r="K15" s="634"/>
    </row>
    <row r="16" spans="1:11" x14ac:dyDescent="0.25">
      <c r="B16" s="386"/>
      <c r="C16" s="89"/>
      <c r="D16" s="89"/>
      <c r="E16" s="89"/>
      <c r="F16" s="89"/>
      <c r="G16" s="88"/>
      <c r="H16" s="88"/>
      <c r="I16" s="633"/>
      <c r="J16" s="88"/>
      <c r="K16" s="634"/>
    </row>
    <row r="17" spans="2:11" x14ac:dyDescent="0.25">
      <c r="B17" s="386"/>
      <c r="C17" s="89"/>
      <c r="D17" s="89"/>
      <c r="E17" s="89"/>
      <c r="F17" s="89"/>
      <c r="G17" s="88"/>
      <c r="H17" s="88"/>
      <c r="I17" s="633"/>
      <c r="J17" s="88"/>
      <c r="K17" s="634"/>
    </row>
    <row r="18" spans="2:11" x14ac:dyDescent="0.25">
      <c r="B18" s="386"/>
      <c r="C18" s="89"/>
      <c r="D18" s="89"/>
      <c r="E18" s="89"/>
      <c r="F18" s="89"/>
      <c r="G18" s="88"/>
      <c r="H18" s="88"/>
      <c r="I18" s="633"/>
      <c r="J18" s="88"/>
      <c r="K18" s="634"/>
    </row>
    <row r="19" spans="2:11" x14ac:dyDescent="0.25">
      <c r="B19" s="386"/>
      <c r="C19" s="89"/>
      <c r="D19" s="89"/>
      <c r="E19" s="89"/>
      <c r="F19" s="89"/>
      <c r="G19" s="88"/>
      <c r="H19" s="88"/>
      <c r="I19" s="633"/>
      <c r="J19" s="88"/>
      <c r="K19" s="634"/>
    </row>
    <row r="20" spans="2:11" x14ac:dyDescent="0.25">
      <c r="B20" s="386"/>
      <c r="C20" s="89"/>
      <c r="D20" s="89"/>
      <c r="E20" s="89"/>
      <c r="F20" s="89"/>
      <c r="G20" s="88"/>
      <c r="H20" s="88"/>
      <c r="I20" s="633"/>
      <c r="J20" s="88"/>
      <c r="K20" s="634"/>
    </row>
    <row r="21" spans="2:11" x14ac:dyDescent="0.25">
      <c r="B21" s="386"/>
      <c r="C21" s="89"/>
      <c r="D21" s="89"/>
      <c r="E21" s="89"/>
      <c r="F21" s="89"/>
      <c r="G21" s="88"/>
      <c r="H21" s="88"/>
      <c r="I21" s="633"/>
      <c r="J21" s="88"/>
      <c r="K21" s="634"/>
    </row>
    <row r="22" spans="2:11" x14ac:dyDescent="0.25">
      <c r="B22" s="386"/>
      <c r="C22" s="89"/>
      <c r="D22" s="89"/>
      <c r="E22" s="89"/>
      <c r="F22" s="89"/>
      <c r="G22" s="88"/>
      <c r="H22" s="88"/>
      <c r="I22" s="633"/>
      <c r="J22" s="88"/>
      <c r="K22" s="634"/>
    </row>
    <row r="23" spans="2:11" x14ac:dyDescent="0.25">
      <c r="B23" s="386"/>
      <c r="C23" s="89"/>
      <c r="D23" s="89"/>
      <c r="E23" s="89"/>
      <c r="F23" s="89"/>
      <c r="G23" s="88"/>
      <c r="H23" s="88"/>
      <c r="I23" s="633"/>
      <c r="J23" s="88"/>
      <c r="K23" s="634"/>
    </row>
    <row r="24" spans="2:11" x14ac:dyDescent="0.25">
      <c r="B24" s="386"/>
      <c r="C24" s="89"/>
      <c r="D24" s="89"/>
      <c r="E24" s="89"/>
      <c r="F24" s="89"/>
      <c r="G24" s="88"/>
      <c r="H24" s="88"/>
      <c r="I24" s="633"/>
      <c r="J24" s="88"/>
      <c r="K24" s="634"/>
    </row>
    <row r="25" spans="2:11" x14ac:dyDescent="0.25">
      <c r="B25" s="386"/>
      <c r="C25" s="89"/>
      <c r="D25" s="89"/>
      <c r="E25" s="89"/>
      <c r="F25" s="89"/>
      <c r="G25" s="88"/>
      <c r="H25" s="88"/>
      <c r="I25" s="633"/>
      <c r="J25" s="88"/>
      <c r="K25" s="634"/>
    </row>
    <row r="26" spans="2:11" x14ac:dyDescent="0.25">
      <c r="B26" s="386"/>
      <c r="C26" s="89"/>
      <c r="D26" s="89"/>
      <c r="E26" s="89"/>
      <c r="F26" s="89"/>
      <c r="G26" s="88"/>
      <c r="H26" s="88"/>
      <c r="I26" s="633"/>
      <c r="J26" s="88"/>
      <c r="K26" s="634"/>
    </row>
    <row r="27" spans="2:11" x14ac:dyDescent="0.25">
      <c r="B27" s="386"/>
      <c r="C27" s="89"/>
      <c r="D27" s="89"/>
      <c r="E27" s="89"/>
      <c r="F27" s="89"/>
      <c r="G27" s="88"/>
      <c r="H27" s="88"/>
      <c r="I27" s="633"/>
      <c r="J27" s="88"/>
      <c r="K27" s="634"/>
    </row>
    <row r="28" spans="2:11" x14ac:dyDescent="0.25">
      <c r="B28" s="386"/>
      <c r="C28" s="89"/>
      <c r="D28" s="89"/>
      <c r="E28" s="89"/>
      <c r="F28" s="89"/>
      <c r="G28" s="88"/>
      <c r="H28" s="88"/>
      <c r="I28" s="633"/>
      <c r="J28" s="88"/>
      <c r="K28" s="634"/>
    </row>
    <row r="29" spans="2:11" x14ac:dyDescent="0.25">
      <c r="B29" s="386"/>
      <c r="C29" s="89"/>
      <c r="D29" s="89"/>
      <c r="E29" s="89"/>
      <c r="F29" s="89"/>
      <c r="G29" s="88"/>
      <c r="H29" s="88"/>
      <c r="I29" s="633"/>
      <c r="J29" s="88"/>
      <c r="K29" s="634"/>
    </row>
    <row r="30" spans="2:11" x14ac:dyDescent="0.25">
      <c r="B30" s="386"/>
      <c r="C30" s="89"/>
      <c r="D30" s="89"/>
      <c r="E30" s="89"/>
      <c r="F30" s="89"/>
      <c r="G30" s="88"/>
      <c r="H30" s="88"/>
      <c r="I30" s="633"/>
      <c r="J30" s="88"/>
      <c r="K30" s="634"/>
    </row>
    <row r="31" spans="2:11" x14ac:dyDescent="0.25">
      <c r="B31" s="386"/>
      <c r="C31" s="89"/>
      <c r="D31" s="89"/>
      <c r="E31" s="89"/>
      <c r="F31" s="89"/>
      <c r="G31" s="88"/>
      <c r="H31" s="88"/>
      <c r="I31" s="633"/>
      <c r="J31" s="88"/>
      <c r="K31" s="634"/>
    </row>
    <row r="32" spans="2:11" x14ac:dyDescent="0.25">
      <c r="B32" s="386"/>
      <c r="C32" s="89"/>
      <c r="D32" s="89"/>
      <c r="E32" s="89"/>
      <c r="F32" s="89"/>
      <c r="G32" s="88"/>
      <c r="H32" s="88"/>
      <c r="I32" s="633"/>
      <c r="J32" s="88"/>
      <c r="K32" s="634"/>
    </row>
    <row r="33" spans="2:11" x14ac:dyDescent="0.25">
      <c r="B33" s="386"/>
      <c r="C33" s="89"/>
      <c r="D33" s="89"/>
      <c r="E33" s="89"/>
      <c r="F33" s="89"/>
      <c r="G33" s="88"/>
      <c r="H33" s="88"/>
      <c r="I33" s="633"/>
      <c r="J33" s="88"/>
      <c r="K33" s="634"/>
    </row>
    <row r="34" spans="2:11" x14ac:dyDescent="0.25">
      <c r="B34" s="386"/>
      <c r="C34" s="89"/>
      <c r="D34" s="89"/>
      <c r="E34" s="89"/>
      <c r="F34" s="89"/>
      <c r="G34" s="88"/>
      <c r="H34" s="88"/>
      <c r="I34" s="633"/>
      <c r="J34" s="88"/>
      <c r="K34" s="634"/>
    </row>
    <row r="35" spans="2:11" x14ac:dyDescent="0.25">
      <c r="B35" s="386"/>
      <c r="C35" s="89"/>
      <c r="D35" s="89"/>
      <c r="E35" s="89"/>
      <c r="F35" s="89"/>
      <c r="G35" s="88"/>
      <c r="H35" s="88"/>
      <c r="I35" s="633"/>
      <c r="J35" s="88"/>
      <c r="K35" s="634"/>
    </row>
    <row r="36" spans="2:11" x14ac:dyDescent="0.25">
      <c r="B36" s="386"/>
      <c r="C36" s="89"/>
      <c r="D36" s="89"/>
      <c r="E36" s="89"/>
      <c r="F36" s="89"/>
      <c r="G36" s="88"/>
      <c r="H36" s="88"/>
      <c r="I36" s="633"/>
      <c r="J36" s="88"/>
      <c r="K36" s="634"/>
    </row>
    <row r="37" spans="2:11" x14ac:dyDescent="0.25">
      <c r="B37" s="386"/>
      <c r="C37" s="89"/>
      <c r="D37" s="89"/>
      <c r="E37" s="89"/>
      <c r="F37" s="89"/>
      <c r="G37" s="88"/>
      <c r="H37" s="88"/>
      <c r="I37" s="633"/>
      <c r="J37" s="88"/>
      <c r="K37" s="634"/>
    </row>
    <row r="38" spans="2:11" x14ac:dyDescent="0.25">
      <c r="B38" s="386"/>
      <c r="C38" s="89"/>
      <c r="D38" s="89"/>
      <c r="E38" s="89"/>
      <c r="F38" s="89"/>
      <c r="G38" s="88"/>
      <c r="H38" s="88"/>
      <c r="I38" s="633"/>
      <c r="J38" s="88"/>
      <c r="K38" s="634"/>
    </row>
    <row r="39" spans="2:11" x14ac:dyDescent="0.25">
      <c r="B39" s="386"/>
      <c r="C39" s="89"/>
      <c r="D39" s="89"/>
      <c r="E39" s="89"/>
      <c r="F39" s="89"/>
      <c r="G39" s="88"/>
      <c r="H39" s="88"/>
      <c r="I39" s="633"/>
      <c r="J39" s="88"/>
      <c r="K39" s="634"/>
    </row>
    <row r="40" spans="2:11" x14ac:dyDescent="0.25">
      <c r="B40" s="386"/>
      <c r="C40" s="89"/>
      <c r="D40" s="89"/>
      <c r="E40" s="89"/>
      <c r="F40" s="89"/>
      <c r="G40" s="88"/>
      <c r="H40" s="88"/>
      <c r="I40" s="633"/>
      <c r="J40" s="88"/>
      <c r="K40" s="634"/>
    </row>
    <row r="41" spans="2:11" x14ac:dyDescent="0.25">
      <c r="B41" s="386"/>
      <c r="C41" s="89"/>
      <c r="D41" s="89"/>
      <c r="E41" s="89"/>
      <c r="F41" s="89"/>
      <c r="G41" s="88"/>
      <c r="H41" s="88"/>
      <c r="I41" s="633"/>
      <c r="J41" s="88"/>
      <c r="K41" s="634"/>
    </row>
    <row r="42" spans="2:11" x14ac:dyDescent="0.25">
      <c r="B42" s="386"/>
      <c r="C42" s="89"/>
      <c r="D42" s="89"/>
      <c r="E42" s="89"/>
      <c r="F42" s="89"/>
      <c r="G42" s="88"/>
      <c r="H42" s="88"/>
      <c r="I42" s="633"/>
      <c r="J42" s="88"/>
      <c r="K42" s="634"/>
    </row>
    <row r="43" spans="2:11" x14ac:dyDescent="0.25">
      <c r="B43" s="386"/>
      <c r="C43" s="89"/>
      <c r="D43" s="89"/>
      <c r="E43" s="89"/>
      <c r="F43" s="89"/>
      <c r="G43" s="88"/>
      <c r="H43" s="88"/>
      <c r="I43" s="633"/>
      <c r="J43" s="88"/>
      <c r="K43" s="634"/>
    </row>
    <row r="44" spans="2:11" x14ac:dyDescent="0.25">
      <c r="B44" s="386"/>
      <c r="C44" s="89"/>
      <c r="D44" s="89"/>
      <c r="E44" s="89"/>
      <c r="F44" s="89"/>
      <c r="G44" s="88"/>
      <c r="H44" s="88"/>
      <c r="I44" s="633"/>
      <c r="J44" s="88"/>
      <c r="K44" s="634"/>
    </row>
    <row r="45" spans="2:11" x14ac:dyDescent="0.25">
      <c r="B45" s="386"/>
      <c r="C45" s="89"/>
      <c r="D45" s="89"/>
      <c r="E45" s="89"/>
      <c r="F45" s="89"/>
      <c r="G45" s="88"/>
      <c r="H45" s="88"/>
      <c r="I45" s="633"/>
      <c r="J45" s="88"/>
      <c r="K45" s="634"/>
    </row>
    <row r="46" spans="2:11" x14ac:dyDescent="0.25">
      <c r="B46" s="386"/>
      <c r="C46" s="89"/>
      <c r="D46" s="89"/>
      <c r="E46" s="89"/>
      <c r="F46" s="89"/>
      <c r="G46" s="88"/>
      <c r="H46" s="88"/>
      <c r="I46" s="633"/>
      <c r="J46" s="88"/>
      <c r="K46" s="634"/>
    </row>
    <row r="47" spans="2:11" x14ac:dyDescent="0.25">
      <c r="B47" s="386"/>
      <c r="C47" s="89"/>
      <c r="D47" s="89"/>
      <c r="E47" s="89"/>
      <c r="F47" s="89"/>
      <c r="G47" s="88"/>
      <c r="H47" s="88"/>
      <c r="I47" s="633"/>
      <c r="J47" s="88"/>
      <c r="K47" s="634"/>
    </row>
    <row r="48" spans="2:11" x14ac:dyDescent="0.25">
      <c r="B48" s="386"/>
      <c r="C48" s="89"/>
      <c r="D48" s="89"/>
      <c r="E48" s="89"/>
      <c r="F48" s="89"/>
      <c r="G48" s="88"/>
      <c r="H48" s="88"/>
      <c r="I48" s="633"/>
      <c r="J48" s="88"/>
      <c r="K48" s="634"/>
    </row>
    <row r="49" spans="2:11" x14ac:dyDescent="0.25">
      <c r="B49" s="386"/>
      <c r="C49" s="89"/>
      <c r="D49" s="89"/>
      <c r="E49" s="89"/>
      <c r="F49" s="89"/>
      <c r="G49" s="88"/>
      <c r="H49" s="88"/>
      <c r="I49" s="633"/>
      <c r="J49" s="88"/>
      <c r="K49" s="634"/>
    </row>
    <row r="50" spans="2:11" x14ac:dyDescent="0.25">
      <c r="B50" s="386"/>
      <c r="C50" s="89"/>
      <c r="D50" s="89"/>
      <c r="E50" s="89"/>
      <c r="F50" s="89"/>
      <c r="G50" s="88"/>
      <c r="H50" s="88"/>
      <c r="I50" s="633"/>
      <c r="J50" s="88"/>
      <c r="K50" s="634"/>
    </row>
    <row r="51" spans="2:11" x14ac:dyDescent="0.25">
      <c r="B51" s="386"/>
      <c r="C51" s="89"/>
      <c r="D51" s="89"/>
      <c r="E51" s="89"/>
      <c r="F51" s="89"/>
      <c r="G51" s="88"/>
      <c r="H51" s="88"/>
      <c r="I51" s="633"/>
      <c r="J51" s="88"/>
      <c r="K51" s="634"/>
    </row>
    <row r="52" spans="2:11" x14ac:dyDescent="0.25">
      <c r="B52" s="386"/>
      <c r="C52" s="89"/>
      <c r="D52" s="89"/>
      <c r="E52" s="89"/>
      <c r="F52" s="89"/>
      <c r="G52" s="88"/>
      <c r="H52" s="88"/>
      <c r="I52" s="633"/>
      <c r="J52" s="88"/>
      <c r="K52" s="634"/>
    </row>
    <row r="53" spans="2:11" x14ac:dyDescent="0.25">
      <c r="B53" s="386"/>
      <c r="C53" s="89"/>
      <c r="D53" s="89"/>
      <c r="E53" s="89"/>
      <c r="F53" s="89"/>
      <c r="G53" s="88"/>
      <c r="H53" s="88"/>
      <c r="I53" s="633"/>
      <c r="J53" s="88"/>
      <c r="K53" s="634"/>
    </row>
    <row r="54" spans="2:11" x14ac:dyDescent="0.25">
      <c r="B54" s="386"/>
      <c r="C54" s="89"/>
      <c r="D54" s="89"/>
      <c r="E54" s="89"/>
      <c r="F54" s="89"/>
      <c r="G54" s="88"/>
      <c r="H54" s="88"/>
      <c r="I54" s="633"/>
      <c r="J54" s="88"/>
      <c r="K54" s="634"/>
    </row>
    <row r="55" spans="2:11" x14ac:dyDescent="0.25">
      <c r="B55" s="386"/>
      <c r="C55" s="89"/>
      <c r="D55" s="89"/>
      <c r="E55" s="89"/>
      <c r="F55" s="89"/>
      <c r="G55" s="88"/>
      <c r="H55" s="88"/>
      <c r="I55" s="633"/>
      <c r="J55" s="88"/>
      <c r="K55" s="634"/>
    </row>
    <row r="56" spans="2:11" x14ac:dyDescent="0.25">
      <c r="B56" s="386"/>
      <c r="C56" s="89"/>
      <c r="D56" s="89"/>
      <c r="E56" s="89"/>
      <c r="F56" s="89"/>
      <c r="G56" s="88"/>
      <c r="H56" s="88"/>
      <c r="I56" s="633"/>
      <c r="J56" s="88"/>
      <c r="K56" s="634"/>
    </row>
    <row r="57" spans="2:11" x14ac:dyDescent="0.25">
      <c r="B57" s="386"/>
      <c r="C57" s="89"/>
      <c r="D57" s="89"/>
      <c r="E57" s="89"/>
      <c r="F57" s="89"/>
      <c r="G57" s="88"/>
      <c r="H57" s="88"/>
      <c r="I57" s="633"/>
      <c r="J57" s="88"/>
      <c r="K57" s="634"/>
    </row>
    <row r="58" spans="2:11" x14ac:dyDescent="0.25">
      <c r="B58" s="386"/>
      <c r="C58" s="89"/>
      <c r="D58" s="89"/>
      <c r="E58" s="89"/>
      <c r="F58" s="89"/>
      <c r="G58" s="88"/>
      <c r="H58" s="88"/>
      <c r="I58" s="633"/>
      <c r="J58" s="88"/>
      <c r="K58" s="634"/>
    </row>
    <row r="59" spans="2:11" x14ac:dyDescent="0.25">
      <c r="B59" s="386"/>
      <c r="C59" s="89"/>
      <c r="D59" s="89"/>
      <c r="E59" s="89"/>
      <c r="F59" s="89"/>
      <c r="G59" s="88"/>
      <c r="H59" s="88"/>
      <c r="I59" s="633"/>
      <c r="J59" s="88"/>
      <c r="K59" s="634"/>
    </row>
    <row r="60" spans="2:11" x14ac:dyDescent="0.25">
      <c r="B60" s="386"/>
      <c r="C60" s="89"/>
      <c r="D60" s="89"/>
      <c r="E60" s="89"/>
      <c r="F60" s="89"/>
      <c r="G60" s="88"/>
      <c r="H60" s="88"/>
      <c r="I60" s="633"/>
      <c r="J60" s="88"/>
      <c r="K60" s="634"/>
    </row>
    <row r="61" spans="2:11" x14ac:dyDescent="0.25">
      <c r="B61" s="386"/>
      <c r="C61" s="89"/>
      <c r="D61" s="89"/>
      <c r="E61" s="89"/>
      <c r="F61" s="89"/>
      <c r="G61" s="88"/>
      <c r="H61" s="88"/>
      <c r="I61" s="633"/>
      <c r="J61" s="88"/>
      <c r="K61" s="634"/>
    </row>
    <row r="62" spans="2:11" ht="13.8" thickBot="1" x14ac:dyDescent="0.3">
      <c r="B62" s="386"/>
      <c r="C62" s="387" t="s">
        <v>73</v>
      </c>
      <c r="D62" s="387" t="s">
        <v>73</v>
      </c>
      <c r="E62" s="387" t="s">
        <v>73</v>
      </c>
      <c r="F62" s="387" t="s">
        <v>73</v>
      </c>
      <c r="G62" s="388" t="s">
        <v>73</v>
      </c>
      <c r="H62" s="388" t="s">
        <v>73</v>
      </c>
      <c r="I62" s="635" t="s">
        <v>73</v>
      </c>
      <c r="J62" s="636" t="s">
        <v>73</v>
      </c>
      <c r="K62" s="637" t="s">
        <v>73</v>
      </c>
    </row>
    <row r="64" spans="2:11" ht="26.4" customHeight="1" x14ac:dyDescent="0.25">
      <c r="C64" s="1186" t="str">
        <f>Translations!$B$1156</f>
        <v>Please continue by adding further rows as needed (above the "end" markers). This must be done by copying an empty row and inserting it thereafter. A simple "insert row" command will NOT be sufficent.</v>
      </c>
      <c r="D64" s="924"/>
      <c r="E64" s="924"/>
      <c r="F64" s="924"/>
      <c r="G64" s="924"/>
      <c r="H64" s="924"/>
      <c r="I64" s="924"/>
      <c r="J64" s="924"/>
      <c r="K64" s="924"/>
    </row>
    <row r="66" spans="3:7" x14ac:dyDescent="0.25">
      <c r="C66" s="1072" t="s">
        <v>211</v>
      </c>
      <c r="D66" s="1072"/>
      <c r="E66" s="1072"/>
      <c r="F66" s="1072"/>
      <c r="G66" s="1072"/>
    </row>
  </sheetData>
  <sheetProtection sheet="1" objects="1" scenarios="1" formatCells="0" formatColumns="0" formatRows="0" insertColumns="0" insertRows="0"/>
  <mergeCells count="13">
    <mergeCell ref="C66:G66"/>
    <mergeCell ref="C2:H2"/>
    <mergeCell ref="G6:H6"/>
    <mergeCell ref="C6:C7"/>
    <mergeCell ref="D6:D7"/>
    <mergeCell ref="E6:E7"/>
    <mergeCell ref="F6:F7"/>
    <mergeCell ref="C4:K4"/>
    <mergeCell ref="C5:K5"/>
    <mergeCell ref="I6:I7"/>
    <mergeCell ref="K6:K7"/>
    <mergeCell ref="J6:J7"/>
    <mergeCell ref="C64:K64"/>
  </mergeCells>
  <conditionalFormatting sqref="I8:J62">
    <cfRule type="expression" dxfId="12" priority="3">
      <formula>CONTR_onlyCORSIA=TRUE</formula>
    </cfRule>
  </conditionalFormatting>
  <conditionalFormatting sqref="K8:K62">
    <cfRule type="expression" dxfId="11" priority="2">
      <formula>CONTR_CORSIAapplied=FALSE</formula>
    </cfRule>
  </conditionalFormatting>
  <dataValidations count="1">
    <dataValidation type="list" allowBlank="1" showInputMessage="1" showErrorMessage="1" sqref="I8:K61" xr:uid="{00000000-0002-0000-0500-000000000000}">
      <formula1>TrueFalse</formula1>
    </dataValidation>
  </dataValidations>
  <hyperlinks>
    <hyperlink ref="C66:G66" location="'MS specific content'!A1" display="&lt;&lt;&lt; Click here to proceed to section 11 &quot;Member State specific Content&quot; &gt;&gt;&gt;" xr:uid="{00000000-0004-0000-0500-000000000000}"/>
  </hyperlinks>
  <pageMargins left="0.78740157480314965" right="0.78740157480314965" top="0.78740157480314965" bottom="0.78740157480314965" header="0.39370078740157483" footer="0.39370078740157483"/>
  <pageSetup paperSize="9" scale="70" fitToHeight="3" orientation="landscape" r:id="rId1"/>
  <headerFooter alignWithMargins="0">
    <oddFooter>&amp;L&amp;F&amp;C&amp;A&amp;R&amp;P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utton 1">
              <controlPr defaultSize="0" print="0" autoFill="0" autoPict="0">
                <anchor moveWithCells="1" sizeWithCells="1">
                  <from>
                    <xdr:col>8</xdr:col>
                    <xdr:colOff>0</xdr:colOff>
                    <xdr:row>0</xdr:row>
                    <xdr:rowOff>0</xdr:rowOff>
                  </from>
                  <to>
                    <xdr:col>8</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J35"/>
  <sheetViews>
    <sheetView showGridLines="0" zoomScale="115" zoomScaleNormal="115" zoomScaleSheetLayoutView="140" workbookViewId="0"/>
  </sheetViews>
  <sheetFormatPr defaultColWidth="11.44140625" defaultRowHeight="13.2" x14ac:dyDescent="0.25"/>
  <cols>
    <col min="1" max="1" width="3.109375" style="56" customWidth="1"/>
    <col min="2" max="2" width="4.109375" style="56" customWidth="1"/>
    <col min="3" max="3" width="11.44140625" style="56" customWidth="1"/>
    <col min="4" max="4" width="10.88671875" style="56" customWidth="1"/>
    <col min="5" max="6" width="13.5546875" style="56" customWidth="1"/>
    <col min="7" max="7" width="10.44140625" style="56" customWidth="1"/>
    <col min="8" max="8" width="11.109375" style="56" customWidth="1"/>
    <col min="9" max="10" width="13.5546875" style="56" customWidth="1"/>
    <col min="11" max="16384" width="11.44140625" style="56"/>
  </cols>
  <sheetData>
    <row r="1" spans="1:10" x14ac:dyDescent="0.25">
      <c r="B1" s="106"/>
      <c r="E1" s="115"/>
      <c r="F1" s="115"/>
    </row>
    <row r="2" spans="1:10" ht="17.399999999999999" x14ac:dyDescent="0.25">
      <c r="B2" s="1025" t="str">
        <f>Translations!$B$20</f>
        <v>Member State specific further information</v>
      </c>
      <c r="C2" s="1025"/>
      <c r="D2" s="1025"/>
      <c r="E2" s="1025"/>
      <c r="F2" s="1025"/>
      <c r="G2" s="1025"/>
      <c r="H2" s="1025"/>
      <c r="I2" s="1025"/>
      <c r="J2" s="1025"/>
    </row>
    <row r="3" spans="1:10" x14ac:dyDescent="0.25">
      <c r="B3" s="106"/>
      <c r="E3" s="115"/>
      <c r="F3" s="115"/>
    </row>
    <row r="4" spans="1:10" ht="15.6" x14ac:dyDescent="0.3">
      <c r="B4" s="85">
        <v>10</v>
      </c>
      <c r="C4" s="58" t="str">
        <f>Translations!$B$366</f>
        <v>Comments</v>
      </c>
      <c r="D4" s="58"/>
      <c r="E4" s="58"/>
      <c r="F4" s="58"/>
      <c r="G4" s="58"/>
      <c r="H4" s="58"/>
      <c r="I4" s="58"/>
      <c r="J4" s="58"/>
    </row>
    <row r="6" spans="1:10" x14ac:dyDescent="0.25">
      <c r="B6" s="78" t="str">
        <f>Translations!$B$367</f>
        <v>Space for further Comments:</v>
      </c>
    </row>
    <row r="7" spans="1:10" x14ac:dyDescent="0.25">
      <c r="B7" s="98"/>
      <c r="C7" s="97"/>
      <c r="D7" s="97"/>
      <c r="E7" s="97"/>
      <c r="F7" s="97"/>
      <c r="G7" s="97"/>
      <c r="H7" s="97"/>
      <c r="I7" s="97"/>
      <c r="J7" s="96"/>
    </row>
    <row r="8" spans="1:10" ht="15.6" x14ac:dyDescent="0.3">
      <c r="A8" s="76"/>
      <c r="B8" s="95"/>
      <c r="C8" s="94"/>
      <c r="D8" s="94"/>
      <c r="E8" s="94"/>
      <c r="F8" s="94"/>
      <c r="G8" s="94"/>
      <c r="H8" s="94"/>
      <c r="I8" s="94"/>
      <c r="J8" s="93"/>
    </row>
    <row r="9" spans="1:10" x14ac:dyDescent="0.25">
      <c r="B9" s="95"/>
      <c r="C9" s="94"/>
      <c r="D9" s="94"/>
      <c r="E9" s="94"/>
      <c r="F9" s="94"/>
      <c r="G9" s="94"/>
      <c r="H9" s="94"/>
      <c r="I9" s="94"/>
      <c r="J9" s="93"/>
    </row>
    <row r="10" spans="1:10" x14ac:dyDescent="0.25">
      <c r="B10" s="95"/>
      <c r="C10" s="94"/>
      <c r="D10" s="94"/>
      <c r="E10" s="94"/>
      <c r="F10" s="94"/>
      <c r="G10" s="94"/>
      <c r="H10" s="94"/>
      <c r="I10" s="94"/>
      <c r="J10" s="93"/>
    </row>
    <row r="11" spans="1:10" x14ac:dyDescent="0.25">
      <c r="B11" s="95"/>
      <c r="C11" s="94"/>
      <c r="D11" s="94"/>
      <c r="E11" s="94"/>
      <c r="F11" s="94"/>
      <c r="G11" s="94"/>
      <c r="H11" s="94"/>
      <c r="I11" s="94"/>
      <c r="J11" s="93"/>
    </row>
    <row r="12" spans="1:10" x14ac:dyDescent="0.25">
      <c r="B12" s="95"/>
      <c r="C12" s="94"/>
      <c r="D12" s="94"/>
      <c r="E12" s="94"/>
      <c r="F12" s="94"/>
      <c r="G12" s="94"/>
      <c r="H12" s="94"/>
      <c r="I12" s="94"/>
      <c r="J12" s="93"/>
    </row>
    <row r="13" spans="1:10" x14ac:dyDescent="0.25">
      <c r="B13" s="95"/>
      <c r="C13" s="94"/>
      <c r="D13" s="94"/>
      <c r="E13" s="94"/>
      <c r="F13" s="94"/>
      <c r="G13" s="94"/>
      <c r="H13" s="94"/>
      <c r="I13" s="94"/>
      <c r="J13" s="93"/>
    </row>
    <row r="14" spans="1:10" x14ac:dyDescent="0.25">
      <c r="B14" s="95"/>
      <c r="C14" s="94"/>
      <c r="D14" s="94"/>
      <c r="E14" s="94"/>
      <c r="F14" s="94"/>
      <c r="G14" s="94"/>
      <c r="H14" s="94"/>
      <c r="I14" s="94"/>
      <c r="J14" s="93"/>
    </row>
    <row r="15" spans="1:10" x14ac:dyDescent="0.25">
      <c r="B15" s="95"/>
      <c r="C15" s="94"/>
      <c r="D15" s="94"/>
      <c r="E15" s="94"/>
      <c r="F15" s="94"/>
      <c r="G15" s="94"/>
      <c r="H15" s="94"/>
      <c r="I15" s="94"/>
      <c r="J15" s="93"/>
    </row>
    <row r="16" spans="1:10" x14ac:dyDescent="0.25">
      <c r="B16" s="95"/>
      <c r="C16" s="94"/>
      <c r="D16" s="94"/>
      <c r="E16" s="94"/>
      <c r="F16" s="94"/>
      <c r="G16" s="94"/>
      <c r="H16" s="94"/>
      <c r="I16" s="94"/>
      <c r="J16" s="93"/>
    </row>
    <row r="17" spans="2:10" x14ac:dyDescent="0.25">
      <c r="B17" s="95"/>
      <c r="C17" s="94"/>
      <c r="D17" s="94"/>
      <c r="E17" s="94"/>
      <c r="F17" s="94"/>
      <c r="G17" s="94"/>
      <c r="H17" s="94"/>
      <c r="I17" s="94"/>
      <c r="J17" s="93"/>
    </row>
    <row r="18" spans="2:10" x14ac:dyDescent="0.25">
      <c r="B18" s="95"/>
      <c r="C18" s="94"/>
      <c r="D18" s="94"/>
      <c r="E18" s="94"/>
      <c r="F18" s="94"/>
      <c r="G18" s="94"/>
      <c r="H18" s="94"/>
      <c r="I18" s="94"/>
      <c r="J18" s="93"/>
    </row>
    <row r="19" spans="2:10" x14ac:dyDescent="0.25">
      <c r="B19" s="95"/>
      <c r="C19" s="94"/>
      <c r="D19" s="94"/>
      <c r="E19" s="94"/>
      <c r="F19" s="94"/>
      <c r="G19" s="94"/>
      <c r="H19" s="94"/>
      <c r="I19" s="94"/>
      <c r="J19" s="93"/>
    </row>
    <row r="20" spans="2:10" x14ac:dyDescent="0.25">
      <c r="B20" s="95"/>
      <c r="C20" s="94"/>
      <c r="D20" s="94"/>
      <c r="E20" s="94"/>
      <c r="F20" s="94"/>
      <c r="G20" s="94"/>
      <c r="H20" s="94"/>
      <c r="I20" s="94"/>
      <c r="J20" s="93"/>
    </row>
    <row r="21" spans="2:10" x14ac:dyDescent="0.25">
      <c r="B21" s="95"/>
      <c r="C21" s="94"/>
      <c r="D21" s="94"/>
      <c r="E21" s="94"/>
      <c r="F21" s="94"/>
      <c r="G21" s="94"/>
      <c r="H21" s="94"/>
      <c r="I21" s="94"/>
      <c r="J21" s="93"/>
    </row>
    <row r="22" spans="2:10" x14ac:dyDescent="0.25">
      <c r="B22" s="95"/>
      <c r="C22" s="94"/>
      <c r="D22" s="94"/>
      <c r="E22" s="94"/>
      <c r="F22" s="94"/>
      <c r="G22" s="94"/>
      <c r="H22" s="94"/>
      <c r="I22" s="94"/>
      <c r="J22" s="93"/>
    </row>
    <row r="23" spans="2:10" x14ac:dyDescent="0.25">
      <c r="B23" s="95"/>
      <c r="C23" s="94"/>
      <c r="D23" s="94"/>
      <c r="E23" s="94"/>
      <c r="F23" s="94"/>
      <c r="G23" s="94"/>
      <c r="H23" s="94"/>
      <c r="I23" s="94"/>
      <c r="J23" s="93"/>
    </row>
    <row r="24" spans="2:10" x14ac:dyDescent="0.25">
      <c r="B24" s="95"/>
      <c r="C24" s="94"/>
      <c r="D24" s="94"/>
      <c r="E24" s="94"/>
      <c r="F24" s="94"/>
      <c r="G24" s="94"/>
      <c r="H24" s="326"/>
      <c r="I24" s="94"/>
      <c r="J24" s="93"/>
    </row>
    <row r="25" spans="2:10" x14ac:dyDescent="0.25">
      <c r="B25" s="95"/>
      <c r="C25" s="94"/>
      <c r="D25" s="94"/>
      <c r="E25" s="94"/>
      <c r="F25" s="94"/>
      <c r="G25" s="94"/>
      <c r="H25" s="94"/>
      <c r="I25" s="94"/>
      <c r="J25" s="93"/>
    </row>
    <row r="26" spans="2:10" x14ac:dyDescent="0.25">
      <c r="B26" s="95"/>
      <c r="C26" s="94"/>
      <c r="D26" s="94"/>
      <c r="E26" s="94"/>
      <c r="F26" s="94"/>
      <c r="G26" s="94"/>
      <c r="H26" s="94"/>
      <c r="I26" s="94"/>
      <c r="J26" s="93"/>
    </row>
    <row r="27" spans="2:10" x14ac:dyDescent="0.25">
      <c r="B27" s="95"/>
      <c r="C27" s="94"/>
      <c r="D27" s="94"/>
      <c r="E27" s="94"/>
      <c r="F27" s="94"/>
      <c r="G27" s="94"/>
      <c r="H27" s="94"/>
      <c r="I27" s="94"/>
      <c r="J27" s="93"/>
    </row>
    <row r="28" spans="2:10" x14ac:dyDescent="0.25">
      <c r="B28" s="95"/>
      <c r="C28" s="94"/>
      <c r="D28" s="94"/>
      <c r="E28" s="94"/>
      <c r="F28" s="94"/>
      <c r="G28" s="94"/>
      <c r="H28" s="94"/>
      <c r="I28" s="94"/>
      <c r="J28" s="93"/>
    </row>
    <row r="29" spans="2:10" x14ac:dyDescent="0.25">
      <c r="B29" s="95"/>
      <c r="C29" s="94"/>
      <c r="D29" s="94"/>
      <c r="E29" s="94"/>
      <c r="F29" s="94"/>
      <c r="G29" s="94"/>
      <c r="H29" s="94"/>
      <c r="I29" s="94"/>
      <c r="J29" s="93"/>
    </row>
    <row r="30" spans="2:10" x14ac:dyDescent="0.25">
      <c r="B30" s="95"/>
      <c r="C30" s="94"/>
      <c r="D30" s="94"/>
      <c r="E30" s="94"/>
      <c r="F30" s="94"/>
      <c r="G30" s="94"/>
      <c r="H30" s="94"/>
      <c r="I30" s="94"/>
      <c r="J30" s="93"/>
    </row>
    <row r="31" spans="2:10" x14ac:dyDescent="0.25">
      <c r="B31" s="95"/>
      <c r="C31" s="94"/>
      <c r="D31" s="94"/>
      <c r="E31" s="94"/>
      <c r="F31" s="94"/>
      <c r="G31" s="94"/>
      <c r="H31" s="94"/>
      <c r="I31" s="94"/>
      <c r="J31" s="93"/>
    </row>
    <row r="32" spans="2:10" x14ac:dyDescent="0.25">
      <c r="B32" s="92"/>
      <c r="C32" s="91"/>
      <c r="D32" s="91"/>
      <c r="E32" s="91"/>
      <c r="F32" s="91"/>
      <c r="G32" s="91"/>
      <c r="H32" s="91"/>
      <c r="I32" s="91"/>
      <c r="J32" s="90"/>
    </row>
    <row r="35" spans="2:10" x14ac:dyDescent="0.25">
      <c r="B35" s="1019" t="str">
        <f>Translations!$B$1013</f>
        <v>&lt;&lt;&lt; Click here to proceed to section 11 "Emissions per aerodrome pair" &gt;&gt;&gt;</v>
      </c>
      <c r="C35" s="1019"/>
      <c r="D35" s="1019"/>
      <c r="E35" s="1019"/>
      <c r="F35" s="1019"/>
      <c r="G35" s="1020"/>
      <c r="H35" s="1020"/>
      <c r="I35" s="1020"/>
      <c r="J35" s="1020"/>
    </row>
  </sheetData>
  <sheetProtection sheet="1" objects="1" scenarios="1" formatCells="0" formatColumns="0" formatRows="0" insertColumns="0" insertRows="0"/>
  <mergeCells count="2">
    <mergeCell ref="B2:J2"/>
    <mergeCell ref="B35:J35"/>
  </mergeCells>
  <hyperlinks>
    <hyperlink ref="B35:F35" location="Annex!A1" display="&lt;&lt;&lt; Click here to proceed to section 11 &quot;Member State specific Content&quot; &gt;&gt;&gt;" xr:uid="{00000000-0004-0000-0600-000000000000}"/>
  </hyperlinks>
  <pageMargins left="0.78740157480314965" right="0.78740157480314965" top="0.78740157480314965" bottom="0.78740157480314965" header="0.39370078740157483" footer="0.39370078740157483"/>
  <pageSetup paperSize="9" scale="83" orientation="portrait" r:id="rId1"/>
  <headerFooter alignWithMargins="0">
    <oddFooter>&amp;L&amp;F&amp;C&amp;A&amp;R&amp;P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tabColor rgb="FF7030A0"/>
  </sheetPr>
  <dimension ref="A1:S261"/>
  <sheetViews>
    <sheetView topLeftCell="B2" zoomScale="115" zoomScaleNormal="115" workbookViewId="0">
      <selection activeCell="B2" sqref="B2"/>
    </sheetView>
  </sheetViews>
  <sheetFormatPr defaultColWidth="9.109375" defaultRowHeight="14.4" x14ac:dyDescent="0.25"/>
  <cols>
    <col min="1" max="1" width="3.44140625" style="642" hidden="1" customWidth="1"/>
    <col min="2" max="2" width="4.5546875" style="645" customWidth="1"/>
    <col min="3" max="3" width="12.44140625" style="645" customWidth="1"/>
    <col min="4" max="4" width="14.109375" style="645" customWidth="1"/>
    <col min="5" max="5" width="30.6640625" style="645" customWidth="1"/>
    <col min="6" max="11" width="14.109375" style="645" customWidth="1"/>
    <col min="12" max="12" width="4.5546875" style="645" customWidth="1"/>
    <col min="13" max="18" width="14.109375" style="643" hidden="1" customWidth="1"/>
    <col min="19" max="19" width="3.6640625" style="643" hidden="1" customWidth="1"/>
    <col min="20" max="16384" width="9.109375" style="645"/>
  </cols>
  <sheetData>
    <row r="1" spans="1:19" s="642" customFormat="1" hidden="1" x14ac:dyDescent="0.25">
      <c r="A1" s="641" t="s">
        <v>30</v>
      </c>
      <c r="M1" s="641" t="s">
        <v>30</v>
      </c>
      <c r="N1" s="641" t="s">
        <v>30</v>
      </c>
      <c r="O1" s="641" t="s">
        <v>30</v>
      </c>
      <c r="P1" s="641" t="s">
        <v>30</v>
      </c>
      <c r="Q1" s="641" t="s">
        <v>30</v>
      </c>
      <c r="R1" s="641" t="s">
        <v>30</v>
      </c>
      <c r="S1" s="641" t="s">
        <v>30</v>
      </c>
    </row>
    <row r="3" spans="1:19" ht="17.399999999999999" x14ac:dyDescent="0.25">
      <c r="C3" s="665" t="str">
        <f>Translations!$B$1556</f>
        <v>Fuel attribution by Aerodromes</v>
      </c>
    </row>
    <row r="5" spans="1:19" ht="15.6" x14ac:dyDescent="0.25">
      <c r="C5" s="103" t="s">
        <v>2</v>
      </c>
      <c r="D5" s="79" t="str">
        <f>Translations!$B$1557</f>
        <v>Proportional fuel attribution at aerodromes</v>
      </c>
      <c r="E5" s="79"/>
      <c r="F5" s="79"/>
      <c r="G5" s="79"/>
      <c r="H5" s="79"/>
      <c r="I5" s="79"/>
      <c r="J5" s="79"/>
      <c r="K5" s="79"/>
      <c r="M5" s="644"/>
      <c r="N5" s="644"/>
      <c r="O5" s="644"/>
      <c r="P5" s="644"/>
      <c r="Q5" s="644"/>
      <c r="R5" s="644"/>
      <c r="S5" s="644"/>
    </row>
    <row r="6" spans="1:19" s="638" customFormat="1" ht="5.0999999999999996" customHeight="1" x14ac:dyDescent="0.25">
      <c r="A6" s="642"/>
      <c r="M6" s="639"/>
      <c r="N6" s="639"/>
      <c r="O6" s="639"/>
      <c r="P6" s="639"/>
      <c r="Q6" s="639"/>
      <c r="R6" s="639"/>
      <c r="S6" s="639"/>
    </row>
    <row r="7" spans="1:19" ht="39.6" customHeight="1" x14ac:dyDescent="0.25">
      <c r="C7" s="1195" t="str">
        <f>Translations!$B$1558</f>
        <v>As an aircraft operator, you have to attribute alternative aviation fuels (i.e. all fuels except the fossil standard fuels Jet A, Jet A1, Jet B and AvGas) and their emissions proportionally between EU ETS flights and other flights. This is regulatated in Article 53a of the MRR for alternative aviation fuels in general (in particular for zero-rated fuels) and in Article 54a regarding aviation fuels eligible for support pursuant to Article 3c(6) of the EU ETS Directive. In this section only quantities of neat alterntive aviation fuels are to be reported.</v>
      </c>
      <c r="D7" s="1195"/>
      <c r="E7" s="1195"/>
      <c r="F7" s="1195"/>
      <c r="G7" s="1195"/>
      <c r="H7" s="1195"/>
      <c r="I7" s="1195"/>
      <c r="J7" s="1195"/>
      <c r="K7" s="1195"/>
      <c r="L7" s="640"/>
    </row>
    <row r="8" spans="1:19" ht="13.2" customHeight="1" x14ac:dyDescent="0.25">
      <c r="C8" s="1195" t="str">
        <f>Translations!$B$1559</f>
        <v>This section shall be used solely for the purpose of EU ETS, alternative fuels used under CH ETS shall not be reported under this section.</v>
      </c>
      <c r="D8" s="1195"/>
      <c r="E8" s="1195"/>
      <c r="F8" s="1195"/>
      <c r="G8" s="1195"/>
      <c r="H8" s="1195"/>
      <c r="I8" s="1195"/>
      <c r="J8" s="1195"/>
      <c r="K8" s="1195"/>
      <c r="L8" s="640"/>
    </row>
    <row r="9" spans="1:19" ht="13.2" customHeight="1" x14ac:dyDescent="0.25">
      <c r="C9" s="1195" t="str">
        <f>Translations!$B$1560</f>
        <v>The following rules apply:</v>
      </c>
      <c r="D9" s="1195"/>
      <c r="E9" s="1195"/>
      <c r="F9" s="1195"/>
      <c r="G9" s="1195"/>
      <c r="H9" s="1195"/>
      <c r="I9" s="1195"/>
      <c r="J9" s="1195"/>
      <c r="K9" s="1195"/>
      <c r="L9" s="640"/>
    </row>
    <row r="10" spans="1:19" ht="13.2" customHeight="1" x14ac:dyDescent="0.25">
      <c r="C10" s="1194" t="str">
        <f>Translations!$B$1561</f>
        <v>A. The fuel is delivered directly to the aircraft in physically identifiable batches</v>
      </c>
      <c r="D10" s="1194"/>
      <c r="E10" s="1194"/>
      <c r="F10" s="1194"/>
      <c r="G10" s="1194"/>
      <c r="H10" s="1194"/>
      <c r="I10" s="1194"/>
      <c r="J10" s="1194"/>
      <c r="K10" s="1194"/>
      <c r="L10" s="640"/>
    </row>
    <row r="11" spans="1:19" ht="27.6" customHeight="1" x14ac:dyDescent="0.25">
      <c r="C11" s="1195" t="str">
        <f>Translations!$B$1562</f>
        <v xml:space="preserve">In this case, the alternative fuel is attributed to the flight directly following the uplift. Where several subsequent flights are carried out without fuel uplift between these flights ("tankering"), the aircraft operator shall split the amount of the alternative fuel and assign it to these flights proportionally to the emissions from those flights calculated using the preliminary emission factor. </v>
      </c>
      <c r="D11" s="1195"/>
      <c r="E11" s="1195"/>
      <c r="F11" s="1195"/>
      <c r="G11" s="1195"/>
      <c r="H11" s="1195"/>
      <c r="I11" s="1195"/>
      <c r="J11" s="1195"/>
      <c r="K11" s="1195"/>
      <c r="L11" s="640"/>
    </row>
    <row r="12" spans="1:19" ht="13.2" customHeight="1" x14ac:dyDescent="0.25">
      <c r="C12" s="1194" t="str">
        <f>Translations!$B$1563</f>
        <v>B. The fuel delivered cannot be physically attributed to a specific flight,e.g. because it is physically delivered only to a tank/pipeline system at the aerodrome</v>
      </c>
      <c r="D12" s="1194"/>
      <c r="E12" s="1194"/>
      <c r="F12" s="1194"/>
      <c r="G12" s="1194"/>
      <c r="H12" s="1194"/>
      <c r="I12" s="1194"/>
      <c r="J12" s="1194"/>
      <c r="K12" s="1194"/>
      <c r="L12" s="640"/>
    </row>
    <row r="13" spans="1:19" ht="13.2" customHeight="1" x14ac:dyDescent="0.25">
      <c r="C13" s="1195" t="str">
        <f>Translations!$B$1564</f>
        <v>In this case, the alternative fuel is attributed proportionally using the following formulae:</v>
      </c>
      <c r="D13" s="1195"/>
      <c r="E13" s="1195"/>
      <c r="F13" s="1195"/>
      <c r="G13" s="1195"/>
      <c r="H13" s="1195"/>
      <c r="I13" s="1195"/>
      <c r="J13" s="1195"/>
      <c r="K13" s="1195"/>
      <c r="L13" s="640"/>
    </row>
    <row r="14" spans="1:19" ht="27.6" customHeight="1" x14ac:dyDescent="0.25">
      <c r="C14" s="1195"/>
      <c r="D14" s="1195"/>
      <c r="E14" s="1195"/>
      <c r="F14" s="1195"/>
      <c r="G14" s="1195"/>
      <c r="H14" s="1195"/>
      <c r="I14" s="1195"/>
      <c r="J14" s="1195"/>
      <c r="K14" s="1195"/>
      <c r="L14" s="640"/>
    </row>
    <row r="15" spans="1:19" ht="13.2" customHeight="1" x14ac:dyDescent="0.25">
      <c r="C15" s="1195" t="str">
        <f>Translations!$B$1565</f>
        <v>Where the variables have the following meaning:</v>
      </c>
      <c r="D15" s="924"/>
      <c r="E15" s="924"/>
      <c r="F15" s="924"/>
      <c r="G15" s="924"/>
      <c r="H15" s="924"/>
      <c r="I15" s="924"/>
      <c r="J15" s="924"/>
      <c r="K15" s="924"/>
      <c r="L15" s="640"/>
    </row>
    <row r="16" spans="1:19" ht="27.6" customHeight="1" x14ac:dyDescent="0.25">
      <c r="C16" s="795"/>
      <c r="D16" s="1196" t="str">
        <f>Translations!$B$1566</f>
        <v>Attributed fuel quantity of Fuel N at the specified aerodrome in tonnes (the amount of fuel to be reported for calculating its emissions).</v>
      </c>
      <c r="E16" s="1197"/>
      <c r="F16" s="1197"/>
      <c r="G16" s="1197"/>
      <c r="H16" s="1197"/>
      <c r="I16" s="1197"/>
      <c r="J16" s="1198"/>
      <c r="K16" s="1198"/>
      <c r="L16" s="640"/>
    </row>
    <row r="17" spans="3:12" ht="27.6" customHeight="1" x14ac:dyDescent="0.25">
      <c r="C17" s="795"/>
      <c r="D17" s="1196" t="str">
        <f>Translations!$B$1567</f>
        <v>Total quantity (in tonnes) of the Fuel N used by the aircaft operator at the specified aerodrome</v>
      </c>
      <c r="E17" s="1197"/>
      <c r="F17" s="1197"/>
      <c r="G17" s="1197"/>
      <c r="H17" s="1197"/>
      <c r="I17" s="1197"/>
      <c r="J17" s="1198"/>
      <c r="K17" s="1198"/>
      <c r="L17" s="640"/>
    </row>
    <row r="18" spans="3:12" ht="26.4" customHeight="1" x14ac:dyDescent="0.25">
      <c r="C18" s="795"/>
      <c r="D18" s="1196" t="str">
        <f>Translations!$B$1568</f>
        <v>Proportionality factor to be applied for all fuels uplifted at the same aerodrome (with exception of batches physically delivered to the aircraft).</v>
      </c>
      <c r="E18" s="1197"/>
      <c r="F18" s="1197"/>
      <c r="G18" s="1197"/>
      <c r="H18" s="1197"/>
      <c r="I18" s="1197"/>
      <c r="J18" s="1198"/>
      <c r="K18" s="1198"/>
      <c r="L18" s="640"/>
    </row>
    <row r="19" spans="3:12" ht="27.6" customHeight="1" x14ac:dyDescent="0.25">
      <c r="C19" s="795"/>
      <c r="D19" s="1196" t="str">
        <f>Translations!$B$1569</f>
        <v>Total emissions of all flights by the aircraft operator starting from this aerodrome using all fuels (including standard fuels) and which are "relevant" (see explanation below), calculated using the preliminary emission factor (i.e. without zero-rating).</v>
      </c>
      <c r="E19" s="1197"/>
      <c r="F19" s="1197"/>
      <c r="G19" s="1197"/>
      <c r="H19" s="1197"/>
      <c r="I19" s="1197"/>
      <c r="J19" s="1198"/>
      <c r="K19" s="1198"/>
      <c r="L19" s="640"/>
    </row>
    <row r="20" spans="3:12" ht="27.6" customHeight="1" x14ac:dyDescent="0.25">
      <c r="C20" s="795"/>
      <c r="D20" s="1196" t="str">
        <f>Translations!$B$1570</f>
        <v>Total emissions of all flights by the aircraft operator starting from this aerodrome using all fuels (including standard fuels), calculated using the preliminary emission factor (i.e. without zero-rating), including non-ETS flights.</v>
      </c>
      <c r="E20" s="1197"/>
      <c r="F20" s="1197"/>
      <c r="G20" s="1197"/>
      <c r="H20" s="1197"/>
      <c r="I20" s="1197"/>
      <c r="J20" s="1198"/>
      <c r="K20" s="1198"/>
      <c r="L20" s="640"/>
    </row>
    <row r="21" spans="3:12" ht="26.4" customHeight="1" x14ac:dyDescent="0.25">
      <c r="C21" s="1199" t="str">
        <f>Translations!$B$1571</f>
        <v>Which flights are relevant for the calculation of the proportionality factor depends on the reporting purpose:</v>
      </c>
      <c r="D21" s="1200"/>
      <c r="E21" s="1200"/>
      <c r="F21" s="1200"/>
      <c r="G21" s="1200"/>
      <c r="H21" s="1200"/>
      <c r="I21" s="1200"/>
      <c r="J21" s="1200"/>
      <c r="K21" s="1200"/>
      <c r="L21" s="640"/>
    </row>
    <row r="22" spans="3:12" ht="27.6" customHeight="1" x14ac:dyDescent="0.25">
      <c r="C22" s="1187" t="str">
        <f>Translations!$B$1572</f>
        <v>Reporting of alternative fuels in general (Article 53a of the MRR)</v>
      </c>
      <c r="D22" s="1047"/>
      <c r="E22" s="1188" t="str">
        <f>Translations!$B$1573</f>
        <v>All flights starting from this aerodrome for which allowances have to be surrendered pursuant to Article 12(3) of the EU ETS Directive, i.e. the flights under the "reduced scope" of the EU ETS.</v>
      </c>
      <c r="F22" s="1189"/>
      <c r="G22" s="1189"/>
      <c r="H22" s="1189"/>
      <c r="I22" s="1189"/>
      <c r="J22" s="1189"/>
      <c r="K22" s="1189"/>
      <c r="L22" s="640"/>
    </row>
    <row r="23" spans="3:12" ht="26.4" customHeight="1" x14ac:dyDescent="0.25">
      <c r="C23" s="1190" t="str">
        <f>Translations!$B$1574</f>
        <v>Reporting of eligible aviation fuels for applying for support under Art. 3c(6) of the EU ETS Directive (Article 54a of the MRR)</v>
      </c>
      <c r="D23" s="1201"/>
      <c r="E23" s="1192" t="str">
        <f>Translations!$B$1575</f>
        <v>All flights starting from this aerodrome for which allowances have to be surrendered pursuant to Article 12(3) of the EU ETS Directive, i.e. all flights under the "reduced scope" of the EU ETS</v>
      </c>
      <c r="F23" s="1193"/>
      <c r="G23" s="1193"/>
      <c r="H23" s="1193"/>
      <c r="I23" s="1193"/>
      <c r="J23" s="1193"/>
      <c r="K23" s="1193"/>
      <c r="L23" s="640"/>
    </row>
    <row r="24" spans="3:12" ht="13.2" customHeight="1" x14ac:dyDescent="0.25">
      <c r="C24" s="1195"/>
      <c r="D24" s="1202"/>
      <c r="E24" s="1205" t="str">
        <f>Translations!$B$1576</f>
        <v>AND</v>
      </c>
      <c r="F24" s="931"/>
      <c r="G24" s="931"/>
      <c r="H24" s="931"/>
      <c r="I24" s="931"/>
      <c r="J24" s="931"/>
      <c r="K24" s="931"/>
      <c r="L24" s="640"/>
    </row>
    <row r="25" spans="3:12" ht="39.6" customHeight="1" x14ac:dyDescent="0.25">
      <c r="C25" s="1203"/>
      <c r="D25" s="1204"/>
      <c r="E25" s="1206" t="str">
        <f>Translations!$B$1577</f>
        <v>flights starting from this aerodrome covered by Article 3c(8) of the EU ETS Directive, i.e. flights between an aerodrome located in an outermost region of a Member State and an aerodrome located in the same Member State, including another aerodrome located in the same outermost region or in another outermost region of the same Member State.</v>
      </c>
      <c r="F25" s="1207"/>
      <c r="G25" s="1207"/>
      <c r="H25" s="1207"/>
      <c r="I25" s="1207"/>
      <c r="J25" s="1207"/>
      <c r="K25" s="1207"/>
      <c r="L25" s="640"/>
    </row>
    <row r="26" spans="3:12" ht="4.95" customHeight="1" x14ac:dyDescent="0.25">
      <c r="C26" s="595"/>
      <c r="D26" s="595"/>
      <c r="E26" s="565"/>
      <c r="F26" s="565"/>
      <c r="G26" s="565"/>
      <c r="H26" s="565"/>
      <c r="I26" s="565"/>
      <c r="J26" s="565"/>
      <c r="K26" s="565"/>
      <c r="L26" s="640"/>
    </row>
    <row r="27" spans="3:12" ht="13.2" customHeight="1" x14ac:dyDescent="0.25">
      <c r="C27" s="1194" t="str">
        <f>Translations!$B$1578</f>
        <v>Therefore, for filling the table below, you should perform the following steps:</v>
      </c>
      <c r="D27" s="1194"/>
      <c r="E27" s="1194"/>
      <c r="F27" s="1194"/>
      <c r="G27" s="1194"/>
      <c r="H27" s="1194"/>
      <c r="I27" s="1194"/>
      <c r="J27" s="1194"/>
      <c r="K27" s="1194"/>
      <c r="L27" s="640"/>
    </row>
    <row r="28" spans="3:12" ht="27.6" customHeight="1" x14ac:dyDescent="0.25">
      <c r="C28" s="1195" t="str">
        <f>Translations!$B$1579</f>
        <v>Step 1: Generate a list of all aerodromes at which your aircraft have uplifted alternative aviation fuels. Where more than one fuel (as defined in section 5 of this template) is relevant at an aerodrome, you have to provide separate rows in the table for each fuel. Only neat fuels are to be reported. Therefore, the fossil fraction and standard fuels do not have to be listed here.</v>
      </c>
      <c r="D28" s="1195"/>
      <c r="E28" s="1195"/>
      <c r="F28" s="1195"/>
      <c r="G28" s="1195"/>
      <c r="H28" s="1195"/>
      <c r="I28" s="1195"/>
      <c r="J28" s="1195"/>
      <c r="K28" s="1195"/>
      <c r="L28" s="640"/>
    </row>
    <row r="29" spans="3:12" ht="40.950000000000003" customHeight="1" x14ac:dyDescent="0.25">
      <c r="C29" s="1195" t="str">
        <f>Translations!$B$1580</f>
        <v>Step 2 (only if you want to apply for support in form of free allowances pursuant to Article 3c(6) of the EU ETS Directive): Identify for each aerodrome whether it is eligible for 100% support in accordance with point (c) of the third sub-paragraph of Article 3c(6), i.e. airports situated on islands smaller than 10 000 km2 and with no road or rail link with the mainland, airports which are insufficiently large to be defined as Union airports in accordance with the ReFuelEU Aviation Regulation and airports located in an outermost region.</v>
      </c>
      <c r="D29" s="1195"/>
      <c r="E29" s="1195"/>
      <c r="F29" s="1195"/>
      <c r="G29" s="1195"/>
      <c r="H29" s="1195"/>
      <c r="I29" s="1195"/>
      <c r="J29" s="1195"/>
      <c r="K29" s="1195"/>
      <c r="L29" s="640"/>
    </row>
    <row r="30" spans="3:12" ht="13.2" customHeight="1" x14ac:dyDescent="0.25">
      <c r="C30" s="1195" t="str">
        <f>Translations!$B$1581</f>
        <v>Step 3: For each identified fuel and aerodrome, determine the total quantity of this (neat) fuel used at this aerodrome.</v>
      </c>
      <c r="D30" s="1195"/>
      <c r="E30" s="1195"/>
      <c r="F30" s="1195"/>
      <c r="G30" s="1195"/>
      <c r="H30" s="1195"/>
      <c r="I30" s="1195"/>
      <c r="J30" s="1195"/>
      <c r="K30" s="1195"/>
      <c r="L30" s="640"/>
    </row>
    <row r="31" spans="3:12" ht="13.2" customHeight="1" x14ac:dyDescent="0.25">
      <c r="C31" s="1195" t="str">
        <f>Translations!$B$1582</f>
        <v>Step 4: For each identified aerodrome, determine the proportionality factor which applies to alternative aviation fuels in general, in particular for zero-rating, pursuant to Article 53a of the MRR .</v>
      </c>
      <c r="D31" s="1195"/>
      <c r="E31" s="1195"/>
      <c r="F31" s="1195"/>
      <c r="G31" s="1195"/>
      <c r="H31" s="1195"/>
      <c r="I31" s="1195"/>
      <c r="J31" s="1195"/>
      <c r="K31" s="1195"/>
      <c r="L31" s="640"/>
    </row>
    <row r="32" spans="3:12" ht="27.6" customHeight="1" x14ac:dyDescent="0.25">
      <c r="C32" s="1195" t="str">
        <f>Translations!$B$1583</f>
        <v>Step 5 (only if you want to apply for support under Article 3c(6) of the EU ETS Directive and the fuel is eligible for such support): For each identified aerodrome, determine the proportionality factor which applies to eligible aviation fuels pursuant to Article 54a of the MRR.</v>
      </c>
      <c r="D32" s="1195"/>
      <c r="E32" s="1195"/>
      <c r="F32" s="1195"/>
      <c r="G32" s="1195"/>
      <c r="H32" s="1195"/>
      <c r="I32" s="1195"/>
      <c r="J32" s="1195"/>
      <c r="K32" s="1195"/>
      <c r="L32" s="640"/>
    </row>
    <row r="33" spans="3:12" ht="13.2" customHeight="1" x14ac:dyDescent="0.25">
      <c r="C33" s="1194" t="str">
        <f>Translations!$B$1584</f>
        <v>The results of the above steps are to be entered in the table below, with specific guidance for each column as follows:</v>
      </c>
      <c r="D33" s="1194"/>
      <c r="E33" s="1194"/>
      <c r="F33" s="1194"/>
      <c r="G33" s="1194"/>
      <c r="H33" s="1194"/>
      <c r="I33" s="1194"/>
      <c r="J33" s="1194"/>
      <c r="K33" s="1194"/>
      <c r="L33" s="640"/>
    </row>
    <row r="34" spans="3:12" ht="13.2" customHeight="1" x14ac:dyDescent="0.25">
      <c r="C34" s="1187" t="str">
        <f>Translations!$B$1585</f>
        <v>Aerodrome</v>
      </c>
      <c r="D34" s="1047"/>
      <c r="E34" s="1188" t="str">
        <f>Translations!$B$1586</f>
        <v>Please use the 4-letter ICAO designator (same as in sections 11 and 12 of this template)</v>
      </c>
      <c r="F34" s="1189"/>
      <c r="G34" s="1189"/>
      <c r="H34" s="1189"/>
      <c r="I34" s="1189"/>
      <c r="J34" s="1189"/>
      <c r="K34" s="1189"/>
      <c r="L34" s="640"/>
    </row>
    <row r="35" spans="3:12" ht="27.6" customHeight="1" x14ac:dyDescent="0.25">
      <c r="C35" s="1187" t="str">
        <f>Translations!$B$1587</f>
        <v>Eligibility for 100% support (Art. 3c(6) EU ETS Directive)</v>
      </c>
      <c r="D35" s="1047"/>
      <c r="E35" s="1188" t="str">
        <f>Translations!$B$1588</f>
        <v>Enter "TRUE" or "FALSE" in accordance with step 2 explained above. If left empty, "FALSE" is assumed. Note that this information is used for the automatic calculation in section 10b of this template, in the sheet "FEETS Application".</v>
      </c>
      <c r="F35" s="1189"/>
      <c r="G35" s="1189"/>
      <c r="H35" s="1189"/>
      <c r="I35" s="1189"/>
      <c r="J35" s="1189"/>
      <c r="K35" s="1189"/>
      <c r="L35" s="640"/>
    </row>
    <row r="36" spans="3:12" ht="13.2" customHeight="1" x14ac:dyDescent="0.25">
      <c r="C36" s="1187" t="str">
        <f>Translations!$B$1589</f>
        <v>Alternative aviation fuel name</v>
      </c>
      <c r="D36" s="1047"/>
      <c r="E36" s="1188" t="str">
        <f>Translations!$B$1590</f>
        <v>Pick the fuel name from the drop-down list, which is automatically generated from all fuels for which complete information has been entered in section 5.</v>
      </c>
      <c r="F36" s="1189"/>
      <c r="G36" s="1189"/>
      <c r="H36" s="1189"/>
      <c r="I36" s="1189"/>
      <c r="J36" s="1189"/>
      <c r="K36" s="1189"/>
      <c r="L36" s="640"/>
    </row>
    <row r="37" spans="3:12" ht="26.4" customHeight="1" x14ac:dyDescent="0.25">
      <c r="C37" s="1187" t="str">
        <f>Translations!$B$1591</f>
        <v>Total alternative aviation fuel used [tonnes]</v>
      </c>
      <c r="D37" s="1047"/>
      <c r="E37" s="1188" t="str">
        <f>Translations!$B$1592</f>
        <v>Enter here the total amount of this neat fuel in tonnes used at this aerodrome for ALL your flights departing from this aerodrome in accordance with step 3.</v>
      </c>
      <c r="F37" s="1189"/>
      <c r="G37" s="1189"/>
      <c r="H37" s="1189"/>
      <c r="I37" s="1189"/>
      <c r="J37" s="1189"/>
      <c r="K37" s="1189"/>
      <c r="L37" s="640"/>
    </row>
    <row r="38" spans="3:12" ht="27.6" customHeight="1" x14ac:dyDescent="0.25">
      <c r="C38" s="1187" t="str">
        <f>Translations!$B$1593</f>
        <v>Proportionality factor (Art. 53a) [%]</v>
      </c>
      <c r="D38" s="1047"/>
      <c r="E38" s="1188" t="str">
        <f>Translations!$B$1594</f>
        <v>Enter here the proprtionality factor determined in step 4. Note that you can enter either a value between 0 and 1 (without %-sign), or a value between 0% and 100% (this is the default format). You can add all significant digits after the comma, and adjust displayed number format, if relevant. If left empty, a value of zero is assumed.</v>
      </c>
      <c r="F38" s="1189"/>
      <c r="G38" s="1189"/>
      <c r="H38" s="1189"/>
      <c r="I38" s="1189"/>
      <c r="J38" s="1189"/>
      <c r="K38" s="1189"/>
      <c r="L38" s="640"/>
    </row>
    <row r="39" spans="3:12" ht="27.6" customHeight="1" x14ac:dyDescent="0.25">
      <c r="C39" s="1187" t="str">
        <f>Translations!$B$1595</f>
        <v>Proportionality factor for eligible fuels (Art. 54a) [%]</v>
      </c>
      <c r="D39" s="1047"/>
      <c r="E39" s="1188" t="str">
        <f>Translations!$B$1596</f>
        <v>Enter here the proprtionality factor determined in step 5, if applicable. Note that you can enter either a value between 0 and 1 (without %-sign), or a value between 0% and 100% (this is the default format). You can add all significant digits after the comma, and adjust displayed number format, if relevant. If left empty, a value of zero is assumed.</v>
      </c>
      <c r="F39" s="1189"/>
      <c r="G39" s="1189"/>
      <c r="H39" s="1189"/>
      <c r="I39" s="1189"/>
      <c r="J39" s="1189"/>
      <c r="K39" s="1189"/>
      <c r="L39" s="640"/>
    </row>
    <row r="40" spans="3:12" ht="13.2" customHeight="1" x14ac:dyDescent="0.25">
      <c r="C40" s="1190" t="str">
        <f>Translations!$B$1597</f>
        <v>Attributed fuel (tonnes)</v>
      </c>
      <c r="D40" s="1191"/>
      <c r="E40" s="1192" t="str">
        <f>Translations!$B$1598</f>
        <v>The template calculates here automatically the amount of neat fuel atributed in line with the proportionality factor pursuant to Art. 53a.</v>
      </c>
      <c r="F40" s="1193"/>
      <c r="G40" s="1193"/>
      <c r="H40" s="1193"/>
      <c r="I40" s="1193"/>
      <c r="J40" s="1193"/>
      <c r="K40" s="1193"/>
      <c r="L40" s="640"/>
    </row>
    <row r="41" spans="3:12" ht="13.2" customHeight="1" x14ac:dyDescent="0.25">
      <c r="C41" s="1203"/>
      <c r="D41" s="1086"/>
      <c r="E41" s="1211" t="str">
        <f>Translations!$B$1599</f>
        <v xml:space="preserve">Please note that the result here is the quantity of fuel used to be reported in sections 5c and 5d. </v>
      </c>
      <c r="F41" s="1212"/>
      <c r="G41" s="1212"/>
      <c r="H41" s="1212"/>
      <c r="I41" s="1212"/>
      <c r="J41" s="1212"/>
      <c r="K41" s="1212"/>
      <c r="L41" s="640"/>
    </row>
    <row r="42" spans="3:12" ht="27.6" customHeight="1" x14ac:dyDescent="0.25">
      <c r="C42" s="1187" t="str">
        <f>Translations!$B$1600</f>
        <v>Attributed zero-rated fuel (tonnes)</v>
      </c>
      <c r="D42" s="1047"/>
      <c r="E42" s="1188" t="str">
        <f>Translations!$B$1601</f>
        <v>If the fuel selected is declared as being zero-rated (section 5), here the same quantity as in the previous column is displayed. Otherwise the cell is made grey.</v>
      </c>
      <c r="F42" s="1189"/>
      <c r="G42" s="1189"/>
      <c r="H42" s="1189"/>
      <c r="I42" s="1189"/>
      <c r="J42" s="1189"/>
      <c r="K42" s="1189"/>
      <c r="L42" s="640"/>
    </row>
    <row r="43" spans="3:12" ht="27.6" customHeight="1" x14ac:dyDescent="0.25">
      <c r="C43" s="1187" t="str">
        <f>Translations!$B$1602</f>
        <v>Fuel eligible for support (tonnes)</v>
      </c>
      <c r="D43" s="1047"/>
      <c r="E43" s="1188" t="str">
        <f>Translations!$B$1603</f>
        <v>The template calculates here automatically the amount of neat fuel atributed in line with the proportionality factor pursuant to Art. 54a of the MRR for fuels eligible for support under Article 3c(6) of the EU ETS Directive. Note that this information is used for the automatic calculation in section 10b of this template, in the sheet "FEETS Application".</v>
      </c>
      <c r="F43" s="1189"/>
      <c r="G43" s="1189"/>
      <c r="H43" s="1189"/>
      <c r="I43" s="1189"/>
      <c r="J43" s="1189"/>
      <c r="K43" s="1189"/>
      <c r="L43" s="640"/>
    </row>
    <row r="44" spans="3:12" ht="4.95" customHeight="1" x14ac:dyDescent="0.25">
      <c r="C44" s="595"/>
      <c r="D44" s="313"/>
      <c r="E44" s="565"/>
      <c r="F44" s="565"/>
      <c r="G44" s="565"/>
      <c r="H44" s="565"/>
      <c r="I44" s="565"/>
      <c r="J44" s="565"/>
      <c r="K44" s="565"/>
      <c r="L44" s="640"/>
    </row>
    <row r="45" spans="3:12" ht="13.2" customHeight="1" x14ac:dyDescent="0.25">
      <c r="C45" s="1194" t="str">
        <f>Translations!$B$1604</f>
        <v>Further notes on filling this table:</v>
      </c>
      <c r="D45" s="1194"/>
      <c r="E45" s="1194"/>
      <c r="F45" s="1194"/>
      <c r="G45" s="1194"/>
      <c r="H45" s="1194"/>
      <c r="I45" s="1194"/>
      <c r="J45" s="1194"/>
      <c r="K45" s="1194"/>
      <c r="L45" s="640"/>
    </row>
    <row r="46" spans="3:12" ht="27.6" customHeight="1" x14ac:dyDescent="0.25">
      <c r="C46" s="1216" t="str">
        <f>Translations!$B$1605</f>
        <v>Please, list all aearodromes where an alternative aviation fuel was used and the corresponding proportionality that applies at that aerodrome. Please, ensure that the resulting amount of neat alternative fuels claimed is correct.</v>
      </c>
      <c r="D46" s="1216"/>
      <c r="E46" s="1216"/>
      <c r="F46" s="1216"/>
      <c r="G46" s="1216"/>
      <c r="H46" s="1216"/>
      <c r="I46" s="1216"/>
      <c r="J46" s="1216"/>
      <c r="K46" s="1216"/>
      <c r="L46" s="640"/>
    </row>
    <row r="47" spans="3:12" x14ac:dyDescent="0.25">
      <c r="C47" s="1195" t="str">
        <f>Translations!$B$1606</f>
        <v xml:space="preserve">In case of situation A (direct physical delivery to aircraft), please use the following approach for filling the table: </v>
      </c>
      <c r="D47" s="1195"/>
      <c r="E47" s="1195"/>
      <c r="F47" s="1195"/>
      <c r="G47" s="1195"/>
      <c r="H47" s="1195"/>
      <c r="I47" s="1195"/>
      <c r="J47" s="1195"/>
      <c r="K47" s="1195"/>
    </row>
    <row r="48" spans="3:12" x14ac:dyDescent="0.25">
      <c r="C48" s="803" t="s">
        <v>1898</v>
      </c>
      <c r="D48" s="1214" t="str">
        <f>Translations!$B$1607</f>
        <v>Enter a proportionality factor of 100% for the quantity physically delivered.</v>
      </c>
      <c r="E48" s="931"/>
      <c r="F48" s="931"/>
      <c r="G48" s="931"/>
      <c r="H48" s="931"/>
      <c r="I48" s="931"/>
      <c r="J48" s="931"/>
      <c r="K48" s="931"/>
    </row>
    <row r="49" spans="1:19" ht="27.6" customHeight="1" x14ac:dyDescent="0.25">
      <c r="C49" s="803" t="s">
        <v>1898</v>
      </c>
      <c r="D49" s="1214" t="str">
        <f>Translations!$B$1608</f>
        <v>In case of tankering, you have to enter only the fuel quantity assigned to the first flight from the aerodrome of first departure. Then you have to create an additional row for the aerodrome from where the second flight departs, even if the respective fuel is not available at that aerodrome. Again 100% proportionality for that amount assigned to the second flight are to be reported.</v>
      </c>
      <c r="E49" s="931"/>
      <c r="F49" s="931"/>
      <c r="G49" s="931"/>
      <c r="H49" s="931"/>
      <c r="I49" s="931"/>
      <c r="J49" s="931"/>
      <c r="K49" s="931"/>
    </row>
    <row r="50" spans="1:19" ht="13.2" customHeight="1" x14ac:dyDescent="0.25">
      <c r="C50" s="803" t="s">
        <v>1898</v>
      </c>
      <c r="D50" s="1214" t="str">
        <f>Translations!$B$1609</f>
        <v>If at an aerodrome both situations A and B apply, the respective fuel quantities have to be reported in separate rows, even if the same fuel at the same aerodrome is involved.</v>
      </c>
      <c r="E50" s="931"/>
      <c r="F50" s="931"/>
      <c r="G50" s="931"/>
      <c r="H50" s="931"/>
      <c r="I50" s="931"/>
      <c r="J50" s="931"/>
      <c r="K50" s="931"/>
    </row>
    <row r="51" spans="1:19" ht="13.2" customHeight="1" x14ac:dyDescent="0.25">
      <c r="C51" s="1194" t="str">
        <f>Translations!$B$1610</f>
        <v>Note on CH ETS:</v>
      </c>
      <c r="D51" s="1194"/>
      <c r="E51" s="1194"/>
      <c r="F51" s="1194"/>
      <c r="G51" s="1194"/>
      <c r="H51" s="1194"/>
      <c r="I51" s="1194"/>
      <c r="J51" s="1194"/>
      <c r="K51" s="1194"/>
      <c r="L51" s="640"/>
    </row>
    <row r="52" spans="1:19" ht="13.2" customHeight="1" x14ac:dyDescent="0.25">
      <c r="C52" s="1216" t="str">
        <f>Translations!$B$1611</f>
        <v>The rules for attributing alternative fuels proportionally to ETS flights do NOT apply to CH ETS. Therefore, no Swiss aerodromes should be listed in this table.</v>
      </c>
      <c r="D52" s="1216"/>
      <c r="E52" s="1216"/>
      <c r="F52" s="1216"/>
      <c r="G52" s="1216"/>
      <c r="H52" s="1216"/>
      <c r="I52" s="1216"/>
      <c r="J52" s="1216"/>
      <c r="K52" s="1216"/>
      <c r="L52" s="640"/>
    </row>
    <row r="53" spans="1:19" ht="4.95" customHeight="1" x14ac:dyDescent="0.25">
      <c r="C53" s="1215"/>
      <c r="D53" s="978"/>
      <c r="E53" s="540"/>
      <c r="F53" s="540"/>
      <c r="G53" s="540"/>
      <c r="H53" s="540"/>
      <c r="I53" s="540"/>
      <c r="J53" s="540"/>
      <c r="K53" s="540"/>
      <c r="M53" s="587"/>
      <c r="N53" s="587"/>
      <c r="O53" s="587"/>
      <c r="P53" s="587"/>
      <c r="Q53" s="587"/>
      <c r="R53" s="587"/>
      <c r="S53" s="587"/>
    </row>
    <row r="54" spans="1:19" ht="13.2" customHeight="1" x14ac:dyDescent="0.25">
      <c r="C54" s="390" t="str">
        <f>Translations!$B$1612</f>
        <v>Table for Attribution of alternative aviation fuels</v>
      </c>
    </row>
    <row r="55" spans="1:19" x14ac:dyDescent="0.25">
      <c r="C55" s="1213" t="str">
        <f>Translations!$B$1613</f>
        <v>Note: Due to the complexity of the formulae connected to the fuel types, it is not possible to add further rows!</v>
      </c>
      <c r="D55" s="1213"/>
      <c r="E55" s="1213"/>
      <c r="F55" s="1213"/>
      <c r="G55" s="1213"/>
      <c r="H55" s="1213"/>
      <c r="I55" s="1213"/>
      <c r="J55" s="1213"/>
      <c r="K55" s="1213"/>
    </row>
    <row r="56" spans="1:19" ht="13.2" customHeight="1" x14ac:dyDescent="0.25">
      <c r="C56" s="1208" t="str">
        <f>Translations!$B$1614</f>
        <v>When ready with entries in this sheet, please click here for returning to entering data in section 5c (fuel quantities used in sheet "Emissions overview").</v>
      </c>
      <c r="D56" s="1209"/>
      <c r="E56" s="1209"/>
      <c r="F56" s="1209"/>
      <c r="G56" s="1209"/>
      <c r="H56" s="1209"/>
      <c r="I56" s="1209"/>
      <c r="J56" s="1209"/>
      <c r="K56" s="1210"/>
    </row>
    <row r="57" spans="1:19" ht="5.0999999999999996" customHeight="1" x14ac:dyDescent="0.25">
      <c r="C57" s="739"/>
    </row>
    <row r="58" spans="1:19" s="696" customFormat="1" ht="57.6" x14ac:dyDescent="0.25">
      <c r="A58" s="642"/>
      <c r="C58" s="697" t="str">
        <f>Translations!$B$1585</f>
        <v>Aerodrome</v>
      </c>
      <c r="D58" s="698" t="str">
        <f>Translations!$B$1587</f>
        <v>Eligibility for 100% support (Art. 3c(6) EU ETS Directive)</v>
      </c>
      <c r="E58" s="699" t="str">
        <f>Translations!$B$1589</f>
        <v>Alternative aviation fuel name</v>
      </c>
      <c r="F58" s="700" t="str">
        <f>Translations!$B$1591</f>
        <v>Total alternative aviation fuel used [tonnes]</v>
      </c>
      <c r="G58" s="700" t="str">
        <f>Translations!$B$1593</f>
        <v>Proportionality factor (Art. 53a) [%]</v>
      </c>
      <c r="H58" s="700" t="str">
        <f>Translations!$B$1595</f>
        <v>Proportionality factor for eligible fuels (Art. 54a) [%]</v>
      </c>
      <c r="I58" s="701" t="str">
        <f>Translations!$B$1597</f>
        <v>Attributed fuel (tonnes)</v>
      </c>
      <c r="J58" s="701" t="str">
        <f>Translations!$B$1600</f>
        <v>Attributed zero-rated fuel (tonnes)</v>
      </c>
      <c r="K58" s="702" t="str">
        <f>Translations!$B$1602</f>
        <v>Fuel eligible for support (tonnes)</v>
      </c>
      <c r="M58" s="646" t="s">
        <v>217</v>
      </c>
      <c r="N58" s="647" t="s">
        <v>1969</v>
      </c>
      <c r="O58" s="647" t="s">
        <v>218</v>
      </c>
      <c r="P58" s="647" t="s">
        <v>219</v>
      </c>
      <c r="Q58" s="647" t="s">
        <v>220</v>
      </c>
      <c r="R58" s="647" t="s">
        <v>221</v>
      </c>
      <c r="S58" s="800"/>
    </row>
    <row r="59" spans="1:19" x14ac:dyDescent="0.25">
      <c r="C59" s="648"/>
      <c r="D59" s="649"/>
      <c r="E59" s="650"/>
      <c r="F59" s="651"/>
      <c r="G59" s="767"/>
      <c r="H59" s="767"/>
      <c r="I59" s="770" t="str">
        <f>IF(ISNUMBER($F59), IFERROR($F59*G59,"--"),"")</f>
        <v/>
      </c>
      <c r="J59" s="770" t="str">
        <f>IF(AND(ISNUMBER($F59),N59=TRUE), IFERROR($F59*G59,"--"),"")</f>
        <v/>
      </c>
      <c r="K59" s="770" t="str">
        <f>IF(ISNUMBER($F59), IFERROR($F59*H59,"--"),"")</f>
        <v/>
      </c>
      <c r="M59" s="652" t="str">
        <f>IF(E59="","", IFERROR(IF(N59 = FALSE,  TRUE,  FALSE),  ""))</f>
        <v/>
      </c>
      <c r="N59" s="653" t="str">
        <f t="shared" ref="N59:N90" si="0">IFERROR(INDEX(CNTR_FuelListIsZero, MATCH(E59, CNTR_FuelListNames, 0)),"")</f>
        <v/>
      </c>
      <c r="O59" s="653" t="str">
        <f t="shared" ref="O59:O90" si="1">IF(E59="","",IFERROR(NOT(ISNUMBER(INDEX(CNTR_FuelListSupportRate, MATCH(E59, CNTR_FuelListNames, 0)))),  ""))</f>
        <v/>
      </c>
      <c r="P59" s="799" t="str">
        <f t="shared" ref="P59:P90" si="2">IFERROR( OR( INDEX(CNTR_FuelListCompleteData, MATCH(E59, CNTR_FuelListNames, 0)) = FALSE,   INDEX(CNTR_FuelListIsFossil, MATCH(E59, CNTR_FuelListNames, 0)) = TRUE),  "")</f>
        <v/>
      </c>
      <c r="Q59" s="653" t="str">
        <f t="shared" ref="Q59:Q90" si="3">IFERROR(IF(INDEX(CNTR_FuelListSubType, MATCH(E59, CNTR_FuelListNames, 0)) = "",  "",  INDEX(CNTR_FuelListSubType, MATCH(E59, CNTR_FuelListNames, 0))),  "")</f>
        <v/>
      </c>
      <c r="R59" s="740" t="str">
        <f t="shared" ref="R59:R90" si="4">IFERROR(IF( AND(D59=TRUE, ISNUMBER(INDEX(CNTR_FuelListSupportRate, MATCH( E59, CNTR_FuelListNames, 0)))),   1,   INDEX(CNTR_FuelListSupportRate, MATCH(E59, CNTR_FuelListNames, 0))),  "")</f>
        <v/>
      </c>
      <c r="S59" s="801"/>
    </row>
    <row r="60" spans="1:19" x14ac:dyDescent="0.25">
      <c r="C60" s="654"/>
      <c r="D60" s="655"/>
      <c r="E60" s="650"/>
      <c r="F60" s="656"/>
      <c r="G60" s="768"/>
      <c r="H60" s="768"/>
      <c r="I60" s="770" t="str">
        <f t="shared" ref="I60:I123" si="5">IF(ISNUMBER($F60), IFERROR($F60*G60,"--"),"")</f>
        <v/>
      </c>
      <c r="J60" s="770" t="str">
        <f t="shared" ref="J60:J123" si="6">IF(AND(ISNUMBER($F60),N60=TRUE), IFERROR($F60*G60,"--"),"")</f>
        <v/>
      </c>
      <c r="K60" s="770" t="str">
        <f t="shared" ref="K60:K123" si="7">IF(ISNUMBER($F60), IFERROR($F60*H60,"--"),"")</f>
        <v/>
      </c>
      <c r="M60" s="652" t="str">
        <f t="shared" ref="M60:M123" si="8">IF(E60="","", IFERROR(IF(N60 = FALSE,  TRUE,  FALSE),  ""))</f>
        <v/>
      </c>
      <c r="N60" s="653" t="str">
        <f t="shared" si="0"/>
        <v/>
      </c>
      <c r="O60" s="653" t="str">
        <f t="shared" si="1"/>
        <v/>
      </c>
      <c r="P60" s="799" t="str">
        <f t="shared" si="2"/>
        <v/>
      </c>
      <c r="Q60" s="653" t="str">
        <f t="shared" si="3"/>
        <v/>
      </c>
      <c r="R60" s="740" t="str">
        <f t="shared" si="4"/>
        <v/>
      </c>
      <c r="S60" s="801"/>
    </row>
    <row r="61" spans="1:19" x14ac:dyDescent="0.25">
      <c r="C61" s="654"/>
      <c r="D61" s="655"/>
      <c r="E61" s="650"/>
      <c r="F61" s="656"/>
      <c r="G61" s="768"/>
      <c r="H61" s="768"/>
      <c r="I61" s="770" t="str">
        <f t="shared" si="5"/>
        <v/>
      </c>
      <c r="J61" s="770" t="str">
        <f t="shared" si="6"/>
        <v/>
      </c>
      <c r="K61" s="770" t="str">
        <f t="shared" si="7"/>
        <v/>
      </c>
      <c r="M61" s="652" t="str">
        <f t="shared" si="8"/>
        <v/>
      </c>
      <c r="N61" s="653" t="str">
        <f t="shared" si="0"/>
        <v/>
      </c>
      <c r="O61" s="653" t="str">
        <f t="shared" si="1"/>
        <v/>
      </c>
      <c r="P61" s="799" t="str">
        <f t="shared" si="2"/>
        <v/>
      </c>
      <c r="Q61" s="653" t="str">
        <f t="shared" si="3"/>
        <v/>
      </c>
      <c r="R61" s="740" t="str">
        <f t="shared" si="4"/>
        <v/>
      </c>
      <c r="S61" s="801"/>
    </row>
    <row r="62" spans="1:19" x14ac:dyDescent="0.25">
      <c r="C62" s="654"/>
      <c r="D62" s="655"/>
      <c r="E62" s="650"/>
      <c r="F62" s="656"/>
      <c r="G62" s="768"/>
      <c r="H62" s="768"/>
      <c r="I62" s="770" t="str">
        <f t="shared" si="5"/>
        <v/>
      </c>
      <c r="J62" s="770" t="str">
        <f t="shared" si="6"/>
        <v/>
      </c>
      <c r="K62" s="770" t="str">
        <f t="shared" si="7"/>
        <v/>
      </c>
      <c r="M62" s="652" t="str">
        <f t="shared" si="8"/>
        <v/>
      </c>
      <c r="N62" s="653" t="str">
        <f t="shared" si="0"/>
        <v/>
      </c>
      <c r="O62" s="653" t="str">
        <f t="shared" si="1"/>
        <v/>
      </c>
      <c r="P62" s="799" t="str">
        <f t="shared" si="2"/>
        <v/>
      </c>
      <c r="Q62" s="653" t="str">
        <f t="shared" si="3"/>
        <v/>
      </c>
      <c r="R62" s="740" t="str">
        <f t="shared" si="4"/>
        <v/>
      </c>
      <c r="S62" s="801"/>
    </row>
    <row r="63" spans="1:19" x14ac:dyDescent="0.25">
      <c r="C63" s="654"/>
      <c r="D63" s="655"/>
      <c r="E63" s="650"/>
      <c r="F63" s="656"/>
      <c r="G63" s="768"/>
      <c r="H63" s="768"/>
      <c r="I63" s="770" t="str">
        <f t="shared" si="5"/>
        <v/>
      </c>
      <c r="J63" s="770" t="str">
        <f t="shared" si="6"/>
        <v/>
      </c>
      <c r="K63" s="770" t="str">
        <f t="shared" si="7"/>
        <v/>
      </c>
      <c r="M63" s="652" t="str">
        <f t="shared" si="8"/>
        <v/>
      </c>
      <c r="N63" s="653" t="str">
        <f t="shared" si="0"/>
        <v/>
      </c>
      <c r="O63" s="653" t="str">
        <f t="shared" si="1"/>
        <v/>
      </c>
      <c r="P63" s="799" t="str">
        <f t="shared" si="2"/>
        <v/>
      </c>
      <c r="Q63" s="653" t="str">
        <f t="shared" si="3"/>
        <v/>
      </c>
      <c r="R63" s="740" t="str">
        <f t="shared" si="4"/>
        <v/>
      </c>
      <c r="S63" s="801"/>
    </row>
    <row r="64" spans="1:19" x14ac:dyDescent="0.25">
      <c r="C64" s="654"/>
      <c r="D64" s="655"/>
      <c r="E64" s="650"/>
      <c r="F64" s="656"/>
      <c r="G64" s="768"/>
      <c r="H64" s="768"/>
      <c r="I64" s="770" t="str">
        <f t="shared" si="5"/>
        <v/>
      </c>
      <c r="J64" s="770" t="str">
        <f t="shared" si="6"/>
        <v/>
      </c>
      <c r="K64" s="770" t="str">
        <f t="shared" si="7"/>
        <v/>
      </c>
      <c r="M64" s="652" t="str">
        <f t="shared" si="8"/>
        <v/>
      </c>
      <c r="N64" s="653" t="str">
        <f t="shared" si="0"/>
        <v/>
      </c>
      <c r="O64" s="653" t="str">
        <f t="shared" si="1"/>
        <v/>
      </c>
      <c r="P64" s="799" t="str">
        <f t="shared" si="2"/>
        <v/>
      </c>
      <c r="Q64" s="653" t="str">
        <f t="shared" si="3"/>
        <v/>
      </c>
      <c r="R64" s="740" t="str">
        <f t="shared" si="4"/>
        <v/>
      </c>
      <c r="S64" s="801"/>
    </row>
    <row r="65" spans="3:19" x14ac:dyDescent="0.25">
      <c r="C65" s="654"/>
      <c r="D65" s="655"/>
      <c r="E65" s="650"/>
      <c r="F65" s="656"/>
      <c r="G65" s="768"/>
      <c r="H65" s="768"/>
      <c r="I65" s="770" t="str">
        <f t="shared" si="5"/>
        <v/>
      </c>
      <c r="J65" s="770" t="str">
        <f t="shared" si="6"/>
        <v/>
      </c>
      <c r="K65" s="770" t="str">
        <f t="shared" si="7"/>
        <v/>
      </c>
      <c r="M65" s="652" t="str">
        <f t="shared" si="8"/>
        <v/>
      </c>
      <c r="N65" s="653" t="str">
        <f t="shared" si="0"/>
        <v/>
      </c>
      <c r="O65" s="653" t="str">
        <f t="shared" si="1"/>
        <v/>
      </c>
      <c r="P65" s="799" t="str">
        <f t="shared" si="2"/>
        <v/>
      </c>
      <c r="Q65" s="653" t="str">
        <f t="shared" si="3"/>
        <v/>
      </c>
      <c r="R65" s="740" t="str">
        <f t="shared" si="4"/>
        <v/>
      </c>
      <c r="S65" s="801"/>
    </row>
    <row r="66" spans="3:19" x14ac:dyDescent="0.25">
      <c r="C66" s="654"/>
      <c r="D66" s="655"/>
      <c r="E66" s="650"/>
      <c r="F66" s="656"/>
      <c r="G66" s="768"/>
      <c r="H66" s="768"/>
      <c r="I66" s="770" t="str">
        <f t="shared" si="5"/>
        <v/>
      </c>
      <c r="J66" s="770" t="str">
        <f t="shared" si="6"/>
        <v/>
      </c>
      <c r="K66" s="770" t="str">
        <f t="shared" si="7"/>
        <v/>
      </c>
      <c r="M66" s="652" t="str">
        <f t="shared" si="8"/>
        <v/>
      </c>
      <c r="N66" s="653" t="str">
        <f t="shared" si="0"/>
        <v/>
      </c>
      <c r="O66" s="653" t="str">
        <f t="shared" si="1"/>
        <v/>
      </c>
      <c r="P66" s="799" t="str">
        <f t="shared" si="2"/>
        <v/>
      </c>
      <c r="Q66" s="653" t="str">
        <f t="shared" si="3"/>
        <v/>
      </c>
      <c r="R66" s="740" t="str">
        <f t="shared" si="4"/>
        <v/>
      </c>
      <c r="S66" s="801"/>
    </row>
    <row r="67" spans="3:19" x14ac:dyDescent="0.25">
      <c r="C67" s="654"/>
      <c r="D67" s="655"/>
      <c r="E67" s="650"/>
      <c r="F67" s="656"/>
      <c r="G67" s="768"/>
      <c r="H67" s="768"/>
      <c r="I67" s="770" t="str">
        <f t="shared" si="5"/>
        <v/>
      </c>
      <c r="J67" s="770" t="str">
        <f t="shared" si="6"/>
        <v/>
      </c>
      <c r="K67" s="770" t="str">
        <f t="shared" si="7"/>
        <v/>
      </c>
      <c r="M67" s="652" t="str">
        <f t="shared" si="8"/>
        <v/>
      </c>
      <c r="N67" s="653" t="str">
        <f t="shared" si="0"/>
        <v/>
      </c>
      <c r="O67" s="653" t="str">
        <f t="shared" si="1"/>
        <v/>
      </c>
      <c r="P67" s="799" t="str">
        <f t="shared" si="2"/>
        <v/>
      </c>
      <c r="Q67" s="653" t="str">
        <f t="shared" si="3"/>
        <v/>
      </c>
      <c r="R67" s="740" t="str">
        <f t="shared" si="4"/>
        <v/>
      </c>
      <c r="S67" s="801"/>
    </row>
    <row r="68" spans="3:19" x14ac:dyDescent="0.25">
      <c r="C68" s="654"/>
      <c r="D68" s="655"/>
      <c r="E68" s="650"/>
      <c r="F68" s="656"/>
      <c r="G68" s="768"/>
      <c r="H68" s="768"/>
      <c r="I68" s="770" t="str">
        <f t="shared" si="5"/>
        <v/>
      </c>
      <c r="J68" s="770" t="str">
        <f t="shared" si="6"/>
        <v/>
      </c>
      <c r="K68" s="770" t="str">
        <f t="shared" si="7"/>
        <v/>
      </c>
      <c r="M68" s="652" t="str">
        <f t="shared" si="8"/>
        <v/>
      </c>
      <c r="N68" s="653" t="str">
        <f t="shared" si="0"/>
        <v/>
      </c>
      <c r="O68" s="653" t="str">
        <f t="shared" si="1"/>
        <v/>
      </c>
      <c r="P68" s="799" t="str">
        <f t="shared" si="2"/>
        <v/>
      </c>
      <c r="Q68" s="653" t="str">
        <f t="shared" si="3"/>
        <v/>
      </c>
      <c r="R68" s="740" t="str">
        <f t="shared" si="4"/>
        <v/>
      </c>
      <c r="S68" s="801"/>
    </row>
    <row r="69" spans="3:19" x14ac:dyDescent="0.25">
      <c r="C69" s="654"/>
      <c r="D69" s="655"/>
      <c r="E69" s="650"/>
      <c r="F69" s="656"/>
      <c r="G69" s="768"/>
      <c r="H69" s="768"/>
      <c r="I69" s="770" t="str">
        <f t="shared" si="5"/>
        <v/>
      </c>
      <c r="J69" s="770" t="str">
        <f t="shared" si="6"/>
        <v/>
      </c>
      <c r="K69" s="770" t="str">
        <f t="shared" si="7"/>
        <v/>
      </c>
      <c r="M69" s="652" t="str">
        <f t="shared" si="8"/>
        <v/>
      </c>
      <c r="N69" s="653" t="str">
        <f t="shared" si="0"/>
        <v/>
      </c>
      <c r="O69" s="653" t="str">
        <f t="shared" si="1"/>
        <v/>
      </c>
      <c r="P69" s="799" t="str">
        <f t="shared" si="2"/>
        <v/>
      </c>
      <c r="Q69" s="653" t="str">
        <f t="shared" si="3"/>
        <v/>
      </c>
      <c r="R69" s="740" t="str">
        <f t="shared" si="4"/>
        <v/>
      </c>
      <c r="S69" s="801"/>
    </row>
    <row r="70" spans="3:19" x14ac:dyDescent="0.25">
      <c r="C70" s="654"/>
      <c r="D70" s="655"/>
      <c r="E70" s="650"/>
      <c r="F70" s="656"/>
      <c r="G70" s="768"/>
      <c r="H70" s="768"/>
      <c r="I70" s="770" t="str">
        <f t="shared" si="5"/>
        <v/>
      </c>
      <c r="J70" s="770" t="str">
        <f t="shared" si="6"/>
        <v/>
      </c>
      <c r="K70" s="770" t="str">
        <f t="shared" si="7"/>
        <v/>
      </c>
      <c r="M70" s="652" t="str">
        <f t="shared" si="8"/>
        <v/>
      </c>
      <c r="N70" s="653" t="str">
        <f t="shared" si="0"/>
        <v/>
      </c>
      <c r="O70" s="653" t="str">
        <f t="shared" si="1"/>
        <v/>
      </c>
      <c r="P70" s="799" t="str">
        <f t="shared" si="2"/>
        <v/>
      </c>
      <c r="Q70" s="653" t="str">
        <f t="shared" si="3"/>
        <v/>
      </c>
      <c r="R70" s="740" t="str">
        <f t="shared" si="4"/>
        <v/>
      </c>
      <c r="S70" s="801"/>
    </row>
    <row r="71" spans="3:19" x14ac:dyDescent="0.25">
      <c r="C71" s="654"/>
      <c r="D71" s="655"/>
      <c r="E71" s="650"/>
      <c r="F71" s="656"/>
      <c r="G71" s="768"/>
      <c r="H71" s="768"/>
      <c r="I71" s="770" t="str">
        <f t="shared" si="5"/>
        <v/>
      </c>
      <c r="J71" s="770" t="str">
        <f t="shared" si="6"/>
        <v/>
      </c>
      <c r="K71" s="770" t="str">
        <f t="shared" si="7"/>
        <v/>
      </c>
      <c r="M71" s="652" t="str">
        <f t="shared" si="8"/>
        <v/>
      </c>
      <c r="N71" s="653" t="str">
        <f t="shared" si="0"/>
        <v/>
      </c>
      <c r="O71" s="653" t="str">
        <f t="shared" si="1"/>
        <v/>
      </c>
      <c r="P71" s="799" t="str">
        <f t="shared" si="2"/>
        <v/>
      </c>
      <c r="Q71" s="653" t="str">
        <f t="shared" si="3"/>
        <v/>
      </c>
      <c r="R71" s="740" t="str">
        <f t="shared" si="4"/>
        <v/>
      </c>
      <c r="S71" s="801"/>
    </row>
    <row r="72" spans="3:19" x14ac:dyDescent="0.25">
      <c r="C72" s="654"/>
      <c r="D72" s="655"/>
      <c r="E72" s="650"/>
      <c r="F72" s="656"/>
      <c r="G72" s="768"/>
      <c r="H72" s="768"/>
      <c r="I72" s="770" t="str">
        <f t="shared" si="5"/>
        <v/>
      </c>
      <c r="J72" s="770" t="str">
        <f t="shared" si="6"/>
        <v/>
      </c>
      <c r="K72" s="770" t="str">
        <f t="shared" si="7"/>
        <v/>
      </c>
      <c r="M72" s="652" t="str">
        <f t="shared" si="8"/>
        <v/>
      </c>
      <c r="N72" s="653" t="str">
        <f t="shared" si="0"/>
        <v/>
      </c>
      <c r="O72" s="653" t="str">
        <f t="shared" si="1"/>
        <v/>
      </c>
      <c r="P72" s="799" t="str">
        <f t="shared" si="2"/>
        <v/>
      </c>
      <c r="Q72" s="653" t="str">
        <f t="shared" si="3"/>
        <v/>
      </c>
      <c r="R72" s="740" t="str">
        <f t="shared" si="4"/>
        <v/>
      </c>
      <c r="S72" s="801"/>
    </row>
    <row r="73" spans="3:19" x14ac:dyDescent="0.25">
      <c r="C73" s="654"/>
      <c r="D73" s="655"/>
      <c r="E73" s="650"/>
      <c r="F73" s="656"/>
      <c r="G73" s="768"/>
      <c r="H73" s="768"/>
      <c r="I73" s="770" t="str">
        <f t="shared" si="5"/>
        <v/>
      </c>
      <c r="J73" s="770" t="str">
        <f t="shared" si="6"/>
        <v/>
      </c>
      <c r="K73" s="770" t="str">
        <f t="shared" si="7"/>
        <v/>
      </c>
      <c r="M73" s="652" t="str">
        <f t="shared" si="8"/>
        <v/>
      </c>
      <c r="N73" s="653" t="str">
        <f t="shared" si="0"/>
        <v/>
      </c>
      <c r="O73" s="653" t="str">
        <f t="shared" si="1"/>
        <v/>
      </c>
      <c r="P73" s="799" t="str">
        <f t="shared" si="2"/>
        <v/>
      </c>
      <c r="Q73" s="653" t="str">
        <f t="shared" si="3"/>
        <v/>
      </c>
      <c r="R73" s="740" t="str">
        <f t="shared" si="4"/>
        <v/>
      </c>
      <c r="S73" s="801"/>
    </row>
    <row r="74" spans="3:19" x14ac:dyDescent="0.25">
      <c r="C74" s="654"/>
      <c r="D74" s="655"/>
      <c r="E74" s="650"/>
      <c r="F74" s="656"/>
      <c r="G74" s="768"/>
      <c r="H74" s="768"/>
      <c r="I74" s="770" t="str">
        <f t="shared" si="5"/>
        <v/>
      </c>
      <c r="J74" s="770" t="str">
        <f t="shared" si="6"/>
        <v/>
      </c>
      <c r="K74" s="770" t="str">
        <f t="shared" si="7"/>
        <v/>
      </c>
      <c r="M74" s="652" t="str">
        <f t="shared" si="8"/>
        <v/>
      </c>
      <c r="N74" s="653" t="str">
        <f t="shared" si="0"/>
        <v/>
      </c>
      <c r="O74" s="653" t="str">
        <f t="shared" si="1"/>
        <v/>
      </c>
      <c r="P74" s="799" t="str">
        <f t="shared" si="2"/>
        <v/>
      </c>
      <c r="Q74" s="653" t="str">
        <f t="shared" si="3"/>
        <v/>
      </c>
      <c r="R74" s="740" t="str">
        <f t="shared" si="4"/>
        <v/>
      </c>
      <c r="S74" s="801"/>
    </row>
    <row r="75" spans="3:19" x14ac:dyDescent="0.25">
      <c r="C75" s="654"/>
      <c r="D75" s="655"/>
      <c r="E75" s="650"/>
      <c r="F75" s="656"/>
      <c r="G75" s="768"/>
      <c r="H75" s="768"/>
      <c r="I75" s="770" t="str">
        <f t="shared" si="5"/>
        <v/>
      </c>
      <c r="J75" s="770" t="str">
        <f t="shared" si="6"/>
        <v/>
      </c>
      <c r="K75" s="770" t="str">
        <f t="shared" si="7"/>
        <v/>
      </c>
      <c r="M75" s="652" t="str">
        <f t="shared" si="8"/>
        <v/>
      </c>
      <c r="N75" s="653" t="str">
        <f t="shared" si="0"/>
        <v/>
      </c>
      <c r="O75" s="653" t="str">
        <f t="shared" si="1"/>
        <v/>
      </c>
      <c r="P75" s="799" t="str">
        <f t="shared" si="2"/>
        <v/>
      </c>
      <c r="Q75" s="653" t="str">
        <f t="shared" si="3"/>
        <v/>
      </c>
      <c r="R75" s="740" t="str">
        <f t="shared" si="4"/>
        <v/>
      </c>
      <c r="S75" s="801"/>
    </row>
    <row r="76" spans="3:19" x14ac:dyDescent="0.25">
      <c r="C76" s="654"/>
      <c r="D76" s="655"/>
      <c r="E76" s="650"/>
      <c r="F76" s="656"/>
      <c r="G76" s="768"/>
      <c r="H76" s="768"/>
      <c r="I76" s="770" t="str">
        <f t="shared" si="5"/>
        <v/>
      </c>
      <c r="J76" s="770" t="str">
        <f t="shared" si="6"/>
        <v/>
      </c>
      <c r="K76" s="770" t="str">
        <f t="shared" si="7"/>
        <v/>
      </c>
      <c r="M76" s="652" t="str">
        <f t="shared" si="8"/>
        <v/>
      </c>
      <c r="N76" s="653" t="str">
        <f t="shared" si="0"/>
        <v/>
      </c>
      <c r="O76" s="653" t="str">
        <f t="shared" si="1"/>
        <v/>
      </c>
      <c r="P76" s="799" t="str">
        <f t="shared" si="2"/>
        <v/>
      </c>
      <c r="Q76" s="653" t="str">
        <f t="shared" si="3"/>
        <v/>
      </c>
      <c r="R76" s="740" t="str">
        <f t="shared" si="4"/>
        <v/>
      </c>
      <c r="S76" s="801"/>
    </row>
    <row r="77" spans="3:19" x14ac:dyDescent="0.25">
      <c r="C77" s="654"/>
      <c r="D77" s="655"/>
      <c r="E77" s="650"/>
      <c r="F77" s="656"/>
      <c r="G77" s="768"/>
      <c r="H77" s="768"/>
      <c r="I77" s="770" t="str">
        <f t="shared" si="5"/>
        <v/>
      </c>
      <c r="J77" s="770" t="str">
        <f t="shared" si="6"/>
        <v/>
      </c>
      <c r="K77" s="770" t="str">
        <f t="shared" si="7"/>
        <v/>
      </c>
      <c r="M77" s="652" t="str">
        <f t="shared" si="8"/>
        <v/>
      </c>
      <c r="N77" s="653" t="str">
        <f t="shared" si="0"/>
        <v/>
      </c>
      <c r="O77" s="653" t="str">
        <f t="shared" si="1"/>
        <v/>
      </c>
      <c r="P77" s="799" t="str">
        <f t="shared" si="2"/>
        <v/>
      </c>
      <c r="Q77" s="653" t="str">
        <f t="shared" si="3"/>
        <v/>
      </c>
      <c r="R77" s="740" t="str">
        <f t="shared" si="4"/>
        <v/>
      </c>
      <c r="S77" s="801"/>
    </row>
    <row r="78" spans="3:19" x14ac:dyDescent="0.25">
      <c r="C78" s="654"/>
      <c r="D78" s="655"/>
      <c r="E78" s="650"/>
      <c r="F78" s="656"/>
      <c r="G78" s="768"/>
      <c r="H78" s="768"/>
      <c r="I78" s="770" t="str">
        <f t="shared" si="5"/>
        <v/>
      </c>
      <c r="J78" s="770" t="str">
        <f t="shared" si="6"/>
        <v/>
      </c>
      <c r="K78" s="770" t="str">
        <f t="shared" si="7"/>
        <v/>
      </c>
      <c r="M78" s="652" t="str">
        <f t="shared" si="8"/>
        <v/>
      </c>
      <c r="N78" s="653" t="str">
        <f t="shared" si="0"/>
        <v/>
      </c>
      <c r="O78" s="653" t="str">
        <f t="shared" si="1"/>
        <v/>
      </c>
      <c r="P78" s="799" t="str">
        <f t="shared" si="2"/>
        <v/>
      </c>
      <c r="Q78" s="653" t="str">
        <f t="shared" si="3"/>
        <v/>
      </c>
      <c r="R78" s="740" t="str">
        <f t="shared" si="4"/>
        <v/>
      </c>
      <c r="S78" s="801"/>
    </row>
    <row r="79" spans="3:19" x14ac:dyDescent="0.25">
      <c r="C79" s="654"/>
      <c r="D79" s="655"/>
      <c r="E79" s="650"/>
      <c r="F79" s="656"/>
      <c r="G79" s="768"/>
      <c r="H79" s="768"/>
      <c r="I79" s="770" t="str">
        <f t="shared" si="5"/>
        <v/>
      </c>
      <c r="J79" s="770" t="str">
        <f t="shared" si="6"/>
        <v/>
      </c>
      <c r="K79" s="770" t="str">
        <f t="shared" si="7"/>
        <v/>
      </c>
      <c r="M79" s="652" t="str">
        <f t="shared" si="8"/>
        <v/>
      </c>
      <c r="N79" s="653" t="str">
        <f t="shared" si="0"/>
        <v/>
      </c>
      <c r="O79" s="653" t="str">
        <f t="shared" si="1"/>
        <v/>
      </c>
      <c r="P79" s="799" t="str">
        <f t="shared" si="2"/>
        <v/>
      </c>
      <c r="Q79" s="653" t="str">
        <f t="shared" si="3"/>
        <v/>
      </c>
      <c r="R79" s="740" t="str">
        <f t="shared" si="4"/>
        <v/>
      </c>
      <c r="S79" s="801"/>
    </row>
    <row r="80" spans="3:19" x14ac:dyDescent="0.25">
      <c r="C80" s="654"/>
      <c r="D80" s="655"/>
      <c r="E80" s="650"/>
      <c r="F80" s="656"/>
      <c r="G80" s="768"/>
      <c r="H80" s="768"/>
      <c r="I80" s="770" t="str">
        <f t="shared" si="5"/>
        <v/>
      </c>
      <c r="J80" s="770" t="str">
        <f t="shared" si="6"/>
        <v/>
      </c>
      <c r="K80" s="770" t="str">
        <f t="shared" si="7"/>
        <v/>
      </c>
      <c r="M80" s="652" t="str">
        <f t="shared" si="8"/>
        <v/>
      </c>
      <c r="N80" s="653" t="str">
        <f t="shared" si="0"/>
        <v/>
      </c>
      <c r="O80" s="653" t="str">
        <f t="shared" si="1"/>
        <v/>
      </c>
      <c r="P80" s="799" t="str">
        <f t="shared" si="2"/>
        <v/>
      </c>
      <c r="Q80" s="653" t="str">
        <f t="shared" si="3"/>
        <v/>
      </c>
      <c r="R80" s="740" t="str">
        <f t="shared" si="4"/>
        <v/>
      </c>
      <c r="S80" s="801"/>
    </row>
    <row r="81" spans="3:19" x14ac:dyDescent="0.25">
      <c r="C81" s="654"/>
      <c r="D81" s="655"/>
      <c r="E81" s="650"/>
      <c r="F81" s="656"/>
      <c r="G81" s="768"/>
      <c r="H81" s="768"/>
      <c r="I81" s="770" t="str">
        <f t="shared" si="5"/>
        <v/>
      </c>
      <c r="J81" s="770" t="str">
        <f t="shared" si="6"/>
        <v/>
      </c>
      <c r="K81" s="770" t="str">
        <f t="shared" si="7"/>
        <v/>
      </c>
      <c r="M81" s="652" t="str">
        <f t="shared" si="8"/>
        <v/>
      </c>
      <c r="N81" s="653" t="str">
        <f t="shared" si="0"/>
        <v/>
      </c>
      <c r="O81" s="653" t="str">
        <f t="shared" si="1"/>
        <v/>
      </c>
      <c r="P81" s="799" t="str">
        <f t="shared" si="2"/>
        <v/>
      </c>
      <c r="Q81" s="653" t="str">
        <f t="shared" si="3"/>
        <v/>
      </c>
      <c r="R81" s="740" t="str">
        <f t="shared" si="4"/>
        <v/>
      </c>
      <c r="S81" s="801"/>
    </row>
    <row r="82" spans="3:19" x14ac:dyDescent="0.25">
      <c r="C82" s="654"/>
      <c r="D82" s="655"/>
      <c r="E82" s="650"/>
      <c r="F82" s="656"/>
      <c r="G82" s="768"/>
      <c r="H82" s="768"/>
      <c r="I82" s="770" t="str">
        <f t="shared" si="5"/>
        <v/>
      </c>
      <c r="J82" s="770" t="str">
        <f t="shared" si="6"/>
        <v/>
      </c>
      <c r="K82" s="770" t="str">
        <f t="shared" si="7"/>
        <v/>
      </c>
      <c r="M82" s="652" t="str">
        <f t="shared" si="8"/>
        <v/>
      </c>
      <c r="N82" s="653" t="str">
        <f t="shared" si="0"/>
        <v/>
      </c>
      <c r="O82" s="653" t="str">
        <f t="shared" si="1"/>
        <v/>
      </c>
      <c r="P82" s="799" t="str">
        <f t="shared" si="2"/>
        <v/>
      </c>
      <c r="Q82" s="653" t="str">
        <f t="shared" si="3"/>
        <v/>
      </c>
      <c r="R82" s="740" t="str">
        <f t="shared" si="4"/>
        <v/>
      </c>
      <c r="S82" s="801"/>
    </row>
    <row r="83" spans="3:19" x14ac:dyDescent="0.25">
      <c r="C83" s="654"/>
      <c r="D83" s="655"/>
      <c r="E83" s="650"/>
      <c r="F83" s="656"/>
      <c r="G83" s="768"/>
      <c r="H83" s="768"/>
      <c r="I83" s="770" t="str">
        <f t="shared" si="5"/>
        <v/>
      </c>
      <c r="J83" s="770" t="str">
        <f t="shared" si="6"/>
        <v/>
      </c>
      <c r="K83" s="770" t="str">
        <f t="shared" si="7"/>
        <v/>
      </c>
      <c r="M83" s="652" t="str">
        <f t="shared" si="8"/>
        <v/>
      </c>
      <c r="N83" s="653" t="str">
        <f t="shared" si="0"/>
        <v/>
      </c>
      <c r="O83" s="653" t="str">
        <f t="shared" si="1"/>
        <v/>
      </c>
      <c r="P83" s="799" t="str">
        <f t="shared" si="2"/>
        <v/>
      </c>
      <c r="Q83" s="653" t="str">
        <f t="shared" si="3"/>
        <v/>
      </c>
      <c r="R83" s="740" t="str">
        <f t="shared" si="4"/>
        <v/>
      </c>
      <c r="S83" s="801"/>
    </row>
    <row r="84" spans="3:19" x14ac:dyDescent="0.25">
      <c r="C84" s="654"/>
      <c r="D84" s="655"/>
      <c r="E84" s="650"/>
      <c r="F84" s="656"/>
      <c r="G84" s="768"/>
      <c r="H84" s="768"/>
      <c r="I84" s="770" t="str">
        <f t="shared" si="5"/>
        <v/>
      </c>
      <c r="J84" s="770" t="str">
        <f t="shared" si="6"/>
        <v/>
      </c>
      <c r="K84" s="770" t="str">
        <f t="shared" si="7"/>
        <v/>
      </c>
      <c r="M84" s="652" t="str">
        <f t="shared" si="8"/>
        <v/>
      </c>
      <c r="N84" s="653" t="str">
        <f t="shared" si="0"/>
        <v/>
      </c>
      <c r="O84" s="653" t="str">
        <f t="shared" si="1"/>
        <v/>
      </c>
      <c r="P84" s="799" t="str">
        <f t="shared" si="2"/>
        <v/>
      </c>
      <c r="Q84" s="653" t="str">
        <f t="shared" si="3"/>
        <v/>
      </c>
      <c r="R84" s="740" t="str">
        <f t="shared" si="4"/>
        <v/>
      </c>
      <c r="S84" s="801"/>
    </row>
    <row r="85" spans="3:19" x14ac:dyDescent="0.25">
      <c r="C85" s="654"/>
      <c r="D85" s="655"/>
      <c r="E85" s="650"/>
      <c r="F85" s="656"/>
      <c r="G85" s="768"/>
      <c r="H85" s="768"/>
      <c r="I85" s="770" t="str">
        <f t="shared" si="5"/>
        <v/>
      </c>
      <c r="J85" s="770" t="str">
        <f t="shared" si="6"/>
        <v/>
      </c>
      <c r="K85" s="770" t="str">
        <f t="shared" si="7"/>
        <v/>
      </c>
      <c r="M85" s="652" t="str">
        <f t="shared" si="8"/>
        <v/>
      </c>
      <c r="N85" s="653" t="str">
        <f t="shared" si="0"/>
        <v/>
      </c>
      <c r="O85" s="653" t="str">
        <f t="shared" si="1"/>
        <v/>
      </c>
      <c r="P85" s="799" t="str">
        <f t="shared" si="2"/>
        <v/>
      </c>
      <c r="Q85" s="653" t="str">
        <f t="shared" si="3"/>
        <v/>
      </c>
      <c r="R85" s="740" t="str">
        <f t="shared" si="4"/>
        <v/>
      </c>
      <c r="S85" s="801"/>
    </row>
    <row r="86" spans="3:19" x14ac:dyDescent="0.25">
      <c r="C86" s="654"/>
      <c r="D86" s="655"/>
      <c r="E86" s="650"/>
      <c r="F86" s="656"/>
      <c r="G86" s="768"/>
      <c r="H86" s="768"/>
      <c r="I86" s="770" t="str">
        <f t="shared" si="5"/>
        <v/>
      </c>
      <c r="J86" s="770" t="str">
        <f t="shared" si="6"/>
        <v/>
      </c>
      <c r="K86" s="770" t="str">
        <f t="shared" si="7"/>
        <v/>
      </c>
      <c r="M86" s="652" t="str">
        <f t="shared" si="8"/>
        <v/>
      </c>
      <c r="N86" s="653" t="str">
        <f t="shared" si="0"/>
        <v/>
      </c>
      <c r="O86" s="653" t="str">
        <f t="shared" si="1"/>
        <v/>
      </c>
      <c r="P86" s="799" t="str">
        <f t="shared" si="2"/>
        <v/>
      </c>
      <c r="Q86" s="653" t="str">
        <f t="shared" si="3"/>
        <v/>
      </c>
      <c r="R86" s="740" t="str">
        <f t="shared" si="4"/>
        <v/>
      </c>
      <c r="S86" s="801"/>
    </row>
    <row r="87" spans="3:19" x14ac:dyDescent="0.25">
      <c r="C87" s="654"/>
      <c r="D87" s="655"/>
      <c r="E87" s="650"/>
      <c r="F87" s="656"/>
      <c r="G87" s="768"/>
      <c r="H87" s="768"/>
      <c r="I87" s="770" t="str">
        <f t="shared" si="5"/>
        <v/>
      </c>
      <c r="J87" s="770" t="str">
        <f t="shared" si="6"/>
        <v/>
      </c>
      <c r="K87" s="770" t="str">
        <f t="shared" si="7"/>
        <v/>
      </c>
      <c r="M87" s="652" t="str">
        <f t="shared" si="8"/>
        <v/>
      </c>
      <c r="N87" s="653" t="str">
        <f t="shared" si="0"/>
        <v/>
      </c>
      <c r="O87" s="653" t="str">
        <f t="shared" si="1"/>
        <v/>
      </c>
      <c r="P87" s="799" t="str">
        <f t="shared" si="2"/>
        <v/>
      </c>
      <c r="Q87" s="653" t="str">
        <f t="shared" si="3"/>
        <v/>
      </c>
      <c r="R87" s="740" t="str">
        <f t="shared" si="4"/>
        <v/>
      </c>
      <c r="S87" s="801"/>
    </row>
    <row r="88" spans="3:19" x14ac:dyDescent="0.25">
      <c r="C88" s="654"/>
      <c r="D88" s="655"/>
      <c r="E88" s="650"/>
      <c r="F88" s="656"/>
      <c r="G88" s="768"/>
      <c r="H88" s="768"/>
      <c r="I88" s="770" t="str">
        <f t="shared" si="5"/>
        <v/>
      </c>
      <c r="J88" s="770" t="str">
        <f t="shared" si="6"/>
        <v/>
      </c>
      <c r="K88" s="770" t="str">
        <f t="shared" si="7"/>
        <v/>
      </c>
      <c r="M88" s="652" t="str">
        <f t="shared" si="8"/>
        <v/>
      </c>
      <c r="N88" s="653" t="str">
        <f t="shared" si="0"/>
        <v/>
      </c>
      <c r="O88" s="653" t="str">
        <f t="shared" si="1"/>
        <v/>
      </c>
      <c r="P88" s="799" t="str">
        <f t="shared" si="2"/>
        <v/>
      </c>
      <c r="Q88" s="653" t="str">
        <f t="shared" si="3"/>
        <v/>
      </c>
      <c r="R88" s="740" t="str">
        <f t="shared" si="4"/>
        <v/>
      </c>
      <c r="S88" s="801"/>
    </row>
    <row r="89" spans="3:19" x14ac:dyDescent="0.25">
      <c r="C89" s="654"/>
      <c r="D89" s="655"/>
      <c r="E89" s="650"/>
      <c r="F89" s="656"/>
      <c r="G89" s="768"/>
      <c r="H89" s="768"/>
      <c r="I89" s="770" t="str">
        <f t="shared" si="5"/>
        <v/>
      </c>
      <c r="J89" s="770" t="str">
        <f t="shared" si="6"/>
        <v/>
      </c>
      <c r="K89" s="770" t="str">
        <f t="shared" si="7"/>
        <v/>
      </c>
      <c r="M89" s="652" t="str">
        <f t="shared" si="8"/>
        <v/>
      </c>
      <c r="N89" s="653" t="str">
        <f t="shared" si="0"/>
        <v/>
      </c>
      <c r="O89" s="653" t="str">
        <f t="shared" si="1"/>
        <v/>
      </c>
      <c r="P89" s="799" t="str">
        <f t="shared" si="2"/>
        <v/>
      </c>
      <c r="Q89" s="653" t="str">
        <f t="shared" si="3"/>
        <v/>
      </c>
      <c r="R89" s="740" t="str">
        <f t="shared" si="4"/>
        <v/>
      </c>
      <c r="S89" s="801"/>
    </row>
    <row r="90" spans="3:19" x14ac:dyDescent="0.25">
      <c r="C90" s="654"/>
      <c r="D90" s="655"/>
      <c r="E90" s="650"/>
      <c r="F90" s="656"/>
      <c r="G90" s="768"/>
      <c r="H90" s="768"/>
      <c r="I90" s="770" t="str">
        <f t="shared" si="5"/>
        <v/>
      </c>
      <c r="J90" s="770" t="str">
        <f t="shared" si="6"/>
        <v/>
      </c>
      <c r="K90" s="770" t="str">
        <f t="shared" si="7"/>
        <v/>
      </c>
      <c r="M90" s="652" t="str">
        <f t="shared" si="8"/>
        <v/>
      </c>
      <c r="N90" s="653" t="str">
        <f t="shared" si="0"/>
        <v/>
      </c>
      <c r="O90" s="653" t="str">
        <f t="shared" si="1"/>
        <v/>
      </c>
      <c r="P90" s="799" t="str">
        <f t="shared" si="2"/>
        <v/>
      </c>
      <c r="Q90" s="653" t="str">
        <f t="shared" si="3"/>
        <v/>
      </c>
      <c r="R90" s="740" t="str">
        <f t="shared" si="4"/>
        <v/>
      </c>
      <c r="S90" s="801"/>
    </row>
    <row r="91" spans="3:19" x14ac:dyDescent="0.25">
      <c r="C91" s="654"/>
      <c r="D91" s="655"/>
      <c r="E91" s="650"/>
      <c r="F91" s="656"/>
      <c r="G91" s="768"/>
      <c r="H91" s="768"/>
      <c r="I91" s="770" t="str">
        <f t="shared" si="5"/>
        <v/>
      </c>
      <c r="J91" s="770" t="str">
        <f t="shared" si="6"/>
        <v/>
      </c>
      <c r="K91" s="770" t="str">
        <f t="shared" si="7"/>
        <v/>
      </c>
      <c r="M91" s="652" t="str">
        <f t="shared" si="8"/>
        <v/>
      </c>
      <c r="N91" s="653" t="str">
        <f t="shared" ref="N91:N122" si="9">IFERROR(INDEX(CNTR_FuelListIsZero, MATCH(E91, CNTR_FuelListNames, 0)),"")</f>
        <v/>
      </c>
      <c r="O91" s="653" t="str">
        <f t="shared" ref="O91:O122" si="10">IF(E91="","",IFERROR(NOT(ISNUMBER(INDEX(CNTR_FuelListSupportRate, MATCH(E91, CNTR_FuelListNames, 0)))),  ""))</f>
        <v/>
      </c>
      <c r="P91" s="799" t="str">
        <f t="shared" ref="P91:P122" si="11">IFERROR( OR( INDEX(CNTR_FuelListCompleteData, MATCH(E91, CNTR_FuelListNames, 0)) = FALSE,   INDEX(CNTR_FuelListIsFossil, MATCH(E91, CNTR_FuelListNames, 0)) = TRUE),  "")</f>
        <v/>
      </c>
      <c r="Q91" s="653" t="str">
        <f t="shared" ref="Q91:Q122" si="12">IFERROR(IF(INDEX(CNTR_FuelListSubType, MATCH(E91, CNTR_FuelListNames, 0)) = "",  "",  INDEX(CNTR_FuelListSubType, MATCH(E91, CNTR_FuelListNames, 0))),  "")</f>
        <v/>
      </c>
      <c r="R91" s="740" t="str">
        <f t="shared" ref="R91:R122" si="13">IFERROR(IF( AND(D91=TRUE, ISNUMBER(INDEX(CNTR_FuelListSupportRate, MATCH( E91, CNTR_FuelListNames, 0)))),   1,   INDEX(CNTR_FuelListSupportRate, MATCH(E91, CNTR_FuelListNames, 0))),  "")</f>
        <v/>
      </c>
      <c r="S91" s="801"/>
    </row>
    <row r="92" spans="3:19" x14ac:dyDescent="0.25">
      <c r="C92" s="654"/>
      <c r="D92" s="655"/>
      <c r="E92" s="650"/>
      <c r="F92" s="656"/>
      <c r="G92" s="768"/>
      <c r="H92" s="768"/>
      <c r="I92" s="770" t="str">
        <f t="shared" si="5"/>
        <v/>
      </c>
      <c r="J92" s="770" t="str">
        <f t="shared" si="6"/>
        <v/>
      </c>
      <c r="K92" s="770" t="str">
        <f t="shared" si="7"/>
        <v/>
      </c>
      <c r="M92" s="652" t="str">
        <f t="shared" si="8"/>
        <v/>
      </c>
      <c r="N92" s="653" t="str">
        <f t="shared" si="9"/>
        <v/>
      </c>
      <c r="O92" s="653" t="str">
        <f t="shared" si="10"/>
        <v/>
      </c>
      <c r="P92" s="799" t="str">
        <f t="shared" si="11"/>
        <v/>
      </c>
      <c r="Q92" s="653" t="str">
        <f t="shared" si="12"/>
        <v/>
      </c>
      <c r="R92" s="740" t="str">
        <f t="shared" si="13"/>
        <v/>
      </c>
      <c r="S92" s="801"/>
    </row>
    <row r="93" spans="3:19" x14ac:dyDescent="0.25">
      <c r="C93" s="654"/>
      <c r="D93" s="655"/>
      <c r="E93" s="650"/>
      <c r="F93" s="656"/>
      <c r="G93" s="768"/>
      <c r="H93" s="768"/>
      <c r="I93" s="770" t="str">
        <f t="shared" si="5"/>
        <v/>
      </c>
      <c r="J93" s="770" t="str">
        <f t="shared" si="6"/>
        <v/>
      </c>
      <c r="K93" s="770" t="str">
        <f t="shared" si="7"/>
        <v/>
      </c>
      <c r="M93" s="652" t="str">
        <f t="shared" si="8"/>
        <v/>
      </c>
      <c r="N93" s="653" t="str">
        <f t="shared" si="9"/>
        <v/>
      </c>
      <c r="O93" s="653" t="str">
        <f t="shared" si="10"/>
        <v/>
      </c>
      <c r="P93" s="799" t="str">
        <f t="shared" si="11"/>
        <v/>
      </c>
      <c r="Q93" s="653" t="str">
        <f t="shared" si="12"/>
        <v/>
      </c>
      <c r="R93" s="740" t="str">
        <f t="shared" si="13"/>
        <v/>
      </c>
      <c r="S93" s="801"/>
    </row>
    <row r="94" spans="3:19" x14ac:dyDescent="0.25">
      <c r="C94" s="654"/>
      <c r="D94" s="655"/>
      <c r="E94" s="650"/>
      <c r="F94" s="656"/>
      <c r="G94" s="768"/>
      <c r="H94" s="768"/>
      <c r="I94" s="770" t="str">
        <f t="shared" si="5"/>
        <v/>
      </c>
      <c r="J94" s="770" t="str">
        <f t="shared" si="6"/>
        <v/>
      </c>
      <c r="K94" s="770" t="str">
        <f t="shared" si="7"/>
        <v/>
      </c>
      <c r="M94" s="652" t="str">
        <f t="shared" si="8"/>
        <v/>
      </c>
      <c r="N94" s="653" t="str">
        <f t="shared" si="9"/>
        <v/>
      </c>
      <c r="O94" s="653" t="str">
        <f t="shared" si="10"/>
        <v/>
      </c>
      <c r="P94" s="799" t="str">
        <f t="shared" si="11"/>
        <v/>
      </c>
      <c r="Q94" s="653" t="str">
        <f t="shared" si="12"/>
        <v/>
      </c>
      <c r="R94" s="740" t="str">
        <f t="shared" si="13"/>
        <v/>
      </c>
      <c r="S94" s="801"/>
    </row>
    <row r="95" spans="3:19" x14ac:dyDescent="0.25">
      <c r="C95" s="654"/>
      <c r="D95" s="655"/>
      <c r="E95" s="650"/>
      <c r="F95" s="656"/>
      <c r="G95" s="768"/>
      <c r="H95" s="768"/>
      <c r="I95" s="770" t="str">
        <f t="shared" si="5"/>
        <v/>
      </c>
      <c r="J95" s="770" t="str">
        <f t="shared" si="6"/>
        <v/>
      </c>
      <c r="K95" s="770" t="str">
        <f t="shared" si="7"/>
        <v/>
      </c>
      <c r="M95" s="652" t="str">
        <f t="shared" si="8"/>
        <v/>
      </c>
      <c r="N95" s="653" t="str">
        <f t="shared" si="9"/>
        <v/>
      </c>
      <c r="O95" s="653" t="str">
        <f t="shared" si="10"/>
        <v/>
      </c>
      <c r="P95" s="799" t="str">
        <f t="shared" si="11"/>
        <v/>
      </c>
      <c r="Q95" s="653" t="str">
        <f t="shared" si="12"/>
        <v/>
      </c>
      <c r="R95" s="740" t="str">
        <f t="shared" si="13"/>
        <v/>
      </c>
      <c r="S95" s="801"/>
    </row>
    <row r="96" spans="3:19" x14ac:dyDescent="0.25">
      <c r="C96" s="654"/>
      <c r="D96" s="655"/>
      <c r="E96" s="650"/>
      <c r="F96" s="656"/>
      <c r="G96" s="768"/>
      <c r="H96" s="768"/>
      <c r="I96" s="770" t="str">
        <f t="shared" si="5"/>
        <v/>
      </c>
      <c r="J96" s="770" t="str">
        <f t="shared" si="6"/>
        <v/>
      </c>
      <c r="K96" s="770" t="str">
        <f t="shared" si="7"/>
        <v/>
      </c>
      <c r="M96" s="652" t="str">
        <f t="shared" si="8"/>
        <v/>
      </c>
      <c r="N96" s="653" t="str">
        <f t="shared" si="9"/>
        <v/>
      </c>
      <c r="O96" s="653" t="str">
        <f t="shared" si="10"/>
        <v/>
      </c>
      <c r="P96" s="799" t="str">
        <f t="shared" si="11"/>
        <v/>
      </c>
      <c r="Q96" s="653" t="str">
        <f t="shared" si="12"/>
        <v/>
      </c>
      <c r="R96" s="740" t="str">
        <f t="shared" si="13"/>
        <v/>
      </c>
      <c r="S96" s="801"/>
    </row>
    <row r="97" spans="3:19" x14ac:dyDescent="0.25">
      <c r="C97" s="654"/>
      <c r="D97" s="655"/>
      <c r="E97" s="650"/>
      <c r="F97" s="656"/>
      <c r="G97" s="768"/>
      <c r="H97" s="768"/>
      <c r="I97" s="770" t="str">
        <f t="shared" si="5"/>
        <v/>
      </c>
      <c r="J97" s="770" t="str">
        <f t="shared" si="6"/>
        <v/>
      </c>
      <c r="K97" s="770" t="str">
        <f t="shared" si="7"/>
        <v/>
      </c>
      <c r="M97" s="652" t="str">
        <f t="shared" si="8"/>
        <v/>
      </c>
      <c r="N97" s="653" t="str">
        <f t="shared" si="9"/>
        <v/>
      </c>
      <c r="O97" s="653" t="str">
        <f t="shared" si="10"/>
        <v/>
      </c>
      <c r="P97" s="799" t="str">
        <f t="shared" si="11"/>
        <v/>
      </c>
      <c r="Q97" s="653" t="str">
        <f t="shared" si="12"/>
        <v/>
      </c>
      <c r="R97" s="740" t="str">
        <f t="shared" si="13"/>
        <v/>
      </c>
      <c r="S97" s="801"/>
    </row>
    <row r="98" spans="3:19" x14ac:dyDescent="0.25">
      <c r="C98" s="654"/>
      <c r="D98" s="655"/>
      <c r="E98" s="650"/>
      <c r="F98" s="656"/>
      <c r="G98" s="768"/>
      <c r="H98" s="768"/>
      <c r="I98" s="770" t="str">
        <f t="shared" si="5"/>
        <v/>
      </c>
      <c r="J98" s="770" t="str">
        <f t="shared" si="6"/>
        <v/>
      </c>
      <c r="K98" s="770" t="str">
        <f t="shared" si="7"/>
        <v/>
      </c>
      <c r="M98" s="652" t="str">
        <f t="shared" si="8"/>
        <v/>
      </c>
      <c r="N98" s="653" t="str">
        <f t="shared" si="9"/>
        <v/>
      </c>
      <c r="O98" s="653" t="str">
        <f t="shared" si="10"/>
        <v/>
      </c>
      <c r="P98" s="799" t="str">
        <f t="shared" si="11"/>
        <v/>
      </c>
      <c r="Q98" s="653" t="str">
        <f t="shared" si="12"/>
        <v/>
      </c>
      <c r="R98" s="740" t="str">
        <f t="shared" si="13"/>
        <v/>
      </c>
      <c r="S98" s="801"/>
    </row>
    <row r="99" spans="3:19" x14ac:dyDescent="0.25">
      <c r="C99" s="654"/>
      <c r="D99" s="655"/>
      <c r="E99" s="650"/>
      <c r="F99" s="656"/>
      <c r="G99" s="768"/>
      <c r="H99" s="768"/>
      <c r="I99" s="770" t="str">
        <f t="shared" si="5"/>
        <v/>
      </c>
      <c r="J99" s="770" t="str">
        <f t="shared" si="6"/>
        <v/>
      </c>
      <c r="K99" s="770" t="str">
        <f t="shared" si="7"/>
        <v/>
      </c>
      <c r="M99" s="652" t="str">
        <f t="shared" si="8"/>
        <v/>
      </c>
      <c r="N99" s="653" t="str">
        <f t="shared" si="9"/>
        <v/>
      </c>
      <c r="O99" s="653" t="str">
        <f t="shared" si="10"/>
        <v/>
      </c>
      <c r="P99" s="799" t="str">
        <f t="shared" si="11"/>
        <v/>
      </c>
      <c r="Q99" s="653" t="str">
        <f t="shared" si="12"/>
        <v/>
      </c>
      <c r="R99" s="740" t="str">
        <f t="shared" si="13"/>
        <v/>
      </c>
      <c r="S99" s="801"/>
    </row>
    <row r="100" spans="3:19" x14ac:dyDescent="0.25">
      <c r="C100" s="654"/>
      <c r="D100" s="655"/>
      <c r="E100" s="650"/>
      <c r="F100" s="656"/>
      <c r="G100" s="768"/>
      <c r="H100" s="768"/>
      <c r="I100" s="770" t="str">
        <f t="shared" si="5"/>
        <v/>
      </c>
      <c r="J100" s="770" t="str">
        <f t="shared" si="6"/>
        <v/>
      </c>
      <c r="K100" s="770" t="str">
        <f t="shared" si="7"/>
        <v/>
      </c>
      <c r="M100" s="652" t="str">
        <f t="shared" si="8"/>
        <v/>
      </c>
      <c r="N100" s="653" t="str">
        <f t="shared" si="9"/>
        <v/>
      </c>
      <c r="O100" s="653" t="str">
        <f t="shared" si="10"/>
        <v/>
      </c>
      <c r="P100" s="799" t="str">
        <f t="shared" si="11"/>
        <v/>
      </c>
      <c r="Q100" s="653" t="str">
        <f t="shared" si="12"/>
        <v/>
      </c>
      <c r="R100" s="740" t="str">
        <f t="shared" si="13"/>
        <v/>
      </c>
      <c r="S100" s="801"/>
    </row>
    <row r="101" spans="3:19" x14ac:dyDescent="0.25">
      <c r="C101" s="654"/>
      <c r="D101" s="655"/>
      <c r="E101" s="650"/>
      <c r="F101" s="656"/>
      <c r="G101" s="768"/>
      <c r="H101" s="768"/>
      <c r="I101" s="770" t="str">
        <f t="shared" si="5"/>
        <v/>
      </c>
      <c r="J101" s="770" t="str">
        <f t="shared" si="6"/>
        <v/>
      </c>
      <c r="K101" s="770" t="str">
        <f t="shared" si="7"/>
        <v/>
      </c>
      <c r="M101" s="652" t="str">
        <f t="shared" si="8"/>
        <v/>
      </c>
      <c r="N101" s="653" t="str">
        <f t="shared" si="9"/>
        <v/>
      </c>
      <c r="O101" s="653" t="str">
        <f t="shared" si="10"/>
        <v/>
      </c>
      <c r="P101" s="799" t="str">
        <f t="shared" si="11"/>
        <v/>
      </c>
      <c r="Q101" s="653" t="str">
        <f t="shared" si="12"/>
        <v/>
      </c>
      <c r="R101" s="740" t="str">
        <f t="shared" si="13"/>
        <v/>
      </c>
      <c r="S101" s="801"/>
    </row>
    <row r="102" spans="3:19" x14ac:dyDescent="0.25">
      <c r="C102" s="654"/>
      <c r="D102" s="655"/>
      <c r="E102" s="650"/>
      <c r="F102" s="656"/>
      <c r="G102" s="768"/>
      <c r="H102" s="768"/>
      <c r="I102" s="770" t="str">
        <f t="shared" si="5"/>
        <v/>
      </c>
      <c r="J102" s="770" t="str">
        <f t="shared" si="6"/>
        <v/>
      </c>
      <c r="K102" s="770" t="str">
        <f t="shared" si="7"/>
        <v/>
      </c>
      <c r="M102" s="652" t="str">
        <f t="shared" si="8"/>
        <v/>
      </c>
      <c r="N102" s="653" t="str">
        <f t="shared" si="9"/>
        <v/>
      </c>
      <c r="O102" s="653" t="str">
        <f t="shared" si="10"/>
        <v/>
      </c>
      <c r="P102" s="799" t="str">
        <f t="shared" si="11"/>
        <v/>
      </c>
      <c r="Q102" s="653" t="str">
        <f t="shared" si="12"/>
        <v/>
      </c>
      <c r="R102" s="740" t="str">
        <f t="shared" si="13"/>
        <v/>
      </c>
      <c r="S102" s="801"/>
    </row>
    <row r="103" spans="3:19" x14ac:dyDescent="0.25">
      <c r="C103" s="654"/>
      <c r="D103" s="655"/>
      <c r="E103" s="650"/>
      <c r="F103" s="656"/>
      <c r="G103" s="768"/>
      <c r="H103" s="768"/>
      <c r="I103" s="770" t="str">
        <f t="shared" si="5"/>
        <v/>
      </c>
      <c r="J103" s="770" t="str">
        <f t="shared" si="6"/>
        <v/>
      </c>
      <c r="K103" s="770" t="str">
        <f t="shared" si="7"/>
        <v/>
      </c>
      <c r="M103" s="652" t="str">
        <f t="shared" si="8"/>
        <v/>
      </c>
      <c r="N103" s="653" t="str">
        <f t="shared" si="9"/>
        <v/>
      </c>
      <c r="O103" s="653" t="str">
        <f t="shared" si="10"/>
        <v/>
      </c>
      <c r="P103" s="799" t="str">
        <f t="shared" si="11"/>
        <v/>
      </c>
      <c r="Q103" s="653" t="str">
        <f t="shared" si="12"/>
        <v/>
      </c>
      <c r="R103" s="740" t="str">
        <f t="shared" si="13"/>
        <v/>
      </c>
      <c r="S103" s="801"/>
    </row>
    <row r="104" spans="3:19" x14ac:dyDescent="0.25">
      <c r="C104" s="654"/>
      <c r="D104" s="655"/>
      <c r="E104" s="650"/>
      <c r="F104" s="656"/>
      <c r="G104" s="768"/>
      <c r="H104" s="768"/>
      <c r="I104" s="770" t="str">
        <f t="shared" si="5"/>
        <v/>
      </c>
      <c r="J104" s="770" t="str">
        <f t="shared" si="6"/>
        <v/>
      </c>
      <c r="K104" s="770" t="str">
        <f t="shared" si="7"/>
        <v/>
      </c>
      <c r="M104" s="652" t="str">
        <f t="shared" si="8"/>
        <v/>
      </c>
      <c r="N104" s="653" t="str">
        <f t="shared" si="9"/>
        <v/>
      </c>
      <c r="O104" s="653" t="str">
        <f t="shared" si="10"/>
        <v/>
      </c>
      <c r="P104" s="799" t="str">
        <f t="shared" si="11"/>
        <v/>
      </c>
      <c r="Q104" s="653" t="str">
        <f t="shared" si="12"/>
        <v/>
      </c>
      <c r="R104" s="740" t="str">
        <f t="shared" si="13"/>
        <v/>
      </c>
      <c r="S104" s="801"/>
    </row>
    <row r="105" spans="3:19" x14ac:dyDescent="0.25">
      <c r="C105" s="654"/>
      <c r="D105" s="655"/>
      <c r="E105" s="650"/>
      <c r="F105" s="656"/>
      <c r="G105" s="768"/>
      <c r="H105" s="768"/>
      <c r="I105" s="770" t="str">
        <f t="shared" si="5"/>
        <v/>
      </c>
      <c r="J105" s="770" t="str">
        <f t="shared" si="6"/>
        <v/>
      </c>
      <c r="K105" s="770" t="str">
        <f t="shared" si="7"/>
        <v/>
      </c>
      <c r="M105" s="652" t="str">
        <f t="shared" si="8"/>
        <v/>
      </c>
      <c r="N105" s="653" t="str">
        <f t="shared" si="9"/>
        <v/>
      </c>
      <c r="O105" s="653" t="str">
        <f t="shared" si="10"/>
        <v/>
      </c>
      <c r="P105" s="799" t="str">
        <f t="shared" si="11"/>
        <v/>
      </c>
      <c r="Q105" s="653" t="str">
        <f t="shared" si="12"/>
        <v/>
      </c>
      <c r="R105" s="740" t="str">
        <f t="shared" si="13"/>
        <v/>
      </c>
      <c r="S105" s="801"/>
    </row>
    <row r="106" spans="3:19" x14ac:dyDescent="0.25">
      <c r="C106" s="654"/>
      <c r="D106" s="655"/>
      <c r="E106" s="650"/>
      <c r="F106" s="656"/>
      <c r="G106" s="768"/>
      <c r="H106" s="768"/>
      <c r="I106" s="770" t="str">
        <f t="shared" si="5"/>
        <v/>
      </c>
      <c r="J106" s="770" t="str">
        <f t="shared" si="6"/>
        <v/>
      </c>
      <c r="K106" s="770" t="str">
        <f t="shared" si="7"/>
        <v/>
      </c>
      <c r="M106" s="652" t="str">
        <f t="shared" si="8"/>
        <v/>
      </c>
      <c r="N106" s="653" t="str">
        <f t="shared" si="9"/>
        <v/>
      </c>
      <c r="O106" s="653" t="str">
        <f t="shared" si="10"/>
        <v/>
      </c>
      <c r="P106" s="799" t="str">
        <f t="shared" si="11"/>
        <v/>
      </c>
      <c r="Q106" s="653" t="str">
        <f t="shared" si="12"/>
        <v/>
      </c>
      <c r="R106" s="740" t="str">
        <f t="shared" si="13"/>
        <v/>
      </c>
      <c r="S106" s="801"/>
    </row>
    <row r="107" spans="3:19" x14ac:dyDescent="0.25">
      <c r="C107" s="654"/>
      <c r="D107" s="655"/>
      <c r="E107" s="650"/>
      <c r="F107" s="656"/>
      <c r="G107" s="768"/>
      <c r="H107" s="768"/>
      <c r="I107" s="770" t="str">
        <f t="shared" si="5"/>
        <v/>
      </c>
      <c r="J107" s="770" t="str">
        <f t="shared" si="6"/>
        <v/>
      </c>
      <c r="K107" s="770" t="str">
        <f t="shared" si="7"/>
        <v/>
      </c>
      <c r="M107" s="652" t="str">
        <f t="shared" si="8"/>
        <v/>
      </c>
      <c r="N107" s="653" t="str">
        <f t="shared" si="9"/>
        <v/>
      </c>
      <c r="O107" s="653" t="str">
        <f t="shared" si="10"/>
        <v/>
      </c>
      <c r="P107" s="799" t="str">
        <f t="shared" si="11"/>
        <v/>
      </c>
      <c r="Q107" s="653" t="str">
        <f t="shared" si="12"/>
        <v/>
      </c>
      <c r="R107" s="740" t="str">
        <f t="shared" si="13"/>
        <v/>
      </c>
      <c r="S107" s="801"/>
    </row>
    <row r="108" spans="3:19" x14ac:dyDescent="0.25">
      <c r="C108" s="654"/>
      <c r="D108" s="655"/>
      <c r="E108" s="650"/>
      <c r="F108" s="656"/>
      <c r="G108" s="768"/>
      <c r="H108" s="768"/>
      <c r="I108" s="770" t="str">
        <f t="shared" si="5"/>
        <v/>
      </c>
      <c r="J108" s="770" t="str">
        <f t="shared" si="6"/>
        <v/>
      </c>
      <c r="K108" s="770" t="str">
        <f t="shared" si="7"/>
        <v/>
      </c>
      <c r="M108" s="652" t="str">
        <f t="shared" si="8"/>
        <v/>
      </c>
      <c r="N108" s="653" t="str">
        <f t="shared" si="9"/>
        <v/>
      </c>
      <c r="O108" s="653" t="str">
        <f t="shared" si="10"/>
        <v/>
      </c>
      <c r="P108" s="799" t="str">
        <f t="shared" si="11"/>
        <v/>
      </c>
      <c r="Q108" s="653" t="str">
        <f t="shared" si="12"/>
        <v/>
      </c>
      <c r="R108" s="740" t="str">
        <f t="shared" si="13"/>
        <v/>
      </c>
      <c r="S108" s="801"/>
    </row>
    <row r="109" spans="3:19" x14ac:dyDescent="0.25">
      <c r="C109" s="654"/>
      <c r="D109" s="655"/>
      <c r="E109" s="650"/>
      <c r="F109" s="656"/>
      <c r="G109" s="768"/>
      <c r="H109" s="768"/>
      <c r="I109" s="770" t="str">
        <f t="shared" si="5"/>
        <v/>
      </c>
      <c r="J109" s="770" t="str">
        <f t="shared" si="6"/>
        <v/>
      </c>
      <c r="K109" s="770" t="str">
        <f t="shared" si="7"/>
        <v/>
      </c>
      <c r="M109" s="652" t="str">
        <f t="shared" si="8"/>
        <v/>
      </c>
      <c r="N109" s="653" t="str">
        <f t="shared" si="9"/>
        <v/>
      </c>
      <c r="O109" s="653" t="str">
        <f t="shared" si="10"/>
        <v/>
      </c>
      <c r="P109" s="799" t="str">
        <f t="shared" si="11"/>
        <v/>
      </c>
      <c r="Q109" s="653" t="str">
        <f t="shared" si="12"/>
        <v/>
      </c>
      <c r="R109" s="740" t="str">
        <f t="shared" si="13"/>
        <v/>
      </c>
      <c r="S109" s="801"/>
    </row>
    <row r="110" spans="3:19" x14ac:dyDescent="0.25">
      <c r="C110" s="654"/>
      <c r="D110" s="655"/>
      <c r="E110" s="650"/>
      <c r="F110" s="656"/>
      <c r="G110" s="768"/>
      <c r="H110" s="768"/>
      <c r="I110" s="770" t="str">
        <f t="shared" si="5"/>
        <v/>
      </c>
      <c r="J110" s="770" t="str">
        <f t="shared" si="6"/>
        <v/>
      </c>
      <c r="K110" s="770" t="str">
        <f t="shared" si="7"/>
        <v/>
      </c>
      <c r="M110" s="652" t="str">
        <f t="shared" si="8"/>
        <v/>
      </c>
      <c r="N110" s="653" t="str">
        <f t="shared" si="9"/>
        <v/>
      </c>
      <c r="O110" s="653" t="str">
        <f t="shared" si="10"/>
        <v/>
      </c>
      <c r="P110" s="799" t="str">
        <f t="shared" si="11"/>
        <v/>
      </c>
      <c r="Q110" s="653" t="str">
        <f t="shared" si="12"/>
        <v/>
      </c>
      <c r="R110" s="740" t="str">
        <f t="shared" si="13"/>
        <v/>
      </c>
      <c r="S110" s="801"/>
    </row>
    <row r="111" spans="3:19" x14ac:dyDescent="0.25">
      <c r="C111" s="654"/>
      <c r="D111" s="655"/>
      <c r="E111" s="650"/>
      <c r="F111" s="656"/>
      <c r="G111" s="768"/>
      <c r="H111" s="768"/>
      <c r="I111" s="770" t="str">
        <f t="shared" si="5"/>
        <v/>
      </c>
      <c r="J111" s="770" t="str">
        <f t="shared" si="6"/>
        <v/>
      </c>
      <c r="K111" s="770" t="str">
        <f t="shared" si="7"/>
        <v/>
      </c>
      <c r="M111" s="652" t="str">
        <f t="shared" si="8"/>
        <v/>
      </c>
      <c r="N111" s="653" t="str">
        <f t="shared" si="9"/>
        <v/>
      </c>
      <c r="O111" s="653" t="str">
        <f t="shared" si="10"/>
        <v/>
      </c>
      <c r="P111" s="799" t="str">
        <f t="shared" si="11"/>
        <v/>
      </c>
      <c r="Q111" s="653" t="str">
        <f t="shared" si="12"/>
        <v/>
      </c>
      <c r="R111" s="740" t="str">
        <f t="shared" si="13"/>
        <v/>
      </c>
      <c r="S111" s="801"/>
    </row>
    <row r="112" spans="3:19" x14ac:dyDescent="0.25">
      <c r="C112" s="654"/>
      <c r="D112" s="655"/>
      <c r="E112" s="650"/>
      <c r="F112" s="656"/>
      <c r="G112" s="768"/>
      <c r="H112" s="768"/>
      <c r="I112" s="770" t="str">
        <f t="shared" si="5"/>
        <v/>
      </c>
      <c r="J112" s="770" t="str">
        <f t="shared" si="6"/>
        <v/>
      </c>
      <c r="K112" s="770" t="str">
        <f t="shared" si="7"/>
        <v/>
      </c>
      <c r="M112" s="652" t="str">
        <f t="shared" si="8"/>
        <v/>
      </c>
      <c r="N112" s="653" t="str">
        <f t="shared" si="9"/>
        <v/>
      </c>
      <c r="O112" s="653" t="str">
        <f t="shared" si="10"/>
        <v/>
      </c>
      <c r="P112" s="799" t="str">
        <f t="shared" si="11"/>
        <v/>
      </c>
      <c r="Q112" s="653" t="str">
        <f t="shared" si="12"/>
        <v/>
      </c>
      <c r="R112" s="740" t="str">
        <f t="shared" si="13"/>
        <v/>
      </c>
      <c r="S112" s="801"/>
    </row>
    <row r="113" spans="3:19" x14ac:dyDescent="0.25">
      <c r="C113" s="654"/>
      <c r="D113" s="655"/>
      <c r="E113" s="650"/>
      <c r="F113" s="656"/>
      <c r="G113" s="768"/>
      <c r="H113" s="768"/>
      <c r="I113" s="770" t="str">
        <f t="shared" si="5"/>
        <v/>
      </c>
      <c r="J113" s="770" t="str">
        <f t="shared" si="6"/>
        <v/>
      </c>
      <c r="K113" s="770" t="str">
        <f t="shared" si="7"/>
        <v/>
      </c>
      <c r="M113" s="652" t="str">
        <f t="shared" si="8"/>
        <v/>
      </c>
      <c r="N113" s="653" t="str">
        <f t="shared" si="9"/>
        <v/>
      </c>
      <c r="O113" s="653" t="str">
        <f t="shared" si="10"/>
        <v/>
      </c>
      <c r="P113" s="799" t="str">
        <f t="shared" si="11"/>
        <v/>
      </c>
      <c r="Q113" s="653" t="str">
        <f t="shared" si="12"/>
        <v/>
      </c>
      <c r="R113" s="740" t="str">
        <f t="shared" si="13"/>
        <v/>
      </c>
      <c r="S113" s="801"/>
    </row>
    <row r="114" spans="3:19" x14ac:dyDescent="0.25">
      <c r="C114" s="654"/>
      <c r="D114" s="655"/>
      <c r="E114" s="650"/>
      <c r="F114" s="656"/>
      <c r="G114" s="768"/>
      <c r="H114" s="768"/>
      <c r="I114" s="770" t="str">
        <f t="shared" si="5"/>
        <v/>
      </c>
      <c r="J114" s="770" t="str">
        <f t="shared" si="6"/>
        <v/>
      </c>
      <c r="K114" s="770" t="str">
        <f t="shared" si="7"/>
        <v/>
      </c>
      <c r="M114" s="652" t="str">
        <f t="shared" si="8"/>
        <v/>
      </c>
      <c r="N114" s="653" t="str">
        <f t="shared" si="9"/>
        <v/>
      </c>
      <c r="O114" s="653" t="str">
        <f t="shared" si="10"/>
        <v/>
      </c>
      <c r="P114" s="799" t="str">
        <f t="shared" si="11"/>
        <v/>
      </c>
      <c r="Q114" s="653" t="str">
        <f t="shared" si="12"/>
        <v/>
      </c>
      <c r="R114" s="740" t="str">
        <f t="shared" si="13"/>
        <v/>
      </c>
      <c r="S114" s="801"/>
    </row>
    <row r="115" spans="3:19" x14ac:dyDescent="0.25">
      <c r="C115" s="654"/>
      <c r="D115" s="655"/>
      <c r="E115" s="650"/>
      <c r="F115" s="656"/>
      <c r="G115" s="768"/>
      <c r="H115" s="768"/>
      <c r="I115" s="770" t="str">
        <f t="shared" si="5"/>
        <v/>
      </c>
      <c r="J115" s="770" t="str">
        <f t="shared" si="6"/>
        <v/>
      </c>
      <c r="K115" s="770" t="str">
        <f t="shared" si="7"/>
        <v/>
      </c>
      <c r="M115" s="652" t="str">
        <f t="shared" si="8"/>
        <v/>
      </c>
      <c r="N115" s="653" t="str">
        <f t="shared" si="9"/>
        <v/>
      </c>
      <c r="O115" s="653" t="str">
        <f t="shared" si="10"/>
        <v/>
      </c>
      <c r="P115" s="799" t="str">
        <f t="shared" si="11"/>
        <v/>
      </c>
      <c r="Q115" s="653" t="str">
        <f t="shared" si="12"/>
        <v/>
      </c>
      <c r="R115" s="740" t="str">
        <f t="shared" si="13"/>
        <v/>
      </c>
      <c r="S115" s="801"/>
    </row>
    <row r="116" spans="3:19" x14ac:dyDescent="0.25">
      <c r="C116" s="654"/>
      <c r="D116" s="655"/>
      <c r="E116" s="650"/>
      <c r="F116" s="656"/>
      <c r="G116" s="768"/>
      <c r="H116" s="768"/>
      <c r="I116" s="770" t="str">
        <f t="shared" si="5"/>
        <v/>
      </c>
      <c r="J116" s="770" t="str">
        <f t="shared" si="6"/>
        <v/>
      </c>
      <c r="K116" s="770" t="str">
        <f t="shared" si="7"/>
        <v/>
      </c>
      <c r="M116" s="652" t="str">
        <f t="shared" si="8"/>
        <v/>
      </c>
      <c r="N116" s="653" t="str">
        <f t="shared" si="9"/>
        <v/>
      </c>
      <c r="O116" s="653" t="str">
        <f t="shared" si="10"/>
        <v/>
      </c>
      <c r="P116" s="799" t="str">
        <f t="shared" si="11"/>
        <v/>
      </c>
      <c r="Q116" s="653" t="str">
        <f t="shared" si="12"/>
        <v/>
      </c>
      <c r="R116" s="740" t="str">
        <f t="shared" si="13"/>
        <v/>
      </c>
      <c r="S116" s="801"/>
    </row>
    <row r="117" spans="3:19" x14ac:dyDescent="0.25">
      <c r="C117" s="654"/>
      <c r="D117" s="655"/>
      <c r="E117" s="650"/>
      <c r="F117" s="656"/>
      <c r="G117" s="768"/>
      <c r="H117" s="768"/>
      <c r="I117" s="770" t="str">
        <f t="shared" si="5"/>
        <v/>
      </c>
      <c r="J117" s="770" t="str">
        <f t="shared" si="6"/>
        <v/>
      </c>
      <c r="K117" s="770" t="str">
        <f t="shared" si="7"/>
        <v/>
      </c>
      <c r="M117" s="652" t="str">
        <f t="shared" si="8"/>
        <v/>
      </c>
      <c r="N117" s="653" t="str">
        <f t="shared" si="9"/>
        <v/>
      </c>
      <c r="O117" s="653" t="str">
        <f t="shared" si="10"/>
        <v/>
      </c>
      <c r="P117" s="799" t="str">
        <f t="shared" si="11"/>
        <v/>
      </c>
      <c r="Q117" s="653" t="str">
        <f t="shared" si="12"/>
        <v/>
      </c>
      <c r="R117" s="740" t="str">
        <f t="shared" si="13"/>
        <v/>
      </c>
      <c r="S117" s="801"/>
    </row>
    <row r="118" spans="3:19" x14ac:dyDescent="0.25">
      <c r="C118" s="654"/>
      <c r="D118" s="655"/>
      <c r="E118" s="650"/>
      <c r="F118" s="656"/>
      <c r="G118" s="768"/>
      <c r="H118" s="768"/>
      <c r="I118" s="770" t="str">
        <f t="shared" si="5"/>
        <v/>
      </c>
      <c r="J118" s="770" t="str">
        <f t="shared" si="6"/>
        <v/>
      </c>
      <c r="K118" s="770" t="str">
        <f t="shared" si="7"/>
        <v/>
      </c>
      <c r="M118" s="652" t="str">
        <f t="shared" si="8"/>
        <v/>
      </c>
      <c r="N118" s="653" t="str">
        <f t="shared" si="9"/>
        <v/>
      </c>
      <c r="O118" s="653" t="str">
        <f t="shared" si="10"/>
        <v/>
      </c>
      <c r="P118" s="799" t="str">
        <f t="shared" si="11"/>
        <v/>
      </c>
      <c r="Q118" s="653" t="str">
        <f t="shared" si="12"/>
        <v/>
      </c>
      <c r="R118" s="740" t="str">
        <f t="shared" si="13"/>
        <v/>
      </c>
      <c r="S118" s="801"/>
    </row>
    <row r="119" spans="3:19" x14ac:dyDescent="0.25">
      <c r="C119" s="654"/>
      <c r="D119" s="655"/>
      <c r="E119" s="650"/>
      <c r="F119" s="656"/>
      <c r="G119" s="768"/>
      <c r="H119" s="768"/>
      <c r="I119" s="770" t="str">
        <f t="shared" si="5"/>
        <v/>
      </c>
      <c r="J119" s="770" t="str">
        <f t="shared" si="6"/>
        <v/>
      </c>
      <c r="K119" s="770" t="str">
        <f t="shared" si="7"/>
        <v/>
      </c>
      <c r="M119" s="652" t="str">
        <f t="shared" si="8"/>
        <v/>
      </c>
      <c r="N119" s="653" t="str">
        <f t="shared" si="9"/>
        <v/>
      </c>
      <c r="O119" s="653" t="str">
        <f t="shared" si="10"/>
        <v/>
      </c>
      <c r="P119" s="799" t="str">
        <f t="shared" si="11"/>
        <v/>
      </c>
      <c r="Q119" s="653" t="str">
        <f t="shared" si="12"/>
        <v/>
      </c>
      <c r="R119" s="740" t="str">
        <f t="shared" si="13"/>
        <v/>
      </c>
      <c r="S119" s="801"/>
    </row>
    <row r="120" spans="3:19" x14ac:dyDescent="0.25">
      <c r="C120" s="654"/>
      <c r="D120" s="655"/>
      <c r="E120" s="650"/>
      <c r="F120" s="656"/>
      <c r="G120" s="768"/>
      <c r="H120" s="768"/>
      <c r="I120" s="770" t="str">
        <f t="shared" si="5"/>
        <v/>
      </c>
      <c r="J120" s="770" t="str">
        <f t="shared" si="6"/>
        <v/>
      </c>
      <c r="K120" s="770" t="str">
        <f t="shared" si="7"/>
        <v/>
      </c>
      <c r="M120" s="652" t="str">
        <f t="shared" si="8"/>
        <v/>
      </c>
      <c r="N120" s="653" t="str">
        <f t="shared" si="9"/>
        <v/>
      </c>
      <c r="O120" s="653" t="str">
        <f t="shared" si="10"/>
        <v/>
      </c>
      <c r="P120" s="799" t="str">
        <f t="shared" si="11"/>
        <v/>
      </c>
      <c r="Q120" s="653" t="str">
        <f t="shared" si="12"/>
        <v/>
      </c>
      <c r="R120" s="740" t="str">
        <f t="shared" si="13"/>
        <v/>
      </c>
      <c r="S120" s="801"/>
    </row>
    <row r="121" spans="3:19" x14ac:dyDescent="0.25">
      <c r="C121" s="654"/>
      <c r="D121" s="655"/>
      <c r="E121" s="650"/>
      <c r="F121" s="656"/>
      <c r="G121" s="768"/>
      <c r="H121" s="768"/>
      <c r="I121" s="770" t="str">
        <f t="shared" si="5"/>
        <v/>
      </c>
      <c r="J121" s="770" t="str">
        <f t="shared" si="6"/>
        <v/>
      </c>
      <c r="K121" s="770" t="str">
        <f t="shared" si="7"/>
        <v/>
      </c>
      <c r="M121" s="652" t="str">
        <f t="shared" si="8"/>
        <v/>
      </c>
      <c r="N121" s="653" t="str">
        <f t="shared" si="9"/>
        <v/>
      </c>
      <c r="O121" s="653" t="str">
        <f t="shared" si="10"/>
        <v/>
      </c>
      <c r="P121" s="799" t="str">
        <f t="shared" si="11"/>
        <v/>
      </c>
      <c r="Q121" s="653" t="str">
        <f t="shared" si="12"/>
        <v/>
      </c>
      <c r="R121" s="740" t="str">
        <f t="shared" si="13"/>
        <v/>
      </c>
      <c r="S121" s="801"/>
    </row>
    <row r="122" spans="3:19" x14ac:dyDescent="0.25">
      <c r="C122" s="654"/>
      <c r="D122" s="655"/>
      <c r="E122" s="650"/>
      <c r="F122" s="656"/>
      <c r="G122" s="768"/>
      <c r="H122" s="768"/>
      <c r="I122" s="770" t="str">
        <f t="shared" si="5"/>
        <v/>
      </c>
      <c r="J122" s="770" t="str">
        <f t="shared" si="6"/>
        <v/>
      </c>
      <c r="K122" s="770" t="str">
        <f t="shared" si="7"/>
        <v/>
      </c>
      <c r="M122" s="652" t="str">
        <f t="shared" si="8"/>
        <v/>
      </c>
      <c r="N122" s="653" t="str">
        <f t="shared" si="9"/>
        <v/>
      </c>
      <c r="O122" s="653" t="str">
        <f t="shared" si="10"/>
        <v/>
      </c>
      <c r="P122" s="799" t="str">
        <f t="shared" si="11"/>
        <v/>
      </c>
      <c r="Q122" s="653" t="str">
        <f t="shared" si="12"/>
        <v/>
      </c>
      <c r="R122" s="740" t="str">
        <f t="shared" si="13"/>
        <v/>
      </c>
      <c r="S122" s="801"/>
    </row>
    <row r="123" spans="3:19" x14ac:dyDescent="0.25">
      <c r="C123" s="654"/>
      <c r="D123" s="655"/>
      <c r="E123" s="650"/>
      <c r="F123" s="656"/>
      <c r="G123" s="768"/>
      <c r="H123" s="768"/>
      <c r="I123" s="770" t="str">
        <f t="shared" si="5"/>
        <v/>
      </c>
      <c r="J123" s="770" t="str">
        <f t="shared" si="6"/>
        <v/>
      </c>
      <c r="K123" s="770" t="str">
        <f t="shared" si="7"/>
        <v/>
      </c>
      <c r="M123" s="652" t="str">
        <f t="shared" si="8"/>
        <v/>
      </c>
      <c r="N123" s="653" t="str">
        <f t="shared" ref="N123:N154" si="14">IFERROR(INDEX(CNTR_FuelListIsZero, MATCH(E123, CNTR_FuelListNames, 0)),"")</f>
        <v/>
      </c>
      <c r="O123" s="653" t="str">
        <f t="shared" ref="O123:O154" si="15">IF(E123="","",IFERROR(NOT(ISNUMBER(INDEX(CNTR_FuelListSupportRate, MATCH(E123, CNTR_FuelListNames, 0)))),  ""))</f>
        <v/>
      </c>
      <c r="P123" s="799" t="str">
        <f t="shared" ref="P123:P154" si="16">IFERROR( OR( INDEX(CNTR_FuelListCompleteData, MATCH(E123, CNTR_FuelListNames, 0)) = FALSE,   INDEX(CNTR_FuelListIsFossil, MATCH(E123, CNTR_FuelListNames, 0)) = TRUE),  "")</f>
        <v/>
      </c>
      <c r="Q123" s="653" t="str">
        <f t="shared" ref="Q123:Q154" si="17">IFERROR(IF(INDEX(CNTR_FuelListSubType, MATCH(E123, CNTR_FuelListNames, 0)) = "",  "",  INDEX(CNTR_FuelListSubType, MATCH(E123, CNTR_FuelListNames, 0))),  "")</f>
        <v/>
      </c>
      <c r="R123" s="740" t="str">
        <f t="shared" ref="R123:R154" si="18">IFERROR(IF( AND(D123=TRUE, ISNUMBER(INDEX(CNTR_FuelListSupportRate, MATCH( E123, CNTR_FuelListNames, 0)))),   1,   INDEX(CNTR_FuelListSupportRate, MATCH(E123, CNTR_FuelListNames, 0))),  "")</f>
        <v/>
      </c>
      <c r="S123" s="801"/>
    </row>
    <row r="124" spans="3:19" x14ac:dyDescent="0.25">
      <c r="C124" s="654"/>
      <c r="D124" s="655"/>
      <c r="E124" s="650"/>
      <c r="F124" s="656"/>
      <c r="G124" s="768"/>
      <c r="H124" s="768"/>
      <c r="I124" s="770" t="str">
        <f t="shared" ref="I124:I187" si="19">IF(ISNUMBER($F124), IFERROR($F124*G124,"--"),"")</f>
        <v/>
      </c>
      <c r="J124" s="770" t="str">
        <f t="shared" ref="J124:J187" si="20">IF(AND(ISNUMBER($F124),N124=TRUE), IFERROR($F124*G124,"--"),"")</f>
        <v/>
      </c>
      <c r="K124" s="770" t="str">
        <f t="shared" ref="K124:K187" si="21">IF(ISNUMBER($F124), IFERROR($F124*H124,"--"),"")</f>
        <v/>
      </c>
      <c r="M124" s="652" t="str">
        <f t="shared" ref="M124:M187" si="22">IF(E124="","", IFERROR(IF(N124 = FALSE,  TRUE,  FALSE),  ""))</f>
        <v/>
      </c>
      <c r="N124" s="653" t="str">
        <f t="shared" si="14"/>
        <v/>
      </c>
      <c r="O124" s="653" t="str">
        <f t="shared" si="15"/>
        <v/>
      </c>
      <c r="P124" s="799" t="str">
        <f t="shared" si="16"/>
        <v/>
      </c>
      <c r="Q124" s="653" t="str">
        <f t="shared" si="17"/>
        <v/>
      </c>
      <c r="R124" s="740" t="str">
        <f t="shared" si="18"/>
        <v/>
      </c>
      <c r="S124" s="801"/>
    </row>
    <row r="125" spans="3:19" x14ac:dyDescent="0.25">
      <c r="C125" s="654"/>
      <c r="D125" s="655"/>
      <c r="E125" s="650"/>
      <c r="F125" s="656"/>
      <c r="G125" s="768"/>
      <c r="H125" s="768"/>
      <c r="I125" s="770" t="str">
        <f t="shared" si="19"/>
        <v/>
      </c>
      <c r="J125" s="770" t="str">
        <f t="shared" si="20"/>
        <v/>
      </c>
      <c r="K125" s="770" t="str">
        <f t="shared" si="21"/>
        <v/>
      </c>
      <c r="M125" s="652" t="str">
        <f t="shared" si="22"/>
        <v/>
      </c>
      <c r="N125" s="653" t="str">
        <f t="shared" si="14"/>
        <v/>
      </c>
      <c r="O125" s="653" t="str">
        <f t="shared" si="15"/>
        <v/>
      </c>
      <c r="P125" s="799" t="str">
        <f t="shared" si="16"/>
        <v/>
      </c>
      <c r="Q125" s="653" t="str">
        <f t="shared" si="17"/>
        <v/>
      </c>
      <c r="R125" s="740" t="str">
        <f t="shared" si="18"/>
        <v/>
      </c>
      <c r="S125" s="801"/>
    </row>
    <row r="126" spans="3:19" x14ac:dyDescent="0.25">
      <c r="C126" s="654"/>
      <c r="D126" s="655"/>
      <c r="E126" s="650"/>
      <c r="F126" s="656"/>
      <c r="G126" s="768"/>
      <c r="H126" s="768"/>
      <c r="I126" s="770" t="str">
        <f t="shared" si="19"/>
        <v/>
      </c>
      <c r="J126" s="770" t="str">
        <f t="shared" si="20"/>
        <v/>
      </c>
      <c r="K126" s="770" t="str">
        <f t="shared" si="21"/>
        <v/>
      </c>
      <c r="M126" s="652" t="str">
        <f t="shared" si="22"/>
        <v/>
      </c>
      <c r="N126" s="653" t="str">
        <f t="shared" si="14"/>
        <v/>
      </c>
      <c r="O126" s="653" t="str">
        <f t="shared" si="15"/>
        <v/>
      </c>
      <c r="P126" s="799" t="str">
        <f t="shared" si="16"/>
        <v/>
      </c>
      <c r="Q126" s="653" t="str">
        <f t="shared" si="17"/>
        <v/>
      </c>
      <c r="R126" s="740" t="str">
        <f t="shared" si="18"/>
        <v/>
      </c>
      <c r="S126" s="801"/>
    </row>
    <row r="127" spans="3:19" x14ac:dyDescent="0.25">
      <c r="C127" s="654"/>
      <c r="D127" s="655"/>
      <c r="E127" s="650"/>
      <c r="F127" s="656"/>
      <c r="G127" s="768"/>
      <c r="H127" s="768"/>
      <c r="I127" s="770" t="str">
        <f t="shared" si="19"/>
        <v/>
      </c>
      <c r="J127" s="770" t="str">
        <f t="shared" si="20"/>
        <v/>
      </c>
      <c r="K127" s="770" t="str">
        <f t="shared" si="21"/>
        <v/>
      </c>
      <c r="M127" s="652" t="str">
        <f t="shared" si="22"/>
        <v/>
      </c>
      <c r="N127" s="653" t="str">
        <f t="shared" si="14"/>
        <v/>
      </c>
      <c r="O127" s="653" t="str">
        <f t="shared" si="15"/>
        <v/>
      </c>
      <c r="P127" s="799" t="str">
        <f t="shared" si="16"/>
        <v/>
      </c>
      <c r="Q127" s="653" t="str">
        <f t="shared" si="17"/>
        <v/>
      </c>
      <c r="R127" s="740" t="str">
        <f t="shared" si="18"/>
        <v/>
      </c>
      <c r="S127" s="801"/>
    </row>
    <row r="128" spans="3:19" x14ac:dyDescent="0.25">
      <c r="C128" s="654"/>
      <c r="D128" s="655"/>
      <c r="E128" s="650"/>
      <c r="F128" s="656"/>
      <c r="G128" s="768"/>
      <c r="H128" s="768"/>
      <c r="I128" s="770" t="str">
        <f t="shared" si="19"/>
        <v/>
      </c>
      <c r="J128" s="770" t="str">
        <f t="shared" si="20"/>
        <v/>
      </c>
      <c r="K128" s="770" t="str">
        <f t="shared" si="21"/>
        <v/>
      </c>
      <c r="M128" s="652" t="str">
        <f t="shared" si="22"/>
        <v/>
      </c>
      <c r="N128" s="653" t="str">
        <f t="shared" si="14"/>
        <v/>
      </c>
      <c r="O128" s="653" t="str">
        <f t="shared" si="15"/>
        <v/>
      </c>
      <c r="P128" s="799" t="str">
        <f t="shared" si="16"/>
        <v/>
      </c>
      <c r="Q128" s="653" t="str">
        <f t="shared" si="17"/>
        <v/>
      </c>
      <c r="R128" s="740" t="str">
        <f t="shared" si="18"/>
        <v/>
      </c>
      <c r="S128" s="801"/>
    </row>
    <row r="129" spans="3:19" x14ac:dyDescent="0.25">
      <c r="C129" s="654"/>
      <c r="D129" s="655"/>
      <c r="E129" s="650"/>
      <c r="F129" s="656"/>
      <c r="G129" s="768"/>
      <c r="H129" s="768"/>
      <c r="I129" s="770" t="str">
        <f t="shared" si="19"/>
        <v/>
      </c>
      <c r="J129" s="770" t="str">
        <f t="shared" si="20"/>
        <v/>
      </c>
      <c r="K129" s="770" t="str">
        <f t="shared" si="21"/>
        <v/>
      </c>
      <c r="M129" s="652" t="str">
        <f t="shared" si="22"/>
        <v/>
      </c>
      <c r="N129" s="653" t="str">
        <f t="shared" si="14"/>
        <v/>
      </c>
      <c r="O129" s="653" t="str">
        <f t="shared" si="15"/>
        <v/>
      </c>
      <c r="P129" s="799" t="str">
        <f t="shared" si="16"/>
        <v/>
      </c>
      <c r="Q129" s="653" t="str">
        <f t="shared" si="17"/>
        <v/>
      </c>
      <c r="R129" s="740" t="str">
        <f t="shared" si="18"/>
        <v/>
      </c>
      <c r="S129" s="801"/>
    </row>
    <row r="130" spans="3:19" x14ac:dyDescent="0.25">
      <c r="C130" s="654"/>
      <c r="D130" s="655"/>
      <c r="E130" s="650"/>
      <c r="F130" s="656"/>
      <c r="G130" s="768"/>
      <c r="H130" s="768"/>
      <c r="I130" s="770" t="str">
        <f t="shared" si="19"/>
        <v/>
      </c>
      <c r="J130" s="770" t="str">
        <f t="shared" si="20"/>
        <v/>
      </c>
      <c r="K130" s="770" t="str">
        <f t="shared" si="21"/>
        <v/>
      </c>
      <c r="M130" s="652" t="str">
        <f t="shared" si="22"/>
        <v/>
      </c>
      <c r="N130" s="653" t="str">
        <f t="shared" si="14"/>
        <v/>
      </c>
      <c r="O130" s="653" t="str">
        <f t="shared" si="15"/>
        <v/>
      </c>
      <c r="P130" s="799" t="str">
        <f t="shared" si="16"/>
        <v/>
      </c>
      <c r="Q130" s="653" t="str">
        <f t="shared" si="17"/>
        <v/>
      </c>
      <c r="R130" s="740" t="str">
        <f t="shared" si="18"/>
        <v/>
      </c>
      <c r="S130" s="801"/>
    </row>
    <row r="131" spans="3:19" x14ac:dyDescent="0.25">
      <c r="C131" s="654"/>
      <c r="D131" s="655"/>
      <c r="E131" s="650"/>
      <c r="F131" s="656"/>
      <c r="G131" s="768"/>
      <c r="H131" s="768"/>
      <c r="I131" s="770" t="str">
        <f t="shared" si="19"/>
        <v/>
      </c>
      <c r="J131" s="770" t="str">
        <f t="shared" si="20"/>
        <v/>
      </c>
      <c r="K131" s="770" t="str">
        <f t="shared" si="21"/>
        <v/>
      </c>
      <c r="M131" s="652" t="str">
        <f t="shared" si="22"/>
        <v/>
      </c>
      <c r="N131" s="653" t="str">
        <f t="shared" si="14"/>
        <v/>
      </c>
      <c r="O131" s="653" t="str">
        <f t="shared" si="15"/>
        <v/>
      </c>
      <c r="P131" s="799" t="str">
        <f t="shared" si="16"/>
        <v/>
      </c>
      <c r="Q131" s="653" t="str">
        <f t="shared" si="17"/>
        <v/>
      </c>
      <c r="R131" s="740" t="str">
        <f t="shared" si="18"/>
        <v/>
      </c>
      <c r="S131" s="801"/>
    </row>
    <row r="132" spans="3:19" x14ac:dyDescent="0.25">
      <c r="C132" s="654"/>
      <c r="D132" s="655"/>
      <c r="E132" s="650"/>
      <c r="F132" s="656"/>
      <c r="G132" s="768"/>
      <c r="H132" s="768"/>
      <c r="I132" s="770" t="str">
        <f t="shared" si="19"/>
        <v/>
      </c>
      <c r="J132" s="770" t="str">
        <f t="shared" si="20"/>
        <v/>
      </c>
      <c r="K132" s="770" t="str">
        <f t="shared" si="21"/>
        <v/>
      </c>
      <c r="M132" s="652" t="str">
        <f t="shared" si="22"/>
        <v/>
      </c>
      <c r="N132" s="653" t="str">
        <f t="shared" si="14"/>
        <v/>
      </c>
      <c r="O132" s="653" t="str">
        <f t="shared" si="15"/>
        <v/>
      </c>
      <c r="P132" s="799" t="str">
        <f t="shared" si="16"/>
        <v/>
      </c>
      <c r="Q132" s="653" t="str">
        <f t="shared" si="17"/>
        <v/>
      </c>
      <c r="R132" s="740" t="str">
        <f t="shared" si="18"/>
        <v/>
      </c>
      <c r="S132" s="801"/>
    </row>
    <row r="133" spans="3:19" x14ac:dyDescent="0.25">
      <c r="C133" s="654"/>
      <c r="D133" s="655"/>
      <c r="E133" s="650"/>
      <c r="F133" s="656"/>
      <c r="G133" s="768"/>
      <c r="H133" s="768"/>
      <c r="I133" s="770" t="str">
        <f t="shared" si="19"/>
        <v/>
      </c>
      <c r="J133" s="770" t="str">
        <f t="shared" si="20"/>
        <v/>
      </c>
      <c r="K133" s="770" t="str">
        <f t="shared" si="21"/>
        <v/>
      </c>
      <c r="M133" s="652" t="str">
        <f t="shared" si="22"/>
        <v/>
      </c>
      <c r="N133" s="653" t="str">
        <f t="shared" si="14"/>
        <v/>
      </c>
      <c r="O133" s="653" t="str">
        <f t="shared" si="15"/>
        <v/>
      </c>
      <c r="P133" s="799" t="str">
        <f t="shared" si="16"/>
        <v/>
      </c>
      <c r="Q133" s="653" t="str">
        <f t="shared" si="17"/>
        <v/>
      </c>
      <c r="R133" s="740" t="str">
        <f t="shared" si="18"/>
        <v/>
      </c>
      <c r="S133" s="801"/>
    </row>
    <row r="134" spans="3:19" x14ac:dyDescent="0.25">
      <c r="C134" s="654"/>
      <c r="D134" s="655"/>
      <c r="E134" s="650"/>
      <c r="F134" s="656"/>
      <c r="G134" s="768"/>
      <c r="H134" s="768"/>
      <c r="I134" s="770" t="str">
        <f t="shared" si="19"/>
        <v/>
      </c>
      <c r="J134" s="770" t="str">
        <f t="shared" si="20"/>
        <v/>
      </c>
      <c r="K134" s="770" t="str">
        <f t="shared" si="21"/>
        <v/>
      </c>
      <c r="M134" s="652" t="str">
        <f t="shared" si="22"/>
        <v/>
      </c>
      <c r="N134" s="653" t="str">
        <f t="shared" si="14"/>
        <v/>
      </c>
      <c r="O134" s="653" t="str">
        <f t="shared" si="15"/>
        <v/>
      </c>
      <c r="P134" s="799" t="str">
        <f t="shared" si="16"/>
        <v/>
      </c>
      <c r="Q134" s="653" t="str">
        <f t="shared" si="17"/>
        <v/>
      </c>
      <c r="R134" s="740" t="str">
        <f t="shared" si="18"/>
        <v/>
      </c>
      <c r="S134" s="801"/>
    </row>
    <row r="135" spans="3:19" x14ac:dyDescent="0.25">
      <c r="C135" s="654"/>
      <c r="D135" s="655"/>
      <c r="E135" s="650"/>
      <c r="F135" s="656"/>
      <c r="G135" s="768"/>
      <c r="H135" s="768"/>
      <c r="I135" s="770" t="str">
        <f t="shared" si="19"/>
        <v/>
      </c>
      <c r="J135" s="770" t="str">
        <f t="shared" si="20"/>
        <v/>
      </c>
      <c r="K135" s="770" t="str">
        <f t="shared" si="21"/>
        <v/>
      </c>
      <c r="M135" s="652" t="str">
        <f t="shared" si="22"/>
        <v/>
      </c>
      <c r="N135" s="653" t="str">
        <f t="shared" si="14"/>
        <v/>
      </c>
      <c r="O135" s="653" t="str">
        <f t="shared" si="15"/>
        <v/>
      </c>
      <c r="P135" s="799" t="str">
        <f t="shared" si="16"/>
        <v/>
      </c>
      <c r="Q135" s="653" t="str">
        <f t="shared" si="17"/>
        <v/>
      </c>
      <c r="R135" s="740" t="str">
        <f t="shared" si="18"/>
        <v/>
      </c>
      <c r="S135" s="801"/>
    </row>
    <row r="136" spans="3:19" x14ac:dyDescent="0.25">
      <c r="C136" s="654"/>
      <c r="D136" s="655"/>
      <c r="E136" s="650"/>
      <c r="F136" s="656"/>
      <c r="G136" s="768"/>
      <c r="H136" s="768"/>
      <c r="I136" s="770" t="str">
        <f t="shared" si="19"/>
        <v/>
      </c>
      <c r="J136" s="770" t="str">
        <f t="shared" si="20"/>
        <v/>
      </c>
      <c r="K136" s="770" t="str">
        <f t="shared" si="21"/>
        <v/>
      </c>
      <c r="M136" s="652" t="str">
        <f t="shared" si="22"/>
        <v/>
      </c>
      <c r="N136" s="653" t="str">
        <f t="shared" si="14"/>
        <v/>
      </c>
      <c r="O136" s="653" t="str">
        <f t="shared" si="15"/>
        <v/>
      </c>
      <c r="P136" s="799" t="str">
        <f t="shared" si="16"/>
        <v/>
      </c>
      <c r="Q136" s="653" t="str">
        <f t="shared" si="17"/>
        <v/>
      </c>
      <c r="R136" s="740" t="str">
        <f t="shared" si="18"/>
        <v/>
      </c>
      <c r="S136" s="801"/>
    </row>
    <row r="137" spans="3:19" x14ac:dyDescent="0.25">
      <c r="C137" s="654"/>
      <c r="D137" s="655"/>
      <c r="E137" s="650"/>
      <c r="F137" s="656"/>
      <c r="G137" s="768"/>
      <c r="H137" s="768"/>
      <c r="I137" s="770" t="str">
        <f t="shared" si="19"/>
        <v/>
      </c>
      <c r="J137" s="770" t="str">
        <f t="shared" si="20"/>
        <v/>
      </c>
      <c r="K137" s="770" t="str">
        <f t="shared" si="21"/>
        <v/>
      </c>
      <c r="M137" s="652" t="str">
        <f t="shared" si="22"/>
        <v/>
      </c>
      <c r="N137" s="653" t="str">
        <f t="shared" si="14"/>
        <v/>
      </c>
      <c r="O137" s="653" t="str">
        <f t="shared" si="15"/>
        <v/>
      </c>
      <c r="P137" s="799" t="str">
        <f t="shared" si="16"/>
        <v/>
      </c>
      <c r="Q137" s="653" t="str">
        <f t="shared" si="17"/>
        <v/>
      </c>
      <c r="R137" s="740" t="str">
        <f t="shared" si="18"/>
        <v/>
      </c>
      <c r="S137" s="801"/>
    </row>
    <row r="138" spans="3:19" x14ac:dyDescent="0.25">
      <c r="C138" s="654"/>
      <c r="D138" s="655"/>
      <c r="E138" s="650"/>
      <c r="F138" s="656"/>
      <c r="G138" s="768"/>
      <c r="H138" s="768"/>
      <c r="I138" s="770" t="str">
        <f t="shared" si="19"/>
        <v/>
      </c>
      <c r="J138" s="770" t="str">
        <f t="shared" si="20"/>
        <v/>
      </c>
      <c r="K138" s="770" t="str">
        <f t="shared" si="21"/>
        <v/>
      </c>
      <c r="M138" s="652" t="str">
        <f t="shared" si="22"/>
        <v/>
      </c>
      <c r="N138" s="653" t="str">
        <f t="shared" si="14"/>
        <v/>
      </c>
      <c r="O138" s="653" t="str">
        <f t="shared" si="15"/>
        <v/>
      </c>
      <c r="P138" s="799" t="str">
        <f t="shared" si="16"/>
        <v/>
      </c>
      <c r="Q138" s="653" t="str">
        <f t="shared" si="17"/>
        <v/>
      </c>
      <c r="R138" s="740" t="str">
        <f t="shared" si="18"/>
        <v/>
      </c>
      <c r="S138" s="801"/>
    </row>
    <row r="139" spans="3:19" x14ac:dyDescent="0.25">
      <c r="C139" s="654"/>
      <c r="D139" s="655"/>
      <c r="E139" s="650"/>
      <c r="F139" s="656"/>
      <c r="G139" s="768"/>
      <c r="H139" s="768"/>
      <c r="I139" s="770" t="str">
        <f t="shared" si="19"/>
        <v/>
      </c>
      <c r="J139" s="770" t="str">
        <f t="shared" si="20"/>
        <v/>
      </c>
      <c r="K139" s="770" t="str">
        <f t="shared" si="21"/>
        <v/>
      </c>
      <c r="M139" s="652" t="str">
        <f t="shared" si="22"/>
        <v/>
      </c>
      <c r="N139" s="653" t="str">
        <f t="shared" si="14"/>
        <v/>
      </c>
      <c r="O139" s="653" t="str">
        <f t="shared" si="15"/>
        <v/>
      </c>
      <c r="P139" s="799" t="str">
        <f t="shared" si="16"/>
        <v/>
      </c>
      <c r="Q139" s="653" t="str">
        <f t="shared" si="17"/>
        <v/>
      </c>
      <c r="R139" s="740" t="str">
        <f t="shared" si="18"/>
        <v/>
      </c>
      <c r="S139" s="801"/>
    </row>
    <row r="140" spans="3:19" x14ac:dyDescent="0.25">
      <c r="C140" s="654"/>
      <c r="D140" s="655"/>
      <c r="E140" s="650"/>
      <c r="F140" s="656"/>
      <c r="G140" s="768"/>
      <c r="H140" s="768"/>
      <c r="I140" s="770" t="str">
        <f t="shared" si="19"/>
        <v/>
      </c>
      <c r="J140" s="770" t="str">
        <f t="shared" si="20"/>
        <v/>
      </c>
      <c r="K140" s="770" t="str">
        <f t="shared" si="21"/>
        <v/>
      </c>
      <c r="M140" s="652" t="str">
        <f t="shared" si="22"/>
        <v/>
      </c>
      <c r="N140" s="653" t="str">
        <f t="shared" si="14"/>
        <v/>
      </c>
      <c r="O140" s="653" t="str">
        <f t="shared" si="15"/>
        <v/>
      </c>
      <c r="P140" s="799" t="str">
        <f t="shared" si="16"/>
        <v/>
      </c>
      <c r="Q140" s="653" t="str">
        <f t="shared" si="17"/>
        <v/>
      </c>
      <c r="R140" s="740" t="str">
        <f t="shared" si="18"/>
        <v/>
      </c>
      <c r="S140" s="801"/>
    </row>
    <row r="141" spans="3:19" x14ac:dyDescent="0.25">
      <c r="C141" s="654"/>
      <c r="D141" s="655"/>
      <c r="E141" s="650"/>
      <c r="F141" s="656"/>
      <c r="G141" s="768"/>
      <c r="H141" s="768"/>
      <c r="I141" s="770" t="str">
        <f t="shared" si="19"/>
        <v/>
      </c>
      <c r="J141" s="770" t="str">
        <f t="shared" si="20"/>
        <v/>
      </c>
      <c r="K141" s="770" t="str">
        <f t="shared" si="21"/>
        <v/>
      </c>
      <c r="M141" s="652" t="str">
        <f t="shared" si="22"/>
        <v/>
      </c>
      <c r="N141" s="653" t="str">
        <f t="shared" si="14"/>
        <v/>
      </c>
      <c r="O141" s="653" t="str">
        <f t="shared" si="15"/>
        <v/>
      </c>
      <c r="P141" s="799" t="str">
        <f t="shared" si="16"/>
        <v/>
      </c>
      <c r="Q141" s="653" t="str">
        <f t="shared" si="17"/>
        <v/>
      </c>
      <c r="R141" s="740" t="str">
        <f t="shared" si="18"/>
        <v/>
      </c>
      <c r="S141" s="801"/>
    </row>
    <row r="142" spans="3:19" x14ac:dyDescent="0.25">
      <c r="C142" s="654"/>
      <c r="D142" s="655"/>
      <c r="E142" s="650"/>
      <c r="F142" s="656"/>
      <c r="G142" s="768"/>
      <c r="H142" s="768"/>
      <c r="I142" s="770" t="str">
        <f t="shared" si="19"/>
        <v/>
      </c>
      <c r="J142" s="770" t="str">
        <f t="shared" si="20"/>
        <v/>
      </c>
      <c r="K142" s="770" t="str">
        <f t="shared" si="21"/>
        <v/>
      </c>
      <c r="M142" s="652" t="str">
        <f t="shared" si="22"/>
        <v/>
      </c>
      <c r="N142" s="653" t="str">
        <f t="shared" si="14"/>
        <v/>
      </c>
      <c r="O142" s="653" t="str">
        <f t="shared" si="15"/>
        <v/>
      </c>
      <c r="P142" s="799" t="str">
        <f t="shared" si="16"/>
        <v/>
      </c>
      <c r="Q142" s="653" t="str">
        <f t="shared" si="17"/>
        <v/>
      </c>
      <c r="R142" s="740" t="str">
        <f t="shared" si="18"/>
        <v/>
      </c>
      <c r="S142" s="801"/>
    </row>
    <row r="143" spans="3:19" x14ac:dyDescent="0.25">
      <c r="C143" s="654"/>
      <c r="D143" s="655"/>
      <c r="E143" s="650"/>
      <c r="F143" s="656"/>
      <c r="G143" s="768"/>
      <c r="H143" s="768"/>
      <c r="I143" s="770" t="str">
        <f t="shared" si="19"/>
        <v/>
      </c>
      <c r="J143" s="770" t="str">
        <f t="shared" si="20"/>
        <v/>
      </c>
      <c r="K143" s="770" t="str">
        <f t="shared" si="21"/>
        <v/>
      </c>
      <c r="M143" s="652" t="str">
        <f t="shared" si="22"/>
        <v/>
      </c>
      <c r="N143" s="653" t="str">
        <f t="shared" si="14"/>
        <v/>
      </c>
      <c r="O143" s="653" t="str">
        <f t="shared" si="15"/>
        <v/>
      </c>
      <c r="P143" s="799" t="str">
        <f t="shared" si="16"/>
        <v/>
      </c>
      <c r="Q143" s="653" t="str">
        <f t="shared" si="17"/>
        <v/>
      </c>
      <c r="R143" s="740" t="str">
        <f t="shared" si="18"/>
        <v/>
      </c>
      <c r="S143" s="801"/>
    </row>
    <row r="144" spans="3:19" x14ac:dyDescent="0.25">
      <c r="C144" s="654"/>
      <c r="D144" s="655"/>
      <c r="E144" s="650"/>
      <c r="F144" s="656"/>
      <c r="G144" s="768"/>
      <c r="H144" s="768"/>
      <c r="I144" s="770" t="str">
        <f t="shared" si="19"/>
        <v/>
      </c>
      <c r="J144" s="770" t="str">
        <f t="shared" si="20"/>
        <v/>
      </c>
      <c r="K144" s="770" t="str">
        <f t="shared" si="21"/>
        <v/>
      </c>
      <c r="M144" s="652" t="str">
        <f t="shared" si="22"/>
        <v/>
      </c>
      <c r="N144" s="653" t="str">
        <f t="shared" si="14"/>
        <v/>
      </c>
      <c r="O144" s="653" t="str">
        <f t="shared" si="15"/>
        <v/>
      </c>
      <c r="P144" s="799" t="str">
        <f t="shared" si="16"/>
        <v/>
      </c>
      <c r="Q144" s="653" t="str">
        <f t="shared" si="17"/>
        <v/>
      </c>
      <c r="R144" s="740" t="str">
        <f t="shared" si="18"/>
        <v/>
      </c>
      <c r="S144" s="801"/>
    </row>
    <row r="145" spans="3:19" x14ac:dyDescent="0.25">
      <c r="C145" s="654"/>
      <c r="D145" s="655"/>
      <c r="E145" s="650"/>
      <c r="F145" s="656"/>
      <c r="G145" s="768"/>
      <c r="H145" s="768"/>
      <c r="I145" s="770" t="str">
        <f t="shared" si="19"/>
        <v/>
      </c>
      <c r="J145" s="770" t="str">
        <f t="shared" si="20"/>
        <v/>
      </c>
      <c r="K145" s="770" t="str">
        <f t="shared" si="21"/>
        <v/>
      </c>
      <c r="M145" s="652" t="str">
        <f t="shared" si="22"/>
        <v/>
      </c>
      <c r="N145" s="653" t="str">
        <f t="shared" si="14"/>
        <v/>
      </c>
      <c r="O145" s="653" t="str">
        <f t="shared" si="15"/>
        <v/>
      </c>
      <c r="P145" s="799" t="str">
        <f t="shared" si="16"/>
        <v/>
      </c>
      <c r="Q145" s="653" t="str">
        <f t="shared" si="17"/>
        <v/>
      </c>
      <c r="R145" s="740" t="str">
        <f t="shared" si="18"/>
        <v/>
      </c>
      <c r="S145" s="801"/>
    </row>
    <row r="146" spans="3:19" x14ac:dyDescent="0.25">
      <c r="C146" s="654"/>
      <c r="D146" s="655"/>
      <c r="E146" s="650"/>
      <c r="F146" s="656"/>
      <c r="G146" s="768"/>
      <c r="H146" s="768"/>
      <c r="I146" s="770" t="str">
        <f t="shared" si="19"/>
        <v/>
      </c>
      <c r="J146" s="770" t="str">
        <f t="shared" si="20"/>
        <v/>
      </c>
      <c r="K146" s="770" t="str">
        <f t="shared" si="21"/>
        <v/>
      </c>
      <c r="M146" s="652" t="str">
        <f t="shared" si="22"/>
        <v/>
      </c>
      <c r="N146" s="653" t="str">
        <f t="shared" si="14"/>
        <v/>
      </c>
      <c r="O146" s="653" t="str">
        <f t="shared" si="15"/>
        <v/>
      </c>
      <c r="P146" s="799" t="str">
        <f t="shared" si="16"/>
        <v/>
      </c>
      <c r="Q146" s="653" t="str">
        <f t="shared" si="17"/>
        <v/>
      </c>
      <c r="R146" s="740" t="str">
        <f t="shared" si="18"/>
        <v/>
      </c>
      <c r="S146" s="801"/>
    </row>
    <row r="147" spans="3:19" x14ac:dyDescent="0.25">
      <c r="C147" s="654"/>
      <c r="D147" s="655"/>
      <c r="E147" s="650"/>
      <c r="F147" s="656"/>
      <c r="G147" s="768"/>
      <c r="H147" s="768"/>
      <c r="I147" s="770" t="str">
        <f t="shared" si="19"/>
        <v/>
      </c>
      <c r="J147" s="770" t="str">
        <f t="shared" si="20"/>
        <v/>
      </c>
      <c r="K147" s="770" t="str">
        <f t="shared" si="21"/>
        <v/>
      </c>
      <c r="M147" s="652" t="str">
        <f t="shared" si="22"/>
        <v/>
      </c>
      <c r="N147" s="653" t="str">
        <f t="shared" si="14"/>
        <v/>
      </c>
      <c r="O147" s="653" t="str">
        <f t="shared" si="15"/>
        <v/>
      </c>
      <c r="P147" s="799" t="str">
        <f t="shared" si="16"/>
        <v/>
      </c>
      <c r="Q147" s="653" t="str">
        <f t="shared" si="17"/>
        <v/>
      </c>
      <c r="R147" s="740" t="str">
        <f t="shared" si="18"/>
        <v/>
      </c>
      <c r="S147" s="801"/>
    </row>
    <row r="148" spans="3:19" x14ac:dyDescent="0.25">
      <c r="C148" s="654"/>
      <c r="D148" s="655"/>
      <c r="E148" s="650"/>
      <c r="F148" s="656"/>
      <c r="G148" s="768"/>
      <c r="H148" s="768"/>
      <c r="I148" s="770" t="str">
        <f t="shared" si="19"/>
        <v/>
      </c>
      <c r="J148" s="770" t="str">
        <f t="shared" si="20"/>
        <v/>
      </c>
      <c r="K148" s="770" t="str">
        <f t="shared" si="21"/>
        <v/>
      </c>
      <c r="M148" s="652" t="str">
        <f t="shared" si="22"/>
        <v/>
      </c>
      <c r="N148" s="653" t="str">
        <f t="shared" si="14"/>
        <v/>
      </c>
      <c r="O148" s="653" t="str">
        <f t="shared" si="15"/>
        <v/>
      </c>
      <c r="P148" s="799" t="str">
        <f t="shared" si="16"/>
        <v/>
      </c>
      <c r="Q148" s="653" t="str">
        <f t="shared" si="17"/>
        <v/>
      </c>
      <c r="R148" s="740" t="str">
        <f t="shared" si="18"/>
        <v/>
      </c>
      <c r="S148" s="801"/>
    </row>
    <row r="149" spans="3:19" x14ac:dyDescent="0.25">
      <c r="C149" s="654"/>
      <c r="D149" s="655"/>
      <c r="E149" s="650"/>
      <c r="F149" s="656"/>
      <c r="G149" s="768"/>
      <c r="H149" s="768"/>
      <c r="I149" s="770" t="str">
        <f t="shared" si="19"/>
        <v/>
      </c>
      <c r="J149" s="770" t="str">
        <f t="shared" si="20"/>
        <v/>
      </c>
      <c r="K149" s="770" t="str">
        <f t="shared" si="21"/>
        <v/>
      </c>
      <c r="M149" s="652" t="str">
        <f t="shared" si="22"/>
        <v/>
      </c>
      <c r="N149" s="653" t="str">
        <f t="shared" si="14"/>
        <v/>
      </c>
      <c r="O149" s="653" t="str">
        <f t="shared" si="15"/>
        <v/>
      </c>
      <c r="P149" s="799" t="str">
        <f t="shared" si="16"/>
        <v/>
      </c>
      <c r="Q149" s="653" t="str">
        <f t="shared" si="17"/>
        <v/>
      </c>
      <c r="R149" s="740" t="str">
        <f t="shared" si="18"/>
        <v/>
      </c>
      <c r="S149" s="801"/>
    </row>
    <row r="150" spans="3:19" x14ac:dyDescent="0.25">
      <c r="C150" s="654"/>
      <c r="D150" s="655"/>
      <c r="E150" s="650"/>
      <c r="F150" s="656"/>
      <c r="G150" s="768"/>
      <c r="H150" s="768"/>
      <c r="I150" s="770" t="str">
        <f t="shared" si="19"/>
        <v/>
      </c>
      <c r="J150" s="770" t="str">
        <f t="shared" si="20"/>
        <v/>
      </c>
      <c r="K150" s="770" t="str">
        <f t="shared" si="21"/>
        <v/>
      </c>
      <c r="M150" s="652" t="str">
        <f t="shared" si="22"/>
        <v/>
      </c>
      <c r="N150" s="653" t="str">
        <f t="shared" si="14"/>
        <v/>
      </c>
      <c r="O150" s="653" t="str">
        <f t="shared" si="15"/>
        <v/>
      </c>
      <c r="P150" s="799" t="str">
        <f t="shared" si="16"/>
        <v/>
      </c>
      <c r="Q150" s="653" t="str">
        <f t="shared" si="17"/>
        <v/>
      </c>
      <c r="R150" s="740" t="str">
        <f t="shared" si="18"/>
        <v/>
      </c>
      <c r="S150" s="801"/>
    </row>
    <row r="151" spans="3:19" x14ac:dyDescent="0.25">
      <c r="C151" s="654"/>
      <c r="D151" s="655"/>
      <c r="E151" s="650"/>
      <c r="F151" s="656"/>
      <c r="G151" s="768"/>
      <c r="H151" s="768"/>
      <c r="I151" s="770" t="str">
        <f t="shared" si="19"/>
        <v/>
      </c>
      <c r="J151" s="770" t="str">
        <f t="shared" si="20"/>
        <v/>
      </c>
      <c r="K151" s="770" t="str">
        <f t="shared" si="21"/>
        <v/>
      </c>
      <c r="M151" s="652" t="str">
        <f t="shared" si="22"/>
        <v/>
      </c>
      <c r="N151" s="653" t="str">
        <f t="shared" si="14"/>
        <v/>
      </c>
      <c r="O151" s="653" t="str">
        <f t="shared" si="15"/>
        <v/>
      </c>
      <c r="P151" s="799" t="str">
        <f t="shared" si="16"/>
        <v/>
      </c>
      <c r="Q151" s="653" t="str">
        <f t="shared" si="17"/>
        <v/>
      </c>
      <c r="R151" s="740" t="str">
        <f t="shared" si="18"/>
        <v/>
      </c>
      <c r="S151" s="801"/>
    </row>
    <row r="152" spans="3:19" x14ac:dyDescent="0.25">
      <c r="C152" s="654"/>
      <c r="D152" s="655"/>
      <c r="E152" s="650"/>
      <c r="F152" s="656"/>
      <c r="G152" s="768"/>
      <c r="H152" s="768"/>
      <c r="I152" s="770" t="str">
        <f t="shared" si="19"/>
        <v/>
      </c>
      <c r="J152" s="770" t="str">
        <f t="shared" si="20"/>
        <v/>
      </c>
      <c r="K152" s="770" t="str">
        <f t="shared" si="21"/>
        <v/>
      </c>
      <c r="M152" s="652" t="str">
        <f t="shared" si="22"/>
        <v/>
      </c>
      <c r="N152" s="653" t="str">
        <f t="shared" si="14"/>
        <v/>
      </c>
      <c r="O152" s="653" t="str">
        <f t="shared" si="15"/>
        <v/>
      </c>
      <c r="P152" s="799" t="str">
        <f t="shared" si="16"/>
        <v/>
      </c>
      <c r="Q152" s="653" t="str">
        <f t="shared" si="17"/>
        <v/>
      </c>
      <c r="R152" s="740" t="str">
        <f t="shared" si="18"/>
        <v/>
      </c>
      <c r="S152" s="801"/>
    </row>
    <row r="153" spans="3:19" x14ac:dyDescent="0.25">
      <c r="C153" s="654"/>
      <c r="D153" s="655"/>
      <c r="E153" s="650"/>
      <c r="F153" s="656"/>
      <c r="G153" s="768"/>
      <c r="H153" s="768"/>
      <c r="I153" s="770" t="str">
        <f t="shared" si="19"/>
        <v/>
      </c>
      <c r="J153" s="770" t="str">
        <f t="shared" si="20"/>
        <v/>
      </c>
      <c r="K153" s="770" t="str">
        <f t="shared" si="21"/>
        <v/>
      </c>
      <c r="M153" s="652" t="str">
        <f t="shared" si="22"/>
        <v/>
      </c>
      <c r="N153" s="653" t="str">
        <f t="shared" si="14"/>
        <v/>
      </c>
      <c r="O153" s="653" t="str">
        <f t="shared" si="15"/>
        <v/>
      </c>
      <c r="P153" s="799" t="str">
        <f t="shared" si="16"/>
        <v/>
      </c>
      <c r="Q153" s="653" t="str">
        <f t="shared" si="17"/>
        <v/>
      </c>
      <c r="R153" s="740" t="str">
        <f t="shared" si="18"/>
        <v/>
      </c>
      <c r="S153" s="801"/>
    </row>
    <row r="154" spans="3:19" x14ac:dyDescent="0.25">
      <c r="C154" s="654"/>
      <c r="D154" s="655"/>
      <c r="E154" s="650"/>
      <c r="F154" s="656"/>
      <c r="G154" s="768"/>
      <c r="H154" s="768"/>
      <c r="I154" s="770" t="str">
        <f t="shared" si="19"/>
        <v/>
      </c>
      <c r="J154" s="770" t="str">
        <f t="shared" si="20"/>
        <v/>
      </c>
      <c r="K154" s="770" t="str">
        <f t="shared" si="21"/>
        <v/>
      </c>
      <c r="M154" s="652" t="str">
        <f t="shared" si="22"/>
        <v/>
      </c>
      <c r="N154" s="653" t="str">
        <f t="shared" si="14"/>
        <v/>
      </c>
      <c r="O154" s="653" t="str">
        <f t="shared" si="15"/>
        <v/>
      </c>
      <c r="P154" s="799" t="str">
        <f t="shared" si="16"/>
        <v/>
      </c>
      <c r="Q154" s="653" t="str">
        <f t="shared" si="17"/>
        <v/>
      </c>
      <c r="R154" s="740" t="str">
        <f t="shared" si="18"/>
        <v/>
      </c>
      <c r="S154" s="801"/>
    </row>
    <row r="155" spans="3:19" x14ac:dyDescent="0.25">
      <c r="C155" s="654"/>
      <c r="D155" s="655"/>
      <c r="E155" s="650"/>
      <c r="F155" s="656"/>
      <c r="G155" s="768"/>
      <c r="H155" s="768"/>
      <c r="I155" s="770" t="str">
        <f t="shared" si="19"/>
        <v/>
      </c>
      <c r="J155" s="770" t="str">
        <f t="shared" si="20"/>
        <v/>
      </c>
      <c r="K155" s="770" t="str">
        <f t="shared" si="21"/>
        <v/>
      </c>
      <c r="M155" s="652" t="str">
        <f t="shared" si="22"/>
        <v/>
      </c>
      <c r="N155" s="653" t="str">
        <f t="shared" ref="N155:N186" si="23">IFERROR(INDEX(CNTR_FuelListIsZero, MATCH(E155, CNTR_FuelListNames, 0)),"")</f>
        <v/>
      </c>
      <c r="O155" s="653" t="str">
        <f t="shared" ref="O155:O186" si="24">IF(E155="","",IFERROR(NOT(ISNUMBER(INDEX(CNTR_FuelListSupportRate, MATCH(E155, CNTR_FuelListNames, 0)))),  ""))</f>
        <v/>
      </c>
      <c r="P155" s="799" t="str">
        <f t="shared" ref="P155:P186" si="25">IFERROR( OR( INDEX(CNTR_FuelListCompleteData, MATCH(E155, CNTR_FuelListNames, 0)) = FALSE,   INDEX(CNTR_FuelListIsFossil, MATCH(E155, CNTR_FuelListNames, 0)) = TRUE),  "")</f>
        <v/>
      </c>
      <c r="Q155" s="653" t="str">
        <f t="shared" ref="Q155:Q186" si="26">IFERROR(IF(INDEX(CNTR_FuelListSubType, MATCH(E155, CNTR_FuelListNames, 0)) = "",  "",  INDEX(CNTR_FuelListSubType, MATCH(E155, CNTR_FuelListNames, 0))),  "")</f>
        <v/>
      </c>
      <c r="R155" s="740" t="str">
        <f t="shared" ref="R155:R186" si="27">IFERROR(IF( AND(D155=TRUE, ISNUMBER(INDEX(CNTR_FuelListSupportRate, MATCH( E155, CNTR_FuelListNames, 0)))),   1,   INDEX(CNTR_FuelListSupportRate, MATCH(E155, CNTR_FuelListNames, 0))),  "")</f>
        <v/>
      </c>
      <c r="S155" s="801"/>
    </row>
    <row r="156" spans="3:19" x14ac:dyDescent="0.25">
      <c r="C156" s="654"/>
      <c r="D156" s="655"/>
      <c r="E156" s="650"/>
      <c r="F156" s="656"/>
      <c r="G156" s="768"/>
      <c r="H156" s="768"/>
      <c r="I156" s="770" t="str">
        <f t="shared" si="19"/>
        <v/>
      </c>
      <c r="J156" s="770" t="str">
        <f t="shared" si="20"/>
        <v/>
      </c>
      <c r="K156" s="770" t="str">
        <f t="shared" si="21"/>
        <v/>
      </c>
      <c r="M156" s="652" t="str">
        <f t="shared" si="22"/>
        <v/>
      </c>
      <c r="N156" s="653" t="str">
        <f t="shared" si="23"/>
        <v/>
      </c>
      <c r="O156" s="653" t="str">
        <f t="shared" si="24"/>
        <v/>
      </c>
      <c r="P156" s="799" t="str">
        <f t="shared" si="25"/>
        <v/>
      </c>
      <c r="Q156" s="653" t="str">
        <f t="shared" si="26"/>
        <v/>
      </c>
      <c r="R156" s="740" t="str">
        <f t="shared" si="27"/>
        <v/>
      </c>
      <c r="S156" s="801"/>
    </row>
    <row r="157" spans="3:19" x14ac:dyDescent="0.25">
      <c r="C157" s="654"/>
      <c r="D157" s="655"/>
      <c r="E157" s="650"/>
      <c r="F157" s="656"/>
      <c r="G157" s="768"/>
      <c r="H157" s="768"/>
      <c r="I157" s="770" t="str">
        <f t="shared" si="19"/>
        <v/>
      </c>
      <c r="J157" s="770" t="str">
        <f t="shared" si="20"/>
        <v/>
      </c>
      <c r="K157" s="770" t="str">
        <f t="shared" si="21"/>
        <v/>
      </c>
      <c r="M157" s="652" t="str">
        <f t="shared" si="22"/>
        <v/>
      </c>
      <c r="N157" s="653" t="str">
        <f t="shared" si="23"/>
        <v/>
      </c>
      <c r="O157" s="653" t="str">
        <f t="shared" si="24"/>
        <v/>
      </c>
      <c r="P157" s="799" t="str">
        <f t="shared" si="25"/>
        <v/>
      </c>
      <c r="Q157" s="653" t="str">
        <f t="shared" si="26"/>
        <v/>
      </c>
      <c r="R157" s="740" t="str">
        <f t="shared" si="27"/>
        <v/>
      </c>
      <c r="S157" s="801"/>
    </row>
    <row r="158" spans="3:19" x14ac:dyDescent="0.25">
      <c r="C158" s="654"/>
      <c r="D158" s="655"/>
      <c r="E158" s="650"/>
      <c r="F158" s="656"/>
      <c r="G158" s="768"/>
      <c r="H158" s="768"/>
      <c r="I158" s="770" t="str">
        <f t="shared" si="19"/>
        <v/>
      </c>
      <c r="J158" s="770" t="str">
        <f t="shared" si="20"/>
        <v/>
      </c>
      <c r="K158" s="770" t="str">
        <f t="shared" si="21"/>
        <v/>
      </c>
      <c r="M158" s="652" t="str">
        <f t="shared" si="22"/>
        <v/>
      </c>
      <c r="N158" s="653" t="str">
        <f t="shared" si="23"/>
        <v/>
      </c>
      <c r="O158" s="653" t="str">
        <f t="shared" si="24"/>
        <v/>
      </c>
      <c r="P158" s="799" t="str">
        <f t="shared" si="25"/>
        <v/>
      </c>
      <c r="Q158" s="653" t="str">
        <f t="shared" si="26"/>
        <v/>
      </c>
      <c r="R158" s="740" t="str">
        <f t="shared" si="27"/>
        <v/>
      </c>
      <c r="S158" s="801"/>
    </row>
    <row r="159" spans="3:19" x14ac:dyDescent="0.25">
      <c r="C159" s="654"/>
      <c r="D159" s="655"/>
      <c r="E159" s="650"/>
      <c r="F159" s="656"/>
      <c r="G159" s="768"/>
      <c r="H159" s="768"/>
      <c r="I159" s="770" t="str">
        <f t="shared" si="19"/>
        <v/>
      </c>
      <c r="J159" s="770" t="str">
        <f t="shared" si="20"/>
        <v/>
      </c>
      <c r="K159" s="770" t="str">
        <f t="shared" si="21"/>
        <v/>
      </c>
      <c r="M159" s="652" t="str">
        <f t="shared" si="22"/>
        <v/>
      </c>
      <c r="N159" s="653" t="str">
        <f t="shared" si="23"/>
        <v/>
      </c>
      <c r="O159" s="653" t="str">
        <f t="shared" si="24"/>
        <v/>
      </c>
      <c r="P159" s="799" t="str">
        <f t="shared" si="25"/>
        <v/>
      </c>
      <c r="Q159" s="653" t="str">
        <f t="shared" si="26"/>
        <v/>
      </c>
      <c r="R159" s="740" t="str">
        <f t="shared" si="27"/>
        <v/>
      </c>
      <c r="S159" s="801"/>
    </row>
    <row r="160" spans="3:19" x14ac:dyDescent="0.25">
      <c r="C160" s="654"/>
      <c r="D160" s="655"/>
      <c r="E160" s="650"/>
      <c r="F160" s="656"/>
      <c r="G160" s="768"/>
      <c r="H160" s="768"/>
      <c r="I160" s="770" t="str">
        <f t="shared" si="19"/>
        <v/>
      </c>
      <c r="J160" s="770" t="str">
        <f t="shared" si="20"/>
        <v/>
      </c>
      <c r="K160" s="770" t="str">
        <f t="shared" si="21"/>
        <v/>
      </c>
      <c r="M160" s="652" t="str">
        <f t="shared" si="22"/>
        <v/>
      </c>
      <c r="N160" s="653" t="str">
        <f t="shared" si="23"/>
        <v/>
      </c>
      <c r="O160" s="653" t="str">
        <f t="shared" si="24"/>
        <v/>
      </c>
      <c r="P160" s="799" t="str">
        <f t="shared" si="25"/>
        <v/>
      </c>
      <c r="Q160" s="653" t="str">
        <f t="shared" si="26"/>
        <v/>
      </c>
      <c r="R160" s="740" t="str">
        <f t="shared" si="27"/>
        <v/>
      </c>
      <c r="S160" s="801"/>
    </row>
    <row r="161" spans="3:19" x14ac:dyDescent="0.25">
      <c r="C161" s="654"/>
      <c r="D161" s="655"/>
      <c r="E161" s="650"/>
      <c r="F161" s="656"/>
      <c r="G161" s="768"/>
      <c r="H161" s="768"/>
      <c r="I161" s="770" t="str">
        <f t="shared" si="19"/>
        <v/>
      </c>
      <c r="J161" s="770" t="str">
        <f t="shared" si="20"/>
        <v/>
      </c>
      <c r="K161" s="770" t="str">
        <f t="shared" si="21"/>
        <v/>
      </c>
      <c r="M161" s="652" t="str">
        <f t="shared" si="22"/>
        <v/>
      </c>
      <c r="N161" s="653" t="str">
        <f t="shared" si="23"/>
        <v/>
      </c>
      <c r="O161" s="653" t="str">
        <f t="shared" si="24"/>
        <v/>
      </c>
      <c r="P161" s="799" t="str">
        <f t="shared" si="25"/>
        <v/>
      </c>
      <c r="Q161" s="653" t="str">
        <f t="shared" si="26"/>
        <v/>
      </c>
      <c r="R161" s="740" t="str">
        <f t="shared" si="27"/>
        <v/>
      </c>
      <c r="S161" s="801"/>
    </row>
    <row r="162" spans="3:19" x14ac:dyDescent="0.25">
      <c r="C162" s="654"/>
      <c r="D162" s="655"/>
      <c r="E162" s="650"/>
      <c r="F162" s="656"/>
      <c r="G162" s="768"/>
      <c r="H162" s="768"/>
      <c r="I162" s="770" t="str">
        <f t="shared" si="19"/>
        <v/>
      </c>
      <c r="J162" s="770" t="str">
        <f t="shared" si="20"/>
        <v/>
      </c>
      <c r="K162" s="770" t="str">
        <f t="shared" si="21"/>
        <v/>
      </c>
      <c r="M162" s="652" t="str">
        <f t="shared" si="22"/>
        <v/>
      </c>
      <c r="N162" s="653" t="str">
        <f t="shared" si="23"/>
        <v/>
      </c>
      <c r="O162" s="653" t="str">
        <f t="shared" si="24"/>
        <v/>
      </c>
      <c r="P162" s="799" t="str">
        <f t="shared" si="25"/>
        <v/>
      </c>
      <c r="Q162" s="653" t="str">
        <f t="shared" si="26"/>
        <v/>
      </c>
      <c r="R162" s="740" t="str">
        <f t="shared" si="27"/>
        <v/>
      </c>
      <c r="S162" s="801"/>
    </row>
    <row r="163" spans="3:19" x14ac:dyDescent="0.25">
      <c r="C163" s="654"/>
      <c r="D163" s="655"/>
      <c r="E163" s="650"/>
      <c r="F163" s="656"/>
      <c r="G163" s="768"/>
      <c r="H163" s="768"/>
      <c r="I163" s="770" t="str">
        <f t="shared" si="19"/>
        <v/>
      </c>
      <c r="J163" s="770" t="str">
        <f t="shared" si="20"/>
        <v/>
      </c>
      <c r="K163" s="770" t="str">
        <f t="shared" si="21"/>
        <v/>
      </c>
      <c r="M163" s="652" t="str">
        <f t="shared" si="22"/>
        <v/>
      </c>
      <c r="N163" s="653" t="str">
        <f t="shared" si="23"/>
        <v/>
      </c>
      <c r="O163" s="653" t="str">
        <f t="shared" si="24"/>
        <v/>
      </c>
      <c r="P163" s="799" t="str">
        <f t="shared" si="25"/>
        <v/>
      </c>
      <c r="Q163" s="653" t="str">
        <f t="shared" si="26"/>
        <v/>
      </c>
      <c r="R163" s="740" t="str">
        <f t="shared" si="27"/>
        <v/>
      </c>
      <c r="S163" s="801"/>
    </row>
    <row r="164" spans="3:19" x14ac:dyDescent="0.25">
      <c r="C164" s="654"/>
      <c r="D164" s="655"/>
      <c r="E164" s="650"/>
      <c r="F164" s="656"/>
      <c r="G164" s="768"/>
      <c r="H164" s="768"/>
      <c r="I164" s="770" t="str">
        <f t="shared" si="19"/>
        <v/>
      </c>
      <c r="J164" s="770" t="str">
        <f t="shared" si="20"/>
        <v/>
      </c>
      <c r="K164" s="770" t="str">
        <f t="shared" si="21"/>
        <v/>
      </c>
      <c r="M164" s="652" t="str">
        <f t="shared" si="22"/>
        <v/>
      </c>
      <c r="N164" s="653" t="str">
        <f t="shared" si="23"/>
        <v/>
      </c>
      <c r="O164" s="653" t="str">
        <f t="shared" si="24"/>
        <v/>
      </c>
      <c r="P164" s="799" t="str">
        <f t="shared" si="25"/>
        <v/>
      </c>
      <c r="Q164" s="653" t="str">
        <f t="shared" si="26"/>
        <v/>
      </c>
      <c r="R164" s="740" t="str">
        <f t="shared" si="27"/>
        <v/>
      </c>
      <c r="S164" s="801"/>
    </row>
    <row r="165" spans="3:19" x14ac:dyDescent="0.25">
      <c r="C165" s="654"/>
      <c r="D165" s="655"/>
      <c r="E165" s="650"/>
      <c r="F165" s="656"/>
      <c r="G165" s="768"/>
      <c r="H165" s="768"/>
      <c r="I165" s="770" t="str">
        <f t="shared" si="19"/>
        <v/>
      </c>
      <c r="J165" s="770" t="str">
        <f t="shared" si="20"/>
        <v/>
      </c>
      <c r="K165" s="770" t="str">
        <f t="shared" si="21"/>
        <v/>
      </c>
      <c r="M165" s="652" t="str">
        <f t="shared" si="22"/>
        <v/>
      </c>
      <c r="N165" s="653" t="str">
        <f t="shared" si="23"/>
        <v/>
      </c>
      <c r="O165" s="653" t="str">
        <f t="shared" si="24"/>
        <v/>
      </c>
      <c r="P165" s="799" t="str">
        <f t="shared" si="25"/>
        <v/>
      </c>
      <c r="Q165" s="653" t="str">
        <f t="shared" si="26"/>
        <v/>
      </c>
      <c r="R165" s="740" t="str">
        <f t="shared" si="27"/>
        <v/>
      </c>
      <c r="S165" s="801"/>
    </row>
    <row r="166" spans="3:19" x14ac:dyDescent="0.25">
      <c r="C166" s="654"/>
      <c r="D166" s="655"/>
      <c r="E166" s="650"/>
      <c r="F166" s="656"/>
      <c r="G166" s="768"/>
      <c r="H166" s="768"/>
      <c r="I166" s="770" t="str">
        <f t="shared" si="19"/>
        <v/>
      </c>
      <c r="J166" s="770" t="str">
        <f t="shared" si="20"/>
        <v/>
      </c>
      <c r="K166" s="770" t="str">
        <f t="shared" si="21"/>
        <v/>
      </c>
      <c r="M166" s="652" t="str">
        <f t="shared" si="22"/>
        <v/>
      </c>
      <c r="N166" s="653" t="str">
        <f t="shared" si="23"/>
        <v/>
      </c>
      <c r="O166" s="653" t="str">
        <f t="shared" si="24"/>
        <v/>
      </c>
      <c r="P166" s="799" t="str">
        <f t="shared" si="25"/>
        <v/>
      </c>
      <c r="Q166" s="653" t="str">
        <f t="shared" si="26"/>
        <v/>
      </c>
      <c r="R166" s="740" t="str">
        <f t="shared" si="27"/>
        <v/>
      </c>
      <c r="S166" s="801"/>
    </row>
    <row r="167" spans="3:19" x14ac:dyDescent="0.25">
      <c r="C167" s="654"/>
      <c r="D167" s="655"/>
      <c r="E167" s="650"/>
      <c r="F167" s="656"/>
      <c r="G167" s="768"/>
      <c r="H167" s="768"/>
      <c r="I167" s="770" t="str">
        <f t="shared" si="19"/>
        <v/>
      </c>
      <c r="J167" s="770" t="str">
        <f t="shared" si="20"/>
        <v/>
      </c>
      <c r="K167" s="770" t="str">
        <f t="shared" si="21"/>
        <v/>
      </c>
      <c r="M167" s="652" t="str">
        <f t="shared" si="22"/>
        <v/>
      </c>
      <c r="N167" s="653" t="str">
        <f t="shared" si="23"/>
        <v/>
      </c>
      <c r="O167" s="653" t="str">
        <f t="shared" si="24"/>
        <v/>
      </c>
      <c r="P167" s="799" t="str">
        <f t="shared" si="25"/>
        <v/>
      </c>
      <c r="Q167" s="653" t="str">
        <f t="shared" si="26"/>
        <v/>
      </c>
      <c r="R167" s="740" t="str">
        <f t="shared" si="27"/>
        <v/>
      </c>
      <c r="S167" s="801"/>
    </row>
    <row r="168" spans="3:19" x14ac:dyDescent="0.25">
      <c r="C168" s="654"/>
      <c r="D168" s="655"/>
      <c r="E168" s="650"/>
      <c r="F168" s="656"/>
      <c r="G168" s="768"/>
      <c r="H168" s="768"/>
      <c r="I168" s="770" t="str">
        <f t="shared" si="19"/>
        <v/>
      </c>
      <c r="J168" s="770" t="str">
        <f t="shared" si="20"/>
        <v/>
      </c>
      <c r="K168" s="770" t="str">
        <f t="shared" si="21"/>
        <v/>
      </c>
      <c r="M168" s="652" t="str">
        <f t="shared" si="22"/>
        <v/>
      </c>
      <c r="N168" s="653" t="str">
        <f t="shared" si="23"/>
        <v/>
      </c>
      <c r="O168" s="653" t="str">
        <f t="shared" si="24"/>
        <v/>
      </c>
      <c r="P168" s="799" t="str">
        <f t="shared" si="25"/>
        <v/>
      </c>
      <c r="Q168" s="653" t="str">
        <f t="shared" si="26"/>
        <v/>
      </c>
      <c r="R168" s="740" t="str">
        <f t="shared" si="27"/>
        <v/>
      </c>
      <c r="S168" s="801"/>
    </row>
    <row r="169" spans="3:19" x14ac:dyDescent="0.25">
      <c r="C169" s="654"/>
      <c r="D169" s="655"/>
      <c r="E169" s="650"/>
      <c r="F169" s="656"/>
      <c r="G169" s="768"/>
      <c r="H169" s="768"/>
      <c r="I169" s="770" t="str">
        <f t="shared" si="19"/>
        <v/>
      </c>
      <c r="J169" s="770" t="str">
        <f t="shared" si="20"/>
        <v/>
      </c>
      <c r="K169" s="770" t="str">
        <f t="shared" si="21"/>
        <v/>
      </c>
      <c r="M169" s="652" t="str">
        <f t="shared" si="22"/>
        <v/>
      </c>
      <c r="N169" s="653" t="str">
        <f t="shared" si="23"/>
        <v/>
      </c>
      <c r="O169" s="653" t="str">
        <f t="shared" si="24"/>
        <v/>
      </c>
      <c r="P169" s="799" t="str">
        <f t="shared" si="25"/>
        <v/>
      </c>
      <c r="Q169" s="653" t="str">
        <f t="shared" si="26"/>
        <v/>
      </c>
      <c r="R169" s="740" t="str">
        <f t="shared" si="27"/>
        <v/>
      </c>
      <c r="S169" s="801"/>
    </row>
    <row r="170" spans="3:19" x14ac:dyDescent="0.25">
      <c r="C170" s="654"/>
      <c r="D170" s="655"/>
      <c r="E170" s="650"/>
      <c r="F170" s="656"/>
      <c r="G170" s="768"/>
      <c r="H170" s="768"/>
      <c r="I170" s="770" t="str">
        <f t="shared" si="19"/>
        <v/>
      </c>
      <c r="J170" s="770" t="str">
        <f t="shared" si="20"/>
        <v/>
      </c>
      <c r="K170" s="770" t="str">
        <f t="shared" si="21"/>
        <v/>
      </c>
      <c r="M170" s="652" t="str">
        <f t="shared" si="22"/>
        <v/>
      </c>
      <c r="N170" s="653" t="str">
        <f t="shared" si="23"/>
        <v/>
      </c>
      <c r="O170" s="653" t="str">
        <f t="shared" si="24"/>
        <v/>
      </c>
      <c r="P170" s="799" t="str">
        <f t="shared" si="25"/>
        <v/>
      </c>
      <c r="Q170" s="653" t="str">
        <f t="shared" si="26"/>
        <v/>
      </c>
      <c r="R170" s="740" t="str">
        <f t="shared" si="27"/>
        <v/>
      </c>
      <c r="S170" s="801"/>
    </row>
    <row r="171" spans="3:19" x14ac:dyDescent="0.25">
      <c r="C171" s="654"/>
      <c r="D171" s="655"/>
      <c r="E171" s="650"/>
      <c r="F171" s="656"/>
      <c r="G171" s="768"/>
      <c r="H171" s="768"/>
      <c r="I171" s="770" t="str">
        <f t="shared" si="19"/>
        <v/>
      </c>
      <c r="J171" s="770" t="str">
        <f t="shared" si="20"/>
        <v/>
      </c>
      <c r="K171" s="770" t="str">
        <f t="shared" si="21"/>
        <v/>
      </c>
      <c r="M171" s="652" t="str">
        <f t="shared" si="22"/>
        <v/>
      </c>
      <c r="N171" s="653" t="str">
        <f t="shared" si="23"/>
        <v/>
      </c>
      <c r="O171" s="653" t="str">
        <f t="shared" si="24"/>
        <v/>
      </c>
      <c r="P171" s="799" t="str">
        <f t="shared" si="25"/>
        <v/>
      </c>
      <c r="Q171" s="653" t="str">
        <f t="shared" si="26"/>
        <v/>
      </c>
      <c r="R171" s="740" t="str">
        <f t="shared" si="27"/>
        <v/>
      </c>
      <c r="S171" s="801"/>
    </row>
    <row r="172" spans="3:19" x14ac:dyDescent="0.25">
      <c r="C172" s="654"/>
      <c r="D172" s="655"/>
      <c r="E172" s="650"/>
      <c r="F172" s="656"/>
      <c r="G172" s="768"/>
      <c r="H172" s="768"/>
      <c r="I172" s="770" t="str">
        <f t="shared" si="19"/>
        <v/>
      </c>
      <c r="J172" s="770" t="str">
        <f t="shared" si="20"/>
        <v/>
      </c>
      <c r="K172" s="770" t="str">
        <f t="shared" si="21"/>
        <v/>
      </c>
      <c r="M172" s="652" t="str">
        <f t="shared" si="22"/>
        <v/>
      </c>
      <c r="N172" s="653" t="str">
        <f t="shared" si="23"/>
        <v/>
      </c>
      <c r="O172" s="653" t="str">
        <f t="shared" si="24"/>
        <v/>
      </c>
      <c r="P172" s="799" t="str">
        <f t="shared" si="25"/>
        <v/>
      </c>
      <c r="Q172" s="653" t="str">
        <f t="shared" si="26"/>
        <v/>
      </c>
      <c r="R172" s="740" t="str">
        <f t="shared" si="27"/>
        <v/>
      </c>
      <c r="S172" s="801"/>
    </row>
    <row r="173" spans="3:19" x14ac:dyDescent="0.25">
      <c r="C173" s="654"/>
      <c r="D173" s="655"/>
      <c r="E173" s="650"/>
      <c r="F173" s="656"/>
      <c r="G173" s="768"/>
      <c r="H173" s="768"/>
      <c r="I173" s="770" t="str">
        <f t="shared" si="19"/>
        <v/>
      </c>
      <c r="J173" s="770" t="str">
        <f t="shared" si="20"/>
        <v/>
      </c>
      <c r="K173" s="770" t="str">
        <f t="shared" si="21"/>
        <v/>
      </c>
      <c r="M173" s="652" t="str">
        <f t="shared" si="22"/>
        <v/>
      </c>
      <c r="N173" s="653" t="str">
        <f t="shared" si="23"/>
        <v/>
      </c>
      <c r="O173" s="653" t="str">
        <f t="shared" si="24"/>
        <v/>
      </c>
      <c r="P173" s="799" t="str">
        <f t="shared" si="25"/>
        <v/>
      </c>
      <c r="Q173" s="653" t="str">
        <f t="shared" si="26"/>
        <v/>
      </c>
      <c r="R173" s="740" t="str">
        <f t="shared" si="27"/>
        <v/>
      </c>
      <c r="S173" s="801"/>
    </row>
    <row r="174" spans="3:19" x14ac:dyDescent="0.25">
      <c r="C174" s="654"/>
      <c r="D174" s="655"/>
      <c r="E174" s="650"/>
      <c r="F174" s="656"/>
      <c r="G174" s="768"/>
      <c r="H174" s="768"/>
      <c r="I174" s="770" t="str">
        <f t="shared" si="19"/>
        <v/>
      </c>
      <c r="J174" s="770" t="str">
        <f t="shared" si="20"/>
        <v/>
      </c>
      <c r="K174" s="770" t="str">
        <f t="shared" si="21"/>
        <v/>
      </c>
      <c r="M174" s="652" t="str">
        <f t="shared" si="22"/>
        <v/>
      </c>
      <c r="N174" s="653" t="str">
        <f t="shared" si="23"/>
        <v/>
      </c>
      <c r="O174" s="653" t="str">
        <f t="shared" si="24"/>
        <v/>
      </c>
      <c r="P174" s="799" t="str">
        <f t="shared" si="25"/>
        <v/>
      </c>
      <c r="Q174" s="653" t="str">
        <f t="shared" si="26"/>
        <v/>
      </c>
      <c r="R174" s="740" t="str">
        <f t="shared" si="27"/>
        <v/>
      </c>
      <c r="S174" s="801"/>
    </row>
    <row r="175" spans="3:19" x14ac:dyDescent="0.25">
      <c r="C175" s="654"/>
      <c r="D175" s="655"/>
      <c r="E175" s="650"/>
      <c r="F175" s="656"/>
      <c r="G175" s="768"/>
      <c r="H175" s="768"/>
      <c r="I175" s="770" t="str">
        <f t="shared" si="19"/>
        <v/>
      </c>
      <c r="J175" s="770" t="str">
        <f t="shared" si="20"/>
        <v/>
      </c>
      <c r="K175" s="770" t="str">
        <f t="shared" si="21"/>
        <v/>
      </c>
      <c r="M175" s="652" t="str">
        <f t="shared" si="22"/>
        <v/>
      </c>
      <c r="N175" s="653" t="str">
        <f t="shared" si="23"/>
        <v/>
      </c>
      <c r="O175" s="653" t="str">
        <f t="shared" si="24"/>
        <v/>
      </c>
      <c r="P175" s="799" t="str">
        <f t="shared" si="25"/>
        <v/>
      </c>
      <c r="Q175" s="653" t="str">
        <f t="shared" si="26"/>
        <v/>
      </c>
      <c r="R175" s="740" t="str">
        <f t="shared" si="27"/>
        <v/>
      </c>
      <c r="S175" s="801"/>
    </row>
    <row r="176" spans="3:19" x14ac:dyDescent="0.25">
      <c r="C176" s="654"/>
      <c r="D176" s="655"/>
      <c r="E176" s="650"/>
      <c r="F176" s="656"/>
      <c r="G176" s="768"/>
      <c r="H176" s="768"/>
      <c r="I176" s="770" t="str">
        <f t="shared" si="19"/>
        <v/>
      </c>
      <c r="J176" s="770" t="str">
        <f t="shared" si="20"/>
        <v/>
      </c>
      <c r="K176" s="770" t="str">
        <f t="shared" si="21"/>
        <v/>
      </c>
      <c r="M176" s="652" t="str">
        <f t="shared" si="22"/>
        <v/>
      </c>
      <c r="N176" s="653" t="str">
        <f t="shared" si="23"/>
        <v/>
      </c>
      <c r="O176" s="653" t="str">
        <f t="shared" si="24"/>
        <v/>
      </c>
      <c r="P176" s="799" t="str">
        <f t="shared" si="25"/>
        <v/>
      </c>
      <c r="Q176" s="653" t="str">
        <f t="shared" si="26"/>
        <v/>
      </c>
      <c r="R176" s="740" t="str">
        <f t="shared" si="27"/>
        <v/>
      </c>
      <c r="S176" s="801"/>
    </row>
    <row r="177" spans="3:19" x14ac:dyDescent="0.25">
      <c r="C177" s="654"/>
      <c r="D177" s="655"/>
      <c r="E177" s="650"/>
      <c r="F177" s="656"/>
      <c r="G177" s="768"/>
      <c r="H177" s="768"/>
      <c r="I177" s="770" t="str">
        <f t="shared" si="19"/>
        <v/>
      </c>
      <c r="J177" s="770" t="str">
        <f t="shared" si="20"/>
        <v/>
      </c>
      <c r="K177" s="770" t="str">
        <f t="shared" si="21"/>
        <v/>
      </c>
      <c r="M177" s="652" t="str">
        <f t="shared" si="22"/>
        <v/>
      </c>
      <c r="N177" s="653" t="str">
        <f t="shared" si="23"/>
        <v/>
      </c>
      <c r="O177" s="653" t="str">
        <f t="shared" si="24"/>
        <v/>
      </c>
      <c r="P177" s="799" t="str">
        <f t="shared" si="25"/>
        <v/>
      </c>
      <c r="Q177" s="653" t="str">
        <f t="shared" si="26"/>
        <v/>
      </c>
      <c r="R177" s="740" t="str">
        <f t="shared" si="27"/>
        <v/>
      </c>
      <c r="S177" s="801"/>
    </row>
    <row r="178" spans="3:19" x14ac:dyDescent="0.25">
      <c r="C178" s="654"/>
      <c r="D178" s="655"/>
      <c r="E178" s="650"/>
      <c r="F178" s="656"/>
      <c r="G178" s="768"/>
      <c r="H178" s="768"/>
      <c r="I178" s="770" t="str">
        <f t="shared" si="19"/>
        <v/>
      </c>
      <c r="J178" s="770" t="str">
        <f t="shared" si="20"/>
        <v/>
      </c>
      <c r="K178" s="770" t="str">
        <f t="shared" si="21"/>
        <v/>
      </c>
      <c r="M178" s="652" t="str">
        <f t="shared" si="22"/>
        <v/>
      </c>
      <c r="N178" s="653" t="str">
        <f t="shared" si="23"/>
        <v/>
      </c>
      <c r="O178" s="653" t="str">
        <f t="shared" si="24"/>
        <v/>
      </c>
      <c r="P178" s="799" t="str">
        <f t="shared" si="25"/>
        <v/>
      </c>
      <c r="Q178" s="653" t="str">
        <f t="shared" si="26"/>
        <v/>
      </c>
      <c r="R178" s="740" t="str">
        <f t="shared" si="27"/>
        <v/>
      </c>
      <c r="S178" s="801"/>
    </row>
    <row r="179" spans="3:19" x14ac:dyDescent="0.25">
      <c r="C179" s="654"/>
      <c r="D179" s="655"/>
      <c r="E179" s="650"/>
      <c r="F179" s="656"/>
      <c r="G179" s="768"/>
      <c r="H179" s="768"/>
      <c r="I179" s="770" t="str">
        <f t="shared" si="19"/>
        <v/>
      </c>
      <c r="J179" s="770" t="str">
        <f t="shared" si="20"/>
        <v/>
      </c>
      <c r="K179" s="770" t="str">
        <f t="shared" si="21"/>
        <v/>
      </c>
      <c r="M179" s="652" t="str">
        <f t="shared" si="22"/>
        <v/>
      </c>
      <c r="N179" s="653" t="str">
        <f t="shared" si="23"/>
        <v/>
      </c>
      <c r="O179" s="653" t="str">
        <f t="shared" si="24"/>
        <v/>
      </c>
      <c r="P179" s="799" t="str">
        <f t="shared" si="25"/>
        <v/>
      </c>
      <c r="Q179" s="653" t="str">
        <f t="shared" si="26"/>
        <v/>
      </c>
      <c r="R179" s="740" t="str">
        <f t="shared" si="27"/>
        <v/>
      </c>
      <c r="S179" s="801"/>
    </row>
    <row r="180" spans="3:19" x14ac:dyDescent="0.25">
      <c r="C180" s="654"/>
      <c r="D180" s="655"/>
      <c r="E180" s="650"/>
      <c r="F180" s="656"/>
      <c r="G180" s="768"/>
      <c r="H180" s="768"/>
      <c r="I180" s="770" t="str">
        <f t="shared" si="19"/>
        <v/>
      </c>
      <c r="J180" s="770" t="str">
        <f t="shared" si="20"/>
        <v/>
      </c>
      <c r="K180" s="770" t="str">
        <f t="shared" si="21"/>
        <v/>
      </c>
      <c r="M180" s="652" t="str">
        <f t="shared" si="22"/>
        <v/>
      </c>
      <c r="N180" s="653" t="str">
        <f t="shared" si="23"/>
        <v/>
      </c>
      <c r="O180" s="653" t="str">
        <f t="shared" si="24"/>
        <v/>
      </c>
      <c r="P180" s="799" t="str">
        <f t="shared" si="25"/>
        <v/>
      </c>
      <c r="Q180" s="653" t="str">
        <f t="shared" si="26"/>
        <v/>
      </c>
      <c r="R180" s="740" t="str">
        <f t="shared" si="27"/>
        <v/>
      </c>
      <c r="S180" s="801"/>
    </row>
    <row r="181" spans="3:19" x14ac:dyDescent="0.25">
      <c r="C181" s="654"/>
      <c r="D181" s="655"/>
      <c r="E181" s="650"/>
      <c r="F181" s="656"/>
      <c r="G181" s="768"/>
      <c r="H181" s="768"/>
      <c r="I181" s="770" t="str">
        <f t="shared" si="19"/>
        <v/>
      </c>
      <c r="J181" s="770" t="str">
        <f t="shared" si="20"/>
        <v/>
      </c>
      <c r="K181" s="770" t="str">
        <f t="shared" si="21"/>
        <v/>
      </c>
      <c r="M181" s="652" t="str">
        <f t="shared" si="22"/>
        <v/>
      </c>
      <c r="N181" s="653" t="str">
        <f t="shared" si="23"/>
        <v/>
      </c>
      <c r="O181" s="653" t="str">
        <f t="shared" si="24"/>
        <v/>
      </c>
      <c r="P181" s="799" t="str">
        <f t="shared" si="25"/>
        <v/>
      </c>
      <c r="Q181" s="653" t="str">
        <f t="shared" si="26"/>
        <v/>
      </c>
      <c r="R181" s="740" t="str">
        <f t="shared" si="27"/>
        <v/>
      </c>
      <c r="S181" s="801"/>
    </row>
    <row r="182" spans="3:19" x14ac:dyDescent="0.25">
      <c r="C182" s="654"/>
      <c r="D182" s="655"/>
      <c r="E182" s="650"/>
      <c r="F182" s="656"/>
      <c r="G182" s="768"/>
      <c r="H182" s="768"/>
      <c r="I182" s="770" t="str">
        <f t="shared" si="19"/>
        <v/>
      </c>
      <c r="J182" s="770" t="str">
        <f t="shared" si="20"/>
        <v/>
      </c>
      <c r="K182" s="770" t="str">
        <f t="shared" si="21"/>
        <v/>
      </c>
      <c r="M182" s="652" t="str">
        <f t="shared" si="22"/>
        <v/>
      </c>
      <c r="N182" s="653" t="str">
        <f t="shared" si="23"/>
        <v/>
      </c>
      <c r="O182" s="653" t="str">
        <f t="shared" si="24"/>
        <v/>
      </c>
      <c r="P182" s="799" t="str">
        <f t="shared" si="25"/>
        <v/>
      </c>
      <c r="Q182" s="653" t="str">
        <f t="shared" si="26"/>
        <v/>
      </c>
      <c r="R182" s="740" t="str">
        <f t="shared" si="27"/>
        <v/>
      </c>
      <c r="S182" s="801"/>
    </row>
    <row r="183" spans="3:19" x14ac:dyDescent="0.25">
      <c r="C183" s="654"/>
      <c r="D183" s="655"/>
      <c r="E183" s="650"/>
      <c r="F183" s="656"/>
      <c r="G183" s="768"/>
      <c r="H183" s="768"/>
      <c r="I183" s="770" t="str">
        <f t="shared" si="19"/>
        <v/>
      </c>
      <c r="J183" s="770" t="str">
        <f t="shared" si="20"/>
        <v/>
      </c>
      <c r="K183" s="770" t="str">
        <f t="shared" si="21"/>
        <v/>
      </c>
      <c r="M183" s="652" t="str">
        <f t="shared" si="22"/>
        <v/>
      </c>
      <c r="N183" s="653" t="str">
        <f t="shared" si="23"/>
        <v/>
      </c>
      <c r="O183" s="653" t="str">
        <f t="shared" si="24"/>
        <v/>
      </c>
      <c r="P183" s="799" t="str">
        <f t="shared" si="25"/>
        <v/>
      </c>
      <c r="Q183" s="653" t="str">
        <f t="shared" si="26"/>
        <v/>
      </c>
      <c r="R183" s="740" t="str">
        <f t="shared" si="27"/>
        <v/>
      </c>
      <c r="S183" s="801"/>
    </row>
    <row r="184" spans="3:19" x14ac:dyDescent="0.25">
      <c r="C184" s="654"/>
      <c r="D184" s="655"/>
      <c r="E184" s="650"/>
      <c r="F184" s="656"/>
      <c r="G184" s="768"/>
      <c r="H184" s="768"/>
      <c r="I184" s="770" t="str">
        <f t="shared" si="19"/>
        <v/>
      </c>
      <c r="J184" s="770" t="str">
        <f t="shared" si="20"/>
        <v/>
      </c>
      <c r="K184" s="770" t="str">
        <f t="shared" si="21"/>
        <v/>
      </c>
      <c r="M184" s="652" t="str">
        <f t="shared" si="22"/>
        <v/>
      </c>
      <c r="N184" s="653" t="str">
        <f t="shared" si="23"/>
        <v/>
      </c>
      <c r="O184" s="653" t="str">
        <f t="shared" si="24"/>
        <v/>
      </c>
      <c r="P184" s="799" t="str">
        <f t="shared" si="25"/>
        <v/>
      </c>
      <c r="Q184" s="653" t="str">
        <f t="shared" si="26"/>
        <v/>
      </c>
      <c r="R184" s="740" t="str">
        <f t="shared" si="27"/>
        <v/>
      </c>
      <c r="S184" s="801"/>
    </row>
    <row r="185" spans="3:19" x14ac:dyDescent="0.25">
      <c r="C185" s="654"/>
      <c r="D185" s="655"/>
      <c r="E185" s="650"/>
      <c r="F185" s="656"/>
      <c r="G185" s="768"/>
      <c r="H185" s="768"/>
      <c r="I185" s="770" t="str">
        <f t="shared" si="19"/>
        <v/>
      </c>
      <c r="J185" s="770" t="str">
        <f t="shared" si="20"/>
        <v/>
      </c>
      <c r="K185" s="770" t="str">
        <f t="shared" si="21"/>
        <v/>
      </c>
      <c r="M185" s="652" t="str">
        <f t="shared" si="22"/>
        <v/>
      </c>
      <c r="N185" s="653" t="str">
        <f t="shared" si="23"/>
        <v/>
      </c>
      <c r="O185" s="653" t="str">
        <f t="shared" si="24"/>
        <v/>
      </c>
      <c r="P185" s="799" t="str">
        <f t="shared" si="25"/>
        <v/>
      </c>
      <c r="Q185" s="653" t="str">
        <f t="shared" si="26"/>
        <v/>
      </c>
      <c r="R185" s="740" t="str">
        <f t="shared" si="27"/>
        <v/>
      </c>
      <c r="S185" s="801"/>
    </row>
    <row r="186" spans="3:19" x14ac:dyDescent="0.25">
      <c r="C186" s="654"/>
      <c r="D186" s="655"/>
      <c r="E186" s="650"/>
      <c r="F186" s="656"/>
      <c r="G186" s="768"/>
      <c r="H186" s="768"/>
      <c r="I186" s="770" t="str">
        <f t="shared" si="19"/>
        <v/>
      </c>
      <c r="J186" s="770" t="str">
        <f t="shared" si="20"/>
        <v/>
      </c>
      <c r="K186" s="770" t="str">
        <f t="shared" si="21"/>
        <v/>
      </c>
      <c r="M186" s="652" t="str">
        <f t="shared" si="22"/>
        <v/>
      </c>
      <c r="N186" s="653" t="str">
        <f t="shared" si="23"/>
        <v/>
      </c>
      <c r="O186" s="653" t="str">
        <f t="shared" si="24"/>
        <v/>
      </c>
      <c r="P186" s="799" t="str">
        <f t="shared" si="25"/>
        <v/>
      </c>
      <c r="Q186" s="653" t="str">
        <f t="shared" si="26"/>
        <v/>
      </c>
      <c r="R186" s="740" t="str">
        <f t="shared" si="27"/>
        <v/>
      </c>
      <c r="S186" s="801"/>
    </row>
    <row r="187" spans="3:19" x14ac:dyDescent="0.25">
      <c r="C187" s="654"/>
      <c r="D187" s="655"/>
      <c r="E187" s="650"/>
      <c r="F187" s="656"/>
      <c r="G187" s="768"/>
      <c r="H187" s="768"/>
      <c r="I187" s="770" t="str">
        <f t="shared" si="19"/>
        <v/>
      </c>
      <c r="J187" s="770" t="str">
        <f t="shared" si="20"/>
        <v/>
      </c>
      <c r="K187" s="770" t="str">
        <f t="shared" si="21"/>
        <v/>
      </c>
      <c r="M187" s="652" t="str">
        <f t="shared" si="22"/>
        <v/>
      </c>
      <c r="N187" s="653" t="str">
        <f t="shared" ref="N187:N218" si="28">IFERROR(INDEX(CNTR_FuelListIsZero, MATCH(E187, CNTR_FuelListNames, 0)),"")</f>
        <v/>
      </c>
      <c r="O187" s="653" t="str">
        <f t="shared" ref="O187:O218" si="29">IF(E187="","",IFERROR(NOT(ISNUMBER(INDEX(CNTR_FuelListSupportRate, MATCH(E187, CNTR_FuelListNames, 0)))),  ""))</f>
        <v/>
      </c>
      <c r="P187" s="799" t="str">
        <f t="shared" ref="P187:P218" si="30">IFERROR( OR( INDEX(CNTR_FuelListCompleteData, MATCH(E187, CNTR_FuelListNames, 0)) = FALSE,   INDEX(CNTR_FuelListIsFossil, MATCH(E187, CNTR_FuelListNames, 0)) = TRUE),  "")</f>
        <v/>
      </c>
      <c r="Q187" s="653" t="str">
        <f t="shared" ref="Q187:Q218" si="31">IFERROR(IF(INDEX(CNTR_FuelListSubType, MATCH(E187, CNTR_FuelListNames, 0)) = "",  "",  INDEX(CNTR_FuelListSubType, MATCH(E187, CNTR_FuelListNames, 0))),  "")</f>
        <v/>
      </c>
      <c r="R187" s="740" t="str">
        <f t="shared" ref="R187:R218" si="32">IFERROR(IF( AND(D187=TRUE, ISNUMBER(INDEX(CNTR_FuelListSupportRate, MATCH( E187, CNTR_FuelListNames, 0)))),   1,   INDEX(CNTR_FuelListSupportRate, MATCH(E187, CNTR_FuelListNames, 0))),  "")</f>
        <v/>
      </c>
      <c r="S187" s="801"/>
    </row>
    <row r="188" spans="3:19" x14ac:dyDescent="0.25">
      <c r="C188" s="654"/>
      <c r="D188" s="655"/>
      <c r="E188" s="650"/>
      <c r="F188" s="656"/>
      <c r="G188" s="768"/>
      <c r="H188" s="768"/>
      <c r="I188" s="770" t="str">
        <f t="shared" ref="I188:I251" si="33">IF(ISNUMBER($F188), IFERROR($F188*G188,"--"),"")</f>
        <v/>
      </c>
      <c r="J188" s="770" t="str">
        <f t="shared" ref="J188:J251" si="34">IF(AND(ISNUMBER($F188),N188=TRUE), IFERROR($F188*G188,"--"),"")</f>
        <v/>
      </c>
      <c r="K188" s="770" t="str">
        <f t="shared" ref="K188:K251" si="35">IF(ISNUMBER($F188), IFERROR($F188*H188,"--"),"")</f>
        <v/>
      </c>
      <c r="M188" s="652" t="str">
        <f t="shared" ref="M188:M251" si="36">IF(E188="","", IFERROR(IF(N188 = FALSE,  TRUE,  FALSE),  ""))</f>
        <v/>
      </c>
      <c r="N188" s="653" t="str">
        <f t="shared" si="28"/>
        <v/>
      </c>
      <c r="O188" s="653" t="str">
        <f t="shared" si="29"/>
        <v/>
      </c>
      <c r="P188" s="799" t="str">
        <f t="shared" si="30"/>
        <v/>
      </c>
      <c r="Q188" s="653" t="str">
        <f t="shared" si="31"/>
        <v/>
      </c>
      <c r="R188" s="740" t="str">
        <f t="shared" si="32"/>
        <v/>
      </c>
      <c r="S188" s="801"/>
    </row>
    <row r="189" spans="3:19" x14ac:dyDescent="0.25">
      <c r="C189" s="654"/>
      <c r="D189" s="655"/>
      <c r="E189" s="650"/>
      <c r="F189" s="656"/>
      <c r="G189" s="768"/>
      <c r="H189" s="768"/>
      <c r="I189" s="770" t="str">
        <f t="shared" si="33"/>
        <v/>
      </c>
      <c r="J189" s="770" t="str">
        <f t="shared" si="34"/>
        <v/>
      </c>
      <c r="K189" s="770" t="str">
        <f t="shared" si="35"/>
        <v/>
      </c>
      <c r="M189" s="652" t="str">
        <f t="shared" si="36"/>
        <v/>
      </c>
      <c r="N189" s="653" t="str">
        <f t="shared" si="28"/>
        <v/>
      </c>
      <c r="O189" s="653" t="str">
        <f t="shared" si="29"/>
        <v/>
      </c>
      <c r="P189" s="799" t="str">
        <f t="shared" si="30"/>
        <v/>
      </c>
      <c r="Q189" s="653" t="str">
        <f t="shared" si="31"/>
        <v/>
      </c>
      <c r="R189" s="740" t="str">
        <f t="shared" si="32"/>
        <v/>
      </c>
      <c r="S189" s="801"/>
    </row>
    <row r="190" spans="3:19" x14ac:dyDescent="0.25">
      <c r="C190" s="654"/>
      <c r="D190" s="655"/>
      <c r="E190" s="650"/>
      <c r="F190" s="656"/>
      <c r="G190" s="768"/>
      <c r="H190" s="768"/>
      <c r="I190" s="770" t="str">
        <f t="shared" si="33"/>
        <v/>
      </c>
      <c r="J190" s="770" t="str">
        <f t="shared" si="34"/>
        <v/>
      </c>
      <c r="K190" s="770" t="str">
        <f t="shared" si="35"/>
        <v/>
      </c>
      <c r="M190" s="652" t="str">
        <f t="shared" si="36"/>
        <v/>
      </c>
      <c r="N190" s="653" t="str">
        <f t="shared" si="28"/>
        <v/>
      </c>
      <c r="O190" s="653" t="str">
        <f t="shared" si="29"/>
        <v/>
      </c>
      <c r="P190" s="799" t="str">
        <f t="shared" si="30"/>
        <v/>
      </c>
      <c r="Q190" s="653" t="str">
        <f t="shared" si="31"/>
        <v/>
      </c>
      <c r="R190" s="740" t="str">
        <f t="shared" si="32"/>
        <v/>
      </c>
      <c r="S190" s="801"/>
    </row>
    <row r="191" spans="3:19" x14ac:dyDescent="0.25">
      <c r="C191" s="654"/>
      <c r="D191" s="655"/>
      <c r="E191" s="650"/>
      <c r="F191" s="656"/>
      <c r="G191" s="768"/>
      <c r="H191" s="768"/>
      <c r="I191" s="770" t="str">
        <f t="shared" si="33"/>
        <v/>
      </c>
      <c r="J191" s="770" t="str">
        <f t="shared" si="34"/>
        <v/>
      </c>
      <c r="K191" s="770" t="str">
        <f t="shared" si="35"/>
        <v/>
      </c>
      <c r="M191" s="652" t="str">
        <f t="shared" si="36"/>
        <v/>
      </c>
      <c r="N191" s="653" t="str">
        <f t="shared" si="28"/>
        <v/>
      </c>
      <c r="O191" s="653" t="str">
        <f t="shared" si="29"/>
        <v/>
      </c>
      <c r="P191" s="799" t="str">
        <f t="shared" si="30"/>
        <v/>
      </c>
      <c r="Q191" s="653" t="str">
        <f t="shared" si="31"/>
        <v/>
      </c>
      <c r="R191" s="740" t="str">
        <f t="shared" si="32"/>
        <v/>
      </c>
      <c r="S191" s="801"/>
    </row>
    <row r="192" spans="3:19" x14ac:dyDescent="0.25">
      <c r="C192" s="654"/>
      <c r="D192" s="655"/>
      <c r="E192" s="650"/>
      <c r="F192" s="656"/>
      <c r="G192" s="768"/>
      <c r="H192" s="768"/>
      <c r="I192" s="770" t="str">
        <f t="shared" si="33"/>
        <v/>
      </c>
      <c r="J192" s="770" t="str">
        <f t="shared" si="34"/>
        <v/>
      </c>
      <c r="K192" s="770" t="str">
        <f t="shared" si="35"/>
        <v/>
      </c>
      <c r="M192" s="652" t="str">
        <f t="shared" si="36"/>
        <v/>
      </c>
      <c r="N192" s="653" t="str">
        <f t="shared" si="28"/>
        <v/>
      </c>
      <c r="O192" s="653" t="str">
        <f t="shared" si="29"/>
        <v/>
      </c>
      <c r="P192" s="799" t="str">
        <f t="shared" si="30"/>
        <v/>
      </c>
      <c r="Q192" s="653" t="str">
        <f t="shared" si="31"/>
        <v/>
      </c>
      <c r="R192" s="740" t="str">
        <f t="shared" si="32"/>
        <v/>
      </c>
      <c r="S192" s="801"/>
    </row>
    <row r="193" spans="3:19" x14ac:dyDescent="0.25">
      <c r="C193" s="654"/>
      <c r="D193" s="655"/>
      <c r="E193" s="650"/>
      <c r="F193" s="656"/>
      <c r="G193" s="768"/>
      <c r="H193" s="768"/>
      <c r="I193" s="770" t="str">
        <f t="shared" si="33"/>
        <v/>
      </c>
      <c r="J193" s="770" t="str">
        <f t="shared" si="34"/>
        <v/>
      </c>
      <c r="K193" s="770" t="str">
        <f t="shared" si="35"/>
        <v/>
      </c>
      <c r="M193" s="652" t="str">
        <f t="shared" si="36"/>
        <v/>
      </c>
      <c r="N193" s="653" t="str">
        <f t="shared" si="28"/>
        <v/>
      </c>
      <c r="O193" s="653" t="str">
        <f t="shared" si="29"/>
        <v/>
      </c>
      <c r="P193" s="799" t="str">
        <f t="shared" si="30"/>
        <v/>
      </c>
      <c r="Q193" s="653" t="str">
        <f t="shared" si="31"/>
        <v/>
      </c>
      <c r="R193" s="740" t="str">
        <f t="shared" si="32"/>
        <v/>
      </c>
      <c r="S193" s="801"/>
    </row>
    <row r="194" spans="3:19" x14ac:dyDescent="0.25">
      <c r="C194" s="654"/>
      <c r="D194" s="655"/>
      <c r="E194" s="650"/>
      <c r="F194" s="656"/>
      <c r="G194" s="768"/>
      <c r="H194" s="768"/>
      <c r="I194" s="770" t="str">
        <f t="shared" si="33"/>
        <v/>
      </c>
      <c r="J194" s="770" t="str">
        <f t="shared" si="34"/>
        <v/>
      </c>
      <c r="K194" s="770" t="str">
        <f t="shared" si="35"/>
        <v/>
      </c>
      <c r="M194" s="652" t="str">
        <f t="shared" si="36"/>
        <v/>
      </c>
      <c r="N194" s="653" t="str">
        <f t="shared" si="28"/>
        <v/>
      </c>
      <c r="O194" s="653" t="str">
        <f t="shared" si="29"/>
        <v/>
      </c>
      <c r="P194" s="799" t="str">
        <f t="shared" si="30"/>
        <v/>
      </c>
      <c r="Q194" s="653" t="str">
        <f t="shared" si="31"/>
        <v/>
      </c>
      <c r="R194" s="740" t="str">
        <f t="shared" si="32"/>
        <v/>
      </c>
      <c r="S194" s="801"/>
    </row>
    <row r="195" spans="3:19" x14ac:dyDescent="0.25">
      <c r="C195" s="654"/>
      <c r="D195" s="655"/>
      <c r="E195" s="650"/>
      <c r="F195" s="656"/>
      <c r="G195" s="768"/>
      <c r="H195" s="768"/>
      <c r="I195" s="770" t="str">
        <f t="shared" si="33"/>
        <v/>
      </c>
      <c r="J195" s="770" t="str">
        <f t="shared" si="34"/>
        <v/>
      </c>
      <c r="K195" s="770" t="str">
        <f t="shared" si="35"/>
        <v/>
      </c>
      <c r="M195" s="652" t="str">
        <f t="shared" si="36"/>
        <v/>
      </c>
      <c r="N195" s="653" t="str">
        <f t="shared" si="28"/>
        <v/>
      </c>
      <c r="O195" s="653" t="str">
        <f t="shared" si="29"/>
        <v/>
      </c>
      <c r="P195" s="799" t="str">
        <f t="shared" si="30"/>
        <v/>
      </c>
      <c r="Q195" s="653" t="str">
        <f t="shared" si="31"/>
        <v/>
      </c>
      <c r="R195" s="740" t="str">
        <f t="shared" si="32"/>
        <v/>
      </c>
      <c r="S195" s="801"/>
    </row>
    <row r="196" spans="3:19" x14ac:dyDescent="0.25">
      <c r="C196" s="654"/>
      <c r="D196" s="655"/>
      <c r="E196" s="650"/>
      <c r="F196" s="656"/>
      <c r="G196" s="768"/>
      <c r="H196" s="768"/>
      <c r="I196" s="770" t="str">
        <f t="shared" si="33"/>
        <v/>
      </c>
      <c r="J196" s="770" t="str">
        <f t="shared" si="34"/>
        <v/>
      </c>
      <c r="K196" s="770" t="str">
        <f t="shared" si="35"/>
        <v/>
      </c>
      <c r="M196" s="652" t="str">
        <f t="shared" si="36"/>
        <v/>
      </c>
      <c r="N196" s="653" t="str">
        <f t="shared" si="28"/>
        <v/>
      </c>
      <c r="O196" s="653" t="str">
        <f t="shared" si="29"/>
        <v/>
      </c>
      <c r="P196" s="799" t="str">
        <f t="shared" si="30"/>
        <v/>
      </c>
      <c r="Q196" s="653" t="str">
        <f t="shared" si="31"/>
        <v/>
      </c>
      <c r="R196" s="740" t="str">
        <f t="shared" si="32"/>
        <v/>
      </c>
      <c r="S196" s="801"/>
    </row>
    <row r="197" spans="3:19" x14ac:dyDescent="0.25">
      <c r="C197" s="654"/>
      <c r="D197" s="655"/>
      <c r="E197" s="650"/>
      <c r="F197" s="656"/>
      <c r="G197" s="768"/>
      <c r="H197" s="768"/>
      <c r="I197" s="770" t="str">
        <f t="shared" si="33"/>
        <v/>
      </c>
      <c r="J197" s="770" t="str">
        <f t="shared" si="34"/>
        <v/>
      </c>
      <c r="K197" s="770" t="str">
        <f t="shared" si="35"/>
        <v/>
      </c>
      <c r="M197" s="652" t="str">
        <f t="shared" si="36"/>
        <v/>
      </c>
      <c r="N197" s="653" t="str">
        <f t="shared" si="28"/>
        <v/>
      </c>
      <c r="O197" s="653" t="str">
        <f t="shared" si="29"/>
        <v/>
      </c>
      <c r="P197" s="799" t="str">
        <f t="shared" si="30"/>
        <v/>
      </c>
      <c r="Q197" s="653" t="str">
        <f t="shared" si="31"/>
        <v/>
      </c>
      <c r="R197" s="740" t="str">
        <f t="shared" si="32"/>
        <v/>
      </c>
      <c r="S197" s="801"/>
    </row>
    <row r="198" spans="3:19" x14ac:dyDescent="0.25">
      <c r="C198" s="654"/>
      <c r="D198" s="655"/>
      <c r="E198" s="650"/>
      <c r="F198" s="656"/>
      <c r="G198" s="768"/>
      <c r="H198" s="768"/>
      <c r="I198" s="770" t="str">
        <f t="shared" si="33"/>
        <v/>
      </c>
      <c r="J198" s="770" t="str">
        <f t="shared" si="34"/>
        <v/>
      </c>
      <c r="K198" s="770" t="str">
        <f t="shared" si="35"/>
        <v/>
      </c>
      <c r="M198" s="652" t="str">
        <f t="shared" si="36"/>
        <v/>
      </c>
      <c r="N198" s="653" t="str">
        <f t="shared" si="28"/>
        <v/>
      </c>
      <c r="O198" s="653" t="str">
        <f t="shared" si="29"/>
        <v/>
      </c>
      <c r="P198" s="799" t="str">
        <f t="shared" si="30"/>
        <v/>
      </c>
      <c r="Q198" s="653" t="str">
        <f t="shared" si="31"/>
        <v/>
      </c>
      <c r="R198" s="740" t="str">
        <f t="shared" si="32"/>
        <v/>
      </c>
      <c r="S198" s="801"/>
    </row>
    <row r="199" spans="3:19" x14ac:dyDescent="0.25">
      <c r="C199" s="654"/>
      <c r="D199" s="655"/>
      <c r="E199" s="650"/>
      <c r="F199" s="656"/>
      <c r="G199" s="768"/>
      <c r="H199" s="768"/>
      <c r="I199" s="770" t="str">
        <f t="shared" si="33"/>
        <v/>
      </c>
      <c r="J199" s="770" t="str">
        <f t="shared" si="34"/>
        <v/>
      </c>
      <c r="K199" s="770" t="str">
        <f t="shared" si="35"/>
        <v/>
      </c>
      <c r="M199" s="652" t="str">
        <f t="shared" si="36"/>
        <v/>
      </c>
      <c r="N199" s="653" t="str">
        <f t="shared" si="28"/>
        <v/>
      </c>
      <c r="O199" s="653" t="str">
        <f t="shared" si="29"/>
        <v/>
      </c>
      <c r="P199" s="799" t="str">
        <f t="shared" si="30"/>
        <v/>
      </c>
      <c r="Q199" s="653" t="str">
        <f t="shared" si="31"/>
        <v/>
      </c>
      <c r="R199" s="740" t="str">
        <f t="shared" si="32"/>
        <v/>
      </c>
      <c r="S199" s="801"/>
    </row>
    <row r="200" spans="3:19" x14ac:dyDescent="0.25">
      <c r="C200" s="654"/>
      <c r="D200" s="655"/>
      <c r="E200" s="650"/>
      <c r="F200" s="656"/>
      <c r="G200" s="768"/>
      <c r="H200" s="768"/>
      <c r="I200" s="770" t="str">
        <f t="shared" si="33"/>
        <v/>
      </c>
      <c r="J200" s="770" t="str">
        <f t="shared" si="34"/>
        <v/>
      </c>
      <c r="K200" s="770" t="str">
        <f t="shared" si="35"/>
        <v/>
      </c>
      <c r="M200" s="652" t="str">
        <f t="shared" si="36"/>
        <v/>
      </c>
      <c r="N200" s="653" t="str">
        <f t="shared" si="28"/>
        <v/>
      </c>
      <c r="O200" s="653" t="str">
        <f t="shared" si="29"/>
        <v/>
      </c>
      <c r="P200" s="799" t="str">
        <f t="shared" si="30"/>
        <v/>
      </c>
      <c r="Q200" s="653" t="str">
        <f t="shared" si="31"/>
        <v/>
      </c>
      <c r="R200" s="740" t="str">
        <f t="shared" si="32"/>
        <v/>
      </c>
      <c r="S200" s="801"/>
    </row>
    <row r="201" spans="3:19" x14ac:dyDescent="0.25">
      <c r="C201" s="654"/>
      <c r="D201" s="655"/>
      <c r="E201" s="650"/>
      <c r="F201" s="656"/>
      <c r="G201" s="768"/>
      <c r="H201" s="768"/>
      <c r="I201" s="770" t="str">
        <f t="shared" si="33"/>
        <v/>
      </c>
      <c r="J201" s="770" t="str">
        <f t="shared" si="34"/>
        <v/>
      </c>
      <c r="K201" s="770" t="str">
        <f t="shared" si="35"/>
        <v/>
      </c>
      <c r="M201" s="652" t="str">
        <f t="shared" si="36"/>
        <v/>
      </c>
      <c r="N201" s="653" t="str">
        <f t="shared" si="28"/>
        <v/>
      </c>
      <c r="O201" s="653" t="str">
        <f t="shared" si="29"/>
        <v/>
      </c>
      <c r="P201" s="799" t="str">
        <f t="shared" si="30"/>
        <v/>
      </c>
      <c r="Q201" s="653" t="str">
        <f t="shared" si="31"/>
        <v/>
      </c>
      <c r="R201" s="740" t="str">
        <f t="shared" si="32"/>
        <v/>
      </c>
      <c r="S201" s="801"/>
    </row>
    <row r="202" spans="3:19" x14ac:dyDescent="0.25">
      <c r="C202" s="654"/>
      <c r="D202" s="655"/>
      <c r="E202" s="650"/>
      <c r="F202" s="656"/>
      <c r="G202" s="768"/>
      <c r="H202" s="768"/>
      <c r="I202" s="770" t="str">
        <f t="shared" si="33"/>
        <v/>
      </c>
      <c r="J202" s="770" t="str">
        <f t="shared" si="34"/>
        <v/>
      </c>
      <c r="K202" s="770" t="str">
        <f t="shared" si="35"/>
        <v/>
      </c>
      <c r="M202" s="652" t="str">
        <f t="shared" si="36"/>
        <v/>
      </c>
      <c r="N202" s="653" t="str">
        <f t="shared" si="28"/>
        <v/>
      </c>
      <c r="O202" s="653" t="str">
        <f t="shared" si="29"/>
        <v/>
      </c>
      <c r="P202" s="799" t="str">
        <f t="shared" si="30"/>
        <v/>
      </c>
      <c r="Q202" s="653" t="str">
        <f t="shared" si="31"/>
        <v/>
      </c>
      <c r="R202" s="740" t="str">
        <f t="shared" si="32"/>
        <v/>
      </c>
      <c r="S202" s="801"/>
    </row>
    <row r="203" spans="3:19" x14ac:dyDescent="0.25">
      <c r="C203" s="654"/>
      <c r="D203" s="655"/>
      <c r="E203" s="650"/>
      <c r="F203" s="656"/>
      <c r="G203" s="768"/>
      <c r="H203" s="768"/>
      <c r="I203" s="770" t="str">
        <f t="shared" si="33"/>
        <v/>
      </c>
      <c r="J203" s="770" t="str">
        <f t="shared" si="34"/>
        <v/>
      </c>
      <c r="K203" s="770" t="str">
        <f t="shared" si="35"/>
        <v/>
      </c>
      <c r="M203" s="652" t="str">
        <f t="shared" si="36"/>
        <v/>
      </c>
      <c r="N203" s="653" t="str">
        <f t="shared" si="28"/>
        <v/>
      </c>
      <c r="O203" s="653" t="str">
        <f t="shared" si="29"/>
        <v/>
      </c>
      <c r="P203" s="799" t="str">
        <f t="shared" si="30"/>
        <v/>
      </c>
      <c r="Q203" s="653" t="str">
        <f t="shared" si="31"/>
        <v/>
      </c>
      <c r="R203" s="740" t="str">
        <f t="shared" si="32"/>
        <v/>
      </c>
      <c r="S203" s="801"/>
    </row>
    <row r="204" spans="3:19" x14ac:dyDescent="0.25">
      <c r="C204" s="654"/>
      <c r="D204" s="655"/>
      <c r="E204" s="650"/>
      <c r="F204" s="656"/>
      <c r="G204" s="768"/>
      <c r="H204" s="768"/>
      <c r="I204" s="770" t="str">
        <f t="shared" si="33"/>
        <v/>
      </c>
      <c r="J204" s="770" t="str">
        <f t="shared" si="34"/>
        <v/>
      </c>
      <c r="K204" s="770" t="str">
        <f t="shared" si="35"/>
        <v/>
      </c>
      <c r="M204" s="652" t="str">
        <f t="shared" si="36"/>
        <v/>
      </c>
      <c r="N204" s="653" t="str">
        <f t="shared" si="28"/>
        <v/>
      </c>
      <c r="O204" s="653" t="str">
        <f t="shared" si="29"/>
        <v/>
      </c>
      <c r="P204" s="799" t="str">
        <f t="shared" si="30"/>
        <v/>
      </c>
      <c r="Q204" s="653" t="str">
        <f t="shared" si="31"/>
        <v/>
      </c>
      <c r="R204" s="740" t="str">
        <f t="shared" si="32"/>
        <v/>
      </c>
      <c r="S204" s="801"/>
    </row>
    <row r="205" spans="3:19" x14ac:dyDescent="0.25">
      <c r="C205" s="654"/>
      <c r="D205" s="655"/>
      <c r="E205" s="650"/>
      <c r="F205" s="656"/>
      <c r="G205" s="768"/>
      <c r="H205" s="768"/>
      <c r="I205" s="770" t="str">
        <f t="shared" si="33"/>
        <v/>
      </c>
      <c r="J205" s="770" t="str">
        <f t="shared" si="34"/>
        <v/>
      </c>
      <c r="K205" s="770" t="str">
        <f t="shared" si="35"/>
        <v/>
      </c>
      <c r="M205" s="652" t="str">
        <f t="shared" si="36"/>
        <v/>
      </c>
      <c r="N205" s="653" t="str">
        <f t="shared" si="28"/>
        <v/>
      </c>
      <c r="O205" s="653" t="str">
        <f t="shared" si="29"/>
        <v/>
      </c>
      <c r="P205" s="799" t="str">
        <f t="shared" si="30"/>
        <v/>
      </c>
      <c r="Q205" s="653" t="str">
        <f t="shared" si="31"/>
        <v/>
      </c>
      <c r="R205" s="740" t="str">
        <f t="shared" si="32"/>
        <v/>
      </c>
      <c r="S205" s="801"/>
    </row>
    <row r="206" spans="3:19" x14ac:dyDescent="0.25">
      <c r="C206" s="654"/>
      <c r="D206" s="655"/>
      <c r="E206" s="650"/>
      <c r="F206" s="656"/>
      <c r="G206" s="768"/>
      <c r="H206" s="768"/>
      <c r="I206" s="770" t="str">
        <f t="shared" si="33"/>
        <v/>
      </c>
      <c r="J206" s="770" t="str">
        <f t="shared" si="34"/>
        <v/>
      </c>
      <c r="K206" s="770" t="str">
        <f t="shared" si="35"/>
        <v/>
      </c>
      <c r="M206" s="652" t="str">
        <f t="shared" si="36"/>
        <v/>
      </c>
      <c r="N206" s="653" t="str">
        <f t="shared" si="28"/>
        <v/>
      </c>
      <c r="O206" s="653" t="str">
        <f t="shared" si="29"/>
        <v/>
      </c>
      <c r="P206" s="799" t="str">
        <f t="shared" si="30"/>
        <v/>
      </c>
      <c r="Q206" s="653" t="str">
        <f t="shared" si="31"/>
        <v/>
      </c>
      <c r="R206" s="740" t="str">
        <f t="shared" si="32"/>
        <v/>
      </c>
      <c r="S206" s="801"/>
    </row>
    <row r="207" spans="3:19" x14ac:dyDescent="0.25">
      <c r="C207" s="654"/>
      <c r="D207" s="655"/>
      <c r="E207" s="650"/>
      <c r="F207" s="656"/>
      <c r="G207" s="768"/>
      <c r="H207" s="768"/>
      <c r="I207" s="770" t="str">
        <f t="shared" si="33"/>
        <v/>
      </c>
      <c r="J207" s="770" t="str">
        <f t="shared" si="34"/>
        <v/>
      </c>
      <c r="K207" s="770" t="str">
        <f t="shared" si="35"/>
        <v/>
      </c>
      <c r="M207" s="652" t="str">
        <f t="shared" si="36"/>
        <v/>
      </c>
      <c r="N207" s="653" t="str">
        <f t="shared" si="28"/>
        <v/>
      </c>
      <c r="O207" s="653" t="str">
        <f t="shared" si="29"/>
        <v/>
      </c>
      <c r="P207" s="799" t="str">
        <f t="shared" si="30"/>
        <v/>
      </c>
      <c r="Q207" s="653" t="str">
        <f t="shared" si="31"/>
        <v/>
      </c>
      <c r="R207" s="740" t="str">
        <f t="shared" si="32"/>
        <v/>
      </c>
      <c r="S207" s="801"/>
    </row>
    <row r="208" spans="3:19" x14ac:dyDescent="0.25">
      <c r="C208" s="654"/>
      <c r="D208" s="655"/>
      <c r="E208" s="650"/>
      <c r="F208" s="656"/>
      <c r="G208" s="768"/>
      <c r="H208" s="768"/>
      <c r="I208" s="770" t="str">
        <f t="shared" si="33"/>
        <v/>
      </c>
      <c r="J208" s="770" t="str">
        <f t="shared" si="34"/>
        <v/>
      </c>
      <c r="K208" s="770" t="str">
        <f t="shared" si="35"/>
        <v/>
      </c>
      <c r="M208" s="652" t="str">
        <f t="shared" si="36"/>
        <v/>
      </c>
      <c r="N208" s="653" t="str">
        <f t="shared" si="28"/>
        <v/>
      </c>
      <c r="O208" s="653" t="str">
        <f t="shared" si="29"/>
        <v/>
      </c>
      <c r="P208" s="799" t="str">
        <f t="shared" si="30"/>
        <v/>
      </c>
      <c r="Q208" s="653" t="str">
        <f t="shared" si="31"/>
        <v/>
      </c>
      <c r="R208" s="740" t="str">
        <f t="shared" si="32"/>
        <v/>
      </c>
      <c r="S208" s="801"/>
    </row>
    <row r="209" spans="3:19" x14ac:dyDescent="0.25">
      <c r="C209" s="654"/>
      <c r="D209" s="655"/>
      <c r="E209" s="650"/>
      <c r="F209" s="656"/>
      <c r="G209" s="768"/>
      <c r="H209" s="768"/>
      <c r="I209" s="770" t="str">
        <f t="shared" si="33"/>
        <v/>
      </c>
      <c r="J209" s="770" t="str">
        <f t="shared" si="34"/>
        <v/>
      </c>
      <c r="K209" s="770" t="str">
        <f t="shared" si="35"/>
        <v/>
      </c>
      <c r="M209" s="652" t="str">
        <f t="shared" si="36"/>
        <v/>
      </c>
      <c r="N209" s="653" t="str">
        <f t="shared" si="28"/>
        <v/>
      </c>
      <c r="O209" s="653" t="str">
        <f t="shared" si="29"/>
        <v/>
      </c>
      <c r="P209" s="799" t="str">
        <f t="shared" si="30"/>
        <v/>
      </c>
      <c r="Q209" s="653" t="str">
        <f t="shared" si="31"/>
        <v/>
      </c>
      <c r="R209" s="740" t="str">
        <f t="shared" si="32"/>
        <v/>
      </c>
      <c r="S209" s="801"/>
    </row>
    <row r="210" spans="3:19" x14ac:dyDescent="0.25">
      <c r="C210" s="654"/>
      <c r="D210" s="655"/>
      <c r="E210" s="650"/>
      <c r="F210" s="656"/>
      <c r="G210" s="768"/>
      <c r="H210" s="768"/>
      <c r="I210" s="770" t="str">
        <f t="shared" si="33"/>
        <v/>
      </c>
      <c r="J210" s="770" t="str">
        <f t="shared" si="34"/>
        <v/>
      </c>
      <c r="K210" s="770" t="str">
        <f t="shared" si="35"/>
        <v/>
      </c>
      <c r="M210" s="652" t="str">
        <f t="shared" si="36"/>
        <v/>
      </c>
      <c r="N210" s="653" t="str">
        <f t="shared" si="28"/>
        <v/>
      </c>
      <c r="O210" s="653" t="str">
        <f t="shared" si="29"/>
        <v/>
      </c>
      <c r="P210" s="799" t="str">
        <f t="shared" si="30"/>
        <v/>
      </c>
      <c r="Q210" s="653" t="str">
        <f t="shared" si="31"/>
        <v/>
      </c>
      <c r="R210" s="740" t="str">
        <f t="shared" si="32"/>
        <v/>
      </c>
      <c r="S210" s="801"/>
    </row>
    <row r="211" spans="3:19" x14ac:dyDescent="0.25">
      <c r="C211" s="654"/>
      <c r="D211" s="655"/>
      <c r="E211" s="650"/>
      <c r="F211" s="656"/>
      <c r="G211" s="768"/>
      <c r="H211" s="768"/>
      <c r="I211" s="770" t="str">
        <f t="shared" si="33"/>
        <v/>
      </c>
      <c r="J211" s="770" t="str">
        <f t="shared" si="34"/>
        <v/>
      </c>
      <c r="K211" s="770" t="str">
        <f t="shared" si="35"/>
        <v/>
      </c>
      <c r="M211" s="652" t="str">
        <f t="shared" si="36"/>
        <v/>
      </c>
      <c r="N211" s="653" t="str">
        <f t="shared" si="28"/>
        <v/>
      </c>
      <c r="O211" s="653" t="str">
        <f t="shared" si="29"/>
        <v/>
      </c>
      <c r="P211" s="799" t="str">
        <f t="shared" si="30"/>
        <v/>
      </c>
      <c r="Q211" s="653" t="str">
        <f t="shared" si="31"/>
        <v/>
      </c>
      <c r="R211" s="740" t="str">
        <f t="shared" si="32"/>
        <v/>
      </c>
      <c r="S211" s="801"/>
    </row>
    <row r="212" spans="3:19" x14ac:dyDescent="0.25">
      <c r="C212" s="654"/>
      <c r="D212" s="655"/>
      <c r="E212" s="650"/>
      <c r="F212" s="656"/>
      <c r="G212" s="768"/>
      <c r="H212" s="768"/>
      <c r="I212" s="770" t="str">
        <f t="shared" si="33"/>
        <v/>
      </c>
      <c r="J212" s="770" t="str">
        <f t="shared" si="34"/>
        <v/>
      </c>
      <c r="K212" s="770" t="str">
        <f t="shared" si="35"/>
        <v/>
      </c>
      <c r="M212" s="652" t="str">
        <f t="shared" si="36"/>
        <v/>
      </c>
      <c r="N212" s="653" t="str">
        <f t="shared" si="28"/>
        <v/>
      </c>
      <c r="O212" s="653" t="str">
        <f t="shared" si="29"/>
        <v/>
      </c>
      <c r="P212" s="799" t="str">
        <f t="shared" si="30"/>
        <v/>
      </c>
      <c r="Q212" s="653" t="str">
        <f t="shared" si="31"/>
        <v/>
      </c>
      <c r="R212" s="740" t="str">
        <f t="shared" si="32"/>
        <v/>
      </c>
      <c r="S212" s="801"/>
    </row>
    <row r="213" spans="3:19" x14ac:dyDescent="0.25">
      <c r="C213" s="654"/>
      <c r="D213" s="655"/>
      <c r="E213" s="650"/>
      <c r="F213" s="656"/>
      <c r="G213" s="768"/>
      <c r="H213" s="768"/>
      <c r="I213" s="770" t="str">
        <f t="shared" si="33"/>
        <v/>
      </c>
      <c r="J213" s="770" t="str">
        <f t="shared" si="34"/>
        <v/>
      </c>
      <c r="K213" s="770" t="str">
        <f t="shared" si="35"/>
        <v/>
      </c>
      <c r="M213" s="652" t="str">
        <f t="shared" si="36"/>
        <v/>
      </c>
      <c r="N213" s="653" t="str">
        <f t="shared" si="28"/>
        <v/>
      </c>
      <c r="O213" s="653" t="str">
        <f t="shared" si="29"/>
        <v/>
      </c>
      <c r="P213" s="799" t="str">
        <f t="shared" si="30"/>
        <v/>
      </c>
      <c r="Q213" s="653" t="str">
        <f t="shared" si="31"/>
        <v/>
      </c>
      <c r="R213" s="740" t="str">
        <f t="shared" si="32"/>
        <v/>
      </c>
      <c r="S213" s="801"/>
    </row>
    <row r="214" spans="3:19" x14ac:dyDescent="0.25">
      <c r="C214" s="654"/>
      <c r="D214" s="655"/>
      <c r="E214" s="650"/>
      <c r="F214" s="656"/>
      <c r="G214" s="768"/>
      <c r="H214" s="768"/>
      <c r="I214" s="770" t="str">
        <f t="shared" si="33"/>
        <v/>
      </c>
      <c r="J214" s="770" t="str">
        <f t="shared" si="34"/>
        <v/>
      </c>
      <c r="K214" s="770" t="str">
        <f t="shared" si="35"/>
        <v/>
      </c>
      <c r="M214" s="652" t="str">
        <f t="shared" si="36"/>
        <v/>
      </c>
      <c r="N214" s="653" t="str">
        <f t="shared" si="28"/>
        <v/>
      </c>
      <c r="O214" s="653" t="str">
        <f t="shared" si="29"/>
        <v/>
      </c>
      <c r="P214" s="799" t="str">
        <f t="shared" si="30"/>
        <v/>
      </c>
      <c r="Q214" s="653" t="str">
        <f t="shared" si="31"/>
        <v/>
      </c>
      <c r="R214" s="740" t="str">
        <f t="shared" si="32"/>
        <v/>
      </c>
      <c r="S214" s="801"/>
    </row>
    <row r="215" spans="3:19" x14ac:dyDescent="0.25">
      <c r="C215" s="654"/>
      <c r="D215" s="655"/>
      <c r="E215" s="650"/>
      <c r="F215" s="656"/>
      <c r="G215" s="768"/>
      <c r="H215" s="768"/>
      <c r="I215" s="770" t="str">
        <f t="shared" si="33"/>
        <v/>
      </c>
      <c r="J215" s="770" t="str">
        <f t="shared" si="34"/>
        <v/>
      </c>
      <c r="K215" s="770" t="str">
        <f t="shared" si="35"/>
        <v/>
      </c>
      <c r="M215" s="652" t="str">
        <f t="shared" si="36"/>
        <v/>
      </c>
      <c r="N215" s="653" t="str">
        <f t="shared" si="28"/>
        <v/>
      </c>
      <c r="O215" s="653" t="str">
        <f t="shared" si="29"/>
        <v/>
      </c>
      <c r="P215" s="799" t="str">
        <f t="shared" si="30"/>
        <v/>
      </c>
      <c r="Q215" s="653" t="str">
        <f t="shared" si="31"/>
        <v/>
      </c>
      <c r="R215" s="740" t="str">
        <f t="shared" si="32"/>
        <v/>
      </c>
      <c r="S215" s="801"/>
    </row>
    <row r="216" spans="3:19" x14ac:dyDescent="0.25">
      <c r="C216" s="654"/>
      <c r="D216" s="655"/>
      <c r="E216" s="650"/>
      <c r="F216" s="656"/>
      <c r="G216" s="768"/>
      <c r="H216" s="768"/>
      <c r="I216" s="770" t="str">
        <f t="shared" si="33"/>
        <v/>
      </c>
      <c r="J216" s="770" t="str">
        <f t="shared" si="34"/>
        <v/>
      </c>
      <c r="K216" s="770" t="str">
        <f t="shared" si="35"/>
        <v/>
      </c>
      <c r="M216" s="652" t="str">
        <f t="shared" si="36"/>
        <v/>
      </c>
      <c r="N216" s="653" t="str">
        <f t="shared" si="28"/>
        <v/>
      </c>
      <c r="O216" s="653" t="str">
        <f t="shared" si="29"/>
        <v/>
      </c>
      <c r="P216" s="799" t="str">
        <f t="shared" si="30"/>
        <v/>
      </c>
      <c r="Q216" s="653" t="str">
        <f t="shared" si="31"/>
        <v/>
      </c>
      <c r="R216" s="740" t="str">
        <f t="shared" si="32"/>
        <v/>
      </c>
      <c r="S216" s="801"/>
    </row>
    <row r="217" spans="3:19" x14ac:dyDescent="0.25">
      <c r="C217" s="654"/>
      <c r="D217" s="655"/>
      <c r="E217" s="650"/>
      <c r="F217" s="656"/>
      <c r="G217" s="768"/>
      <c r="H217" s="768"/>
      <c r="I217" s="770" t="str">
        <f t="shared" si="33"/>
        <v/>
      </c>
      <c r="J217" s="770" t="str">
        <f t="shared" si="34"/>
        <v/>
      </c>
      <c r="K217" s="770" t="str">
        <f t="shared" si="35"/>
        <v/>
      </c>
      <c r="M217" s="652" t="str">
        <f t="shared" si="36"/>
        <v/>
      </c>
      <c r="N217" s="653" t="str">
        <f t="shared" si="28"/>
        <v/>
      </c>
      <c r="O217" s="653" t="str">
        <f t="shared" si="29"/>
        <v/>
      </c>
      <c r="P217" s="799" t="str">
        <f t="shared" si="30"/>
        <v/>
      </c>
      <c r="Q217" s="653" t="str">
        <f t="shared" si="31"/>
        <v/>
      </c>
      <c r="R217" s="740" t="str">
        <f t="shared" si="32"/>
        <v/>
      </c>
      <c r="S217" s="801"/>
    </row>
    <row r="218" spans="3:19" x14ac:dyDescent="0.25">
      <c r="C218" s="654"/>
      <c r="D218" s="655"/>
      <c r="E218" s="650"/>
      <c r="F218" s="656"/>
      <c r="G218" s="768"/>
      <c r="H218" s="768"/>
      <c r="I218" s="770" t="str">
        <f t="shared" si="33"/>
        <v/>
      </c>
      <c r="J218" s="770" t="str">
        <f t="shared" si="34"/>
        <v/>
      </c>
      <c r="K218" s="770" t="str">
        <f t="shared" si="35"/>
        <v/>
      </c>
      <c r="M218" s="652" t="str">
        <f t="shared" si="36"/>
        <v/>
      </c>
      <c r="N218" s="653" t="str">
        <f t="shared" si="28"/>
        <v/>
      </c>
      <c r="O218" s="653" t="str">
        <f t="shared" si="29"/>
        <v/>
      </c>
      <c r="P218" s="799" t="str">
        <f t="shared" si="30"/>
        <v/>
      </c>
      <c r="Q218" s="653" t="str">
        <f t="shared" si="31"/>
        <v/>
      </c>
      <c r="R218" s="740" t="str">
        <f t="shared" si="32"/>
        <v/>
      </c>
      <c r="S218" s="801"/>
    </row>
    <row r="219" spans="3:19" x14ac:dyDescent="0.25">
      <c r="C219" s="654"/>
      <c r="D219" s="655"/>
      <c r="E219" s="650"/>
      <c r="F219" s="656"/>
      <c r="G219" s="768"/>
      <c r="H219" s="768"/>
      <c r="I219" s="770" t="str">
        <f t="shared" si="33"/>
        <v/>
      </c>
      <c r="J219" s="770" t="str">
        <f t="shared" si="34"/>
        <v/>
      </c>
      <c r="K219" s="770" t="str">
        <f t="shared" si="35"/>
        <v/>
      </c>
      <c r="M219" s="652" t="str">
        <f t="shared" si="36"/>
        <v/>
      </c>
      <c r="N219" s="653" t="str">
        <f t="shared" ref="N219:N250" si="37">IFERROR(INDEX(CNTR_FuelListIsZero, MATCH(E219, CNTR_FuelListNames, 0)),"")</f>
        <v/>
      </c>
      <c r="O219" s="653" t="str">
        <f t="shared" ref="O219:O250" si="38">IF(E219="","",IFERROR(NOT(ISNUMBER(INDEX(CNTR_FuelListSupportRate, MATCH(E219, CNTR_FuelListNames, 0)))),  ""))</f>
        <v/>
      </c>
      <c r="P219" s="799" t="str">
        <f t="shared" ref="P219:P250" si="39">IFERROR( OR( INDEX(CNTR_FuelListCompleteData, MATCH(E219, CNTR_FuelListNames, 0)) = FALSE,   INDEX(CNTR_FuelListIsFossil, MATCH(E219, CNTR_FuelListNames, 0)) = TRUE),  "")</f>
        <v/>
      </c>
      <c r="Q219" s="653" t="str">
        <f t="shared" ref="Q219:Q250" si="40">IFERROR(IF(INDEX(CNTR_FuelListSubType, MATCH(E219, CNTR_FuelListNames, 0)) = "",  "",  INDEX(CNTR_FuelListSubType, MATCH(E219, CNTR_FuelListNames, 0))),  "")</f>
        <v/>
      </c>
      <c r="R219" s="740" t="str">
        <f t="shared" ref="R219:R250" si="41">IFERROR(IF( AND(D219=TRUE, ISNUMBER(INDEX(CNTR_FuelListSupportRate, MATCH( E219, CNTR_FuelListNames, 0)))),   1,   INDEX(CNTR_FuelListSupportRate, MATCH(E219, CNTR_FuelListNames, 0))),  "")</f>
        <v/>
      </c>
      <c r="S219" s="801"/>
    </row>
    <row r="220" spans="3:19" x14ac:dyDescent="0.25">
      <c r="C220" s="654"/>
      <c r="D220" s="655"/>
      <c r="E220" s="650"/>
      <c r="F220" s="656"/>
      <c r="G220" s="768"/>
      <c r="H220" s="768"/>
      <c r="I220" s="770" t="str">
        <f t="shared" si="33"/>
        <v/>
      </c>
      <c r="J220" s="770" t="str">
        <f t="shared" si="34"/>
        <v/>
      </c>
      <c r="K220" s="770" t="str">
        <f t="shared" si="35"/>
        <v/>
      </c>
      <c r="M220" s="652" t="str">
        <f t="shared" si="36"/>
        <v/>
      </c>
      <c r="N220" s="653" t="str">
        <f t="shared" si="37"/>
        <v/>
      </c>
      <c r="O220" s="653" t="str">
        <f t="shared" si="38"/>
        <v/>
      </c>
      <c r="P220" s="799" t="str">
        <f t="shared" si="39"/>
        <v/>
      </c>
      <c r="Q220" s="653" t="str">
        <f t="shared" si="40"/>
        <v/>
      </c>
      <c r="R220" s="740" t="str">
        <f t="shared" si="41"/>
        <v/>
      </c>
      <c r="S220" s="801"/>
    </row>
    <row r="221" spans="3:19" x14ac:dyDescent="0.25">
      <c r="C221" s="654"/>
      <c r="D221" s="655"/>
      <c r="E221" s="650"/>
      <c r="F221" s="656"/>
      <c r="G221" s="768"/>
      <c r="H221" s="768"/>
      <c r="I221" s="770" t="str">
        <f t="shared" si="33"/>
        <v/>
      </c>
      <c r="J221" s="770" t="str">
        <f t="shared" si="34"/>
        <v/>
      </c>
      <c r="K221" s="770" t="str">
        <f t="shared" si="35"/>
        <v/>
      </c>
      <c r="M221" s="652" t="str">
        <f t="shared" si="36"/>
        <v/>
      </c>
      <c r="N221" s="653" t="str">
        <f t="shared" si="37"/>
        <v/>
      </c>
      <c r="O221" s="653" t="str">
        <f t="shared" si="38"/>
        <v/>
      </c>
      <c r="P221" s="799" t="str">
        <f t="shared" si="39"/>
        <v/>
      </c>
      <c r="Q221" s="653" t="str">
        <f t="shared" si="40"/>
        <v/>
      </c>
      <c r="R221" s="740" t="str">
        <f t="shared" si="41"/>
        <v/>
      </c>
      <c r="S221" s="801"/>
    </row>
    <row r="222" spans="3:19" x14ac:dyDescent="0.25">
      <c r="C222" s="654"/>
      <c r="D222" s="655"/>
      <c r="E222" s="650"/>
      <c r="F222" s="656"/>
      <c r="G222" s="768"/>
      <c r="H222" s="768"/>
      <c r="I222" s="770" t="str">
        <f t="shared" si="33"/>
        <v/>
      </c>
      <c r="J222" s="770" t="str">
        <f t="shared" si="34"/>
        <v/>
      </c>
      <c r="K222" s="770" t="str">
        <f t="shared" si="35"/>
        <v/>
      </c>
      <c r="M222" s="652" t="str">
        <f t="shared" si="36"/>
        <v/>
      </c>
      <c r="N222" s="653" t="str">
        <f t="shared" si="37"/>
        <v/>
      </c>
      <c r="O222" s="653" t="str">
        <f t="shared" si="38"/>
        <v/>
      </c>
      <c r="P222" s="799" t="str">
        <f t="shared" si="39"/>
        <v/>
      </c>
      <c r="Q222" s="653" t="str">
        <f t="shared" si="40"/>
        <v/>
      </c>
      <c r="R222" s="740" t="str">
        <f t="shared" si="41"/>
        <v/>
      </c>
      <c r="S222" s="801"/>
    </row>
    <row r="223" spans="3:19" x14ac:dyDescent="0.25">
      <c r="C223" s="654"/>
      <c r="D223" s="655"/>
      <c r="E223" s="650"/>
      <c r="F223" s="656"/>
      <c r="G223" s="768"/>
      <c r="H223" s="768"/>
      <c r="I223" s="770" t="str">
        <f t="shared" si="33"/>
        <v/>
      </c>
      <c r="J223" s="770" t="str">
        <f t="shared" si="34"/>
        <v/>
      </c>
      <c r="K223" s="770" t="str">
        <f t="shared" si="35"/>
        <v/>
      </c>
      <c r="M223" s="652" t="str">
        <f t="shared" si="36"/>
        <v/>
      </c>
      <c r="N223" s="653" t="str">
        <f t="shared" si="37"/>
        <v/>
      </c>
      <c r="O223" s="653" t="str">
        <f t="shared" si="38"/>
        <v/>
      </c>
      <c r="P223" s="799" t="str">
        <f t="shared" si="39"/>
        <v/>
      </c>
      <c r="Q223" s="653" t="str">
        <f t="shared" si="40"/>
        <v/>
      </c>
      <c r="R223" s="740" t="str">
        <f t="shared" si="41"/>
        <v/>
      </c>
      <c r="S223" s="801"/>
    </row>
    <row r="224" spans="3:19" x14ac:dyDescent="0.25">
      <c r="C224" s="654"/>
      <c r="D224" s="655"/>
      <c r="E224" s="650"/>
      <c r="F224" s="656"/>
      <c r="G224" s="768"/>
      <c r="H224" s="768"/>
      <c r="I224" s="770" t="str">
        <f t="shared" si="33"/>
        <v/>
      </c>
      <c r="J224" s="770" t="str">
        <f t="shared" si="34"/>
        <v/>
      </c>
      <c r="K224" s="770" t="str">
        <f t="shared" si="35"/>
        <v/>
      </c>
      <c r="M224" s="652" t="str">
        <f t="shared" si="36"/>
        <v/>
      </c>
      <c r="N224" s="653" t="str">
        <f t="shared" si="37"/>
        <v/>
      </c>
      <c r="O224" s="653" t="str">
        <f t="shared" si="38"/>
        <v/>
      </c>
      <c r="P224" s="799" t="str">
        <f t="shared" si="39"/>
        <v/>
      </c>
      <c r="Q224" s="653" t="str">
        <f t="shared" si="40"/>
        <v/>
      </c>
      <c r="R224" s="740" t="str">
        <f t="shared" si="41"/>
        <v/>
      </c>
      <c r="S224" s="801"/>
    </row>
    <row r="225" spans="3:19" x14ac:dyDescent="0.25">
      <c r="C225" s="654"/>
      <c r="D225" s="655"/>
      <c r="E225" s="650"/>
      <c r="F225" s="656"/>
      <c r="G225" s="768"/>
      <c r="H225" s="768"/>
      <c r="I225" s="770" t="str">
        <f t="shared" si="33"/>
        <v/>
      </c>
      <c r="J225" s="770" t="str">
        <f t="shared" si="34"/>
        <v/>
      </c>
      <c r="K225" s="770" t="str">
        <f t="shared" si="35"/>
        <v/>
      </c>
      <c r="M225" s="652" t="str">
        <f t="shared" si="36"/>
        <v/>
      </c>
      <c r="N225" s="653" t="str">
        <f t="shared" si="37"/>
        <v/>
      </c>
      <c r="O225" s="653" t="str">
        <f t="shared" si="38"/>
        <v/>
      </c>
      <c r="P225" s="799" t="str">
        <f t="shared" si="39"/>
        <v/>
      </c>
      <c r="Q225" s="653" t="str">
        <f t="shared" si="40"/>
        <v/>
      </c>
      <c r="R225" s="740" t="str">
        <f t="shared" si="41"/>
        <v/>
      </c>
      <c r="S225" s="801"/>
    </row>
    <row r="226" spans="3:19" x14ac:dyDescent="0.25">
      <c r="C226" s="654"/>
      <c r="D226" s="655"/>
      <c r="E226" s="650"/>
      <c r="F226" s="656"/>
      <c r="G226" s="768"/>
      <c r="H226" s="768"/>
      <c r="I226" s="770" t="str">
        <f t="shared" si="33"/>
        <v/>
      </c>
      <c r="J226" s="770" t="str">
        <f t="shared" si="34"/>
        <v/>
      </c>
      <c r="K226" s="770" t="str">
        <f t="shared" si="35"/>
        <v/>
      </c>
      <c r="M226" s="652" t="str">
        <f t="shared" si="36"/>
        <v/>
      </c>
      <c r="N226" s="653" t="str">
        <f t="shared" si="37"/>
        <v/>
      </c>
      <c r="O226" s="653" t="str">
        <f t="shared" si="38"/>
        <v/>
      </c>
      <c r="P226" s="799" t="str">
        <f t="shared" si="39"/>
        <v/>
      </c>
      <c r="Q226" s="653" t="str">
        <f t="shared" si="40"/>
        <v/>
      </c>
      <c r="R226" s="740" t="str">
        <f t="shared" si="41"/>
        <v/>
      </c>
      <c r="S226" s="801"/>
    </row>
    <row r="227" spans="3:19" x14ac:dyDescent="0.25">
      <c r="C227" s="654"/>
      <c r="D227" s="655"/>
      <c r="E227" s="650"/>
      <c r="F227" s="656"/>
      <c r="G227" s="768"/>
      <c r="H227" s="768"/>
      <c r="I227" s="770" t="str">
        <f t="shared" si="33"/>
        <v/>
      </c>
      <c r="J227" s="770" t="str">
        <f t="shared" si="34"/>
        <v/>
      </c>
      <c r="K227" s="770" t="str">
        <f t="shared" si="35"/>
        <v/>
      </c>
      <c r="M227" s="652" t="str">
        <f t="shared" si="36"/>
        <v/>
      </c>
      <c r="N227" s="653" t="str">
        <f t="shared" si="37"/>
        <v/>
      </c>
      <c r="O227" s="653" t="str">
        <f t="shared" si="38"/>
        <v/>
      </c>
      <c r="P227" s="799" t="str">
        <f t="shared" si="39"/>
        <v/>
      </c>
      <c r="Q227" s="653" t="str">
        <f t="shared" si="40"/>
        <v/>
      </c>
      <c r="R227" s="740" t="str">
        <f t="shared" si="41"/>
        <v/>
      </c>
      <c r="S227" s="801"/>
    </row>
    <row r="228" spans="3:19" x14ac:dyDescent="0.25">
      <c r="C228" s="654"/>
      <c r="D228" s="655"/>
      <c r="E228" s="650"/>
      <c r="F228" s="656"/>
      <c r="G228" s="768"/>
      <c r="H228" s="768"/>
      <c r="I228" s="770" t="str">
        <f t="shared" si="33"/>
        <v/>
      </c>
      <c r="J228" s="770" t="str">
        <f t="shared" si="34"/>
        <v/>
      </c>
      <c r="K228" s="770" t="str">
        <f t="shared" si="35"/>
        <v/>
      </c>
      <c r="M228" s="652" t="str">
        <f t="shared" si="36"/>
        <v/>
      </c>
      <c r="N228" s="653" t="str">
        <f t="shared" si="37"/>
        <v/>
      </c>
      <c r="O228" s="653" t="str">
        <f t="shared" si="38"/>
        <v/>
      </c>
      <c r="P228" s="799" t="str">
        <f t="shared" si="39"/>
        <v/>
      </c>
      <c r="Q228" s="653" t="str">
        <f t="shared" si="40"/>
        <v/>
      </c>
      <c r="R228" s="740" t="str">
        <f t="shared" si="41"/>
        <v/>
      </c>
      <c r="S228" s="801"/>
    </row>
    <row r="229" spans="3:19" x14ac:dyDescent="0.25">
      <c r="C229" s="654"/>
      <c r="D229" s="655"/>
      <c r="E229" s="650"/>
      <c r="F229" s="656"/>
      <c r="G229" s="768"/>
      <c r="H229" s="768"/>
      <c r="I229" s="770" t="str">
        <f t="shared" si="33"/>
        <v/>
      </c>
      <c r="J229" s="770" t="str">
        <f t="shared" si="34"/>
        <v/>
      </c>
      <c r="K229" s="770" t="str">
        <f t="shared" si="35"/>
        <v/>
      </c>
      <c r="M229" s="652" t="str">
        <f t="shared" si="36"/>
        <v/>
      </c>
      <c r="N229" s="653" t="str">
        <f t="shared" si="37"/>
        <v/>
      </c>
      <c r="O229" s="653" t="str">
        <f t="shared" si="38"/>
        <v/>
      </c>
      <c r="P229" s="799" t="str">
        <f t="shared" si="39"/>
        <v/>
      </c>
      <c r="Q229" s="653" t="str">
        <f t="shared" si="40"/>
        <v/>
      </c>
      <c r="R229" s="740" t="str">
        <f t="shared" si="41"/>
        <v/>
      </c>
      <c r="S229" s="801"/>
    </row>
    <row r="230" spans="3:19" x14ac:dyDescent="0.25">
      <c r="C230" s="654"/>
      <c r="D230" s="655"/>
      <c r="E230" s="650"/>
      <c r="F230" s="656"/>
      <c r="G230" s="768"/>
      <c r="H230" s="768"/>
      <c r="I230" s="770" t="str">
        <f t="shared" si="33"/>
        <v/>
      </c>
      <c r="J230" s="770" t="str">
        <f t="shared" si="34"/>
        <v/>
      </c>
      <c r="K230" s="770" t="str">
        <f t="shared" si="35"/>
        <v/>
      </c>
      <c r="M230" s="652" t="str">
        <f t="shared" si="36"/>
        <v/>
      </c>
      <c r="N230" s="653" t="str">
        <f t="shared" si="37"/>
        <v/>
      </c>
      <c r="O230" s="653" t="str">
        <f t="shared" si="38"/>
        <v/>
      </c>
      <c r="P230" s="799" t="str">
        <f t="shared" si="39"/>
        <v/>
      </c>
      <c r="Q230" s="653" t="str">
        <f t="shared" si="40"/>
        <v/>
      </c>
      <c r="R230" s="740" t="str">
        <f t="shared" si="41"/>
        <v/>
      </c>
      <c r="S230" s="801"/>
    </row>
    <row r="231" spans="3:19" x14ac:dyDescent="0.25">
      <c r="C231" s="654"/>
      <c r="D231" s="655"/>
      <c r="E231" s="650"/>
      <c r="F231" s="656"/>
      <c r="G231" s="768"/>
      <c r="H231" s="768"/>
      <c r="I231" s="770" t="str">
        <f t="shared" si="33"/>
        <v/>
      </c>
      <c r="J231" s="770" t="str">
        <f t="shared" si="34"/>
        <v/>
      </c>
      <c r="K231" s="770" t="str">
        <f t="shared" si="35"/>
        <v/>
      </c>
      <c r="M231" s="652" t="str">
        <f t="shared" si="36"/>
        <v/>
      </c>
      <c r="N231" s="653" t="str">
        <f t="shared" si="37"/>
        <v/>
      </c>
      <c r="O231" s="653" t="str">
        <f t="shared" si="38"/>
        <v/>
      </c>
      <c r="P231" s="799" t="str">
        <f t="shared" si="39"/>
        <v/>
      </c>
      <c r="Q231" s="653" t="str">
        <f t="shared" si="40"/>
        <v/>
      </c>
      <c r="R231" s="740" t="str">
        <f t="shared" si="41"/>
        <v/>
      </c>
      <c r="S231" s="801"/>
    </row>
    <row r="232" spans="3:19" x14ac:dyDescent="0.25">
      <c r="C232" s="654"/>
      <c r="D232" s="655"/>
      <c r="E232" s="650"/>
      <c r="F232" s="656"/>
      <c r="G232" s="768"/>
      <c r="H232" s="768"/>
      <c r="I232" s="770" t="str">
        <f t="shared" si="33"/>
        <v/>
      </c>
      <c r="J232" s="770" t="str">
        <f t="shared" si="34"/>
        <v/>
      </c>
      <c r="K232" s="770" t="str">
        <f t="shared" si="35"/>
        <v/>
      </c>
      <c r="M232" s="652" t="str">
        <f t="shared" si="36"/>
        <v/>
      </c>
      <c r="N232" s="653" t="str">
        <f t="shared" si="37"/>
        <v/>
      </c>
      <c r="O232" s="653" t="str">
        <f t="shared" si="38"/>
        <v/>
      </c>
      <c r="P232" s="799" t="str">
        <f t="shared" si="39"/>
        <v/>
      </c>
      <c r="Q232" s="653" t="str">
        <f t="shared" si="40"/>
        <v/>
      </c>
      <c r="R232" s="740" t="str">
        <f t="shared" si="41"/>
        <v/>
      </c>
      <c r="S232" s="801"/>
    </row>
    <row r="233" spans="3:19" x14ac:dyDescent="0.25">
      <c r="C233" s="654"/>
      <c r="D233" s="655"/>
      <c r="E233" s="650"/>
      <c r="F233" s="656"/>
      <c r="G233" s="768"/>
      <c r="H233" s="768"/>
      <c r="I233" s="770" t="str">
        <f t="shared" si="33"/>
        <v/>
      </c>
      <c r="J233" s="770" t="str">
        <f t="shared" si="34"/>
        <v/>
      </c>
      <c r="K233" s="770" t="str">
        <f t="shared" si="35"/>
        <v/>
      </c>
      <c r="M233" s="652" t="str">
        <f t="shared" si="36"/>
        <v/>
      </c>
      <c r="N233" s="653" t="str">
        <f t="shared" si="37"/>
        <v/>
      </c>
      <c r="O233" s="653" t="str">
        <f t="shared" si="38"/>
        <v/>
      </c>
      <c r="P233" s="799" t="str">
        <f t="shared" si="39"/>
        <v/>
      </c>
      <c r="Q233" s="653" t="str">
        <f t="shared" si="40"/>
        <v/>
      </c>
      <c r="R233" s="740" t="str">
        <f t="shared" si="41"/>
        <v/>
      </c>
      <c r="S233" s="801"/>
    </row>
    <row r="234" spans="3:19" x14ac:dyDescent="0.25">
      <c r="C234" s="654"/>
      <c r="D234" s="655"/>
      <c r="E234" s="650"/>
      <c r="F234" s="656"/>
      <c r="G234" s="768"/>
      <c r="H234" s="768"/>
      <c r="I234" s="770" t="str">
        <f t="shared" si="33"/>
        <v/>
      </c>
      <c r="J234" s="770" t="str">
        <f t="shared" si="34"/>
        <v/>
      </c>
      <c r="K234" s="770" t="str">
        <f t="shared" si="35"/>
        <v/>
      </c>
      <c r="M234" s="652" t="str">
        <f t="shared" si="36"/>
        <v/>
      </c>
      <c r="N234" s="653" t="str">
        <f t="shared" si="37"/>
        <v/>
      </c>
      <c r="O234" s="653" t="str">
        <f t="shared" si="38"/>
        <v/>
      </c>
      <c r="P234" s="799" t="str">
        <f t="shared" si="39"/>
        <v/>
      </c>
      <c r="Q234" s="653" t="str">
        <f t="shared" si="40"/>
        <v/>
      </c>
      <c r="R234" s="740" t="str">
        <f t="shared" si="41"/>
        <v/>
      </c>
      <c r="S234" s="801"/>
    </row>
    <row r="235" spans="3:19" x14ac:dyDescent="0.25">
      <c r="C235" s="654"/>
      <c r="D235" s="655"/>
      <c r="E235" s="650"/>
      <c r="F235" s="656"/>
      <c r="G235" s="768"/>
      <c r="H235" s="768"/>
      <c r="I235" s="770" t="str">
        <f t="shared" si="33"/>
        <v/>
      </c>
      <c r="J235" s="770" t="str">
        <f t="shared" si="34"/>
        <v/>
      </c>
      <c r="K235" s="770" t="str">
        <f t="shared" si="35"/>
        <v/>
      </c>
      <c r="M235" s="652" t="str">
        <f t="shared" si="36"/>
        <v/>
      </c>
      <c r="N235" s="653" t="str">
        <f t="shared" si="37"/>
        <v/>
      </c>
      <c r="O235" s="653" t="str">
        <f t="shared" si="38"/>
        <v/>
      </c>
      <c r="P235" s="799" t="str">
        <f t="shared" si="39"/>
        <v/>
      </c>
      <c r="Q235" s="653" t="str">
        <f t="shared" si="40"/>
        <v/>
      </c>
      <c r="R235" s="740" t="str">
        <f t="shared" si="41"/>
        <v/>
      </c>
      <c r="S235" s="801"/>
    </row>
    <row r="236" spans="3:19" x14ac:dyDescent="0.25">
      <c r="C236" s="654"/>
      <c r="D236" s="655"/>
      <c r="E236" s="650"/>
      <c r="F236" s="656"/>
      <c r="G236" s="768"/>
      <c r="H236" s="768"/>
      <c r="I236" s="770" t="str">
        <f t="shared" si="33"/>
        <v/>
      </c>
      <c r="J236" s="770" t="str">
        <f t="shared" si="34"/>
        <v/>
      </c>
      <c r="K236" s="770" t="str">
        <f t="shared" si="35"/>
        <v/>
      </c>
      <c r="M236" s="652" t="str">
        <f t="shared" si="36"/>
        <v/>
      </c>
      <c r="N236" s="653" t="str">
        <f t="shared" si="37"/>
        <v/>
      </c>
      <c r="O236" s="653" t="str">
        <f t="shared" si="38"/>
        <v/>
      </c>
      <c r="P236" s="799" t="str">
        <f t="shared" si="39"/>
        <v/>
      </c>
      <c r="Q236" s="653" t="str">
        <f t="shared" si="40"/>
        <v/>
      </c>
      <c r="R236" s="740" t="str">
        <f t="shared" si="41"/>
        <v/>
      </c>
      <c r="S236" s="801"/>
    </row>
    <row r="237" spans="3:19" x14ac:dyDescent="0.25">
      <c r="C237" s="654"/>
      <c r="D237" s="655"/>
      <c r="E237" s="650"/>
      <c r="F237" s="656"/>
      <c r="G237" s="768"/>
      <c r="H237" s="768"/>
      <c r="I237" s="770" t="str">
        <f t="shared" si="33"/>
        <v/>
      </c>
      <c r="J237" s="770" t="str">
        <f t="shared" si="34"/>
        <v/>
      </c>
      <c r="K237" s="770" t="str">
        <f t="shared" si="35"/>
        <v/>
      </c>
      <c r="M237" s="652" t="str">
        <f t="shared" si="36"/>
        <v/>
      </c>
      <c r="N237" s="653" t="str">
        <f t="shared" si="37"/>
        <v/>
      </c>
      <c r="O237" s="653" t="str">
        <f t="shared" si="38"/>
        <v/>
      </c>
      <c r="P237" s="799" t="str">
        <f t="shared" si="39"/>
        <v/>
      </c>
      <c r="Q237" s="653" t="str">
        <f t="shared" si="40"/>
        <v/>
      </c>
      <c r="R237" s="740" t="str">
        <f t="shared" si="41"/>
        <v/>
      </c>
      <c r="S237" s="801"/>
    </row>
    <row r="238" spans="3:19" x14ac:dyDescent="0.25">
      <c r="C238" s="654"/>
      <c r="D238" s="655"/>
      <c r="E238" s="650"/>
      <c r="F238" s="656"/>
      <c r="G238" s="768"/>
      <c r="H238" s="768"/>
      <c r="I238" s="770" t="str">
        <f t="shared" si="33"/>
        <v/>
      </c>
      <c r="J238" s="770" t="str">
        <f t="shared" si="34"/>
        <v/>
      </c>
      <c r="K238" s="770" t="str">
        <f t="shared" si="35"/>
        <v/>
      </c>
      <c r="M238" s="652" t="str">
        <f t="shared" si="36"/>
        <v/>
      </c>
      <c r="N238" s="653" t="str">
        <f t="shared" si="37"/>
        <v/>
      </c>
      <c r="O238" s="653" t="str">
        <f t="shared" si="38"/>
        <v/>
      </c>
      <c r="P238" s="799" t="str">
        <f t="shared" si="39"/>
        <v/>
      </c>
      <c r="Q238" s="653" t="str">
        <f t="shared" si="40"/>
        <v/>
      </c>
      <c r="R238" s="740" t="str">
        <f t="shared" si="41"/>
        <v/>
      </c>
      <c r="S238" s="801"/>
    </row>
    <row r="239" spans="3:19" x14ac:dyDescent="0.25">
      <c r="C239" s="654"/>
      <c r="D239" s="655"/>
      <c r="E239" s="650"/>
      <c r="F239" s="656"/>
      <c r="G239" s="768"/>
      <c r="H239" s="768"/>
      <c r="I239" s="770" t="str">
        <f t="shared" si="33"/>
        <v/>
      </c>
      <c r="J239" s="770" t="str">
        <f t="shared" si="34"/>
        <v/>
      </c>
      <c r="K239" s="770" t="str">
        <f t="shared" si="35"/>
        <v/>
      </c>
      <c r="M239" s="652" t="str">
        <f t="shared" si="36"/>
        <v/>
      </c>
      <c r="N239" s="653" t="str">
        <f t="shared" si="37"/>
        <v/>
      </c>
      <c r="O239" s="653" t="str">
        <f t="shared" si="38"/>
        <v/>
      </c>
      <c r="P239" s="799" t="str">
        <f t="shared" si="39"/>
        <v/>
      </c>
      <c r="Q239" s="653" t="str">
        <f t="shared" si="40"/>
        <v/>
      </c>
      <c r="R239" s="740" t="str">
        <f t="shared" si="41"/>
        <v/>
      </c>
      <c r="S239" s="801"/>
    </row>
    <row r="240" spans="3:19" x14ac:dyDescent="0.25">
      <c r="C240" s="654"/>
      <c r="D240" s="655"/>
      <c r="E240" s="650"/>
      <c r="F240" s="656"/>
      <c r="G240" s="768"/>
      <c r="H240" s="768"/>
      <c r="I240" s="770" t="str">
        <f t="shared" si="33"/>
        <v/>
      </c>
      <c r="J240" s="770" t="str">
        <f t="shared" si="34"/>
        <v/>
      </c>
      <c r="K240" s="770" t="str">
        <f t="shared" si="35"/>
        <v/>
      </c>
      <c r="M240" s="652" t="str">
        <f t="shared" si="36"/>
        <v/>
      </c>
      <c r="N240" s="653" t="str">
        <f t="shared" si="37"/>
        <v/>
      </c>
      <c r="O240" s="653" t="str">
        <f t="shared" si="38"/>
        <v/>
      </c>
      <c r="P240" s="799" t="str">
        <f t="shared" si="39"/>
        <v/>
      </c>
      <c r="Q240" s="653" t="str">
        <f t="shared" si="40"/>
        <v/>
      </c>
      <c r="R240" s="740" t="str">
        <f t="shared" si="41"/>
        <v/>
      </c>
      <c r="S240" s="801"/>
    </row>
    <row r="241" spans="3:19" x14ac:dyDescent="0.25">
      <c r="C241" s="654"/>
      <c r="D241" s="655"/>
      <c r="E241" s="650"/>
      <c r="F241" s="656"/>
      <c r="G241" s="768"/>
      <c r="H241" s="768"/>
      <c r="I241" s="770" t="str">
        <f t="shared" si="33"/>
        <v/>
      </c>
      <c r="J241" s="770" t="str">
        <f t="shared" si="34"/>
        <v/>
      </c>
      <c r="K241" s="770" t="str">
        <f t="shared" si="35"/>
        <v/>
      </c>
      <c r="M241" s="652" t="str">
        <f t="shared" si="36"/>
        <v/>
      </c>
      <c r="N241" s="653" t="str">
        <f t="shared" si="37"/>
        <v/>
      </c>
      <c r="O241" s="653" t="str">
        <f t="shared" si="38"/>
        <v/>
      </c>
      <c r="P241" s="799" t="str">
        <f t="shared" si="39"/>
        <v/>
      </c>
      <c r="Q241" s="653" t="str">
        <f t="shared" si="40"/>
        <v/>
      </c>
      <c r="R241" s="740" t="str">
        <f t="shared" si="41"/>
        <v/>
      </c>
      <c r="S241" s="801"/>
    </row>
    <row r="242" spans="3:19" x14ac:dyDescent="0.25">
      <c r="C242" s="654"/>
      <c r="D242" s="655"/>
      <c r="E242" s="650"/>
      <c r="F242" s="656"/>
      <c r="G242" s="768"/>
      <c r="H242" s="768"/>
      <c r="I242" s="770" t="str">
        <f t="shared" si="33"/>
        <v/>
      </c>
      <c r="J242" s="770" t="str">
        <f t="shared" si="34"/>
        <v/>
      </c>
      <c r="K242" s="770" t="str">
        <f t="shared" si="35"/>
        <v/>
      </c>
      <c r="M242" s="652" t="str">
        <f t="shared" si="36"/>
        <v/>
      </c>
      <c r="N242" s="653" t="str">
        <f t="shared" si="37"/>
        <v/>
      </c>
      <c r="O242" s="653" t="str">
        <f t="shared" si="38"/>
        <v/>
      </c>
      <c r="P242" s="799" t="str">
        <f t="shared" si="39"/>
        <v/>
      </c>
      <c r="Q242" s="653" t="str">
        <f t="shared" si="40"/>
        <v/>
      </c>
      <c r="R242" s="740" t="str">
        <f t="shared" si="41"/>
        <v/>
      </c>
      <c r="S242" s="801"/>
    </row>
    <row r="243" spans="3:19" x14ac:dyDescent="0.25">
      <c r="C243" s="654"/>
      <c r="D243" s="655"/>
      <c r="E243" s="650"/>
      <c r="F243" s="656"/>
      <c r="G243" s="768"/>
      <c r="H243" s="768"/>
      <c r="I243" s="770" t="str">
        <f t="shared" si="33"/>
        <v/>
      </c>
      <c r="J243" s="770" t="str">
        <f t="shared" si="34"/>
        <v/>
      </c>
      <c r="K243" s="770" t="str">
        <f t="shared" si="35"/>
        <v/>
      </c>
      <c r="M243" s="652" t="str">
        <f t="shared" si="36"/>
        <v/>
      </c>
      <c r="N243" s="653" t="str">
        <f t="shared" si="37"/>
        <v/>
      </c>
      <c r="O243" s="653" t="str">
        <f t="shared" si="38"/>
        <v/>
      </c>
      <c r="P243" s="799" t="str">
        <f t="shared" si="39"/>
        <v/>
      </c>
      <c r="Q243" s="653" t="str">
        <f t="shared" si="40"/>
        <v/>
      </c>
      <c r="R243" s="740" t="str">
        <f t="shared" si="41"/>
        <v/>
      </c>
      <c r="S243" s="801"/>
    </row>
    <row r="244" spans="3:19" x14ac:dyDescent="0.25">
      <c r="C244" s="654"/>
      <c r="D244" s="655"/>
      <c r="E244" s="650"/>
      <c r="F244" s="656"/>
      <c r="G244" s="768"/>
      <c r="H244" s="768"/>
      <c r="I244" s="770" t="str">
        <f t="shared" si="33"/>
        <v/>
      </c>
      <c r="J244" s="770" t="str">
        <f t="shared" si="34"/>
        <v/>
      </c>
      <c r="K244" s="770" t="str">
        <f t="shared" si="35"/>
        <v/>
      </c>
      <c r="M244" s="652" t="str">
        <f t="shared" si="36"/>
        <v/>
      </c>
      <c r="N244" s="653" t="str">
        <f t="shared" si="37"/>
        <v/>
      </c>
      <c r="O244" s="653" t="str">
        <f t="shared" si="38"/>
        <v/>
      </c>
      <c r="P244" s="799" t="str">
        <f t="shared" si="39"/>
        <v/>
      </c>
      <c r="Q244" s="653" t="str">
        <f t="shared" si="40"/>
        <v/>
      </c>
      <c r="R244" s="740" t="str">
        <f t="shared" si="41"/>
        <v/>
      </c>
      <c r="S244" s="801"/>
    </row>
    <row r="245" spans="3:19" x14ac:dyDescent="0.25">
      <c r="C245" s="654"/>
      <c r="D245" s="655"/>
      <c r="E245" s="650"/>
      <c r="F245" s="656"/>
      <c r="G245" s="768"/>
      <c r="H245" s="768"/>
      <c r="I245" s="770" t="str">
        <f t="shared" si="33"/>
        <v/>
      </c>
      <c r="J245" s="770" t="str">
        <f t="shared" si="34"/>
        <v/>
      </c>
      <c r="K245" s="770" t="str">
        <f t="shared" si="35"/>
        <v/>
      </c>
      <c r="M245" s="652" t="str">
        <f t="shared" si="36"/>
        <v/>
      </c>
      <c r="N245" s="653" t="str">
        <f t="shared" si="37"/>
        <v/>
      </c>
      <c r="O245" s="653" t="str">
        <f t="shared" si="38"/>
        <v/>
      </c>
      <c r="P245" s="799" t="str">
        <f t="shared" si="39"/>
        <v/>
      </c>
      <c r="Q245" s="653" t="str">
        <f t="shared" si="40"/>
        <v/>
      </c>
      <c r="R245" s="740" t="str">
        <f t="shared" si="41"/>
        <v/>
      </c>
      <c r="S245" s="801"/>
    </row>
    <row r="246" spans="3:19" x14ac:dyDescent="0.25">
      <c r="C246" s="654"/>
      <c r="D246" s="655"/>
      <c r="E246" s="650"/>
      <c r="F246" s="656"/>
      <c r="G246" s="768"/>
      <c r="H246" s="768"/>
      <c r="I246" s="770" t="str">
        <f t="shared" si="33"/>
        <v/>
      </c>
      <c r="J246" s="770" t="str">
        <f t="shared" si="34"/>
        <v/>
      </c>
      <c r="K246" s="770" t="str">
        <f t="shared" si="35"/>
        <v/>
      </c>
      <c r="M246" s="652" t="str">
        <f t="shared" si="36"/>
        <v/>
      </c>
      <c r="N246" s="653" t="str">
        <f t="shared" si="37"/>
        <v/>
      </c>
      <c r="O246" s="653" t="str">
        <f t="shared" si="38"/>
        <v/>
      </c>
      <c r="P246" s="799" t="str">
        <f t="shared" si="39"/>
        <v/>
      </c>
      <c r="Q246" s="653" t="str">
        <f t="shared" si="40"/>
        <v/>
      </c>
      <c r="R246" s="740" t="str">
        <f t="shared" si="41"/>
        <v/>
      </c>
      <c r="S246" s="801"/>
    </row>
    <row r="247" spans="3:19" x14ac:dyDescent="0.25">
      <c r="C247" s="654"/>
      <c r="D247" s="655"/>
      <c r="E247" s="650"/>
      <c r="F247" s="656"/>
      <c r="G247" s="768"/>
      <c r="H247" s="768"/>
      <c r="I247" s="770" t="str">
        <f t="shared" si="33"/>
        <v/>
      </c>
      <c r="J247" s="770" t="str">
        <f t="shared" si="34"/>
        <v/>
      </c>
      <c r="K247" s="770" t="str">
        <f t="shared" si="35"/>
        <v/>
      </c>
      <c r="M247" s="652" t="str">
        <f t="shared" si="36"/>
        <v/>
      </c>
      <c r="N247" s="653" t="str">
        <f t="shared" si="37"/>
        <v/>
      </c>
      <c r="O247" s="653" t="str">
        <f t="shared" si="38"/>
        <v/>
      </c>
      <c r="P247" s="799" t="str">
        <f t="shared" si="39"/>
        <v/>
      </c>
      <c r="Q247" s="653" t="str">
        <f t="shared" si="40"/>
        <v/>
      </c>
      <c r="R247" s="740" t="str">
        <f t="shared" si="41"/>
        <v/>
      </c>
      <c r="S247" s="801"/>
    </row>
    <row r="248" spans="3:19" x14ac:dyDescent="0.25">
      <c r="C248" s="654"/>
      <c r="D248" s="655"/>
      <c r="E248" s="650"/>
      <c r="F248" s="656"/>
      <c r="G248" s="768"/>
      <c r="H248" s="768"/>
      <c r="I248" s="770" t="str">
        <f t="shared" si="33"/>
        <v/>
      </c>
      <c r="J248" s="770" t="str">
        <f t="shared" si="34"/>
        <v/>
      </c>
      <c r="K248" s="770" t="str">
        <f t="shared" si="35"/>
        <v/>
      </c>
      <c r="M248" s="652" t="str">
        <f t="shared" si="36"/>
        <v/>
      </c>
      <c r="N248" s="653" t="str">
        <f t="shared" si="37"/>
        <v/>
      </c>
      <c r="O248" s="653" t="str">
        <f t="shared" si="38"/>
        <v/>
      </c>
      <c r="P248" s="799" t="str">
        <f t="shared" si="39"/>
        <v/>
      </c>
      <c r="Q248" s="653" t="str">
        <f t="shared" si="40"/>
        <v/>
      </c>
      <c r="R248" s="740" t="str">
        <f t="shared" si="41"/>
        <v/>
      </c>
      <c r="S248" s="801"/>
    </row>
    <row r="249" spans="3:19" x14ac:dyDescent="0.25">
      <c r="C249" s="654"/>
      <c r="D249" s="655"/>
      <c r="E249" s="650"/>
      <c r="F249" s="656"/>
      <c r="G249" s="768"/>
      <c r="H249" s="768"/>
      <c r="I249" s="770" t="str">
        <f t="shared" si="33"/>
        <v/>
      </c>
      <c r="J249" s="770" t="str">
        <f t="shared" si="34"/>
        <v/>
      </c>
      <c r="K249" s="770" t="str">
        <f t="shared" si="35"/>
        <v/>
      </c>
      <c r="M249" s="652" t="str">
        <f t="shared" si="36"/>
        <v/>
      </c>
      <c r="N249" s="653" t="str">
        <f t="shared" si="37"/>
        <v/>
      </c>
      <c r="O249" s="653" t="str">
        <f t="shared" si="38"/>
        <v/>
      </c>
      <c r="P249" s="799" t="str">
        <f t="shared" si="39"/>
        <v/>
      </c>
      <c r="Q249" s="653" t="str">
        <f t="shared" si="40"/>
        <v/>
      </c>
      <c r="R249" s="740" t="str">
        <f t="shared" si="41"/>
        <v/>
      </c>
      <c r="S249" s="801"/>
    </row>
    <row r="250" spans="3:19" x14ac:dyDescent="0.25">
      <c r="C250" s="654"/>
      <c r="D250" s="655"/>
      <c r="E250" s="650"/>
      <c r="F250" s="656"/>
      <c r="G250" s="768"/>
      <c r="H250" s="768"/>
      <c r="I250" s="770" t="str">
        <f t="shared" si="33"/>
        <v/>
      </c>
      <c r="J250" s="770" t="str">
        <f t="shared" si="34"/>
        <v/>
      </c>
      <c r="K250" s="770" t="str">
        <f t="shared" si="35"/>
        <v/>
      </c>
      <c r="M250" s="652" t="str">
        <f t="shared" si="36"/>
        <v/>
      </c>
      <c r="N250" s="653" t="str">
        <f t="shared" si="37"/>
        <v/>
      </c>
      <c r="O250" s="653" t="str">
        <f t="shared" si="38"/>
        <v/>
      </c>
      <c r="P250" s="799" t="str">
        <f t="shared" si="39"/>
        <v/>
      </c>
      <c r="Q250" s="653" t="str">
        <f t="shared" si="40"/>
        <v/>
      </c>
      <c r="R250" s="740" t="str">
        <f t="shared" si="41"/>
        <v/>
      </c>
      <c r="S250" s="801"/>
    </row>
    <row r="251" spans="3:19" x14ac:dyDescent="0.25">
      <c r="C251" s="654"/>
      <c r="D251" s="655"/>
      <c r="E251" s="650"/>
      <c r="F251" s="656"/>
      <c r="G251" s="768"/>
      <c r="H251" s="768"/>
      <c r="I251" s="770" t="str">
        <f t="shared" si="33"/>
        <v/>
      </c>
      <c r="J251" s="770" t="str">
        <f t="shared" si="34"/>
        <v/>
      </c>
      <c r="K251" s="770" t="str">
        <f t="shared" si="35"/>
        <v/>
      </c>
      <c r="M251" s="652" t="str">
        <f t="shared" si="36"/>
        <v/>
      </c>
      <c r="N251" s="653" t="str">
        <f t="shared" ref="N251:N258" si="42">IFERROR(INDEX(CNTR_FuelListIsZero, MATCH(E251, CNTR_FuelListNames, 0)),"")</f>
        <v/>
      </c>
      <c r="O251" s="653" t="str">
        <f t="shared" ref="O251:O258" si="43">IF(E251="","",IFERROR(NOT(ISNUMBER(INDEX(CNTR_FuelListSupportRate, MATCH(E251, CNTR_FuelListNames, 0)))),  ""))</f>
        <v/>
      </c>
      <c r="P251" s="799" t="str">
        <f t="shared" ref="P251:P258" si="44">IFERROR( OR( INDEX(CNTR_FuelListCompleteData, MATCH(E251, CNTR_FuelListNames, 0)) = FALSE,   INDEX(CNTR_FuelListIsFossil, MATCH(E251, CNTR_FuelListNames, 0)) = TRUE),  "")</f>
        <v/>
      </c>
      <c r="Q251" s="653" t="str">
        <f t="shared" ref="Q251:Q258" si="45">IFERROR(IF(INDEX(CNTR_FuelListSubType, MATCH(E251, CNTR_FuelListNames, 0)) = "",  "",  INDEX(CNTR_FuelListSubType, MATCH(E251, CNTR_FuelListNames, 0))),  "")</f>
        <v/>
      </c>
      <c r="R251" s="740" t="str">
        <f t="shared" ref="R251:R258" si="46">IFERROR(IF( AND(D251=TRUE, ISNUMBER(INDEX(CNTR_FuelListSupportRate, MATCH( E251, CNTR_FuelListNames, 0)))),   1,   INDEX(CNTR_FuelListSupportRate, MATCH(E251, CNTR_FuelListNames, 0))),  "")</f>
        <v/>
      </c>
      <c r="S251" s="801"/>
    </row>
    <row r="252" spans="3:19" x14ac:dyDescent="0.25">
      <c r="C252" s="654"/>
      <c r="D252" s="655"/>
      <c r="E252" s="650"/>
      <c r="F252" s="656"/>
      <c r="G252" s="768"/>
      <c r="H252" s="768"/>
      <c r="I252" s="770" t="str">
        <f t="shared" ref="I252:I258" si="47">IF(ISNUMBER($F252), IFERROR($F252*G252,"--"),"")</f>
        <v/>
      </c>
      <c r="J252" s="770" t="str">
        <f t="shared" ref="J252:J258" si="48">IF(AND(ISNUMBER($F252),N252=TRUE), IFERROR($F252*G252,"--"),"")</f>
        <v/>
      </c>
      <c r="K252" s="770" t="str">
        <f t="shared" ref="K252:K258" si="49">IF(ISNUMBER($F252), IFERROR($F252*H252,"--"),"")</f>
        <v/>
      </c>
      <c r="M252" s="652" t="str">
        <f t="shared" ref="M252:M258" si="50">IF(E252="","", IFERROR(IF(N252 = FALSE,  TRUE,  FALSE),  ""))</f>
        <v/>
      </c>
      <c r="N252" s="653" t="str">
        <f t="shared" si="42"/>
        <v/>
      </c>
      <c r="O252" s="653" t="str">
        <f t="shared" si="43"/>
        <v/>
      </c>
      <c r="P252" s="799" t="str">
        <f t="shared" si="44"/>
        <v/>
      </c>
      <c r="Q252" s="653" t="str">
        <f t="shared" si="45"/>
        <v/>
      </c>
      <c r="R252" s="740" t="str">
        <f t="shared" si="46"/>
        <v/>
      </c>
      <c r="S252" s="801"/>
    </row>
    <row r="253" spans="3:19" x14ac:dyDescent="0.25">
      <c r="C253" s="654"/>
      <c r="D253" s="655"/>
      <c r="E253" s="650"/>
      <c r="F253" s="656"/>
      <c r="G253" s="768"/>
      <c r="H253" s="768"/>
      <c r="I253" s="770" t="str">
        <f t="shared" si="47"/>
        <v/>
      </c>
      <c r="J253" s="770" t="str">
        <f t="shared" si="48"/>
        <v/>
      </c>
      <c r="K253" s="770" t="str">
        <f t="shared" si="49"/>
        <v/>
      </c>
      <c r="M253" s="652" t="str">
        <f t="shared" si="50"/>
        <v/>
      </c>
      <c r="N253" s="653" t="str">
        <f t="shared" si="42"/>
        <v/>
      </c>
      <c r="O253" s="653" t="str">
        <f t="shared" si="43"/>
        <v/>
      </c>
      <c r="P253" s="799" t="str">
        <f t="shared" si="44"/>
        <v/>
      </c>
      <c r="Q253" s="653" t="str">
        <f t="shared" si="45"/>
        <v/>
      </c>
      <c r="R253" s="740" t="str">
        <f t="shared" si="46"/>
        <v/>
      </c>
      <c r="S253" s="801"/>
    </row>
    <row r="254" spans="3:19" x14ac:dyDescent="0.25">
      <c r="C254" s="654"/>
      <c r="D254" s="655"/>
      <c r="E254" s="650"/>
      <c r="F254" s="656"/>
      <c r="G254" s="768"/>
      <c r="H254" s="768"/>
      <c r="I254" s="770" t="str">
        <f t="shared" si="47"/>
        <v/>
      </c>
      <c r="J254" s="770" t="str">
        <f t="shared" si="48"/>
        <v/>
      </c>
      <c r="K254" s="770" t="str">
        <f t="shared" si="49"/>
        <v/>
      </c>
      <c r="M254" s="652" t="str">
        <f t="shared" si="50"/>
        <v/>
      </c>
      <c r="N254" s="653" t="str">
        <f t="shared" si="42"/>
        <v/>
      </c>
      <c r="O254" s="653" t="str">
        <f t="shared" si="43"/>
        <v/>
      </c>
      <c r="P254" s="799" t="str">
        <f t="shared" si="44"/>
        <v/>
      </c>
      <c r="Q254" s="653" t="str">
        <f t="shared" si="45"/>
        <v/>
      </c>
      <c r="R254" s="740" t="str">
        <f t="shared" si="46"/>
        <v/>
      </c>
      <c r="S254" s="801"/>
    </row>
    <row r="255" spans="3:19" x14ac:dyDescent="0.25">
      <c r="C255" s="654"/>
      <c r="D255" s="655"/>
      <c r="E255" s="650"/>
      <c r="F255" s="656"/>
      <c r="G255" s="768"/>
      <c r="H255" s="768"/>
      <c r="I255" s="770" t="str">
        <f t="shared" si="47"/>
        <v/>
      </c>
      <c r="J255" s="770" t="str">
        <f t="shared" si="48"/>
        <v/>
      </c>
      <c r="K255" s="770" t="str">
        <f t="shared" si="49"/>
        <v/>
      </c>
      <c r="M255" s="652" t="str">
        <f t="shared" si="50"/>
        <v/>
      </c>
      <c r="N255" s="653" t="str">
        <f t="shared" si="42"/>
        <v/>
      </c>
      <c r="O255" s="653" t="str">
        <f t="shared" si="43"/>
        <v/>
      </c>
      <c r="P255" s="799" t="str">
        <f t="shared" si="44"/>
        <v/>
      </c>
      <c r="Q255" s="653" t="str">
        <f t="shared" si="45"/>
        <v/>
      </c>
      <c r="R255" s="740" t="str">
        <f t="shared" si="46"/>
        <v/>
      </c>
      <c r="S255" s="801"/>
    </row>
    <row r="256" spans="3:19" x14ac:dyDescent="0.25">
      <c r="C256" s="654"/>
      <c r="D256" s="655"/>
      <c r="E256" s="650"/>
      <c r="F256" s="656"/>
      <c r="G256" s="768"/>
      <c r="H256" s="768"/>
      <c r="I256" s="770" t="str">
        <f t="shared" si="47"/>
        <v/>
      </c>
      <c r="J256" s="770" t="str">
        <f t="shared" si="48"/>
        <v/>
      </c>
      <c r="K256" s="770" t="str">
        <f t="shared" si="49"/>
        <v/>
      </c>
      <c r="M256" s="652" t="str">
        <f t="shared" si="50"/>
        <v/>
      </c>
      <c r="N256" s="653" t="str">
        <f t="shared" si="42"/>
        <v/>
      </c>
      <c r="O256" s="653" t="str">
        <f t="shared" si="43"/>
        <v/>
      </c>
      <c r="P256" s="799" t="str">
        <f t="shared" si="44"/>
        <v/>
      </c>
      <c r="Q256" s="653" t="str">
        <f t="shared" si="45"/>
        <v/>
      </c>
      <c r="R256" s="740" t="str">
        <f t="shared" si="46"/>
        <v/>
      </c>
      <c r="S256" s="801"/>
    </row>
    <row r="257" spans="3:19" x14ac:dyDescent="0.25">
      <c r="C257" s="654"/>
      <c r="D257" s="655"/>
      <c r="E257" s="650"/>
      <c r="F257" s="656"/>
      <c r="G257" s="768"/>
      <c r="H257" s="768"/>
      <c r="I257" s="770" t="str">
        <f t="shared" si="47"/>
        <v/>
      </c>
      <c r="J257" s="770" t="str">
        <f t="shared" si="48"/>
        <v/>
      </c>
      <c r="K257" s="770" t="str">
        <f t="shared" si="49"/>
        <v/>
      </c>
      <c r="M257" s="652" t="str">
        <f t="shared" si="50"/>
        <v/>
      </c>
      <c r="N257" s="653" t="str">
        <f t="shared" si="42"/>
        <v/>
      </c>
      <c r="O257" s="653" t="str">
        <f t="shared" si="43"/>
        <v/>
      </c>
      <c r="P257" s="799" t="str">
        <f t="shared" si="44"/>
        <v/>
      </c>
      <c r="Q257" s="653" t="str">
        <f t="shared" si="45"/>
        <v/>
      </c>
      <c r="R257" s="740" t="str">
        <f t="shared" si="46"/>
        <v/>
      </c>
      <c r="S257" s="801"/>
    </row>
    <row r="258" spans="3:19" x14ac:dyDescent="0.25">
      <c r="C258" s="657"/>
      <c r="D258" s="658"/>
      <c r="E258" s="659"/>
      <c r="F258" s="660"/>
      <c r="G258" s="769"/>
      <c r="H258" s="769"/>
      <c r="I258" s="771" t="str">
        <f t="shared" si="47"/>
        <v/>
      </c>
      <c r="J258" s="771" t="str">
        <f t="shared" si="48"/>
        <v/>
      </c>
      <c r="K258" s="770" t="str">
        <f t="shared" si="49"/>
        <v/>
      </c>
      <c r="M258" s="652" t="str">
        <f t="shared" si="50"/>
        <v/>
      </c>
      <c r="N258" s="653" t="str">
        <f t="shared" si="42"/>
        <v/>
      </c>
      <c r="O258" s="653" t="str">
        <f t="shared" si="43"/>
        <v/>
      </c>
      <c r="P258" s="799" t="str">
        <f t="shared" si="44"/>
        <v/>
      </c>
      <c r="Q258" s="653" t="str">
        <f t="shared" si="45"/>
        <v/>
      </c>
      <c r="R258" s="740" t="str">
        <f t="shared" si="46"/>
        <v/>
      </c>
      <c r="S258" s="801"/>
    </row>
    <row r="259" spans="3:19" x14ac:dyDescent="0.25">
      <c r="C259" s="661" t="str">
        <f>Translations!$B$1615</f>
        <v>TOTAL</v>
      </c>
      <c r="D259" s="661"/>
      <c r="E259" s="661"/>
      <c r="F259" s="662">
        <f>SUM(F59:F258)</f>
        <v>0</v>
      </c>
      <c r="G259" s="773" t="str">
        <f>IFERROR(I259/$F259,"")</f>
        <v/>
      </c>
      <c r="H259" s="773" t="str">
        <f>IFERROR(K259/$F259,"")</f>
        <v/>
      </c>
      <c r="I259" s="772">
        <f t="shared" ref="I259:K259" si="51">SUM(I59:I258)</f>
        <v>0</v>
      </c>
      <c r="J259" s="772">
        <f t="shared" si="51"/>
        <v>0</v>
      </c>
      <c r="K259" s="772">
        <f t="shared" si="51"/>
        <v>0</v>
      </c>
      <c r="M259" s="663"/>
      <c r="N259" s="664"/>
      <c r="O259" s="664"/>
      <c r="P259" s="664"/>
      <c r="Q259" s="664"/>
      <c r="R259" s="664"/>
      <c r="S259" s="802"/>
    </row>
    <row r="261" spans="3:19" ht="13.2" customHeight="1" x14ac:dyDescent="0.25">
      <c r="C261" s="1208" t="str">
        <f>Translations!$B$1614</f>
        <v>When ready with entries in this sheet, please click here for returning to entering data in section 5c (fuel quantities used in sheet "Emissions overview").</v>
      </c>
      <c r="D261" s="1209"/>
      <c r="E261" s="1209"/>
      <c r="F261" s="1209"/>
      <c r="G261" s="1209"/>
      <c r="H261" s="1209"/>
      <c r="I261" s="1209"/>
      <c r="J261" s="1209"/>
      <c r="K261" s="1210"/>
    </row>
  </sheetData>
  <sheetProtection sheet="1" objects="1" scenarios="1" formatCells="0" formatColumns="0" formatRows="0" insertColumns="0" insertRows="0"/>
  <mergeCells count="60">
    <mergeCell ref="C56:K56"/>
    <mergeCell ref="C261:K261"/>
    <mergeCell ref="C41:D41"/>
    <mergeCell ref="E41:K41"/>
    <mergeCell ref="C55:K55"/>
    <mergeCell ref="C45:K45"/>
    <mergeCell ref="D48:K48"/>
    <mergeCell ref="D49:K49"/>
    <mergeCell ref="D50:K50"/>
    <mergeCell ref="C47:K47"/>
    <mergeCell ref="C53:D53"/>
    <mergeCell ref="C46:K46"/>
    <mergeCell ref="C51:K51"/>
    <mergeCell ref="C52:K52"/>
    <mergeCell ref="C13:K13"/>
    <mergeCell ref="C14:K14"/>
    <mergeCell ref="C7:K7"/>
    <mergeCell ref="C9:K9"/>
    <mergeCell ref="C10:K10"/>
    <mergeCell ref="C11:K11"/>
    <mergeCell ref="C12:K12"/>
    <mergeCell ref="C8:K8"/>
    <mergeCell ref="D20:K20"/>
    <mergeCell ref="C22:D22"/>
    <mergeCell ref="C21:K21"/>
    <mergeCell ref="E22:K22"/>
    <mergeCell ref="E23:K23"/>
    <mergeCell ref="C23:D25"/>
    <mergeCell ref="E24:K24"/>
    <mergeCell ref="E25:K25"/>
    <mergeCell ref="C15:K15"/>
    <mergeCell ref="D16:K16"/>
    <mergeCell ref="D17:K17"/>
    <mergeCell ref="D18:K18"/>
    <mergeCell ref="D19:K19"/>
    <mergeCell ref="C27:K27"/>
    <mergeCell ref="C28:K28"/>
    <mergeCell ref="C29:K29"/>
    <mergeCell ref="C31:K31"/>
    <mergeCell ref="C32:K32"/>
    <mergeCell ref="C33:K33"/>
    <mergeCell ref="C30:K30"/>
    <mergeCell ref="C34:D34"/>
    <mergeCell ref="E34:K34"/>
    <mergeCell ref="C35:D35"/>
    <mergeCell ref="E35:K35"/>
    <mergeCell ref="C36:D36"/>
    <mergeCell ref="E36:K36"/>
    <mergeCell ref="C37:D37"/>
    <mergeCell ref="E37:K37"/>
    <mergeCell ref="C38:D38"/>
    <mergeCell ref="E38:K38"/>
    <mergeCell ref="C39:D39"/>
    <mergeCell ref="E39:K39"/>
    <mergeCell ref="C40:D40"/>
    <mergeCell ref="E40:K40"/>
    <mergeCell ref="C43:D43"/>
    <mergeCell ref="E43:K43"/>
    <mergeCell ref="C42:D42"/>
    <mergeCell ref="E42:K42"/>
  </mergeCells>
  <conditionalFormatting sqref="F59:H258">
    <cfRule type="expression" dxfId="10" priority="328">
      <formula>$P59=TRUE</formula>
    </cfRule>
  </conditionalFormatting>
  <conditionalFormatting sqref="H59:H258">
    <cfRule type="expression" dxfId="9" priority="3">
      <formula>$O59=TRUE</formula>
    </cfRule>
  </conditionalFormatting>
  <conditionalFormatting sqref="J59:J258">
    <cfRule type="expression" dxfId="8" priority="4">
      <formula>IF($M59=TRUE,TRUE,FALSE)</formula>
    </cfRule>
  </conditionalFormatting>
  <dataValidations count="3">
    <dataValidation type="list" allowBlank="1" showInputMessage="1" showErrorMessage="1" sqref="D59:D258" xr:uid="{00000000-0002-0000-0700-000000000000}">
      <formula1>TrueFalse</formula1>
    </dataValidation>
    <dataValidation type="list" allowBlank="1" showInputMessage="1" showErrorMessage="1" sqref="E59:E258" xr:uid="{00000000-0002-0000-0700-000001000000}">
      <formula1>INDIRECT(CNTR_FuelSelection)</formula1>
    </dataValidation>
    <dataValidation type="decimal" allowBlank="1" showInputMessage="1" showErrorMessage="1" sqref="G59:H258" xr:uid="{00000000-0002-0000-0700-000002000000}">
      <formula1>0</formula1>
      <formula2>1</formula2>
    </dataValidation>
  </dataValidations>
  <hyperlinks>
    <hyperlink ref="C56:K56" location="JUMP_5c" display="When ready with entries in this sheet, for returning to entering data in section 5c (fuel quantities used in sheet &quot;Emissions overview&quot;), please click here." xr:uid="{00000000-0004-0000-0700-000000000000}"/>
    <hyperlink ref="C261:K261" location="JUMP_5c" display="When ready with entries in this sheet, for returning to entering data in section 5c (fuel quantities used in sheet &quot;Emissions overview&quot;), please click here." xr:uid="{00000000-0004-0000-0700-000001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tabColor rgb="FF7030A0"/>
  </sheetPr>
  <dimension ref="A1:L32"/>
  <sheetViews>
    <sheetView topLeftCell="B2" zoomScale="115" zoomScaleNormal="115" workbookViewId="0">
      <selection activeCell="B2" sqref="B2"/>
    </sheetView>
  </sheetViews>
  <sheetFormatPr defaultColWidth="9.109375" defaultRowHeight="13.8" x14ac:dyDescent="0.25"/>
  <cols>
    <col min="1" max="1" width="4.33203125" style="677" hidden="1" customWidth="1"/>
    <col min="2" max="2" width="4.33203125" style="671" customWidth="1"/>
    <col min="3" max="3" width="5.44140625" style="671" customWidth="1"/>
    <col min="4" max="4" width="32.6640625" style="671" customWidth="1"/>
    <col min="5" max="9" width="12.6640625" style="671" customWidth="1"/>
    <col min="10" max="10" width="3.6640625" style="671" customWidth="1"/>
    <col min="11" max="11" width="9.109375" style="677" hidden="1" customWidth="1"/>
    <col min="12" max="12" width="3.6640625" style="671" customWidth="1"/>
    <col min="13" max="13" width="9.109375" style="671" customWidth="1"/>
    <col min="14" max="16384" width="9.109375" style="671"/>
  </cols>
  <sheetData>
    <row r="1" spans="1:12" s="677" customFormat="1" hidden="1" x14ac:dyDescent="0.25">
      <c r="A1" s="677" t="s">
        <v>30</v>
      </c>
      <c r="K1" s="677" t="s">
        <v>30</v>
      </c>
    </row>
    <row r="3" spans="1:12" ht="17.399999999999999" x14ac:dyDescent="0.25">
      <c r="C3" s="665" t="str">
        <f>Translations!$B$1616</f>
        <v>AUTOMATIC AGGREGATION OF ALTERNATIVE FUEL TYPES</v>
      </c>
    </row>
    <row r="5" spans="1:12" ht="15.6" x14ac:dyDescent="0.25">
      <c r="C5" s="666" t="s">
        <v>4</v>
      </c>
      <c r="D5" s="1217" t="str">
        <f>Translations!$B$1403</f>
        <v>Support under Article 3c(6) of the EU ETS Directive</v>
      </c>
      <c r="E5" s="1218"/>
      <c r="F5" s="1218"/>
      <c r="G5" s="1218"/>
      <c r="H5" s="1218"/>
      <c r="I5" s="954"/>
    </row>
    <row r="6" spans="1:12" x14ac:dyDescent="0.25">
      <c r="H6" s="672"/>
    </row>
    <row r="7" spans="1:12" ht="26.4" customHeight="1" x14ac:dyDescent="0.25">
      <c r="C7" s="680" t="s">
        <v>25</v>
      </c>
      <c r="D7" s="962" t="str">
        <f>Translations!$B$1617</f>
        <v>Please, indicate here if you do NOT want to apply for the free allocation to support the use of eligible aviation fuels pursuant to Article 3c(6) of the EU ETS Directive.</v>
      </c>
      <c r="E7" s="962"/>
      <c r="F7" s="962"/>
      <c r="G7" s="962"/>
      <c r="H7" s="962"/>
      <c r="I7" s="924"/>
    </row>
    <row r="8" spans="1:12" ht="13.2" customHeight="1" x14ac:dyDescent="0.25">
      <c r="C8" s="673"/>
      <c r="D8" s="1214" t="str">
        <f>Translations!$B$1618</f>
        <v>In selecting "TRUE", you are opting-out from the ETS support pursuant to Article 3c(6) of the EU ETS Directive.</v>
      </c>
      <c r="E8" s="931"/>
      <c r="F8" s="931"/>
      <c r="G8" s="931"/>
      <c r="H8" s="931"/>
      <c r="I8" s="676"/>
      <c r="J8" s="672"/>
      <c r="K8" s="373" t="s">
        <v>226</v>
      </c>
      <c r="L8" s="672"/>
    </row>
    <row r="9" spans="1:12" ht="4.95" customHeight="1" x14ac:dyDescent="0.25">
      <c r="H9" s="672"/>
    </row>
    <row r="10" spans="1:12" ht="40.950000000000003" customHeight="1" x14ac:dyDescent="0.25">
      <c r="C10" s="673"/>
      <c r="D10" s="1219" t="str">
        <f>IF(CNTR_ETS3c6OptOut,ErrMsg_YouOptOut,ErrMsg_Art3c6OK)</f>
        <v>You are applying for support for the use of eligible aviation fuels under Article 3c(6) of the EU ETS Directive using the data displayed below.</v>
      </c>
      <c r="E10" s="1220"/>
      <c r="F10" s="1220"/>
      <c r="G10" s="1220"/>
      <c r="H10" s="1220"/>
      <c r="I10" s="1221"/>
      <c r="J10" s="672"/>
      <c r="K10" s="678"/>
      <c r="L10" s="672"/>
    </row>
    <row r="11" spans="1:12" ht="13.2" customHeight="1" x14ac:dyDescent="0.25">
      <c r="C11" s="673"/>
      <c r="D11" s="595"/>
      <c r="E11" s="338"/>
      <c r="F11" s="338"/>
      <c r="G11" s="338"/>
      <c r="H11" s="338"/>
      <c r="I11" s="672"/>
      <c r="J11" s="672"/>
      <c r="K11" s="678"/>
      <c r="L11" s="672"/>
    </row>
    <row r="12" spans="1:12" x14ac:dyDescent="0.25">
      <c r="C12" s="546" t="s">
        <v>26</v>
      </c>
      <c r="D12" s="390" t="str">
        <f>Translations!$B$1619</f>
        <v>Aggregated amount of neat fuels eligible for Article 3c(6) support</v>
      </c>
    </row>
    <row r="13" spans="1:12" x14ac:dyDescent="0.25">
      <c r="C13" s="673"/>
      <c r="D13" s="1214" t="str">
        <f>Translations!$B$1620</f>
        <v>The table below lists the amounts of neat fuels in tonnes, attributed proportionally to eligible flights, as entered in section 10a of this report.</v>
      </c>
      <c r="E13" s="931"/>
      <c r="F13" s="931"/>
      <c r="G13" s="931"/>
      <c r="H13" s="931"/>
      <c r="I13" s="931"/>
    </row>
    <row r="14" spans="1:12" x14ac:dyDescent="0.25">
      <c r="C14" s="673"/>
      <c r="D14" s="1214" t="str">
        <f>Translations!$B$1621</f>
        <v>The level of support is automatically taken from the fuel definitions in section 5b.</v>
      </c>
      <c r="E14" s="931"/>
      <c r="F14" s="931"/>
      <c r="G14" s="931"/>
      <c r="H14" s="931"/>
      <c r="I14" s="931"/>
    </row>
    <row r="15" spans="1:12" ht="27" customHeight="1" x14ac:dyDescent="0.25">
      <c r="C15" s="673"/>
      <c r="D15" s="1214" t="str">
        <f>Translations!$B$1622</f>
        <v>Where an airport listed in section 10b is eligible for 100% support in accordance with Article 3c(6) of the EU ETS Directive, this support level is set to 100%.</v>
      </c>
      <c r="E15" s="931"/>
      <c r="F15" s="931"/>
      <c r="G15" s="931"/>
      <c r="H15" s="931"/>
      <c r="I15" s="931"/>
    </row>
    <row r="16" spans="1:12" x14ac:dyDescent="0.25">
      <c r="C16" s="673"/>
      <c r="D16" s="684"/>
      <c r="E16" s="1222" t="str">
        <f>Translations!$B$1623</f>
        <v>Level of direct ETS support under Article 3c(6)</v>
      </c>
      <c r="F16" s="1222"/>
      <c r="G16" s="1222"/>
      <c r="H16" s="1222"/>
      <c r="I16" s="684"/>
      <c r="K16" s="677" t="s">
        <v>232</v>
      </c>
    </row>
    <row r="17" spans="1:11" s="674" customFormat="1" ht="26.4" customHeight="1" x14ac:dyDescent="0.25">
      <c r="A17" s="679"/>
      <c r="C17" s="681"/>
      <c r="D17" s="685" t="str">
        <f>Translations!$B$1624</f>
        <v>Fuels entered in Section 10a [tonnes]</v>
      </c>
      <c r="E17" s="682">
        <v>0.5</v>
      </c>
      <c r="F17" s="682">
        <v>0.7</v>
      </c>
      <c r="G17" s="682">
        <v>0.95</v>
      </c>
      <c r="H17" s="682">
        <v>1</v>
      </c>
      <c r="I17" s="683" t="str">
        <f>Translations!$B$1625</f>
        <v>Total Volume</v>
      </c>
      <c r="K17" s="679"/>
    </row>
    <row r="18" spans="1:11" x14ac:dyDescent="0.25">
      <c r="C18" s="673"/>
      <c r="D18" s="688" t="str">
        <f>Translations!$B$1626</f>
        <v>Advanced Aviation Biofuel</v>
      </c>
      <c r="E18" s="774" t="str">
        <f>IF(CNTR_ETS3c6OptOut=TRUE, "",
                    IF(SUMIFS('Annex Aerodromes'!$K$59:$K$258, 'Annex Aerodromes'!$O$59:$O$258, FALSE, 'Annex Aerodromes'!$P$59:$P$258, FALSE, 'Annex Aerodromes'!$R$59:$R$258, E$17, 'Annex Aerodromes'!$Q$59:$Q$258, $K18) = 0,    "",
                    SUMIFS('Annex Aerodromes'!$K$59:$K$258, 'Annex Aerodromes'!$O$59:$O$258, FALSE, 'Annex Aerodromes'!$P$59:$P$258, FALSE, 'Annex Aerodromes'!$R$59:$R$258, E$17, 'Annex Aerodromes'!$Q$59:$Q$258, $K18)))</f>
        <v/>
      </c>
      <c r="F18" s="690" t="str">
        <f>IF(CNTR_ETS3c6OptOut=TRUE, "",
                    IF(SUMIFS('Annex Aerodromes'!$K$59:$K$258, 'Annex Aerodromes'!$O$59:$O$258, FALSE, 'Annex Aerodromes'!$P$59:$P$258, FALSE, 'Annex Aerodromes'!$R$59:$R$258, F$17, 'Annex Aerodromes'!$Q$59:$Q$258, $K18) = 0,    "",
                    SUMIFS('Annex Aerodromes'!$K$59:$K$258, 'Annex Aerodromes'!$O$59:$O$258, FALSE, 'Annex Aerodromes'!$P$59:$P$258, FALSE, 'Annex Aerodromes'!$R$59:$R$258, F$17, 'Annex Aerodromes'!$Q$59:$Q$258, $K18)))</f>
        <v/>
      </c>
      <c r="G18" s="774" t="str">
        <f>IF(CNTR_ETS3c6OptOut=TRUE, "",
                    IF(SUMIFS('Annex Aerodromes'!$K$59:$K$258, 'Annex Aerodromes'!$O$59:$O$258, FALSE, 'Annex Aerodromes'!$P$59:$P$258, FALSE, 'Annex Aerodromes'!$R$59:$R$258, G$17, 'Annex Aerodromes'!$Q$59:$Q$258, $K18) = 0,    "",
                    SUMIFS('Annex Aerodromes'!$K$59:$K$258, 'Annex Aerodromes'!$O$59:$O$258, FALSE, 'Annex Aerodromes'!$P$59:$P$258, FALSE, 'Annex Aerodromes'!$R$59:$R$258, G$17, 'Annex Aerodromes'!$Q$59:$Q$258, $K18)))</f>
        <v/>
      </c>
      <c r="H18" s="690" t="str">
        <f>IF(CNTR_ETS3c6OptOut=TRUE, "",
                    IF(SUMIFS('Annex Aerodromes'!$K$59:$K$258, 'Annex Aerodromes'!$O$59:$O$258, FALSE, 'Annex Aerodromes'!$P$59:$P$258, FALSE, 'Annex Aerodromes'!$R$59:$R$258, H$17, 'Annex Aerodromes'!$Q$59:$Q$258, $K18) = 0,    "",
                    SUMIFS('Annex Aerodromes'!$K$59:$K$258, 'Annex Aerodromes'!$O$59:$O$258, FALSE, 'Annex Aerodromes'!$P$59:$P$258, FALSE, 'Annex Aerodromes'!$R$59:$R$258, H$17, 'Annex Aerodromes'!$Q$59:$Q$258, $K18)))</f>
        <v/>
      </c>
      <c r="I18" s="691" t="str">
        <f>IF(SUM(E18:H18)=0,"",SUM(E18:H18))</f>
        <v/>
      </c>
      <c r="K18" s="686" t="str">
        <f t="shared" ref="K18:K25" si="0">INDEX(CNST_AltFuelTypesShort,MATCH(D18,CNST_AltFuelTypes,0))</f>
        <v>Adv. Biofuel</v>
      </c>
    </row>
    <row r="19" spans="1:11" x14ac:dyDescent="0.25">
      <c r="C19" s="673"/>
      <c r="D19" s="688" t="str">
        <f>Translations!$B$1449</f>
        <v>Aviation Biofuel</v>
      </c>
      <c r="E19" s="690" t="str">
        <f>IF(CNTR_ETS3c6OptOut=TRUE, "",
                    IF(SUMIFS('Annex Aerodromes'!$K$59:$K$258, 'Annex Aerodromes'!$O$59:$O$258, FALSE, 'Annex Aerodromes'!$P$59:$P$258, FALSE, 'Annex Aerodromes'!$R$59:$R$258, E$17, 'Annex Aerodromes'!$Q$59:$Q$258, $K19) = 0,    "",
                    SUMIFS('Annex Aerodromes'!$K$59:$K$258, 'Annex Aerodromes'!$O$59:$O$258, FALSE, 'Annex Aerodromes'!$P$59:$P$258, FALSE, 'Annex Aerodromes'!$R$59:$R$258, E$17, 'Annex Aerodromes'!$Q$59:$Q$258, $K19)))</f>
        <v/>
      </c>
      <c r="F19" s="774" t="str">
        <f>IF(CNTR_ETS3c6OptOut=TRUE, "",
                    IF(SUMIFS('Annex Aerodromes'!$K$59:$K$258, 'Annex Aerodromes'!$O$59:$O$258, FALSE, 'Annex Aerodromes'!$P$59:$P$258, FALSE, 'Annex Aerodromes'!$R$59:$R$258, F$17, 'Annex Aerodromes'!$Q$59:$Q$258, $K19) = 0,    "",
                    SUMIFS('Annex Aerodromes'!$K$59:$K$258, 'Annex Aerodromes'!$O$59:$O$258, FALSE, 'Annex Aerodromes'!$P$59:$P$258, FALSE, 'Annex Aerodromes'!$R$59:$R$258, F$17, 'Annex Aerodromes'!$Q$59:$Q$258, $K19)))</f>
        <v/>
      </c>
      <c r="G19" s="774" t="str">
        <f>IF(CNTR_ETS3c6OptOut=TRUE, "",
                    IF(SUMIFS('Annex Aerodromes'!$K$59:$K$258, 'Annex Aerodromes'!$O$59:$O$258, FALSE, 'Annex Aerodromes'!$P$59:$P$258, FALSE, 'Annex Aerodromes'!$R$59:$R$258, G$17, 'Annex Aerodromes'!$Q$59:$Q$258, $K19) = 0,    "",
                    SUMIFS('Annex Aerodromes'!$K$59:$K$258, 'Annex Aerodromes'!$O$59:$O$258, FALSE, 'Annex Aerodromes'!$P$59:$P$258, FALSE, 'Annex Aerodromes'!$R$59:$R$258, G$17, 'Annex Aerodromes'!$Q$59:$Q$258, $K19)))</f>
        <v/>
      </c>
      <c r="H19" s="690" t="str">
        <f>IF(CNTR_ETS3c6OptOut=TRUE, "",
                    IF(SUMIFS('Annex Aerodromes'!$K$59:$K$258, 'Annex Aerodromes'!$O$59:$O$258, FALSE, 'Annex Aerodromes'!$P$59:$P$258, FALSE, 'Annex Aerodromes'!$R$59:$R$258, H$17, 'Annex Aerodromes'!$Q$59:$Q$258, $K19) = 0,    "",
                    SUMIFS('Annex Aerodromes'!$K$59:$K$258, 'Annex Aerodromes'!$O$59:$O$258, FALSE, 'Annex Aerodromes'!$P$59:$P$258, FALSE, 'Annex Aerodromes'!$R$59:$R$258, H$17, 'Annex Aerodromes'!$Q$59:$Q$258, $K19)))</f>
        <v/>
      </c>
      <c r="I19" s="691" t="str">
        <f t="shared" ref="I19:I25" si="1">IF(SUM(E19:H19)=0,"",SUM(E19:H19))</f>
        <v/>
      </c>
      <c r="K19" s="686" t="str">
        <f t="shared" si="0"/>
        <v>Biofuel</v>
      </c>
    </row>
    <row r="20" spans="1:11" x14ac:dyDescent="0.25">
      <c r="C20" s="673"/>
      <c r="D20" s="688" t="str">
        <f>Translations!$B$1451</f>
        <v>Other aviation biofuel</v>
      </c>
      <c r="E20" s="690" t="str">
        <f>IF(CNTR_ETS3c6OptOut=TRUE, "",
                    IF(SUMIFS('Annex Aerodromes'!$K$59:$K$258, 'Annex Aerodromes'!$O$59:$O$258, FALSE, 'Annex Aerodromes'!$P$59:$P$258, FALSE, 'Annex Aerodromes'!$R$59:$R$258, E$17, 'Annex Aerodromes'!$Q$59:$Q$258, $K20) = 0,    "",
                    SUMIFS('Annex Aerodromes'!$K$59:$K$258, 'Annex Aerodromes'!$O$59:$O$258, FALSE, 'Annex Aerodromes'!$P$59:$P$258, FALSE, 'Annex Aerodromes'!$R$59:$R$258, E$17, 'Annex Aerodromes'!$Q$59:$Q$258, $K20)))</f>
        <v/>
      </c>
      <c r="F20" s="774" t="str">
        <f>IF(CNTR_ETS3c6OptOut=TRUE, "",
                    IF(SUMIFS('Annex Aerodromes'!$K$59:$K$258, 'Annex Aerodromes'!$O$59:$O$258, FALSE, 'Annex Aerodromes'!$P$59:$P$258, FALSE, 'Annex Aerodromes'!$R$59:$R$258, F$17, 'Annex Aerodromes'!$Q$59:$Q$258, $K20) = 0,    "",
                    SUMIFS('Annex Aerodromes'!$K$59:$K$258, 'Annex Aerodromes'!$O$59:$O$258, FALSE, 'Annex Aerodromes'!$P$59:$P$258, FALSE, 'Annex Aerodromes'!$R$59:$R$258, F$17, 'Annex Aerodromes'!$Q$59:$Q$258, $K20)))</f>
        <v/>
      </c>
      <c r="G20" s="774" t="str">
        <f>IF(CNTR_ETS3c6OptOut=TRUE, "",
                    IF(SUMIFS('Annex Aerodromes'!$K$59:$K$258, 'Annex Aerodromes'!$O$59:$O$258, FALSE, 'Annex Aerodromes'!$P$59:$P$258, FALSE, 'Annex Aerodromes'!$R$59:$R$258, G$17, 'Annex Aerodromes'!$Q$59:$Q$258, $K20) = 0,    "",
                    SUMIFS('Annex Aerodromes'!$K$59:$K$258, 'Annex Aerodromes'!$O$59:$O$258, FALSE, 'Annex Aerodromes'!$P$59:$P$258, FALSE, 'Annex Aerodromes'!$R$59:$R$258, G$17, 'Annex Aerodromes'!$Q$59:$Q$258, $K20)))</f>
        <v/>
      </c>
      <c r="H20" s="690" t="str">
        <f>IF(CNTR_ETS3c6OptOut=TRUE, "",
                    IF(SUMIFS('Annex Aerodromes'!$K$59:$K$258, 'Annex Aerodromes'!$O$59:$O$258, FALSE, 'Annex Aerodromes'!$P$59:$P$258, FALSE, 'Annex Aerodromes'!$R$59:$R$258, H$17, 'Annex Aerodromes'!$Q$59:$Q$258, $K20) = 0,    "",
                    SUMIFS('Annex Aerodromes'!$K$59:$K$258, 'Annex Aerodromes'!$O$59:$O$258, FALSE, 'Annex Aerodromes'!$P$59:$P$258, FALSE, 'Annex Aerodromes'!$R$59:$R$258, H$17, 'Annex Aerodromes'!$Q$59:$Q$258, $K20)))</f>
        <v/>
      </c>
      <c r="I20" s="691" t="str">
        <f t="shared" si="1"/>
        <v/>
      </c>
      <c r="K20" s="686" t="str">
        <f t="shared" si="0"/>
        <v>Other Biofuel</v>
      </c>
    </row>
    <row r="21" spans="1:11" x14ac:dyDescent="0.25">
      <c r="C21" s="673"/>
      <c r="D21" s="688" t="str">
        <f>Translations!$B$1454</f>
        <v>Co-processed advanced biofuel</v>
      </c>
      <c r="E21" s="774" t="str">
        <f>IF(CNTR_ETS3c6OptOut=TRUE, "",
                    IF(SUMIFS('Annex Aerodromes'!$K$59:$K$258, 'Annex Aerodromes'!$O$59:$O$258, FALSE, 'Annex Aerodromes'!$P$59:$P$258, FALSE, 'Annex Aerodromes'!$R$59:$R$258, E$17, 'Annex Aerodromes'!$Q$59:$Q$258, $K21) = 0,    "",
                    SUMIFS('Annex Aerodromes'!$K$59:$K$258, 'Annex Aerodromes'!$O$59:$O$258, FALSE, 'Annex Aerodromes'!$P$59:$P$258, FALSE, 'Annex Aerodromes'!$R$59:$R$258, E$17, 'Annex Aerodromes'!$Q$59:$Q$258, $K21)))</f>
        <v/>
      </c>
      <c r="F21" s="690" t="str">
        <f>IF(CNTR_ETS3c6OptOut=TRUE, "",
                    IF(SUMIFS('Annex Aerodromes'!$K$59:$K$258, 'Annex Aerodromes'!$O$59:$O$258, FALSE, 'Annex Aerodromes'!$P$59:$P$258, FALSE, 'Annex Aerodromes'!$R$59:$R$258, F$17, 'Annex Aerodromes'!$Q$59:$Q$258, $K21) = 0,    "",
                    SUMIFS('Annex Aerodromes'!$K$59:$K$258, 'Annex Aerodromes'!$O$59:$O$258, FALSE, 'Annex Aerodromes'!$P$59:$P$258, FALSE, 'Annex Aerodromes'!$R$59:$R$258, F$17, 'Annex Aerodromes'!$Q$59:$Q$258, $K21)))</f>
        <v/>
      </c>
      <c r="G21" s="774" t="str">
        <f>IF(CNTR_ETS3c6OptOut=TRUE, "",
                    IF(SUMIFS('Annex Aerodromes'!$K$59:$K$258, 'Annex Aerodromes'!$O$59:$O$258, FALSE, 'Annex Aerodromes'!$P$59:$P$258, FALSE, 'Annex Aerodromes'!$R$59:$R$258, G$17, 'Annex Aerodromes'!$Q$59:$Q$258, $K21) = 0,    "",
                    SUMIFS('Annex Aerodromes'!$K$59:$K$258, 'Annex Aerodromes'!$O$59:$O$258, FALSE, 'Annex Aerodromes'!$P$59:$P$258, FALSE, 'Annex Aerodromes'!$R$59:$R$258, G$17, 'Annex Aerodromes'!$Q$59:$Q$258, $K21)))</f>
        <v/>
      </c>
      <c r="H21" s="690" t="str">
        <f>IF(CNTR_ETS3c6OptOut=TRUE, "",
                    IF(SUMIFS('Annex Aerodromes'!$K$59:$K$258, 'Annex Aerodromes'!$O$59:$O$258, FALSE, 'Annex Aerodromes'!$P$59:$P$258, FALSE, 'Annex Aerodromes'!$R$59:$R$258, H$17, 'Annex Aerodromes'!$Q$59:$Q$258, $K21) = 0,    "",
                    SUMIFS('Annex Aerodromes'!$K$59:$K$258, 'Annex Aerodromes'!$O$59:$O$258, FALSE, 'Annex Aerodromes'!$P$59:$P$258, FALSE, 'Annex Aerodromes'!$R$59:$R$258, H$17, 'Annex Aerodromes'!$Q$59:$Q$258, $K21)))</f>
        <v/>
      </c>
      <c r="I21" s="691" t="str">
        <f t="shared" si="1"/>
        <v/>
      </c>
      <c r="K21" s="686" t="str">
        <f t="shared" si="0"/>
        <v>Co-prod. Adv. Biofuel</v>
      </c>
    </row>
    <row r="22" spans="1:11" x14ac:dyDescent="0.25">
      <c r="C22" s="673"/>
      <c r="D22" s="688" t="str">
        <f>Translations!$B$1457</f>
        <v>Co-processed biofuel</v>
      </c>
      <c r="E22" s="690" t="str">
        <f>IF(CNTR_ETS3c6OptOut=TRUE, "",
                    IF(SUMIFS('Annex Aerodromes'!$K$59:$K$258, 'Annex Aerodromes'!$O$59:$O$258, FALSE, 'Annex Aerodromes'!$P$59:$P$258, FALSE, 'Annex Aerodromes'!$R$59:$R$258, E$17, 'Annex Aerodromes'!$Q$59:$Q$258, $K22) = 0,    "",
                    SUMIFS('Annex Aerodromes'!$K$59:$K$258, 'Annex Aerodromes'!$O$59:$O$258, FALSE, 'Annex Aerodromes'!$P$59:$P$258, FALSE, 'Annex Aerodromes'!$R$59:$R$258, E$17, 'Annex Aerodromes'!$Q$59:$Q$258, $K22)))</f>
        <v/>
      </c>
      <c r="F22" s="774" t="str">
        <f>IF(CNTR_ETS3c6OptOut=TRUE, "",
                    IF(SUMIFS('Annex Aerodromes'!$K$59:$K$258, 'Annex Aerodromes'!$O$59:$O$258, FALSE, 'Annex Aerodromes'!$P$59:$P$258, FALSE, 'Annex Aerodromes'!$R$59:$R$258, F$17, 'Annex Aerodromes'!$Q$59:$Q$258, $K22) = 0,    "",
                    SUMIFS('Annex Aerodromes'!$K$59:$K$258, 'Annex Aerodromes'!$O$59:$O$258, FALSE, 'Annex Aerodromes'!$P$59:$P$258, FALSE, 'Annex Aerodromes'!$R$59:$R$258, F$17, 'Annex Aerodromes'!$Q$59:$Q$258, $K22)))</f>
        <v/>
      </c>
      <c r="G22" s="774" t="str">
        <f>IF(CNTR_ETS3c6OptOut=TRUE, "",
                    IF(SUMIFS('Annex Aerodromes'!$K$59:$K$258, 'Annex Aerodromes'!$O$59:$O$258, FALSE, 'Annex Aerodromes'!$P$59:$P$258, FALSE, 'Annex Aerodromes'!$R$59:$R$258, G$17, 'Annex Aerodromes'!$Q$59:$Q$258, $K22) = 0,    "",
                    SUMIFS('Annex Aerodromes'!$K$59:$K$258, 'Annex Aerodromes'!$O$59:$O$258, FALSE, 'Annex Aerodromes'!$P$59:$P$258, FALSE, 'Annex Aerodromes'!$R$59:$R$258, G$17, 'Annex Aerodromes'!$Q$59:$Q$258, $K22)))</f>
        <v/>
      </c>
      <c r="H22" s="690" t="str">
        <f>IF(CNTR_ETS3c6OptOut=TRUE, "",
                    IF(SUMIFS('Annex Aerodromes'!$K$59:$K$258, 'Annex Aerodromes'!$O$59:$O$258, FALSE, 'Annex Aerodromes'!$P$59:$P$258, FALSE, 'Annex Aerodromes'!$R$59:$R$258, H$17, 'Annex Aerodromes'!$Q$59:$Q$258, $K22) = 0,    "",
                    SUMIFS('Annex Aerodromes'!$K$59:$K$258, 'Annex Aerodromes'!$O$59:$O$258, FALSE, 'Annex Aerodromes'!$P$59:$P$258, FALSE, 'Annex Aerodromes'!$R$59:$R$258, H$17, 'Annex Aerodromes'!$Q$59:$Q$258, $K22)))</f>
        <v/>
      </c>
      <c r="I22" s="691" t="str">
        <f t="shared" si="1"/>
        <v/>
      </c>
      <c r="K22" s="686" t="str">
        <f t="shared" si="0"/>
        <v>Co-prod. Biofuel</v>
      </c>
    </row>
    <row r="23" spans="1:11" x14ac:dyDescent="0.25">
      <c r="C23" s="673"/>
      <c r="D23" s="688" t="str">
        <f>Translations!$B$1466</f>
        <v>RFNBO</v>
      </c>
      <c r="E23" s="774" t="str">
        <f>IF(CNTR_ETS3c6OptOut=TRUE, "",
                    IF(SUMIFS('Annex Aerodromes'!$K$59:$K$258, 'Annex Aerodromes'!$O$59:$O$258, FALSE, 'Annex Aerodromes'!$P$59:$P$258, FALSE, 'Annex Aerodromes'!$R$59:$R$258, E$17, 'Annex Aerodromes'!$Q$59:$Q$258, $K23) = 0,    "",
                    SUMIFS('Annex Aerodromes'!$K$59:$K$258, 'Annex Aerodromes'!$O$59:$O$258, FALSE, 'Annex Aerodromes'!$P$59:$P$258, FALSE, 'Annex Aerodromes'!$R$59:$R$258, E$17, 'Annex Aerodromes'!$Q$59:$Q$258, $K23)))</f>
        <v/>
      </c>
      <c r="F23" s="774" t="str">
        <f>IF(CNTR_ETS3c6OptOut=TRUE, "",
                    IF(SUMIFS('Annex Aerodromes'!$K$59:$K$258, 'Annex Aerodromes'!$O$59:$O$258, FALSE, 'Annex Aerodromes'!$P$59:$P$258, FALSE, 'Annex Aerodromes'!$R$59:$R$258, F$17, 'Annex Aerodromes'!$Q$59:$Q$258, $K23) = 0,    "",
                    SUMIFS('Annex Aerodromes'!$K$59:$K$258, 'Annex Aerodromes'!$O$59:$O$258, FALSE, 'Annex Aerodromes'!$P$59:$P$258, FALSE, 'Annex Aerodromes'!$R$59:$R$258, F$17, 'Annex Aerodromes'!$Q$59:$Q$258, $K23)))</f>
        <v/>
      </c>
      <c r="G23" s="690" t="str">
        <f>IF(CNTR_ETS3c6OptOut=TRUE, "",
                    IF(SUMIFS('Annex Aerodromes'!$K$59:$K$258, 'Annex Aerodromes'!$O$59:$O$258, FALSE, 'Annex Aerodromes'!$P$59:$P$258, FALSE, 'Annex Aerodromes'!$R$59:$R$258, G$17, 'Annex Aerodromes'!$Q$59:$Q$258, $K23) = 0,    "",
                    SUMIFS('Annex Aerodromes'!$K$59:$K$258, 'Annex Aerodromes'!$O$59:$O$258, FALSE, 'Annex Aerodromes'!$P$59:$P$258, FALSE, 'Annex Aerodromes'!$R$59:$R$258, G$17, 'Annex Aerodromes'!$Q$59:$Q$258, $K23)))</f>
        <v/>
      </c>
      <c r="H23" s="690" t="str">
        <f>IF(CNTR_ETS3c6OptOut=TRUE, "",
                    IF(SUMIFS('Annex Aerodromes'!$K$59:$K$258, 'Annex Aerodromes'!$O$59:$O$258, FALSE, 'Annex Aerodromes'!$P$59:$P$258, FALSE, 'Annex Aerodromes'!$R$59:$R$258, H$17, 'Annex Aerodromes'!$Q$59:$Q$258, $K23) = 0,    "",
                    SUMIFS('Annex Aerodromes'!$K$59:$K$258, 'Annex Aerodromes'!$O$59:$O$258, FALSE, 'Annex Aerodromes'!$P$59:$P$258, FALSE, 'Annex Aerodromes'!$R$59:$R$258, H$17, 'Annex Aerodromes'!$Q$59:$Q$258, $K23)))</f>
        <v/>
      </c>
      <c r="I23" s="691" t="str">
        <f t="shared" si="1"/>
        <v/>
      </c>
      <c r="K23" s="686" t="str">
        <f t="shared" si="0"/>
        <v>RFNBO</v>
      </c>
    </row>
    <row r="24" spans="1:11" x14ac:dyDescent="0.25">
      <c r="C24" s="673"/>
      <c r="D24" s="688" t="str">
        <f>Translations!$B$1477</f>
        <v>non-fossil SLCF</v>
      </c>
      <c r="E24" s="690" t="str">
        <f>IF(CNTR_ETS3c6OptOut=TRUE, "",
                    IF(SUMIFS('Annex Aerodromes'!$K$59:$K$258, 'Annex Aerodromes'!$O$59:$O$258, FALSE, 'Annex Aerodromes'!$P$59:$P$258, FALSE, 'Annex Aerodromes'!$R$59:$R$258, E$17, 'Annex Aerodromes'!$Q$59:$Q$258, $K24) = 0,    "",
                    SUMIFS('Annex Aerodromes'!$K$59:$K$258, 'Annex Aerodromes'!$O$59:$O$258, FALSE, 'Annex Aerodromes'!$P$59:$P$258, FALSE, 'Annex Aerodromes'!$R$59:$R$258, E$17, 'Annex Aerodromes'!$Q$59:$Q$258, $K24)))</f>
        <v/>
      </c>
      <c r="F24" s="774" t="str">
        <f>IF(CNTR_ETS3c6OptOut=TRUE, "",
                    IF(SUMIFS('Annex Aerodromes'!$K$59:$K$258, 'Annex Aerodromes'!$O$59:$O$258, FALSE, 'Annex Aerodromes'!$P$59:$P$258, FALSE, 'Annex Aerodromes'!$R$59:$R$258, F$17, 'Annex Aerodromes'!$Q$59:$Q$258, $K24) = 0,    "",
                    SUMIFS('Annex Aerodromes'!$K$59:$K$258, 'Annex Aerodromes'!$O$59:$O$258, FALSE, 'Annex Aerodromes'!$P$59:$P$258, FALSE, 'Annex Aerodromes'!$R$59:$R$258, F$17, 'Annex Aerodromes'!$Q$59:$Q$258, $K24)))</f>
        <v/>
      </c>
      <c r="G24" s="774" t="str">
        <f>IF(CNTR_ETS3c6OptOut=TRUE, "",
                    IF(SUMIFS('Annex Aerodromes'!$K$59:$K$258, 'Annex Aerodromes'!$O$59:$O$258, FALSE, 'Annex Aerodromes'!$P$59:$P$258, FALSE, 'Annex Aerodromes'!$R$59:$R$258, G$17, 'Annex Aerodromes'!$Q$59:$Q$258, $K24) = 0,    "",
                    SUMIFS('Annex Aerodromes'!$K$59:$K$258, 'Annex Aerodromes'!$O$59:$O$258, FALSE, 'Annex Aerodromes'!$P$59:$P$258, FALSE, 'Annex Aerodromes'!$R$59:$R$258, G$17, 'Annex Aerodromes'!$Q$59:$Q$258, $K24)))</f>
        <v/>
      </c>
      <c r="H24" s="690" t="str">
        <f>IF(CNTR_ETS3c6OptOut=TRUE, "",
                    IF(SUMIFS('Annex Aerodromes'!$K$59:$K$258, 'Annex Aerodromes'!$O$59:$O$258, FALSE, 'Annex Aerodromes'!$P$59:$P$258, FALSE, 'Annex Aerodromes'!$R$59:$R$258, H$17, 'Annex Aerodromes'!$Q$59:$Q$258, $K24) = 0,    "",
                    SUMIFS('Annex Aerodromes'!$K$59:$K$258, 'Annex Aerodromes'!$O$59:$O$258, FALSE, 'Annex Aerodromes'!$P$59:$P$258, FALSE, 'Annex Aerodromes'!$R$59:$R$258, H$17, 'Annex Aerodromes'!$Q$59:$Q$258, $K24)))</f>
        <v/>
      </c>
      <c r="I24" s="691" t="str">
        <f t="shared" si="1"/>
        <v/>
      </c>
      <c r="K24" s="686" t="str">
        <f t="shared" si="0"/>
        <v>non-foss SLCF</v>
      </c>
    </row>
    <row r="25" spans="1:11" ht="14.4" thickBot="1" x14ac:dyDescent="0.3">
      <c r="C25" s="673"/>
      <c r="D25" s="689" t="str">
        <f>Translations!$B$1487</f>
        <v>Other Aviation fuel (Manual input)</v>
      </c>
      <c r="E25" s="692" t="str">
        <f>IF(CNTR_ETS3c6OptOut=TRUE, "",
                    IF(SUMIFS('Annex Aerodromes'!$K$59:$K$258, 'Annex Aerodromes'!$O$59:$O$258, FALSE, 'Annex Aerodromes'!$P$59:$P$258, FALSE, 'Annex Aerodromes'!$R$59:$R$258, E$17, 'Annex Aerodromes'!$Q$59:$Q$258, $K25) = 0,    "",
                    SUMIFS('Annex Aerodromes'!$K$59:$K$258, 'Annex Aerodromes'!$O$59:$O$258, FALSE, 'Annex Aerodromes'!$P$59:$P$258, FALSE, 'Annex Aerodromes'!$R$59:$R$258, E$17, 'Annex Aerodromes'!$Q$59:$Q$258, $K25)))</f>
        <v/>
      </c>
      <c r="F25" s="692" t="str">
        <f>IF(CNTR_ETS3c6OptOut=TRUE, "",
                    IF(SUMIFS('Annex Aerodromes'!$K$59:$K$258, 'Annex Aerodromes'!$O$59:$O$258, FALSE, 'Annex Aerodromes'!$P$59:$P$258, FALSE, 'Annex Aerodromes'!$R$59:$R$258, F$17, 'Annex Aerodromes'!$Q$59:$Q$258, $K25) = 0,    "",
                    SUMIFS('Annex Aerodromes'!$K$59:$K$258, 'Annex Aerodromes'!$O$59:$O$258, FALSE, 'Annex Aerodromes'!$P$59:$P$258, FALSE, 'Annex Aerodromes'!$R$59:$R$258, F$17, 'Annex Aerodromes'!$Q$59:$Q$258, $K25)))</f>
        <v/>
      </c>
      <c r="G25" s="692" t="str">
        <f>IF(CNTR_ETS3c6OptOut=TRUE, "",
                    IF(SUMIFS('Annex Aerodromes'!$K$59:$K$258, 'Annex Aerodromes'!$O$59:$O$258, FALSE, 'Annex Aerodromes'!$P$59:$P$258, FALSE, 'Annex Aerodromes'!$R$59:$R$258, G$17, 'Annex Aerodromes'!$Q$59:$Q$258, $K25) = 0,    "",
                    SUMIFS('Annex Aerodromes'!$K$59:$K$258, 'Annex Aerodromes'!$O$59:$O$258, FALSE, 'Annex Aerodromes'!$P$59:$P$258, FALSE, 'Annex Aerodromes'!$R$59:$R$258, G$17, 'Annex Aerodromes'!$Q$59:$Q$258, $K25)))</f>
        <v/>
      </c>
      <c r="H25" s="692" t="str">
        <f>IF(CNTR_ETS3c6OptOut=TRUE, "",
                    IF(SUMIFS('Annex Aerodromes'!$K$59:$K$258, 'Annex Aerodromes'!$O$59:$O$258, FALSE, 'Annex Aerodromes'!$P$59:$P$258, FALSE, 'Annex Aerodromes'!$R$59:$R$258, H$17, 'Annex Aerodromes'!$Q$59:$Q$258, $K25) = 0,    "",
                    SUMIFS('Annex Aerodromes'!$K$59:$K$258, 'Annex Aerodromes'!$O$59:$O$258, FALSE, 'Annex Aerodromes'!$P$59:$P$258, FALSE, 'Annex Aerodromes'!$R$59:$R$258, H$17, 'Annex Aerodromes'!$Q$59:$Q$258, $K25)))</f>
        <v/>
      </c>
      <c r="I25" s="693" t="str">
        <f t="shared" si="1"/>
        <v/>
      </c>
      <c r="K25" s="686" t="str">
        <f t="shared" si="0"/>
        <v>Other (manual)</v>
      </c>
    </row>
    <row r="26" spans="1:11" x14ac:dyDescent="0.25">
      <c r="C26" s="673"/>
      <c r="D26" s="687" t="str">
        <f>Translations!$B$1615</f>
        <v>TOTAL</v>
      </c>
      <c r="E26" s="694" t="str">
        <f>IF(SUM(E18:E25) = 0, "", SUM(E18:E25))</f>
        <v/>
      </c>
      <c r="F26" s="694" t="str">
        <f t="shared" ref="F26:I26" si="2">IF(SUM(F18:F25) = 0, "", SUM(F18:F25))</f>
        <v/>
      </c>
      <c r="G26" s="694" t="str">
        <f t="shared" si="2"/>
        <v/>
      </c>
      <c r="H26" s="694" t="str">
        <f t="shared" si="2"/>
        <v/>
      </c>
      <c r="I26" s="695" t="str">
        <f t="shared" si="2"/>
        <v/>
      </c>
    </row>
    <row r="32" spans="1:11" x14ac:dyDescent="0.25">
      <c r="C32" s="675"/>
    </row>
  </sheetData>
  <sheetProtection sheet="1" objects="1" scenarios="1" formatCells="0" formatColumns="0" formatRows="0" insertColumns="0" insertRows="0"/>
  <mergeCells count="8">
    <mergeCell ref="D5:I5"/>
    <mergeCell ref="D10:I10"/>
    <mergeCell ref="E16:H16"/>
    <mergeCell ref="D13:I13"/>
    <mergeCell ref="D14:I14"/>
    <mergeCell ref="D15:I15"/>
    <mergeCell ref="D7:I7"/>
    <mergeCell ref="D8:H8"/>
  </mergeCells>
  <conditionalFormatting sqref="D10:I10">
    <cfRule type="expression" dxfId="7" priority="2">
      <formula>CNTR_ETS3c6OptOut=TRUE</formula>
    </cfRule>
  </conditionalFormatting>
  <conditionalFormatting sqref="E18:I26">
    <cfRule type="expression" dxfId="6" priority="1">
      <formula>OR(CNTR_ETS3c6OptOut=TRUE,AND(E18="",SUM($I$26)&gt;0))</formula>
    </cfRule>
  </conditionalFormatting>
  <dataValidations count="1">
    <dataValidation type="list" allowBlank="1" showInputMessage="1" showErrorMessage="1" sqref="I8" xr:uid="{00000000-0002-0000-0800-000000000000}">
      <formula1>TrueFalse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A108909CABB94C86043C1C188CE238" ma:contentTypeVersion="4" ma:contentTypeDescription="Ein neues Dokument erstellen." ma:contentTypeScope="" ma:versionID="18f02f96a9687c9d9fb550a22ac6c434">
  <xsd:schema xmlns:xsd="http://www.w3.org/2001/XMLSchema" xmlns:xs="http://www.w3.org/2001/XMLSchema" xmlns:p="http://schemas.microsoft.com/office/2006/metadata/properties" xmlns:ns2="8426b6ab-1c0b-4e0e-9fe4-84f0d3627fbc" targetNamespace="http://schemas.microsoft.com/office/2006/metadata/properties" ma:root="true" ma:fieldsID="1b2a8794ac33fd5cec274f18bcaa4ecd" ns2:_="">
    <xsd:import namespace="8426b6ab-1c0b-4e0e-9fe4-84f0d3627f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26b6ab-1c0b-4e0e-9fe4-84f0d3627f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A89A06-3F4C-49FA-A417-630BE060C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26b6ab-1c0b-4e0e-9fe4-84f0d3627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C491E3-CC20-4F94-87A8-0B181A0BE26F}">
  <ds:schemaRefs>
    <ds:schemaRef ds:uri="http://schemas.microsoft.com/sharepoint/v3/contenttype/forms"/>
  </ds:schemaRefs>
</ds:datastoreItem>
</file>

<file path=customXml/itemProps3.xml><?xml version="1.0" encoding="utf-8"?>
<ds:datastoreItem xmlns:ds="http://schemas.openxmlformats.org/officeDocument/2006/customXml" ds:itemID="{A817FAE0-07B8-4CC0-9666-EDAD769DF35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426b6ab-1c0b-4e0e-9fe4-84f0d3627f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350</vt:i4>
      </vt:variant>
    </vt:vector>
  </HeadingPairs>
  <TitlesOfParts>
    <vt:vector size="365" baseType="lpstr">
      <vt:lpstr>Contents</vt:lpstr>
      <vt:lpstr>Guidelines and conditions</vt:lpstr>
      <vt:lpstr>Identification and description</vt:lpstr>
      <vt:lpstr>Emissions overview</vt:lpstr>
      <vt:lpstr>Emissions Data</vt:lpstr>
      <vt:lpstr>Aircraft Data</vt:lpstr>
      <vt:lpstr>MS specific content</vt:lpstr>
      <vt:lpstr>Annex Aerodromes</vt:lpstr>
      <vt:lpstr>FEETS Application</vt:lpstr>
      <vt:lpstr>Annex</vt:lpstr>
      <vt:lpstr>CORSIA emissions</vt:lpstr>
      <vt:lpstr>EUwideConstants</vt:lpstr>
      <vt:lpstr>MSParameters</vt:lpstr>
      <vt:lpstr>Translations</vt:lpstr>
      <vt:lpstr>VersionDocumentation</vt:lpstr>
      <vt:lpstr>AltFuels</vt:lpstr>
      <vt:lpstr>aviationauthorities</vt:lpstr>
      <vt:lpstr>BooleanValues</vt:lpstr>
      <vt:lpstr>CNST_AltFuelsEligible</vt:lpstr>
      <vt:lpstr>CNST_AltFuelsIsBio</vt:lpstr>
      <vt:lpstr>CNST_AltFuelsIsLCF</vt:lpstr>
      <vt:lpstr>CNST_AltFuelsIsRF</vt:lpstr>
      <vt:lpstr>CNST_AltFuelsSupportRate</vt:lpstr>
      <vt:lpstr>CNST_AltFuelsZero</vt:lpstr>
      <vt:lpstr>CNST_AltFuelTypes</vt:lpstr>
      <vt:lpstr>CNST_AltFuelTypesShort</vt:lpstr>
      <vt:lpstr>CNST_AltMainFuels</vt:lpstr>
      <vt:lpstr>CNST_Biofuels</vt:lpstr>
      <vt:lpstr>CNST_EligibilityLevels</vt:lpstr>
      <vt:lpstr>CNST_FossilAltFuel</vt:lpstr>
      <vt:lpstr>CNST_MainFuelEFref</vt:lpstr>
      <vt:lpstr>CNST_MainFuelNCVref</vt:lpstr>
      <vt:lpstr>CNST_MainFuelTypes</vt:lpstr>
      <vt:lpstr>CNST_RFNBO_RCF</vt:lpstr>
      <vt:lpstr>CNST_SLCF</vt:lpstr>
      <vt:lpstr>CNTR_EFListSelected</vt:lpstr>
      <vt:lpstr>CNTR_ETS3c6OptOut</vt:lpstr>
      <vt:lpstr>CNTR_FuelListCompleteData</vt:lpstr>
      <vt:lpstr>CNTR_FuelListEFprelim</vt:lpstr>
      <vt:lpstr>CNTR_FuelListEFprelimInclStd</vt:lpstr>
      <vt:lpstr>CNTR_FuelListIsBioFuel</vt:lpstr>
      <vt:lpstr>CNTR_FuelListIsFossil</vt:lpstr>
      <vt:lpstr>CNTR_FuelListIsRF</vt:lpstr>
      <vt:lpstr>CNTR_FuelListIsSLCF</vt:lpstr>
      <vt:lpstr>CNTR_FuelListIsZero</vt:lpstr>
      <vt:lpstr>CNTR_FuelListIsZeroInclStd</vt:lpstr>
      <vt:lpstr>CNTR_FuelListNames</vt:lpstr>
      <vt:lpstr>CNTR_FuelListNamesInclStd</vt:lpstr>
      <vt:lpstr>CNTR_FuelListSubType</vt:lpstr>
      <vt:lpstr>CNTR_FuelListSupportRate</vt:lpstr>
      <vt:lpstr>CNTR_FuelSelection</vt:lpstr>
      <vt:lpstr>CNTR_FuelSelectionInclStd</vt:lpstr>
      <vt:lpstr>CNTR_ReportingYear</vt:lpstr>
      <vt:lpstr>CNTR_simplified_grey</vt:lpstr>
      <vt:lpstr>CommissionApprovedTools</vt:lpstr>
      <vt:lpstr>CompetentAuthorities</vt:lpstr>
      <vt:lpstr>CONTR_CORSIAapplied</vt:lpstr>
      <vt:lpstr>CONTR_onlyCORSIA</vt:lpstr>
      <vt:lpstr>CORSIA_EFList</vt:lpstr>
      <vt:lpstr>CORSIA_FuelsList</vt:lpstr>
      <vt:lpstr>DensMethod</vt:lpstr>
      <vt:lpstr>EF_SystemSelection</vt:lpstr>
      <vt:lpstr>ErrMsg_Art3c6OK</vt:lpstr>
      <vt:lpstr>ERRmsg_Incomplete</vt:lpstr>
      <vt:lpstr>ERRmsg_SelectMainFuel</vt:lpstr>
      <vt:lpstr>ErrMsg_YouOptOut</vt:lpstr>
      <vt:lpstr>EU_EF_forCORSIAFuelList</vt:lpstr>
      <vt:lpstr>EUconst_Eligible</vt:lpstr>
      <vt:lpstr>EUconst_ErrMsgNumerOfFlights</vt:lpstr>
      <vt:lpstr>Euconst_MPReferenceDateTypes</vt:lpstr>
      <vt:lpstr>Euconst_NA</vt:lpstr>
      <vt:lpstr>EUconst_NotEligible</vt:lpstr>
      <vt:lpstr>flighttypes</vt:lpstr>
      <vt:lpstr>freightandmail</vt:lpstr>
      <vt:lpstr>Frequency</vt:lpstr>
      <vt:lpstr>ICAO_MSList</vt:lpstr>
      <vt:lpstr>IND_COL_AircraftEndDate</vt:lpstr>
      <vt:lpstr>IND_COL_AircraftOwner</vt:lpstr>
      <vt:lpstr>IND_COL_AircraftRegistrytionNumbers</vt:lpstr>
      <vt:lpstr>IND_COL_AircraftStartingDate</vt:lpstr>
      <vt:lpstr>IND_COL_AircraftSubType</vt:lpstr>
      <vt:lpstr>IND_COL_AircraftType</vt:lpstr>
      <vt:lpstr>IND_COL_AircraftUsedForCHETS</vt:lpstr>
      <vt:lpstr>IND_COL_AircraftUsedForCORSIA</vt:lpstr>
      <vt:lpstr>IND_COL_AircraftUsedForEUETS</vt:lpstr>
      <vt:lpstr>IND_COL_CORSIA_CERTused</vt:lpstr>
      <vt:lpstr>IND_COL_CORSIA_UnusedColumnE</vt:lpstr>
      <vt:lpstr>IND_COL_CORSIA_UnusedColumnH</vt:lpstr>
      <vt:lpstr>IND_COL_CORSIAairportFROM</vt:lpstr>
      <vt:lpstr>IND_COL_CORSIAairportTO</vt:lpstr>
      <vt:lpstr>IND_COL_CORSIAcountryFROM</vt:lpstr>
      <vt:lpstr>IND_COL_CORSIAcountryTO</vt:lpstr>
      <vt:lpstr>IND_COL_CORSIAemissionsTCO2</vt:lpstr>
      <vt:lpstr>IND_COL_CORSIAfuelEmissionFactor</vt:lpstr>
      <vt:lpstr>IND_COL_CORSIAfuelTonnesConsumed</vt:lpstr>
      <vt:lpstr>IND_COL_CORSIAfuelType</vt:lpstr>
      <vt:lpstr>IND_COL_CORSIANumberOfFlights</vt:lpstr>
      <vt:lpstr>IND_COL_CORSIAoffsettingRequirement</vt:lpstr>
      <vt:lpstr>INDICATIOR_FeetAggTable</vt:lpstr>
      <vt:lpstr>INDICATOR_5b1ETS_AlternativeFuelsDescription</vt:lpstr>
      <vt:lpstr>INDICATOR_5b1ETS_AlternativeFuelsDescriptionFeedstock</vt:lpstr>
      <vt:lpstr>INDICATOR_5b1ETS_AlternativeFuelsDescriptionLCEmissions</vt:lpstr>
      <vt:lpstr>INDICATOR_5b1ETS_AlternativeFuelsDescriptionName</vt:lpstr>
      <vt:lpstr>INDICATOR_5b1ETS_AlternativeFuelsDescriptionNumber</vt:lpstr>
      <vt:lpstr>INDICATOR_5b1ETS_AlternativeFuelsDescriptionProcess</vt:lpstr>
      <vt:lpstr>INDICATOR_5bETS_FuelsDefinition</vt:lpstr>
      <vt:lpstr>INDICATOR_5cETS_FuelsEmissionsCO2Bio</vt:lpstr>
      <vt:lpstr>INDICATOR_5cETS_FuelsEmissionsCO2BioNonSust</vt:lpstr>
      <vt:lpstr>INDICATOR_5cETS_FuelsEmissionsCO2Em</vt:lpstr>
      <vt:lpstr>INDICATOR_5cETS_FuelsEmissionsEF</vt:lpstr>
      <vt:lpstr>INDICATOR_5cETS_FuelsEmissionsFuelConsumption</vt:lpstr>
      <vt:lpstr>INDICATOR_5cETS_FuelsEmissionsName</vt:lpstr>
      <vt:lpstr>INDICATOR_5cETS_FuelsEmissionsNumber</vt:lpstr>
      <vt:lpstr>INDICATOR_5cETS_FuelsEmissionsTable</vt:lpstr>
      <vt:lpstr>INDICATOR_5dCHETS_FuelsEmissionsTable</vt:lpstr>
      <vt:lpstr>INDICATOR_8aEUETS_Summary</vt:lpstr>
      <vt:lpstr>INDICATOR_8bbCHETS_DomesticFlightsTable</vt:lpstr>
      <vt:lpstr>INDICATOR_8bbCHETS_EmissionsTotalCH</vt:lpstr>
      <vt:lpstr>INDICATOR_8bbCHETS_FuelUseAlternative1</vt:lpstr>
      <vt:lpstr>INDICATOR_8bbCHETS_FuelUseAvGas</vt:lpstr>
      <vt:lpstr>INDICATOR_8bbCHETS_FuelUseJetA_A1</vt:lpstr>
      <vt:lpstr>INDICATOR_8bbCHETS_FuelUseJetB</vt:lpstr>
      <vt:lpstr>INDICATOR_8bbCHETS_NumberFlights</vt:lpstr>
      <vt:lpstr>INDICATOR_8bcCHETS_EmissionsTotalPerPair</vt:lpstr>
      <vt:lpstr>INDICATOR_8bcCHETS_FuelUseAlternative1</vt:lpstr>
      <vt:lpstr>INDICATOR_8bcCHETS_FuelUseAvGas</vt:lpstr>
      <vt:lpstr>INDICATOR_8bcCHETS_FuelUseJetA_A1</vt:lpstr>
      <vt:lpstr>INDICATOR_8bcCHETS_FuelUseJetB</vt:lpstr>
      <vt:lpstr>INDICATOR_8bcCHETS_MSFlightsTable</vt:lpstr>
      <vt:lpstr>INDICATOR_8bcCHETS_NumberFlights</vt:lpstr>
      <vt:lpstr>INDICATOR_8bcCHETS_StateArrival</vt:lpstr>
      <vt:lpstr>INDICATOR_8bCHETS_Summary</vt:lpstr>
      <vt:lpstr>INDICATOR_8bETS_EmissionsTotalPerMS</vt:lpstr>
      <vt:lpstr>INDICATOR_8bETS_FuelUseAlternative</vt:lpstr>
      <vt:lpstr>INDICATOR_8bETS_FuelUseAvGas</vt:lpstr>
      <vt:lpstr>INDICATOR_8bETS_FuelUseJetA_A1</vt:lpstr>
      <vt:lpstr>INDICATOR_8bETS_FuelUseJetB</vt:lpstr>
      <vt:lpstr>INDICATOR_8bETS_MS</vt:lpstr>
      <vt:lpstr>INDICATOR_8bETS_MSFlightsTable</vt:lpstr>
      <vt:lpstr>INDICATOR_8bETS_NumberFlights</vt:lpstr>
      <vt:lpstr>INDICATOR_8cETS_EEAFlightsTable</vt:lpstr>
      <vt:lpstr>INDICATOR_8cETS_EmissionsTotalPerPair</vt:lpstr>
      <vt:lpstr>INDICATOR_8cETS_FuelUseAlternative</vt:lpstr>
      <vt:lpstr>INDICATOR_8cETS_FuelUseAvGas</vt:lpstr>
      <vt:lpstr>INDICATOR_8cETS_FuelUseJetA_A1</vt:lpstr>
      <vt:lpstr>INDICATOR_8cETS_FuelUseJetB</vt:lpstr>
      <vt:lpstr>INDICATOR_8cETS_NumberFlights</vt:lpstr>
      <vt:lpstr>INDICATOR_8cETS_StateArrival</vt:lpstr>
      <vt:lpstr>INDICATOR_8cETS_StateDeparture</vt:lpstr>
      <vt:lpstr>INDICATOR_AdminCA</vt:lpstr>
      <vt:lpstr>INDICATOR_AdminMS</vt:lpstr>
      <vt:lpstr>INDICATOR_AircraftData</vt:lpstr>
      <vt:lpstr>INDICATOR_AircraftData_CORSIAuse</vt:lpstr>
      <vt:lpstr>INDICATOR_AircraftData_EUETSuse</vt:lpstr>
      <vt:lpstr>INDICATOR_AircraftData_FleetEndDate</vt:lpstr>
      <vt:lpstr>INDICATOR_AircraftData_FleetStartingDate</vt:lpstr>
      <vt:lpstr>INDICATOR_AircraftData_Owner</vt:lpstr>
      <vt:lpstr>INDICATOR_AircraftData_RegistrationNumber</vt:lpstr>
      <vt:lpstr>INDICATOR_AircraftData_SubType</vt:lpstr>
      <vt:lpstr>INDICATOR_AircraftData_Type</vt:lpstr>
      <vt:lpstr>INDICATOR_AnnexAerodromesTable</vt:lpstr>
      <vt:lpstr>INDICATOR_AnnexAerodromesTotalAttrFuel</vt:lpstr>
      <vt:lpstr>INDICATOR_AnnexAerodromesTotalAttrZRFuel</vt:lpstr>
      <vt:lpstr>INDICATOR_AnnexAerodromesTotalFEETSFuel</vt:lpstr>
      <vt:lpstr>INDICATOR_AnnexAerodromesTotalFuel</vt:lpstr>
      <vt:lpstr>INDICATOR_AnnexEUETS_AerodromeArrival</vt:lpstr>
      <vt:lpstr>INDICATOR_AnnexEUETS_AerodromeDeparture</vt:lpstr>
      <vt:lpstr>INDICATOR_AnnexEUETS_EmissionsPerPair</vt:lpstr>
      <vt:lpstr>INDICATOR_AnnexEUETS_FlightsPerPair</vt:lpstr>
      <vt:lpstr>INDICATOR_AnnexEUETS_TotalEmissions</vt:lpstr>
      <vt:lpstr>INDICATOR_AnnexEUETS_TotalFlights</vt:lpstr>
      <vt:lpstr>INDICATOR_AnnexEUETS_TotalFuel</vt:lpstr>
      <vt:lpstr>INDICATOR_AnnexEUETStable</vt:lpstr>
      <vt:lpstr>INDICATOR_AOAddressCity</vt:lpstr>
      <vt:lpstr>INDICATOR_AOAddressCountry</vt:lpstr>
      <vt:lpstr>INDICATOR_AOAddressEmail</vt:lpstr>
      <vt:lpstr>INDICATOR_AOAddressLine1</vt:lpstr>
      <vt:lpstr>INDICATOR_AOAddressLine2</vt:lpstr>
      <vt:lpstr>INDICATOR_AOAddressStateProvince</vt:lpstr>
      <vt:lpstr>INDICATOR_AOAddressTelephone</vt:lpstr>
      <vt:lpstr>INDICATOR_AOAddressZIP</vt:lpstr>
      <vt:lpstr>INDICATOR_AOC</vt:lpstr>
      <vt:lpstr>INDICATOR_AOCissueingAuthority</vt:lpstr>
      <vt:lpstr>INDICATOR_AOContactPersonEmail</vt:lpstr>
      <vt:lpstr>INDICATOR_AOContactPersonFirstName</vt:lpstr>
      <vt:lpstr>INDICATOR_AOContactPersonJobTitle</vt:lpstr>
      <vt:lpstr>INDICATOR_AOContactPersonOrganisation</vt:lpstr>
      <vt:lpstr>INDICATOR_AOContactPersonSurname</vt:lpstr>
      <vt:lpstr>INDICATOR_AOContactPersonTelephone</vt:lpstr>
      <vt:lpstr>INDICATOR_AOContactPersonTitle</vt:lpstr>
      <vt:lpstr>INDICATOR_AOCorrespondenceAddressLine1</vt:lpstr>
      <vt:lpstr>INDICATOR_AOCorrespondenceAddressLine2</vt:lpstr>
      <vt:lpstr>INDICATOR_AOCorrespondenceCity</vt:lpstr>
      <vt:lpstr>INDICATOR_AOCorrespondenceCountry</vt:lpstr>
      <vt:lpstr>INDICATOR_AOCorrespondenceEmail</vt:lpstr>
      <vt:lpstr>INDICATOR_AOCorrespondenceFirstName</vt:lpstr>
      <vt:lpstr>INDICATOR_AOCorrespondenceStateProvince</vt:lpstr>
      <vt:lpstr>INDICATOR_AOCorrespondenceSurname</vt:lpstr>
      <vt:lpstr>INDICATOR_AOCorrespondenceTelephone</vt:lpstr>
      <vt:lpstr>INDICATOR_AOCorrespondenceTitle</vt:lpstr>
      <vt:lpstr>INDICATOR_AOCorrespondenceZIP</vt:lpstr>
      <vt:lpstr>INDICATOR_AOLegalReprAddressLine1</vt:lpstr>
      <vt:lpstr>INDICATOR_AOLegalReprAddressLine2</vt:lpstr>
      <vt:lpstr>INDICATOR_AOLegalReprCity</vt:lpstr>
      <vt:lpstr>INDICATOR_AOLegalReprCountry</vt:lpstr>
      <vt:lpstr>INDICATOR_AOLegalReprEmail</vt:lpstr>
      <vt:lpstr>INDICATOR_AOLegalReprFirstName</vt:lpstr>
      <vt:lpstr>INDICATOR_AOLegalReprStateProvince</vt:lpstr>
      <vt:lpstr>INDICATOR_AOLegalReprSurname</vt:lpstr>
      <vt:lpstr>INDICATOR_AOLegalReprTelephone</vt:lpstr>
      <vt:lpstr>INDICATOR_AOLegalReprTitle</vt:lpstr>
      <vt:lpstr>INDICATOR_AOLegalReprZIP</vt:lpstr>
      <vt:lpstr>INDICATOR_AOname</vt:lpstr>
      <vt:lpstr>INDICATOR_AOnameEClist</vt:lpstr>
      <vt:lpstr>INDICATOR_AOuniquID</vt:lpstr>
      <vt:lpstr>INDICATOR_Art28a6Used</vt:lpstr>
      <vt:lpstr>INDICATOR_CHETS_TotalEmissions</vt:lpstr>
      <vt:lpstr>INDICATOR_CHETS_TotalFlights</vt:lpstr>
      <vt:lpstr>INDICATOR_CHETS_TotalNonSustainableBiomassEmissions</vt:lpstr>
      <vt:lpstr>INDICATOR_CHETS_TotalNonZeroRatedBioEm</vt:lpstr>
      <vt:lpstr>INDICATOR_CHETS_TotalNonZeroRatedRFNBO</vt:lpstr>
      <vt:lpstr>INDICATOR_CHETS_TotalNonZeroRatedSLCF</vt:lpstr>
      <vt:lpstr>INDICATOR_CHETS_TotalPrelEF_Emissions</vt:lpstr>
      <vt:lpstr>INDICATOR_CHETS_TotalSustainableBiomassEmissions</vt:lpstr>
      <vt:lpstr>INDICATOR_CHETS_TotalZeroRatedBioEm</vt:lpstr>
      <vt:lpstr>INDICATOR_CHETS_TotalZeroRatedEmissions</vt:lpstr>
      <vt:lpstr>INDICATOR_CHETS_TotalZeroRatedRFNBO</vt:lpstr>
      <vt:lpstr>INDICATOR_CHETS_TotalZeroRatedSLCF</vt:lpstr>
      <vt:lpstr>INDICATOR_Comments</vt:lpstr>
      <vt:lpstr>INDICATOR_CORSIA_EligibleFuels</vt:lpstr>
      <vt:lpstr>INDICATOR_CORSIA_EligibleFuels_Feedstock</vt:lpstr>
      <vt:lpstr>INDICATOR_CORSIA_EligibleFuels_LCEmissions</vt:lpstr>
      <vt:lpstr>INDICATOR_CORSIA_EligibleFuels_MassNeat</vt:lpstr>
      <vt:lpstr>INDICATOR_CORSIA_EligibleFuels_ReductionsClaimed</vt:lpstr>
      <vt:lpstr>INDICATOR_CORSIA_EligibleFuels_Type</vt:lpstr>
      <vt:lpstr>INDICATOR_CORSIA_EligibleFuelsTable</vt:lpstr>
      <vt:lpstr>INDICATOR_CORSIA_EligibleFuelsTOTAL</vt:lpstr>
      <vt:lpstr>INDICATOR_CORSIA_EmissionsTable</vt:lpstr>
      <vt:lpstr>INDICATOR_CORSIA_totalCO2</vt:lpstr>
      <vt:lpstr>INDICATOR_CORSIA_totalCO2withOffsetting</vt:lpstr>
      <vt:lpstr>INDICATOR_CORSIA_totalFlights</vt:lpstr>
      <vt:lpstr>INDICATOR_CORSIA_totalFlightsWithOffsetting</vt:lpstr>
      <vt:lpstr>INDICATOR_CORSIA_totalTonnesAvGas</vt:lpstr>
      <vt:lpstr>INDICATOR_CORSIA_totalTonnesEligibleFuelsClaimed</vt:lpstr>
      <vt:lpstr>INDICATOR_CORSIA_totalTonnesJetA</vt:lpstr>
      <vt:lpstr>INDICATOR_CORSIA_totalTonnesJetA1</vt:lpstr>
      <vt:lpstr>INDICATOR_CORSIA_totalTonnesJetB</vt:lpstr>
      <vt:lpstr>INDICATOR_CORSIAAnnexConfidential</vt:lpstr>
      <vt:lpstr>INDICATOR_CORSIAAnnexConfidentialReasonFromETS</vt:lpstr>
      <vt:lpstr>INDICATOR_CORSIAapplied</vt:lpstr>
      <vt:lpstr>INDICATOR_CORSIAotherState</vt:lpstr>
      <vt:lpstr>INDICATOR_CORSIAReportToState</vt:lpstr>
      <vt:lpstr>INDICATOR_DataGapsEmissions</vt:lpstr>
      <vt:lpstr>INDICATOR_DataGapsPercentCORSIA</vt:lpstr>
      <vt:lpstr>INDICATOR_DataGapsPercentETS</vt:lpstr>
      <vt:lpstr>INDICATOR_DataGapsReason</vt:lpstr>
      <vt:lpstr>INDICATOR_DataGapsReference</vt:lpstr>
      <vt:lpstr>INDICATOR_DataGapsReplacementMethod</vt:lpstr>
      <vt:lpstr>INDICATOR_DataGapsTable</vt:lpstr>
      <vt:lpstr>INDICATOR_DataGapsType</vt:lpstr>
      <vt:lpstr>INDICATOR_ETS_EmissionsFullScope</vt:lpstr>
      <vt:lpstr>INDICATOR_ETS_EmissionsReducedScope</vt:lpstr>
      <vt:lpstr>INDICATOR_ETS_FlightsPerPeriod</vt:lpstr>
      <vt:lpstr>INDICATOR_ETS_SETEligibility</vt:lpstr>
      <vt:lpstr>INDICATOR_ETS_TotalEmissions</vt:lpstr>
      <vt:lpstr>INDICATOR_ETS_TotalFlights</vt:lpstr>
      <vt:lpstr>INDICATOR_ETS_TotalNonSustainableBiomassEmissions</vt:lpstr>
      <vt:lpstr>INDICATOR_ETS_TotalNonZeroRatedBioEm</vt:lpstr>
      <vt:lpstr>INDICATOR_ETS_TotalNonZeroRatedRFNBO</vt:lpstr>
      <vt:lpstr>INDICATOR_ETS_TotalNonZeroRatedSLCF</vt:lpstr>
      <vt:lpstr>INDICATOR_ETS_TotalPrelEF_Emissions</vt:lpstr>
      <vt:lpstr>INDICATOR_ETS_TotalSustainableBiomassEmissions</vt:lpstr>
      <vt:lpstr>INDICATOR_ETS_TotalZeroRatedBioEm</vt:lpstr>
      <vt:lpstr>INDICATOR_ETS_TotalZeroRatedEmissions</vt:lpstr>
      <vt:lpstr>INDICATOR_ETS_TotalZeroRatedRFNBO</vt:lpstr>
      <vt:lpstr>INDICATOR_ETS_TotalZeroRatedSLCF</vt:lpstr>
      <vt:lpstr>INDICATOR_EUETS_TotalFlights</vt:lpstr>
      <vt:lpstr>INDICATOR_EUETSAnnexConfidential</vt:lpstr>
      <vt:lpstr>INDICATOR_EUETSAnnexConfidentialFileName</vt:lpstr>
      <vt:lpstr>INDICATOR_EUETSAnnexConfidentialReasoning</vt:lpstr>
      <vt:lpstr>INDICATOR_ICAOcallSign</vt:lpstr>
      <vt:lpstr>INDICATOR_LanguageFilling</vt:lpstr>
      <vt:lpstr>INDICATOR_MPApprovalDate</vt:lpstr>
      <vt:lpstr>INDICATOR_MPDeviations</vt:lpstr>
      <vt:lpstr>INDICATOR_MPDeviationsDescription</vt:lpstr>
      <vt:lpstr>INDICATOR_MPVersion</vt:lpstr>
      <vt:lpstr>INDICATOR_NoETSobligation</vt:lpstr>
      <vt:lpstr>INDICATOR_OperatingLicense</vt:lpstr>
      <vt:lpstr>INDICATOR_OperatingLicenseAuthority</vt:lpstr>
      <vt:lpstr>INDICATOR_ReferenceFileName</vt:lpstr>
      <vt:lpstr>INDICATOR_RegistrationMarkings</vt:lpstr>
      <vt:lpstr>INDICATOR_ReportingYear</vt:lpstr>
      <vt:lpstr>INDICATOR_ReportVersion</vt:lpstr>
      <vt:lpstr>INDICATOR_TemplateLanguage</vt:lpstr>
      <vt:lpstr>INDICATOR_TemplateProvidedBy</vt:lpstr>
      <vt:lpstr>INDICATOR_TemplatePublicationDate</vt:lpstr>
      <vt:lpstr>INDICATOR_ToolUsedForAllCORSIAemissions</vt:lpstr>
      <vt:lpstr>INDICATOR_UsedSimplifiedApproachETS</vt:lpstr>
      <vt:lpstr>INDICATOR_VerifierAccredMS</vt:lpstr>
      <vt:lpstr>INDICATOR_VerifierAccredNumber</vt:lpstr>
      <vt:lpstr>INDICATOR_VerifierAdressLine1</vt:lpstr>
      <vt:lpstr>INDICATOR_VerifierAdressLine2</vt:lpstr>
      <vt:lpstr>INDICATOR_VerifierCity</vt:lpstr>
      <vt:lpstr>INDICATOR_VerifierCompany</vt:lpstr>
      <vt:lpstr>INDICATOR_VerifierContactEmail</vt:lpstr>
      <vt:lpstr>INDICATOR_VerifierContactFirstName</vt:lpstr>
      <vt:lpstr>INDICATOR_VerifierContactSurname</vt:lpstr>
      <vt:lpstr>INDICATOR_VerifierContactTelephone</vt:lpstr>
      <vt:lpstr>INDICATOR_VerifierContactTitle</vt:lpstr>
      <vt:lpstr>INDICATOR_VerifierCountry</vt:lpstr>
      <vt:lpstr>INDICATOR_VerifierStateProvince</vt:lpstr>
      <vt:lpstr>INDICATOR_VerifierZIP</vt:lpstr>
      <vt:lpstr>INDICATOR_WhichOtherTool</vt:lpstr>
      <vt:lpstr>INDICATOR_WhichOtherToolForCORSIA</vt:lpstr>
      <vt:lpstr>INDICATOR_WhichToolUsed</vt:lpstr>
      <vt:lpstr>INDICATOR_WhichToolUsedForCORSIA</vt:lpstr>
      <vt:lpstr>indRange</vt:lpstr>
      <vt:lpstr>JUMP_10a</vt:lpstr>
      <vt:lpstr>JUMP_11a</vt:lpstr>
      <vt:lpstr>JUMP_2</vt:lpstr>
      <vt:lpstr>JUMP_3</vt:lpstr>
      <vt:lpstr>JUMP_5</vt:lpstr>
      <vt:lpstr>JUMP_5c</vt:lpstr>
      <vt:lpstr>JUMP_5d</vt:lpstr>
      <vt:lpstr>JUMP_6</vt:lpstr>
      <vt:lpstr>JUMP_7</vt:lpstr>
      <vt:lpstr>Jump_8b</vt:lpstr>
      <vt:lpstr>Legalstatus</vt:lpstr>
      <vt:lpstr>List_AltFuels</vt:lpstr>
      <vt:lpstr>ManSys</vt:lpstr>
      <vt:lpstr>MeasMethod</vt:lpstr>
      <vt:lpstr>memberstates</vt:lpstr>
      <vt:lpstr>MemberStatesWithSwiss</vt:lpstr>
      <vt:lpstr>MSLanguages</vt:lpstr>
      <vt:lpstr>MSversiontracking</vt:lpstr>
      <vt:lpstr>NewUpdate</vt:lpstr>
      <vt:lpstr>notapplicable</vt:lpstr>
      <vt:lpstr>operationscope</vt:lpstr>
      <vt:lpstr>operationsscope</vt:lpstr>
      <vt:lpstr>opstatus</vt:lpstr>
      <vt:lpstr>parameters</vt:lpstr>
      <vt:lpstr>passengermass</vt:lpstr>
      <vt:lpstr>'Aircraft Data'!Print_Area</vt:lpstr>
      <vt:lpstr>Annex!Print_Area</vt:lpstr>
      <vt:lpstr>Contents!Print_Area</vt:lpstr>
      <vt:lpstr>'CORSIA emissions'!Print_Area</vt:lpstr>
      <vt:lpstr>'Emissions Data'!Print_Area</vt:lpstr>
      <vt:lpstr>'Emissions overview'!Print_Area</vt:lpstr>
      <vt:lpstr>'Guidelines and conditions'!Print_Area</vt:lpstr>
      <vt:lpstr>'Identification and description'!Print_Area</vt:lpstr>
      <vt:lpstr>'MS specific content'!Print_Area</vt:lpstr>
      <vt:lpstr>VersionDocumentation!Print_Area</vt:lpstr>
      <vt:lpstr>ReportingYears</vt:lpstr>
      <vt:lpstr>SelectPrimaryInfoSource</vt:lpstr>
      <vt:lpstr>SourceClass</vt:lpstr>
      <vt:lpstr>TankDataSource</vt:lpstr>
      <vt:lpstr>Text_Fuel</vt:lpstr>
      <vt:lpstr>Title</vt:lpstr>
      <vt:lpstr>TrueFalse</vt:lpstr>
      <vt:lpstr>UncertThreshold</vt:lpstr>
      <vt:lpstr>UncertTierResult</vt:lpstr>
      <vt:lpstr>UncertValue</vt:lpstr>
      <vt:lpstr>UpliftDataSource</vt:lpstr>
      <vt:lpstr>worldcountries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Plan for EU ETS / Aviation / Emissions</dc:title>
  <dc:subject>in accordance with the Regulation pursuant to Article 14 of the EU ETS Directive</dc:subject>
  <dc:creator>Fallmann Hubert</dc:creator>
  <cp:keywords/>
  <dc:description>The template for Monitoring plans was developed by Umweltbundesamt on behalf of DG CLIMA. _x000d_
Authors: Christian Heller / Hubert Fallmann</dc:description>
  <cp:lastModifiedBy>Māra Kompa</cp:lastModifiedBy>
  <cp:revision/>
  <dcterms:created xsi:type="dcterms:W3CDTF">2008-05-26T08:52:55Z</dcterms:created>
  <dcterms:modified xsi:type="dcterms:W3CDTF">2025-02-14T13:41:26Z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bd9ddd1-4d20-43f6-abfa-fc3c07406f94_Enabled">
    <vt:lpwstr>true</vt:lpwstr>
  </property>
  <property fmtid="{D5CDD505-2E9C-101B-9397-08002B2CF9AE}" pid="4" name="MSIP_Label_6bd9ddd1-4d20-43f6-abfa-fc3c07406f94_SetDate">
    <vt:lpwstr>2023-10-26T12:13:49Z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99ed933e-46f4-4d5f-9335-144eb081f066</vt:lpwstr>
  </property>
  <property fmtid="{D5CDD505-2E9C-101B-9397-08002B2CF9AE}" pid="9" name="MSIP_Label_6bd9ddd1-4d20-43f6-abfa-fc3c07406f94_ContentBits">
    <vt:lpwstr>0</vt:lpwstr>
  </property>
  <property fmtid="{D5CDD505-2E9C-101B-9397-08002B2CF9AE}" pid="10" name="ContentTypeId">
    <vt:lpwstr>0x010100F6A108909CABB94C86043C1C188CE238</vt:lpwstr>
  </property>
  <property fmtid="{D5CDD505-2E9C-101B-9397-08002B2CF9AE}" pid="11" name="MediaServiceImageTags">
    <vt:lpwstr/>
  </property>
</Properties>
</file>